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9878686-9DCB-48BC-B3AB-74B217EB0E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 Orçamentária" sheetId="2" r:id="rId1"/>
    <sheet name="MEMORIA DE CALCULO 1º MEDIÇÃO" sheetId="21" r:id="rId2"/>
    <sheet name="COMPOSIÇÃO ITENS DO ADITIVO" sheetId="19" r:id="rId3"/>
    <sheet name="CCUs VRF (Não SINAPI)" sheetId="9" state="hidden" r:id="rId4"/>
  </sheets>
  <calcPr calcId="181029"/>
  <extLst>
    <ext uri="GoogleSheetsCustomDataVersion2">
      <go:sheetsCustomData xmlns:go="http://customooxmlschemas.google.com/" r:id="rId20" roundtripDataChecksum="+8jjKkVvn0ozlwzNnWaFA9Yxk+1fcm1F7EtprgyJ6OI="/>
    </ext>
  </extLst>
</workbook>
</file>

<file path=xl/calcChain.xml><?xml version="1.0" encoding="utf-8"?>
<calcChain xmlns="http://schemas.openxmlformats.org/spreadsheetml/2006/main">
  <c r="O48" i="2" l="1"/>
  <c r="O49" i="2"/>
  <c r="O50" i="2"/>
  <c r="O51" i="2"/>
  <c r="O52" i="2"/>
  <c r="O53" i="2"/>
  <c r="O54" i="2"/>
  <c r="O55" i="2"/>
  <c r="O37" i="2"/>
  <c r="O36" i="2"/>
  <c r="S20" i="2"/>
  <c r="S19" i="2"/>
  <c r="S25" i="2"/>
  <c r="S26" i="2"/>
  <c r="S27" i="2"/>
  <c r="S28" i="2"/>
  <c r="S29" i="2"/>
  <c r="S30" i="2"/>
  <c r="S31" i="2"/>
  <c r="S32" i="2"/>
  <c r="S24" i="2"/>
  <c r="O26" i="2"/>
  <c r="O27" i="2"/>
  <c r="O28" i="2"/>
  <c r="O29" i="2"/>
  <c r="O30" i="2"/>
  <c r="O31" i="2"/>
  <c r="O32" i="2"/>
  <c r="O25" i="2"/>
  <c r="O24" i="2"/>
  <c r="S45" i="2"/>
  <c r="S44" i="2"/>
  <c r="S42" i="2"/>
  <c r="S41" i="2"/>
  <c r="S40" i="2"/>
  <c r="S37" i="2"/>
  <c r="S36" i="2"/>
  <c r="S103" i="2"/>
  <c r="S99" i="2"/>
  <c r="S98" i="2"/>
  <c r="S97" i="2"/>
  <c r="S96" i="2"/>
  <c r="S92" i="2"/>
  <c r="S91" i="2"/>
  <c r="S90" i="2"/>
  <c r="S89" i="2"/>
  <c r="S88" i="2"/>
  <c r="S87" i="2"/>
  <c r="S85" i="2"/>
  <c r="S84" i="2"/>
  <c r="S80" i="2"/>
  <c r="S79" i="2"/>
  <c r="S78" i="2"/>
  <c r="S77" i="2"/>
  <c r="S76" i="2"/>
  <c r="S74" i="2"/>
  <c r="S72" i="2"/>
  <c r="S71" i="2"/>
  <c r="S69" i="2"/>
  <c r="S68" i="2"/>
  <c r="S67" i="2"/>
  <c r="S66" i="2"/>
  <c r="S65" i="2"/>
  <c r="S64" i="2"/>
  <c r="O62" i="2"/>
  <c r="O75" i="2"/>
  <c r="O73" i="2"/>
  <c r="O70" i="2"/>
  <c r="O63" i="2"/>
  <c r="S58" i="2"/>
  <c r="S59" i="2"/>
  <c r="S60" i="2"/>
  <c r="S61" i="2"/>
  <c r="S57" i="2"/>
  <c r="S48" i="2"/>
  <c r="S49" i="2"/>
  <c r="S50" i="2"/>
  <c r="S51" i="2"/>
  <c r="S52" i="2"/>
  <c r="S53" i="2"/>
  <c r="S54" i="2"/>
  <c r="S55" i="2"/>
  <c r="S47" i="2"/>
  <c r="R103" i="2"/>
  <c r="R99" i="2"/>
  <c r="R98" i="2"/>
  <c r="R97" i="2"/>
  <c r="R96" i="2"/>
  <c r="R88" i="2"/>
  <c r="R89" i="2"/>
  <c r="R90" i="2"/>
  <c r="R91" i="2"/>
  <c r="R92" i="2"/>
  <c r="R87" i="2"/>
  <c r="R85" i="2"/>
  <c r="R84" i="2"/>
  <c r="R77" i="2"/>
  <c r="R78" i="2"/>
  <c r="R79" i="2"/>
  <c r="R80" i="2"/>
  <c r="R76" i="2"/>
  <c r="R74" i="2"/>
  <c r="R72" i="2"/>
  <c r="R71" i="2"/>
  <c r="R65" i="2"/>
  <c r="R66" i="2"/>
  <c r="R67" i="2"/>
  <c r="R68" i="2"/>
  <c r="R69" i="2"/>
  <c r="R64" i="2"/>
  <c r="R58" i="2"/>
  <c r="R59" i="2"/>
  <c r="R60" i="2"/>
  <c r="R61" i="2"/>
  <c r="R53" i="2"/>
  <c r="R55" i="2"/>
  <c r="R45" i="2"/>
  <c r="R44" i="2"/>
  <c r="R42" i="2"/>
  <c r="R41" i="2"/>
  <c r="R40" i="2"/>
  <c r="R38" i="2"/>
  <c r="R27" i="2"/>
  <c r="T103" i="2"/>
  <c r="O95" i="2"/>
  <c r="L102" i="2" l="1"/>
  <c r="L95" i="2"/>
  <c r="L86" i="2"/>
  <c r="L83" i="2"/>
  <c r="L82" i="2" s="1"/>
  <c r="L75" i="2"/>
  <c r="L73" i="2"/>
  <c r="L70" i="2"/>
  <c r="L63" i="2"/>
  <c r="L56" i="2"/>
  <c r="L46" i="2"/>
  <c r="L43" i="2"/>
  <c r="L39" i="2"/>
  <c r="L35" i="2"/>
  <c r="L18" i="2"/>
  <c r="L23" i="2"/>
  <c r="Q105" i="2"/>
  <c r="L62" i="2" l="1"/>
  <c r="T38" i="2" l="1"/>
  <c r="T40" i="2"/>
  <c r="T41" i="2"/>
  <c r="T42" i="2"/>
  <c r="T44" i="2"/>
  <c r="T45" i="2"/>
  <c r="T53" i="2"/>
  <c r="T55" i="2"/>
  <c r="T58" i="2"/>
  <c r="T59" i="2"/>
  <c r="T60" i="2"/>
  <c r="T61" i="2"/>
  <c r="T63" i="2"/>
  <c r="T64" i="2"/>
  <c r="T65" i="2"/>
  <c r="T67" i="2"/>
  <c r="T71" i="2"/>
  <c r="T72" i="2"/>
  <c r="T73" i="2"/>
  <c r="T74" i="2"/>
  <c r="T75" i="2"/>
  <c r="T76" i="2"/>
  <c r="T77" i="2"/>
  <c r="T78" i="2"/>
  <c r="T79" i="2"/>
  <c r="T80" i="2"/>
  <c r="T84" i="2"/>
  <c r="T85" i="2"/>
  <c r="T88" i="2"/>
  <c r="T89" i="2"/>
  <c r="T90" i="2"/>
  <c r="T91" i="2"/>
  <c r="T92" i="2"/>
  <c r="T96" i="2"/>
  <c r="T97" i="2"/>
  <c r="T98" i="2"/>
  <c r="T99" i="2"/>
  <c r="T27" i="2"/>
  <c r="U27" i="2"/>
  <c r="U41" i="2"/>
  <c r="U45" i="2"/>
  <c r="U58" i="2"/>
  <c r="U61" i="2"/>
  <c r="U65" i="2"/>
  <c r="U72" i="2"/>
  <c r="U78" i="2"/>
  <c r="U79" i="2"/>
  <c r="U80" i="2"/>
  <c r="U88" i="2"/>
  <c r="U97" i="2"/>
  <c r="U98" i="2"/>
  <c r="U99" i="2"/>
  <c r="S38" i="2"/>
  <c r="U38" i="2" s="1"/>
  <c r="U42" i="2"/>
  <c r="U53" i="2"/>
  <c r="U55" i="2"/>
  <c r="U59" i="2"/>
  <c r="U60" i="2"/>
  <c r="U67" i="2"/>
  <c r="U77" i="2"/>
  <c r="U85" i="2"/>
  <c r="U89" i="2"/>
  <c r="U90" i="2"/>
  <c r="U91" i="2"/>
  <c r="U92" i="2"/>
  <c r="S102" i="2"/>
  <c r="S101" i="2" s="1"/>
  <c r="J265" i="21"/>
  <c r="J263" i="21"/>
  <c r="J269" i="21"/>
  <c r="J267" i="21"/>
  <c r="K269" i="21"/>
  <c r="N20" i="2"/>
  <c r="O20" i="2" s="1"/>
  <c r="N19" i="2"/>
  <c r="O19" i="2" s="1"/>
  <c r="E19" i="21"/>
  <c r="E22" i="21"/>
  <c r="S43" i="2" l="1"/>
  <c r="S83" i="2"/>
  <c r="U64" i="2"/>
  <c r="U74" i="2"/>
  <c r="S73" i="2"/>
  <c r="U73" i="2" s="1"/>
  <c r="S70" i="2"/>
  <c r="S95" i="2"/>
  <c r="S94" i="2" s="1"/>
  <c r="U76" i="2"/>
  <c r="S75" i="2"/>
  <c r="U75" i="2" s="1"/>
  <c r="S39" i="2"/>
  <c r="U44" i="2"/>
  <c r="U43" i="2" s="1"/>
  <c r="U40" i="2"/>
  <c r="U39" i="2" s="1"/>
  <c r="U84" i="2"/>
  <c r="U83" i="2" s="1"/>
  <c r="U96" i="2"/>
  <c r="U95" i="2" s="1"/>
  <c r="U94" i="2" s="1"/>
  <c r="U103" i="2"/>
  <c r="U102" i="2" s="1"/>
  <c r="U101" i="2" s="1"/>
  <c r="U71" i="2"/>
  <c r="U70" i="2" s="1"/>
  <c r="R19" i="2"/>
  <c r="R20" i="2"/>
  <c r="L269" i="21"/>
  <c r="T19" i="2" l="1"/>
  <c r="U20" i="2"/>
  <c r="T20" i="2"/>
  <c r="U19" i="2" l="1"/>
  <c r="U17" i="2" s="1"/>
  <c r="U16" i="2" s="1"/>
  <c r="S17" i="2"/>
  <c r="S16" i="2" s="1"/>
  <c r="H119" i="19"/>
  <c r="K115" i="19"/>
  <c r="K114" i="19"/>
  <c r="K116" i="19" s="1"/>
  <c r="J85" i="21"/>
  <c r="K85" i="21" s="1"/>
  <c r="J86" i="21"/>
  <c r="K86" i="21" s="1"/>
  <c r="J83" i="21"/>
  <c r="K83" i="21" s="1"/>
  <c r="J103" i="21"/>
  <c r="J99" i="21"/>
  <c r="K102" i="21"/>
  <c r="K103" i="21" s="1"/>
  <c r="K99" i="21"/>
  <c r="J94" i="21"/>
  <c r="K94" i="21" s="1"/>
  <c r="K95" i="21" s="1"/>
  <c r="J89" i="21"/>
  <c r="K89" i="21" s="1"/>
  <c r="K91" i="21" s="1"/>
  <c r="J421" i="21"/>
  <c r="J422" i="21"/>
  <c r="K422" i="21" s="1"/>
  <c r="K423" i="21" s="1"/>
  <c r="N87" i="2" s="1"/>
  <c r="T87" i="2" s="1"/>
  <c r="J420" i="21"/>
  <c r="O87" i="2" l="1"/>
  <c r="S86" i="2"/>
  <c r="S82" i="2" s="1"/>
  <c r="J91" i="21"/>
  <c r="J95" i="21"/>
  <c r="J423" i="21"/>
  <c r="L423" i="21" s="1"/>
  <c r="U87" i="2" l="1"/>
  <c r="U86" i="2" s="1"/>
  <c r="U82" i="2" s="1"/>
  <c r="K172" i="21"/>
  <c r="K171" i="21"/>
  <c r="O67" i="2"/>
  <c r="N66" i="2"/>
  <c r="K243" i="21"/>
  <c r="K245" i="21" s="1"/>
  <c r="L245" i="21" s="1"/>
  <c r="K263" i="21"/>
  <c r="K265" i="21" s="1"/>
  <c r="L265" i="21" s="1"/>
  <c r="H34" i="19"/>
  <c r="K29" i="19"/>
  <c r="K30" i="19"/>
  <c r="K261" i="21"/>
  <c r="N69" i="2" s="1"/>
  <c r="K257" i="21"/>
  <c r="N68" i="2" s="1"/>
  <c r="K253" i="21"/>
  <c r="L253" i="21" s="1"/>
  <c r="K249" i="21"/>
  <c r="K241" i="21"/>
  <c r="L241" i="21" s="1"/>
  <c r="K215" i="21"/>
  <c r="K217" i="21" s="1"/>
  <c r="N57" i="2" s="1"/>
  <c r="T69" i="2" l="1"/>
  <c r="R57" i="2"/>
  <c r="T57" i="2" s="1"/>
  <c r="T68" i="2"/>
  <c r="O69" i="2"/>
  <c r="U69" i="2"/>
  <c r="O66" i="2"/>
  <c r="O68" i="2"/>
  <c r="O57" i="2"/>
  <c r="S56" i="2"/>
  <c r="K173" i="21"/>
  <c r="N51" i="2" s="1"/>
  <c r="K31" i="19"/>
  <c r="L173" i="21"/>
  <c r="K205" i="21"/>
  <c r="K206" i="21" s="1"/>
  <c r="L206" i="21" s="1"/>
  <c r="K211" i="21"/>
  <c r="K210" i="21"/>
  <c r="K209" i="21"/>
  <c r="K208" i="21"/>
  <c r="H200" i="21"/>
  <c r="K200" i="21" s="1"/>
  <c r="K202" i="21" s="1"/>
  <c r="N54" i="2" s="1"/>
  <c r="L198" i="21"/>
  <c r="K190" i="21"/>
  <c r="K191" i="21"/>
  <c r="K192" i="21"/>
  <c r="K193" i="21"/>
  <c r="K189" i="21"/>
  <c r="K177" i="21"/>
  <c r="G186" i="21"/>
  <c r="K186" i="21" s="1"/>
  <c r="K185" i="21"/>
  <c r="K184" i="21"/>
  <c r="K182" i="21"/>
  <c r="K183" i="21"/>
  <c r="K180" i="21"/>
  <c r="G181" i="21"/>
  <c r="K181" i="21" s="1"/>
  <c r="K161" i="21"/>
  <c r="K162" i="21"/>
  <c r="K160" i="21"/>
  <c r="K166" i="21"/>
  <c r="K169" i="21" s="1"/>
  <c r="N50" i="2" s="1"/>
  <c r="K156" i="21"/>
  <c r="K158" i="21" s="1"/>
  <c r="N48" i="2" s="1"/>
  <c r="K151" i="21"/>
  <c r="K154" i="21" s="1"/>
  <c r="N47" i="2" s="1"/>
  <c r="K112" i="21"/>
  <c r="K114" i="21" s="1"/>
  <c r="N37" i="2" s="1"/>
  <c r="K109" i="21"/>
  <c r="K110" i="21" s="1"/>
  <c r="N36" i="2" s="1"/>
  <c r="K79" i="21"/>
  <c r="K81" i="21" s="1"/>
  <c r="N32" i="2" s="1"/>
  <c r="K74" i="21"/>
  <c r="K76" i="21" s="1"/>
  <c r="N31" i="2" s="1"/>
  <c r="K63" i="21"/>
  <c r="K71" i="21" s="1"/>
  <c r="N30" i="2" s="1"/>
  <c r="K59" i="21"/>
  <c r="K61" i="21" s="1"/>
  <c r="N29" i="2" s="1"/>
  <c r="K54" i="21"/>
  <c r="K55" i="21"/>
  <c r="K40" i="21"/>
  <c r="K39" i="21"/>
  <c r="K37" i="21"/>
  <c r="G38" i="21"/>
  <c r="K38" i="21" s="1"/>
  <c r="K33" i="21"/>
  <c r="K32" i="21"/>
  <c r="K31" i="21"/>
  <c r="K30" i="21"/>
  <c r="R37" i="2" l="1"/>
  <c r="T37" i="2" s="1"/>
  <c r="U37" i="2" s="1"/>
  <c r="R47" i="2"/>
  <c r="T47" i="2" s="1"/>
  <c r="R48" i="2"/>
  <c r="U48" i="2" s="1"/>
  <c r="U68" i="2"/>
  <c r="T29" i="2"/>
  <c r="R29" i="2"/>
  <c r="R30" i="2"/>
  <c r="T30" i="2" s="1"/>
  <c r="R54" i="2"/>
  <c r="U54" i="2" s="1"/>
  <c r="R50" i="2"/>
  <c r="T50" i="2" s="1"/>
  <c r="T66" i="2"/>
  <c r="R31" i="2"/>
  <c r="T31" i="2" s="1"/>
  <c r="R32" i="2"/>
  <c r="U32" i="2" s="1"/>
  <c r="R36" i="2"/>
  <c r="T36" i="2" s="1"/>
  <c r="U36" i="2" s="1"/>
  <c r="U35" i="2" s="1"/>
  <c r="R51" i="2"/>
  <c r="U51" i="2" s="1"/>
  <c r="U66" i="2"/>
  <c r="U30" i="2"/>
  <c r="U57" i="2"/>
  <c r="U56" i="2" s="1"/>
  <c r="U29" i="2"/>
  <c r="U31" i="2"/>
  <c r="O47" i="2"/>
  <c r="U50" i="2"/>
  <c r="K212" i="21"/>
  <c r="L212" i="21" s="1"/>
  <c r="L202" i="21"/>
  <c r="K194" i="21"/>
  <c r="N52" i="2" s="1"/>
  <c r="K164" i="21"/>
  <c r="L169" i="21"/>
  <c r="K42" i="21"/>
  <c r="N25" i="2" s="1"/>
  <c r="K57" i="21"/>
  <c r="N28" i="2" s="1"/>
  <c r="K35" i="21"/>
  <c r="N24" i="2" s="1"/>
  <c r="R25" i="2" l="1"/>
  <c r="T25" i="2" s="1"/>
  <c r="T51" i="2"/>
  <c r="T48" i="2"/>
  <c r="R52" i="2"/>
  <c r="U52" i="2" s="1"/>
  <c r="T54" i="2"/>
  <c r="S63" i="2"/>
  <c r="S62" i="2" s="1"/>
  <c r="T32" i="2"/>
  <c r="R24" i="2"/>
  <c r="T24" i="2" s="1"/>
  <c r="R28" i="2"/>
  <c r="T28" i="2" s="1"/>
  <c r="S35" i="2"/>
  <c r="U47" i="2"/>
  <c r="U25" i="2"/>
  <c r="U28" i="2"/>
  <c r="L194" i="21"/>
  <c r="L42" i="21"/>
  <c r="N49" i="2"/>
  <c r="L164" i="21"/>
  <c r="L57" i="21"/>
  <c r="L35" i="21"/>
  <c r="U63" i="2" l="1"/>
  <c r="U62" i="2" s="1"/>
  <c r="T52" i="2"/>
  <c r="T49" i="2"/>
  <c r="R49" i="2"/>
  <c r="U24" i="2"/>
  <c r="O102" i="2"/>
  <c r="O101" i="2" s="1"/>
  <c r="O94" i="2"/>
  <c r="O86" i="2"/>
  <c r="O83" i="2"/>
  <c r="O56" i="2"/>
  <c r="O43" i="2"/>
  <c r="O39" i="2"/>
  <c r="O35" i="2"/>
  <c r="K44" i="21"/>
  <c r="K47" i="21" s="1"/>
  <c r="N26" i="2" s="1"/>
  <c r="R26" i="2" l="1"/>
  <c r="T26" i="2" s="1"/>
  <c r="U49" i="2"/>
  <c r="U46" i="2" s="1"/>
  <c r="U34" i="2" s="1"/>
  <c r="S46" i="2"/>
  <c r="S34" i="2" s="1"/>
  <c r="O82" i="2"/>
  <c r="L47" i="21"/>
  <c r="G84" i="21"/>
  <c r="J84" i="21" s="1"/>
  <c r="B128" i="21"/>
  <c r="F11" i="21"/>
  <c r="C11" i="21"/>
  <c r="B11" i="21"/>
  <c r="A11" i="21"/>
  <c r="F10" i="21"/>
  <c r="C10" i="21"/>
  <c r="B10" i="21"/>
  <c r="A10" i="21"/>
  <c r="B5" i="21"/>
  <c r="A5" i="21"/>
  <c r="B4" i="21"/>
  <c r="A4" i="21"/>
  <c r="B3" i="21"/>
  <c r="A3" i="21"/>
  <c r="B2" i="21"/>
  <c r="A2" i="21"/>
  <c r="H12" i="19"/>
  <c r="U26" i="2" l="1"/>
  <c r="U23" i="2" s="1"/>
  <c r="U22" i="2" s="1"/>
  <c r="S23" i="2"/>
  <c r="S22" i="2" s="1"/>
  <c r="K84" i="21"/>
  <c r="K87" i="21" s="1"/>
  <c r="J87" i="21"/>
  <c r="H6" i="2"/>
  <c r="K82" i="21" l="1"/>
  <c r="J125" i="19"/>
  <c r="K125" i="19" s="1"/>
  <c r="J138" i="19"/>
  <c r="J142" i="19"/>
  <c r="K142" i="19" s="1"/>
  <c r="J128" i="19"/>
  <c r="K128" i="19" s="1"/>
  <c r="J141" i="19"/>
  <c r="K141" i="19" s="1"/>
  <c r="J107" i="19"/>
  <c r="K107" i="19" s="1"/>
  <c r="J115" i="19"/>
  <c r="J105" i="19"/>
  <c r="K105" i="19" s="1"/>
  <c r="J114" i="19"/>
  <c r="J111" i="19"/>
  <c r="K111" i="19" s="1"/>
  <c r="J110" i="19"/>
  <c r="K110" i="19" s="1"/>
  <c r="J109" i="19"/>
  <c r="K109" i="19" s="1"/>
  <c r="J106" i="19"/>
  <c r="K106" i="19" s="1"/>
  <c r="J108" i="19"/>
  <c r="K108" i="19" s="1"/>
  <c r="J40" i="19"/>
  <c r="K40" i="19" s="1"/>
  <c r="J78" i="19"/>
  <c r="K78" i="19" s="1"/>
  <c r="J82" i="19"/>
  <c r="K82" i="19" s="1"/>
  <c r="J65" i="19"/>
  <c r="K65" i="19" s="1"/>
  <c r="K66" i="19" s="1"/>
  <c r="K67" i="19" s="1"/>
  <c r="J73" i="19"/>
  <c r="K73" i="19" s="1"/>
  <c r="J41" i="19"/>
  <c r="K41" i="19" s="1"/>
  <c r="J79" i="19"/>
  <c r="K79" i="19" s="1"/>
  <c r="J86" i="19"/>
  <c r="K86" i="19" s="1"/>
  <c r="K87" i="19" s="1"/>
  <c r="J77" i="19"/>
  <c r="K77" i="19" s="1"/>
  <c r="J42" i="19"/>
  <c r="K42" i="19" s="1"/>
  <c r="J45" i="19"/>
  <c r="K45" i="19" s="1"/>
  <c r="J83" i="19"/>
  <c r="K83" i="19" s="1"/>
  <c r="J46" i="19"/>
  <c r="K46" i="19" s="1"/>
  <c r="J76" i="19"/>
  <c r="K76" i="19" s="1"/>
  <c r="J52" i="19"/>
  <c r="K52" i="19" s="1"/>
  <c r="J93" i="19"/>
  <c r="K93" i="19" s="1"/>
  <c r="J39" i="19"/>
  <c r="K39" i="19" s="1"/>
  <c r="J59" i="19"/>
  <c r="K59" i="19" s="1"/>
  <c r="J72" i="19"/>
  <c r="K72" i="19" s="1"/>
  <c r="J53" i="19"/>
  <c r="K53" i="19" s="1"/>
  <c r="J94" i="19"/>
  <c r="K94" i="19" s="1"/>
  <c r="J98" i="19"/>
  <c r="K98" i="19" s="1"/>
  <c r="K99" i="19" s="1"/>
  <c r="J54" i="19"/>
  <c r="K54" i="19" s="1"/>
  <c r="J55" i="19"/>
  <c r="K55" i="19" s="1"/>
  <c r="J58" i="19"/>
  <c r="K58" i="19" s="1"/>
  <c r="J22" i="19"/>
  <c r="K22" i="19" s="1"/>
  <c r="J23" i="19"/>
  <c r="K23" i="19" s="1"/>
  <c r="J24" i="19"/>
  <c r="K24" i="19" s="1"/>
  <c r="J7" i="19"/>
  <c r="K7" i="19" s="1"/>
  <c r="J25" i="19"/>
  <c r="K25" i="19" s="1"/>
  <c r="J20" i="19"/>
  <c r="K20" i="19" s="1"/>
  <c r="J21" i="19"/>
  <c r="K21" i="19" s="1"/>
  <c r="J26" i="19"/>
  <c r="K26" i="19" s="1"/>
  <c r="J29" i="19"/>
  <c r="J30" i="19"/>
  <c r="J8" i="19"/>
  <c r="K8" i="19" s="1"/>
  <c r="F2861" i="9"/>
  <c r="F2837" i="9"/>
  <c r="F2477" i="9"/>
  <c r="F2453" i="9"/>
  <c r="F2093" i="9"/>
  <c r="F2069" i="9"/>
  <c r="F2045" i="9"/>
  <c r="F3878" i="9"/>
  <c r="D3878" i="9"/>
  <c r="G3878" i="9" s="1"/>
  <c r="G3879" i="9" s="1"/>
  <c r="C3878" i="9"/>
  <c r="G3873" i="9"/>
  <c r="G3872" i="9"/>
  <c r="G3871" i="9"/>
  <c r="G3870" i="9"/>
  <c r="G3874" i="9" s="1"/>
  <c r="G3866" i="9"/>
  <c r="G3864" i="9"/>
  <c r="F3854" i="9"/>
  <c r="D3854" i="9"/>
  <c r="G3854" i="9" s="1"/>
  <c r="G3855" i="9" s="1"/>
  <c r="C3854" i="9"/>
  <c r="G3849" i="9"/>
  <c r="G3848" i="9"/>
  <c r="G3847" i="9"/>
  <c r="G3846" i="9"/>
  <c r="G3850" i="9" s="1"/>
  <c r="G3840" i="9"/>
  <c r="G3842" i="9" s="1"/>
  <c r="F3830" i="9"/>
  <c r="D3830" i="9"/>
  <c r="G3830" i="9" s="1"/>
  <c r="G3831" i="9" s="1"/>
  <c r="C3830" i="9"/>
  <c r="G3825" i="9"/>
  <c r="G3824" i="9"/>
  <c r="G3823" i="9"/>
  <c r="G3822" i="9"/>
  <c r="G3826" i="9" s="1"/>
  <c r="G3818" i="9"/>
  <c r="G3816" i="9"/>
  <c r="F3806" i="9"/>
  <c r="D3806" i="9"/>
  <c r="G3806" i="9" s="1"/>
  <c r="G3807" i="9" s="1"/>
  <c r="C3806" i="9"/>
  <c r="G3801" i="9"/>
  <c r="G3802" i="9" s="1"/>
  <c r="G3800" i="9"/>
  <c r="G3799" i="9"/>
  <c r="G3798" i="9"/>
  <c r="G3792" i="9"/>
  <c r="G3794" i="9" s="1"/>
  <c r="F3782" i="9"/>
  <c r="D3782" i="9"/>
  <c r="G3782" i="9" s="1"/>
  <c r="G3783" i="9" s="1"/>
  <c r="C3782" i="9"/>
  <c r="G3778" i="9"/>
  <c r="G3777" i="9"/>
  <c r="G3776" i="9"/>
  <c r="G3775" i="9"/>
  <c r="G3774" i="9"/>
  <c r="G3770" i="9"/>
  <c r="G3768" i="9"/>
  <c r="F3758" i="9"/>
  <c r="D3758" i="9"/>
  <c r="G3758" i="9" s="1"/>
  <c r="G3759" i="9" s="1"/>
  <c r="C3758" i="9"/>
  <c r="G3754" i="9"/>
  <c r="G3753" i="9"/>
  <c r="G3752" i="9"/>
  <c r="G3751" i="9"/>
  <c r="G3750" i="9"/>
  <c r="G3746" i="9"/>
  <c r="G3744" i="9"/>
  <c r="F3734" i="9"/>
  <c r="D3734" i="9"/>
  <c r="G3734" i="9" s="1"/>
  <c r="G3735" i="9" s="1"/>
  <c r="C3734" i="9"/>
  <c r="G3730" i="9"/>
  <c r="G3729" i="9"/>
  <c r="G3728" i="9"/>
  <c r="G3727" i="9"/>
  <c r="G3726" i="9"/>
  <c r="G3722" i="9"/>
  <c r="G3720" i="9"/>
  <c r="F3710" i="9"/>
  <c r="D3710" i="9"/>
  <c r="G3710" i="9" s="1"/>
  <c r="G3711" i="9" s="1"/>
  <c r="C3710" i="9"/>
  <c r="G3705" i="9"/>
  <c r="G3704" i="9"/>
  <c r="G3703" i="9"/>
  <c r="G3702" i="9"/>
  <c r="G3706" i="9" s="1"/>
  <c r="G3696" i="9"/>
  <c r="G3698" i="9" s="1"/>
  <c r="F3686" i="9"/>
  <c r="D3686" i="9"/>
  <c r="G3686" i="9" s="1"/>
  <c r="G3687" i="9" s="1"/>
  <c r="C3686" i="9"/>
  <c r="G3681" i="9"/>
  <c r="G3680" i="9"/>
  <c r="G3679" i="9"/>
  <c r="G3678" i="9"/>
  <c r="G3677" i="9"/>
  <c r="G3676" i="9"/>
  <c r="G3671" i="9"/>
  <c r="G3672" i="9" s="1"/>
  <c r="G3670" i="9"/>
  <c r="F3660" i="9"/>
  <c r="D3660" i="9"/>
  <c r="G3660" i="9" s="1"/>
  <c r="G3661" i="9" s="1"/>
  <c r="C3660" i="9"/>
  <c r="G3655" i="9"/>
  <c r="G3654" i="9"/>
  <c r="G3653" i="9"/>
  <c r="G3652" i="9"/>
  <c r="G3651" i="9"/>
  <c r="G3650" i="9"/>
  <c r="G3646" i="9"/>
  <c r="G3645" i="9"/>
  <c r="G3644" i="9"/>
  <c r="F3634" i="9"/>
  <c r="D3634" i="9"/>
  <c r="G3634" i="9" s="1"/>
  <c r="G3635" i="9" s="1"/>
  <c r="C3634" i="9"/>
  <c r="G3629" i="9"/>
  <c r="G3628" i="9"/>
  <c r="G3627" i="9"/>
  <c r="G3626" i="9"/>
  <c r="G3620" i="9"/>
  <c r="G3622" i="9" s="1"/>
  <c r="F3610" i="9"/>
  <c r="D3610" i="9"/>
  <c r="G3610" i="9" s="1"/>
  <c r="G3611" i="9" s="1"/>
  <c r="G3613" i="9" s="1"/>
  <c r="F3593" i="9" s="1"/>
  <c r="C3610" i="9"/>
  <c r="G3606" i="9"/>
  <c r="G3598" i="9"/>
  <c r="G3596" i="9"/>
  <c r="F3586" i="9"/>
  <c r="D3586" i="9"/>
  <c r="G3586" i="9" s="1"/>
  <c r="G3587" i="9" s="1"/>
  <c r="C3586" i="9"/>
  <c r="G3581" i="9"/>
  <c r="G3580" i="9"/>
  <c r="G3579" i="9"/>
  <c r="G3582" i="9" s="1"/>
  <c r="G3578" i="9"/>
  <c r="G3573" i="9"/>
  <c r="G3572" i="9"/>
  <c r="G3574" i="9" s="1"/>
  <c r="F3562" i="9"/>
  <c r="D3562" i="9"/>
  <c r="G3562" i="9" s="1"/>
  <c r="G3563" i="9" s="1"/>
  <c r="C3562" i="9"/>
  <c r="G3558" i="9"/>
  <c r="G3557" i="9"/>
  <c r="G3556" i="9"/>
  <c r="G3555" i="9"/>
  <c r="G3554" i="9"/>
  <c r="G3549" i="9"/>
  <c r="G3548" i="9"/>
  <c r="G3550" i="9" s="1"/>
  <c r="F3538" i="9"/>
  <c r="D3538" i="9"/>
  <c r="G3538" i="9" s="1"/>
  <c r="G3539" i="9" s="1"/>
  <c r="C3538" i="9"/>
  <c r="G3534" i="9"/>
  <c r="G3533" i="9"/>
  <c r="G3532" i="9"/>
  <c r="G3531" i="9"/>
  <c r="G3530" i="9"/>
  <c r="G3526" i="9"/>
  <c r="G3525" i="9"/>
  <c r="G3524" i="9"/>
  <c r="F3514" i="9"/>
  <c r="D3514" i="9"/>
  <c r="G3514" i="9" s="1"/>
  <c r="G3515" i="9" s="1"/>
  <c r="C3514" i="9"/>
  <c r="G3509" i="9"/>
  <c r="G3510" i="9" s="1"/>
  <c r="G3508" i="9"/>
  <c r="G3507" i="9"/>
  <c r="G3506" i="9"/>
  <c r="G3500" i="9"/>
  <c r="G3502" i="9" s="1"/>
  <c r="F3490" i="9"/>
  <c r="D3490" i="9"/>
  <c r="G3490" i="9" s="1"/>
  <c r="G3491" i="9" s="1"/>
  <c r="C3490" i="9"/>
  <c r="G3486" i="9"/>
  <c r="G3485" i="9"/>
  <c r="G3484" i="9"/>
  <c r="G3483" i="9"/>
  <c r="G3482" i="9"/>
  <c r="G3476" i="9"/>
  <c r="G3478" i="9" s="1"/>
  <c r="F3466" i="9"/>
  <c r="D3466" i="9"/>
  <c r="G3466" i="9" s="1"/>
  <c r="G3467" i="9" s="1"/>
  <c r="C3466" i="9"/>
  <c r="G3461" i="9"/>
  <c r="G3462" i="9" s="1"/>
  <c r="G3460" i="9"/>
  <c r="G3459" i="9"/>
  <c r="G3458" i="9"/>
  <c r="G3454" i="9"/>
  <c r="G3452" i="9"/>
  <c r="F3442" i="9"/>
  <c r="D3442" i="9"/>
  <c r="G3442" i="9" s="1"/>
  <c r="G3443" i="9" s="1"/>
  <c r="C3442" i="9"/>
  <c r="G3437" i="9"/>
  <c r="G3436" i="9"/>
  <c r="G3435" i="9"/>
  <c r="G3434" i="9"/>
  <c r="G3438" i="9" s="1"/>
  <c r="G3430" i="9"/>
  <c r="G3428" i="9"/>
  <c r="F3418" i="9"/>
  <c r="D3418" i="9"/>
  <c r="G3418" i="9" s="1"/>
  <c r="G3419" i="9" s="1"/>
  <c r="C3418" i="9"/>
  <c r="G3413" i="9"/>
  <c r="G3412" i="9"/>
  <c r="G3411" i="9"/>
  <c r="G3410" i="9"/>
  <c r="G3414" i="9" s="1"/>
  <c r="G3406" i="9"/>
  <c r="G3404" i="9"/>
  <c r="F3394" i="9"/>
  <c r="D3394" i="9"/>
  <c r="G3394" i="9" s="1"/>
  <c r="G3395" i="9" s="1"/>
  <c r="C3394" i="9"/>
  <c r="G3390" i="9"/>
  <c r="G3389" i="9"/>
  <c r="G3388" i="9"/>
  <c r="G3387" i="9"/>
  <c r="G3386" i="9"/>
  <c r="G3380" i="9"/>
  <c r="G3382" i="9" s="1"/>
  <c r="F3370" i="9"/>
  <c r="D3370" i="9"/>
  <c r="G3370" i="9" s="1"/>
  <c r="G3371" i="9" s="1"/>
  <c r="C3370" i="9"/>
  <c r="G3366" i="9"/>
  <c r="G3365" i="9"/>
  <c r="G3364" i="9"/>
  <c r="G3363" i="9"/>
  <c r="G3362" i="9"/>
  <c r="G3356" i="9"/>
  <c r="G3358" i="9" s="1"/>
  <c r="F3346" i="9"/>
  <c r="D3346" i="9"/>
  <c r="G3346" i="9" s="1"/>
  <c r="G3347" i="9" s="1"/>
  <c r="G3349" i="9" s="1"/>
  <c r="F3329" i="9" s="1"/>
  <c r="C3346" i="9"/>
  <c r="G3342" i="9"/>
  <c r="G3341" i="9"/>
  <c r="G3340" i="9"/>
  <c r="G3339" i="9"/>
  <c r="G3338" i="9"/>
  <c r="G3334" i="9"/>
  <c r="G3332" i="9"/>
  <c r="F3322" i="9"/>
  <c r="D3322" i="9"/>
  <c r="G3322" i="9" s="1"/>
  <c r="G3323" i="9" s="1"/>
  <c r="C3322" i="9"/>
  <c r="G3317" i="9"/>
  <c r="G3318" i="9" s="1"/>
  <c r="G3316" i="9"/>
  <c r="G3315" i="9"/>
  <c r="G3314" i="9"/>
  <c r="G3308" i="9"/>
  <c r="G3310" i="9" s="1"/>
  <c r="F3298" i="9"/>
  <c r="D3298" i="9"/>
  <c r="G3298" i="9" s="1"/>
  <c r="G3299" i="9" s="1"/>
  <c r="C3298" i="9"/>
  <c r="G3294" i="9"/>
  <c r="G3293" i="9"/>
  <c r="G3292" i="9"/>
  <c r="G3291" i="9"/>
  <c r="G3290" i="9"/>
  <c r="G3285" i="9"/>
  <c r="G3286" i="9" s="1"/>
  <c r="G3284" i="9"/>
  <c r="F3274" i="9"/>
  <c r="D3274" i="9"/>
  <c r="G3274" i="9" s="1"/>
  <c r="G3275" i="9" s="1"/>
  <c r="C3274" i="9"/>
  <c r="G3270" i="9"/>
  <c r="G3269" i="9"/>
  <c r="G3268" i="9"/>
  <c r="G3267" i="9"/>
  <c r="G3266" i="9"/>
  <c r="G3262" i="9"/>
  <c r="G3260" i="9"/>
  <c r="F3250" i="9"/>
  <c r="D3250" i="9"/>
  <c r="G3250" i="9" s="1"/>
  <c r="G3251" i="9" s="1"/>
  <c r="C3250" i="9"/>
  <c r="G3245" i="9"/>
  <c r="G3244" i="9"/>
  <c r="G3243" i="9"/>
  <c r="G3242" i="9"/>
  <c r="G3246" i="9" s="1"/>
  <c r="G3236" i="9"/>
  <c r="G3238" i="9" s="1"/>
  <c r="F3226" i="9"/>
  <c r="D3226" i="9"/>
  <c r="G3226" i="9" s="1"/>
  <c r="G3227" i="9" s="1"/>
  <c r="C3226" i="9"/>
  <c r="G3221" i="9"/>
  <c r="G3220" i="9"/>
  <c r="G3219" i="9"/>
  <c r="G3218" i="9"/>
  <c r="G3222" i="9" s="1"/>
  <c r="G3214" i="9"/>
  <c r="G3212" i="9"/>
  <c r="F3202" i="9"/>
  <c r="D3202" i="9"/>
  <c r="G3202" i="9" s="1"/>
  <c r="G3203" i="9" s="1"/>
  <c r="C3202" i="9"/>
  <c r="G3197" i="9"/>
  <c r="G3196" i="9"/>
  <c r="G3195" i="9"/>
  <c r="G3194" i="9"/>
  <c r="G3198" i="9" s="1"/>
  <c r="G3188" i="9"/>
  <c r="G3190" i="9" s="1"/>
  <c r="F3178" i="9"/>
  <c r="D3178" i="9"/>
  <c r="G3178" i="9" s="1"/>
  <c r="G3179" i="9" s="1"/>
  <c r="C3178" i="9"/>
  <c r="G3173" i="9"/>
  <c r="G3172" i="9"/>
  <c r="G3171" i="9"/>
  <c r="G3170" i="9"/>
  <c r="G3174" i="9" s="1"/>
  <c r="G3166" i="9"/>
  <c r="G3164" i="9"/>
  <c r="F3154" i="9"/>
  <c r="D3154" i="9"/>
  <c r="G3154" i="9" s="1"/>
  <c r="G3155" i="9" s="1"/>
  <c r="C3154" i="9"/>
  <c r="G3149" i="9"/>
  <c r="G3150" i="9" s="1"/>
  <c r="G3148" i="9"/>
  <c r="G3147" i="9"/>
  <c r="G3146" i="9"/>
  <c r="G3140" i="9"/>
  <c r="G3142" i="9" s="1"/>
  <c r="F3130" i="9"/>
  <c r="D3130" i="9"/>
  <c r="G3130" i="9" s="1"/>
  <c r="G3131" i="9" s="1"/>
  <c r="C3130" i="9"/>
  <c r="G3126" i="9"/>
  <c r="G3125" i="9"/>
  <c r="G3124" i="9"/>
  <c r="G3123" i="9"/>
  <c r="G3122" i="9"/>
  <c r="G3118" i="9"/>
  <c r="G3116" i="9"/>
  <c r="F3106" i="9"/>
  <c r="D3106" i="9"/>
  <c r="G3106" i="9" s="1"/>
  <c r="G3107" i="9" s="1"/>
  <c r="C3106" i="9"/>
  <c r="G3102" i="9"/>
  <c r="G3093" i="9"/>
  <c r="G3095" i="9" s="1"/>
  <c r="F3083" i="9"/>
  <c r="D3083" i="9"/>
  <c r="G3083" i="9" s="1"/>
  <c r="G3084" i="9" s="1"/>
  <c r="G3086" i="9" s="1"/>
  <c r="F3067" i="9" s="1"/>
  <c r="C3083" i="9"/>
  <c r="G3079" i="9"/>
  <c r="G3072" i="9"/>
  <c r="G3070" i="9"/>
  <c r="F3060" i="9"/>
  <c r="D3060" i="9"/>
  <c r="G3060" i="9" s="1"/>
  <c r="C3060" i="9"/>
  <c r="F3059" i="9"/>
  <c r="G3061" i="9" s="1"/>
  <c r="D3059" i="9"/>
  <c r="G3059" i="9" s="1"/>
  <c r="C3059" i="9"/>
  <c r="F3053" i="9"/>
  <c r="D3053" i="9"/>
  <c r="G3053" i="9" s="1"/>
  <c r="C3053" i="9"/>
  <c r="G3049" i="9"/>
  <c r="F3036" i="9"/>
  <c r="D3036" i="9"/>
  <c r="G3036" i="9" s="1"/>
  <c r="C3036" i="9"/>
  <c r="F3035" i="9"/>
  <c r="G3037" i="9" s="1"/>
  <c r="D3035" i="9"/>
  <c r="G3035" i="9" s="1"/>
  <c r="C3035" i="9"/>
  <c r="F3029" i="9"/>
  <c r="D3029" i="9"/>
  <c r="G3029" i="9" s="1"/>
  <c r="C3029" i="9"/>
  <c r="G3025" i="9"/>
  <c r="F3012" i="9"/>
  <c r="D3012" i="9"/>
  <c r="G3012" i="9" s="1"/>
  <c r="C3012" i="9"/>
  <c r="F3011" i="9"/>
  <c r="G3013" i="9" s="1"/>
  <c r="D3011" i="9"/>
  <c r="G3011" i="9" s="1"/>
  <c r="C3011" i="9"/>
  <c r="F3005" i="9"/>
  <c r="D3005" i="9"/>
  <c r="G2996" i="9" s="1"/>
  <c r="C3005" i="9"/>
  <c r="G3001" i="9"/>
  <c r="F2988" i="9"/>
  <c r="D2988" i="9"/>
  <c r="G2988" i="9" s="1"/>
  <c r="C2988" i="9"/>
  <c r="F2987" i="9"/>
  <c r="G2989" i="9" s="1"/>
  <c r="D2987" i="9"/>
  <c r="G2987" i="9" s="1"/>
  <c r="C2987" i="9"/>
  <c r="F2981" i="9"/>
  <c r="G2983" i="9" s="1"/>
  <c r="D2981" i="9"/>
  <c r="G2972" i="9" s="1"/>
  <c r="C2981" i="9"/>
  <c r="G2977" i="9"/>
  <c r="F2964" i="9"/>
  <c r="D2964" i="9"/>
  <c r="G2964" i="9" s="1"/>
  <c r="C2964" i="9"/>
  <c r="F2963" i="9"/>
  <c r="G2965" i="9" s="1"/>
  <c r="D2963" i="9"/>
  <c r="G2963" i="9" s="1"/>
  <c r="C2963" i="9"/>
  <c r="F2957" i="9"/>
  <c r="D2957" i="9"/>
  <c r="G2948" i="9" s="1"/>
  <c r="C2957" i="9"/>
  <c r="G2953" i="9"/>
  <c r="F2940" i="9"/>
  <c r="D2940" i="9"/>
  <c r="G2940" i="9" s="1"/>
  <c r="C2940" i="9"/>
  <c r="F2939" i="9"/>
  <c r="G2941" i="9" s="1"/>
  <c r="D2939" i="9"/>
  <c r="G2939" i="9" s="1"/>
  <c r="C2939" i="9"/>
  <c r="G2933" i="9"/>
  <c r="F2933" i="9"/>
  <c r="G2935" i="9" s="1"/>
  <c r="D2933" i="9"/>
  <c r="G2924" i="9" s="1"/>
  <c r="C2933" i="9"/>
  <c r="G2929" i="9"/>
  <c r="F2916" i="9"/>
  <c r="D2916" i="9"/>
  <c r="G2916" i="9" s="1"/>
  <c r="C2916" i="9"/>
  <c r="F2915" i="9"/>
  <c r="G2917" i="9" s="1"/>
  <c r="D2915" i="9"/>
  <c r="G2915" i="9" s="1"/>
  <c r="C2915" i="9"/>
  <c r="F2909" i="9"/>
  <c r="D2909" i="9"/>
  <c r="G2909" i="9" s="1"/>
  <c r="C2909" i="9"/>
  <c r="G2905" i="9"/>
  <c r="F2892" i="9"/>
  <c r="D2892" i="9"/>
  <c r="G2892" i="9" s="1"/>
  <c r="C2892" i="9"/>
  <c r="F2891" i="9"/>
  <c r="G2893" i="9" s="1"/>
  <c r="D2891" i="9"/>
  <c r="G2891" i="9" s="1"/>
  <c r="C2891" i="9"/>
  <c r="F2885" i="9"/>
  <c r="D2885" i="9"/>
  <c r="G2876" i="9" s="1"/>
  <c r="C2885" i="9"/>
  <c r="G2881" i="9"/>
  <c r="F2868" i="9"/>
  <c r="D2868" i="9"/>
  <c r="G2868" i="9" s="1"/>
  <c r="C2868" i="9"/>
  <c r="F2867" i="9"/>
  <c r="G2869" i="9" s="1"/>
  <c r="D2867" i="9"/>
  <c r="G2867" i="9" s="1"/>
  <c r="C2867" i="9"/>
  <c r="D2861" i="9"/>
  <c r="G2861" i="9" s="1"/>
  <c r="C2861" i="9"/>
  <c r="G2857" i="9"/>
  <c r="F2844" i="9"/>
  <c r="D2844" i="9"/>
  <c r="G2844" i="9" s="1"/>
  <c r="C2844" i="9"/>
  <c r="F2843" i="9"/>
  <c r="G2845" i="9" s="1"/>
  <c r="D2843" i="9"/>
  <c r="G2843" i="9" s="1"/>
  <c r="C2843" i="9"/>
  <c r="D2837" i="9"/>
  <c r="C2837" i="9"/>
  <c r="G2833" i="9"/>
  <c r="F2820" i="9"/>
  <c r="D2820" i="9"/>
  <c r="G2820" i="9" s="1"/>
  <c r="C2820" i="9"/>
  <c r="F2819" i="9"/>
  <c r="G2821" i="9" s="1"/>
  <c r="D2819" i="9"/>
  <c r="G2819" i="9" s="1"/>
  <c r="C2819" i="9"/>
  <c r="F2813" i="9"/>
  <c r="D2813" i="9"/>
  <c r="G2804" i="9" s="1"/>
  <c r="C2813" i="9"/>
  <c r="G2809" i="9"/>
  <c r="F2796" i="9"/>
  <c r="D2796" i="9"/>
  <c r="G2796" i="9" s="1"/>
  <c r="C2796" i="9"/>
  <c r="F2795" i="9"/>
  <c r="G2797" i="9" s="1"/>
  <c r="D2795" i="9"/>
  <c r="G2795" i="9" s="1"/>
  <c r="C2795" i="9"/>
  <c r="F2789" i="9"/>
  <c r="G2791" i="9" s="1"/>
  <c r="D2789" i="9"/>
  <c r="G2780" i="9" s="1"/>
  <c r="C2789" i="9"/>
  <c r="G2785" i="9"/>
  <c r="F2772" i="9"/>
  <c r="D2772" i="9"/>
  <c r="G2772" i="9" s="1"/>
  <c r="C2772" i="9"/>
  <c r="F2771" i="9"/>
  <c r="G2773" i="9" s="1"/>
  <c r="D2771" i="9"/>
  <c r="G2771" i="9" s="1"/>
  <c r="C2771" i="9"/>
  <c r="F2765" i="9"/>
  <c r="D2765" i="9"/>
  <c r="G2756" i="9" s="1"/>
  <c r="C2765" i="9"/>
  <c r="G2761" i="9"/>
  <c r="F2748" i="9"/>
  <c r="D2748" i="9"/>
  <c r="G2748" i="9" s="1"/>
  <c r="C2748" i="9"/>
  <c r="F2747" i="9"/>
  <c r="G2749" i="9" s="1"/>
  <c r="D2747" i="9"/>
  <c r="G2747" i="9" s="1"/>
  <c r="C2747" i="9"/>
  <c r="F2741" i="9"/>
  <c r="G2743" i="9" s="1"/>
  <c r="D2741" i="9"/>
  <c r="G2732" i="9" s="1"/>
  <c r="C2741" i="9"/>
  <c r="G2737" i="9"/>
  <c r="F2724" i="9"/>
  <c r="D2724" i="9"/>
  <c r="G2724" i="9" s="1"/>
  <c r="C2724" i="9"/>
  <c r="F2723" i="9"/>
  <c r="G2725" i="9" s="1"/>
  <c r="D2723" i="9"/>
  <c r="G2723" i="9" s="1"/>
  <c r="C2723" i="9"/>
  <c r="F2717" i="9"/>
  <c r="D2717" i="9"/>
  <c r="G2717" i="9" s="1"/>
  <c r="C2717" i="9"/>
  <c r="G2713" i="9"/>
  <c r="F2700" i="9"/>
  <c r="D2700" i="9"/>
  <c r="G2700" i="9" s="1"/>
  <c r="C2700" i="9"/>
  <c r="F2699" i="9"/>
  <c r="G2701" i="9" s="1"/>
  <c r="D2699" i="9"/>
  <c r="G2699" i="9" s="1"/>
  <c r="C2699" i="9"/>
  <c r="F2693" i="9"/>
  <c r="G2695" i="9" s="1"/>
  <c r="D2693" i="9"/>
  <c r="G2693" i="9" s="1"/>
  <c r="C2693" i="9"/>
  <c r="G2689" i="9"/>
  <c r="F2676" i="9"/>
  <c r="D2676" i="9"/>
  <c r="G2676" i="9" s="1"/>
  <c r="C2676" i="9"/>
  <c r="F2675" i="9"/>
  <c r="G2677" i="9" s="1"/>
  <c r="D2675" i="9"/>
  <c r="G2675" i="9" s="1"/>
  <c r="C2675" i="9"/>
  <c r="F2669" i="9"/>
  <c r="D2669" i="9"/>
  <c r="G2669" i="9" s="1"/>
  <c r="C2669" i="9"/>
  <c r="G2665" i="9"/>
  <c r="F2652" i="9"/>
  <c r="D2652" i="9"/>
  <c r="G2652" i="9" s="1"/>
  <c r="C2652" i="9"/>
  <c r="F2651" i="9"/>
  <c r="G2653" i="9" s="1"/>
  <c r="D2651" i="9"/>
  <c r="G2651" i="9" s="1"/>
  <c r="C2651" i="9"/>
  <c r="F2645" i="9"/>
  <c r="D2645" i="9"/>
  <c r="G2645" i="9" s="1"/>
  <c r="C2645" i="9"/>
  <c r="G2641" i="9"/>
  <c r="F2628" i="9"/>
  <c r="D2628" i="9"/>
  <c r="G2628" i="9" s="1"/>
  <c r="C2628" i="9"/>
  <c r="F2627" i="9"/>
  <c r="G2629" i="9" s="1"/>
  <c r="D2627" i="9"/>
  <c r="G2627" i="9" s="1"/>
  <c r="C2627" i="9"/>
  <c r="F2621" i="9"/>
  <c r="D2621" i="9"/>
  <c r="G2612" i="9" s="1"/>
  <c r="C2621" i="9"/>
  <c r="G2617" i="9"/>
  <c r="F2604" i="9"/>
  <c r="D2604" i="9"/>
  <c r="G2604" i="9" s="1"/>
  <c r="C2604" i="9"/>
  <c r="F2603" i="9"/>
  <c r="G2605" i="9" s="1"/>
  <c r="D2603" i="9"/>
  <c r="G2603" i="9" s="1"/>
  <c r="C2603" i="9"/>
  <c r="F2597" i="9"/>
  <c r="G2599" i="9" s="1"/>
  <c r="D2597" i="9"/>
  <c r="G2588" i="9" s="1"/>
  <c r="C2597" i="9"/>
  <c r="G2593" i="9"/>
  <c r="F2580" i="9"/>
  <c r="D2580" i="9"/>
  <c r="G2580" i="9" s="1"/>
  <c r="C2580" i="9"/>
  <c r="F2579" i="9"/>
  <c r="G2581" i="9" s="1"/>
  <c r="D2579" i="9"/>
  <c r="G2579" i="9" s="1"/>
  <c r="C2579" i="9"/>
  <c r="F2573" i="9"/>
  <c r="D2573" i="9"/>
  <c r="G2564" i="9" s="1"/>
  <c r="C2573" i="9"/>
  <c r="G2569" i="9"/>
  <c r="F2556" i="9"/>
  <c r="D2556" i="9"/>
  <c r="G2556" i="9" s="1"/>
  <c r="C2556" i="9"/>
  <c r="F2555" i="9"/>
  <c r="G2557" i="9" s="1"/>
  <c r="D2555" i="9"/>
  <c r="G2555" i="9" s="1"/>
  <c r="C2555" i="9"/>
  <c r="F2549" i="9"/>
  <c r="D2549" i="9"/>
  <c r="G2540" i="9" s="1"/>
  <c r="C2549" i="9"/>
  <c r="G2545" i="9"/>
  <c r="F2532" i="9"/>
  <c r="D2532" i="9"/>
  <c r="G2532" i="9" s="1"/>
  <c r="C2532" i="9"/>
  <c r="F2531" i="9"/>
  <c r="G2533" i="9" s="1"/>
  <c r="D2531" i="9"/>
  <c r="G2531" i="9" s="1"/>
  <c r="C2531" i="9"/>
  <c r="F2525" i="9"/>
  <c r="G2527" i="9" s="1"/>
  <c r="D2525" i="9"/>
  <c r="G2525" i="9" s="1"/>
  <c r="C2525" i="9"/>
  <c r="G2521" i="9"/>
  <c r="F2508" i="9"/>
  <c r="D2508" i="9"/>
  <c r="G2508" i="9" s="1"/>
  <c r="C2508" i="9"/>
  <c r="F2507" i="9"/>
  <c r="G2509" i="9" s="1"/>
  <c r="D2507" i="9"/>
  <c r="G2507" i="9" s="1"/>
  <c r="C2507" i="9"/>
  <c r="F2501" i="9"/>
  <c r="G2503" i="9" s="1"/>
  <c r="D2501" i="9"/>
  <c r="G2492" i="9" s="1"/>
  <c r="C2501" i="9"/>
  <c r="G2497" i="9"/>
  <c r="F2484" i="9"/>
  <c r="D2484" i="9"/>
  <c r="G2484" i="9" s="1"/>
  <c r="C2484" i="9"/>
  <c r="F2483" i="9"/>
  <c r="G2485" i="9" s="1"/>
  <c r="D2483" i="9"/>
  <c r="G2483" i="9" s="1"/>
  <c r="C2483" i="9"/>
  <c r="D2477" i="9"/>
  <c r="G2477" i="9" s="1"/>
  <c r="C2477" i="9"/>
  <c r="G2473" i="9"/>
  <c r="F2460" i="9"/>
  <c r="D2460" i="9"/>
  <c r="G2460" i="9" s="1"/>
  <c r="C2460" i="9"/>
  <c r="F2459" i="9"/>
  <c r="G2461" i="9" s="1"/>
  <c r="D2459" i="9"/>
  <c r="G2459" i="9" s="1"/>
  <c r="C2459" i="9"/>
  <c r="D2453" i="9"/>
  <c r="G2453" i="9" s="1"/>
  <c r="C2453" i="9"/>
  <c r="G2449" i="9"/>
  <c r="F2436" i="9"/>
  <c r="D2436" i="9"/>
  <c r="G2436" i="9" s="1"/>
  <c r="C2436" i="9"/>
  <c r="F2435" i="9"/>
  <c r="G2437" i="9" s="1"/>
  <c r="D2435" i="9"/>
  <c r="G2435" i="9" s="1"/>
  <c r="C2435" i="9"/>
  <c r="F2429" i="9"/>
  <c r="D2429" i="9"/>
  <c r="G2420" i="9" s="1"/>
  <c r="C2429" i="9"/>
  <c r="G2425" i="9"/>
  <c r="F2412" i="9"/>
  <c r="D2412" i="9"/>
  <c r="G2412" i="9" s="1"/>
  <c r="C2412" i="9"/>
  <c r="F2411" i="9"/>
  <c r="G2413" i="9" s="1"/>
  <c r="D2411" i="9"/>
  <c r="G2411" i="9" s="1"/>
  <c r="C2411" i="9"/>
  <c r="F2405" i="9"/>
  <c r="G2407" i="9" s="1"/>
  <c r="D2405" i="9"/>
  <c r="G2396" i="9" s="1"/>
  <c r="C2405" i="9"/>
  <c r="G2401" i="9"/>
  <c r="F2388" i="9"/>
  <c r="D2388" i="9"/>
  <c r="G2388" i="9" s="1"/>
  <c r="C2388" i="9"/>
  <c r="F2387" i="9"/>
  <c r="G2389" i="9" s="1"/>
  <c r="D2387" i="9"/>
  <c r="G2387" i="9" s="1"/>
  <c r="C2387" i="9"/>
  <c r="F2381" i="9"/>
  <c r="D2381" i="9"/>
  <c r="G2372" i="9" s="1"/>
  <c r="C2381" i="9"/>
  <c r="G2377" i="9"/>
  <c r="F2364" i="9"/>
  <c r="D2364" i="9"/>
  <c r="G2364" i="9" s="1"/>
  <c r="C2364" i="9"/>
  <c r="F2363" i="9"/>
  <c r="G2365" i="9" s="1"/>
  <c r="D2363" i="9"/>
  <c r="G2363" i="9" s="1"/>
  <c r="C2363" i="9"/>
  <c r="F2357" i="9"/>
  <c r="D2357" i="9"/>
  <c r="G2348" i="9" s="1"/>
  <c r="C2357" i="9"/>
  <c r="G2353" i="9"/>
  <c r="F2340" i="9"/>
  <c r="D2340" i="9"/>
  <c r="G2340" i="9" s="1"/>
  <c r="C2340" i="9"/>
  <c r="F2339" i="9"/>
  <c r="G2341" i="9" s="1"/>
  <c r="D2339" i="9"/>
  <c r="G2339" i="9" s="1"/>
  <c r="C2339" i="9"/>
  <c r="F2333" i="9"/>
  <c r="G2335" i="9" s="1"/>
  <c r="D2333" i="9"/>
  <c r="G2333" i="9" s="1"/>
  <c r="C2333" i="9"/>
  <c r="G2329" i="9"/>
  <c r="F2316" i="9"/>
  <c r="D2316" i="9"/>
  <c r="G2316" i="9" s="1"/>
  <c r="C2316" i="9"/>
  <c r="F2315" i="9"/>
  <c r="G2317" i="9" s="1"/>
  <c r="D2315" i="9"/>
  <c r="G2315" i="9" s="1"/>
  <c r="C2315" i="9"/>
  <c r="F2309" i="9"/>
  <c r="G2311" i="9" s="1"/>
  <c r="D2309" i="9"/>
  <c r="G2309" i="9" s="1"/>
  <c r="C2309" i="9"/>
  <c r="G2305" i="9"/>
  <c r="F2292" i="9"/>
  <c r="D2292" i="9"/>
  <c r="G2292" i="9" s="1"/>
  <c r="C2292" i="9"/>
  <c r="F2291" i="9"/>
  <c r="G2293" i="9" s="1"/>
  <c r="D2291" i="9"/>
  <c r="G2291" i="9" s="1"/>
  <c r="C2291" i="9"/>
  <c r="F2285" i="9"/>
  <c r="D2285" i="9"/>
  <c r="G2285" i="9" s="1"/>
  <c r="C2285" i="9"/>
  <c r="G2281" i="9"/>
  <c r="F2268" i="9"/>
  <c r="D2268" i="9"/>
  <c r="G2268" i="9" s="1"/>
  <c r="C2268" i="9"/>
  <c r="F2267" i="9"/>
  <c r="G2269" i="9" s="1"/>
  <c r="D2267" i="9"/>
  <c r="G2267" i="9" s="1"/>
  <c r="C2267" i="9"/>
  <c r="F2261" i="9"/>
  <c r="G2263" i="9" s="1"/>
  <c r="D2261" i="9"/>
  <c r="G2261" i="9" s="1"/>
  <c r="C2261" i="9"/>
  <c r="G2257" i="9"/>
  <c r="F2244" i="9"/>
  <c r="D2244" i="9"/>
  <c r="G2244" i="9" s="1"/>
  <c r="C2244" i="9"/>
  <c r="F2243" i="9"/>
  <c r="G2245" i="9" s="1"/>
  <c r="D2243" i="9"/>
  <c r="G2243" i="9" s="1"/>
  <c r="C2243" i="9"/>
  <c r="F2237" i="9"/>
  <c r="G2239" i="9" s="1"/>
  <c r="D2237" i="9"/>
  <c r="G2237" i="9" s="1"/>
  <c r="C2237" i="9"/>
  <c r="G2233" i="9"/>
  <c r="F2220" i="9"/>
  <c r="D2220" i="9"/>
  <c r="G2220" i="9" s="1"/>
  <c r="C2220" i="9"/>
  <c r="F2219" i="9"/>
  <c r="G2221" i="9" s="1"/>
  <c r="D2219" i="9"/>
  <c r="G2219" i="9" s="1"/>
  <c r="C2219" i="9"/>
  <c r="F2213" i="9"/>
  <c r="D2213" i="9"/>
  <c r="G2213" i="9" s="1"/>
  <c r="C2213" i="9"/>
  <c r="G2209" i="9"/>
  <c r="F2196" i="9"/>
  <c r="D2196" i="9"/>
  <c r="G2196" i="9" s="1"/>
  <c r="C2196" i="9"/>
  <c r="F2195" i="9"/>
  <c r="G2197" i="9" s="1"/>
  <c r="D2195" i="9"/>
  <c r="G2195" i="9" s="1"/>
  <c r="C2195" i="9"/>
  <c r="F2189" i="9"/>
  <c r="G2191" i="9" s="1"/>
  <c r="D2189" i="9"/>
  <c r="G2189" i="9" s="1"/>
  <c r="C2189" i="9"/>
  <c r="G2185" i="9"/>
  <c r="F2172" i="9"/>
  <c r="D2172" i="9"/>
  <c r="G2172" i="9" s="1"/>
  <c r="C2172" i="9"/>
  <c r="F2171" i="9"/>
  <c r="G2173" i="9" s="1"/>
  <c r="D2171" i="9"/>
  <c r="G2171" i="9" s="1"/>
  <c r="C2171" i="9"/>
  <c r="F2165" i="9"/>
  <c r="D2165" i="9"/>
  <c r="C2165" i="9"/>
  <c r="G2161" i="9"/>
  <c r="F2148" i="9"/>
  <c r="D2148" i="9"/>
  <c r="G2148" i="9" s="1"/>
  <c r="C2148" i="9"/>
  <c r="F2147" i="9"/>
  <c r="G2149" i="9" s="1"/>
  <c r="D2147" i="9"/>
  <c r="G2147" i="9" s="1"/>
  <c r="C2147" i="9"/>
  <c r="F2141" i="9"/>
  <c r="D2141" i="9"/>
  <c r="G2141" i="9" s="1"/>
  <c r="C2141" i="9"/>
  <c r="G2137" i="9"/>
  <c r="F2124" i="9"/>
  <c r="D2124" i="9"/>
  <c r="G2124" i="9" s="1"/>
  <c r="C2124" i="9"/>
  <c r="F2123" i="9"/>
  <c r="G2125" i="9" s="1"/>
  <c r="D2123" i="9"/>
  <c r="G2123" i="9" s="1"/>
  <c r="C2123" i="9"/>
  <c r="F2117" i="9"/>
  <c r="G2119" i="9" s="1"/>
  <c r="D2117" i="9"/>
  <c r="G2117" i="9" s="1"/>
  <c r="C2117" i="9"/>
  <c r="G2113" i="9"/>
  <c r="F2100" i="9"/>
  <c r="D2100" i="9"/>
  <c r="G2100" i="9" s="1"/>
  <c r="C2100" i="9"/>
  <c r="F2099" i="9"/>
  <c r="G2101" i="9" s="1"/>
  <c r="D2099" i="9"/>
  <c r="G2099" i="9" s="1"/>
  <c r="C2099" i="9"/>
  <c r="D2093" i="9"/>
  <c r="C2093" i="9"/>
  <c r="G2089" i="9"/>
  <c r="F2076" i="9"/>
  <c r="D2076" i="9"/>
  <c r="G2076" i="9" s="1"/>
  <c r="C2076" i="9"/>
  <c r="F2075" i="9"/>
  <c r="G2077" i="9" s="1"/>
  <c r="D2075" i="9"/>
  <c r="G2075" i="9" s="1"/>
  <c r="C2075" i="9"/>
  <c r="D2069" i="9"/>
  <c r="C2069" i="9"/>
  <c r="G2065" i="9"/>
  <c r="F2052" i="9"/>
  <c r="D2052" i="9"/>
  <c r="G2052" i="9" s="1"/>
  <c r="C2052" i="9"/>
  <c r="F2051" i="9"/>
  <c r="G2053" i="9" s="1"/>
  <c r="D2051" i="9"/>
  <c r="G2051" i="9" s="1"/>
  <c r="C2051" i="9"/>
  <c r="D2045" i="9"/>
  <c r="C2045" i="9"/>
  <c r="G2041" i="9"/>
  <c r="F2028" i="9"/>
  <c r="D2028" i="9"/>
  <c r="G2028" i="9" s="1"/>
  <c r="C2028" i="9"/>
  <c r="F2027" i="9"/>
  <c r="G2029" i="9" s="1"/>
  <c r="D2027" i="9"/>
  <c r="G2027" i="9" s="1"/>
  <c r="C2027" i="9"/>
  <c r="F2021" i="9"/>
  <c r="D2021" i="9"/>
  <c r="C2021" i="9"/>
  <c r="G2017" i="9"/>
  <c r="F2004" i="9"/>
  <c r="D2004" i="9"/>
  <c r="G2004" i="9" s="1"/>
  <c r="C2004" i="9"/>
  <c r="F2003" i="9"/>
  <c r="G2005" i="9" s="1"/>
  <c r="D2003" i="9"/>
  <c r="G2003" i="9" s="1"/>
  <c r="C2003" i="9"/>
  <c r="F1997" i="9"/>
  <c r="G1999" i="9" s="1"/>
  <c r="D1997" i="9"/>
  <c r="G1997" i="9" s="1"/>
  <c r="C1997" i="9"/>
  <c r="G1993" i="9"/>
  <c r="F1980" i="9"/>
  <c r="D1980" i="9"/>
  <c r="G1980" i="9" s="1"/>
  <c r="C1980" i="9"/>
  <c r="F1979" i="9"/>
  <c r="G1981" i="9" s="1"/>
  <c r="D1979" i="9"/>
  <c r="G1979" i="9" s="1"/>
  <c r="C1979" i="9"/>
  <c r="F1973" i="9"/>
  <c r="G1975" i="9" s="1"/>
  <c r="D1973" i="9"/>
  <c r="G1973" i="9" s="1"/>
  <c r="C1973" i="9"/>
  <c r="G1969" i="9"/>
  <c r="F1956" i="9"/>
  <c r="D1956" i="9"/>
  <c r="G1956" i="9" s="1"/>
  <c r="C1956" i="9"/>
  <c r="F1955" i="9"/>
  <c r="G1957" i="9" s="1"/>
  <c r="D1955" i="9"/>
  <c r="G1955" i="9" s="1"/>
  <c r="C1955" i="9"/>
  <c r="F1949" i="9"/>
  <c r="G1951" i="9" s="1"/>
  <c r="D1949" i="9"/>
  <c r="G1949" i="9" s="1"/>
  <c r="C1949" i="9"/>
  <c r="G1945" i="9"/>
  <c r="F1932" i="9"/>
  <c r="D1932" i="9"/>
  <c r="G1932" i="9" s="1"/>
  <c r="C1932" i="9"/>
  <c r="F1931" i="9"/>
  <c r="G1933" i="9" s="1"/>
  <c r="D1931" i="9"/>
  <c r="G1931" i="9" s="1"/>
  <c r="C1931" i="9"/>
  <c r="F1925" i="9"/>
  <c r="G1927" i="9" s="1"/>
  <c r="D1925" i="9"/>
  <c r="G1925" i="9" s="1"/>
  <c r="C1925" i="9"/>
  <c r="G1921" i="9"/>
  <c r="F1908" i="9"/>
  <c r="D1908" i="9"/>
  <c r="G1908" i="9" s="1"/>
  <c r="G1909" i="9" s="1"/>
  <c r="C1908" i="9"/>
  <c r="G1900" i="9"/>
  <c r="G1899" i="9"/>
  <c r="G1904" i="9" s="1"/>
  <c r="G1895" i="9"/>
  <c r="F1883" i="9"/>
  <c r="D1883" i="9"/>
  <c r="G1883" i="9" s="1"/>
  <c r="G1884" i="9" s="1"/>
  <c r="C1883" i="9"/>
  <c r="G1879" i="9"/>
  <c r="G1877" i="9"/>
  <c r="G1876" i="9"/>
  <c r="G1875" i="9"/>
  <c r="G1874" i="9"/>
  <c r="G1868" i="9"/>
  <c r="G1870" i="9" s="1"/>
  <c r="F1858" i="9"/>
  <c r="D1858" i="9"/>
  <c r="G1858" i="9" s="1"/>
  <c r="G1859" i="9" s="1"/>
  <c r="C1858" i="9"/>
  <c r="G1852" i="9"/>
  <c r="G1851" i="9"/>
  <c r="G1850" i="9"/>
  <c r="G1849" i="9"/>
  <c r="G1854" i="9" s="1"/>
  <c r="G1844" i="9"/>
  <c r="G1845" i="9" s="1"/>
  <c r="G1843" i="9"/>
  <c r="F1832" i="9"/>
  <c r="D1832" i="9"/>
  <c r="G1832" i="9" s="1"/>
  <c r="C1832" i="9"/>
  <c r="F1831" i="9"/>
  <c r="D1831" i="9"/>
  <c r="C1831" i="9"/>
  <c r="F1826" i="9"/>
  <c r="D1826" i="9"/>
  <c r="G1826" i="9" s="1"/>
  <c r="C1826" i="9"/>
  <c r="F1825" i="9"/>
  <c r="D1825" i="9"/>
  <c r="C1825" i="9"/>
  <c r="F1820" i="9"/>
  <c r="D1820" i="9"/>
  <c r="C1820" i="9"/>
  <c r="F1819" i="9"/>
  <c r="D1819" i="9"/>
  <c r="C1819" i="9"/>
  <c r="F1818" i="9"/>
  <c r="D1818" i="9"/>
  <c r="C1818" i="9"/>
  <c r="F1817" i="9"/>
  <c r="D1817" i="9"/>
  <c r="C1817" i="9"/>
  <c r="F1807" i="9"/>
  <c r="D1807" i="9"/>
  <c r="G1807" i="9" s="1"/>
  <c r="G1808" i="9" s="1"/>
  <c r="C1807" i="9"/>
  <c r="G1803" i="9"/>
  <c r="G1801" i="9"/>
  <c r="G1800" i="9"/>
  <c r="G1799" i="9"/>
  <c r="G1798" i="9"/>
  <c r="F1793" i="9"/>
  <c r="D1793" i="9"/>
  <c r="G1793" i="9" s="1"/>
  <c r="C1793" i="9"/>
  <c r="G1792" i="9"/>
  <c r="F1782" i="9"/>
  <c r="D1782" i="9"/>
  <c r="G1782" i="9" s="1"/>
  <c r="G1783" i="9" s="1"/>
  <c r="C1782" i="9"/>
  <c r="G1776" i="9"/>
  <c r="G1775" i="9"/>
  <c r="G1774" i="9"/>
  <c r="G1778" i="9" s="1"/>
  <c r="G1773" i="9"/>
  <c r="G1768" i="9"/>
  <c r="G1767" i="9"/>
  <c r="G1769" i="9" s="1"/>
  <c r="F1757" i="9"/>
  <c r="D1757" i="9"/>
  <c r="G1757" i="9" s="1"/>
  <c r="G1758" i="9" s="1"/>
  <c r="C1757" i="9"/>
  <c r="G1753" i="9"/>
  <c r="G1751" i="9"/>
  <c r="G1750" i="9"/>
  <c r="G1749" i="9"/>
  <c r="G1748" i="9"/>
  <c r="G1744" i="9"/>
  <c r="G1743" i="9"/>
  <c r="G1742" i="9"/>
  <c r="F1732" i="9"/>
  <c r="D1732" i="9"/>
  <c r="G1732" i="9" s="1"/>
  <c r="G1733" i="9" s="1"/>
  <c r="C1732" i="9"/>
  <c r="G1728" i="9"/>
  <c r="F1718" i="9"/>
  <c r="D1718" i="9"/>
  <c r="G1718" i="9" s="1"/>
  <c r="G1719" i="9" s="1"/>
  <c r="C1718" i="9"/>
  <c r="G1717" i="9"/>
  <c r="F1707" i="9"/>
  <c r="D1707" i="9"/>
  <c r="G1707" i="9" s="1"/>
  <c r="G1708" i="9" s="1"/>
  <c r="C1707" i="9"/>
  <c r="G1701" i="9"/>
  <c r="G1700" i="9"/>
  <c r="G1699" i="9"/>
  <c r="G1698" i="9"/>
  <c r="F1693" i="9"/>
  <c r="D1693" i="9"/>
  <c r="G1693" i="9" s="1"/>
  <c r="G1694" i="9" s="1"/>
  <c r="C1693" i="9"/>
  <c r="G1692" i="9"/>
  <c r="F1682" i="9"/>
  <c r="D1682" i="9"/>
  <c r="G1682" i="9" s="1"/>
  <c r="G1683" i="9" s="1"/>
  <c r="C1682" i="9"/>
  <c r="G1678" i="9"/>
  <c r="F1668" i="9"/>
  <c r="D1668" i="9"/>
  <c r="G1668" i="9" s="1"/>
  <c r="C1668" i="9"/>
  <c r="G1667" i="9"/>
  <c r="F1657" i="9"/>
  <c r="D1657" i="9"/>
  <c r="G1657" i="9" s="1"/>
  <c r="G1658" i="9" s="1"/>
  <c r="C1657" i="9"/>
  <c r="G1653" i="9"/>
  <c r="G1643" i="9"/>
  <c r="G1644" i="9" s="1"/>
  <c r="F1643" i="9"/>
  <c r="C1643" i="9"/>
  <c r="G1642" i="9"/>
  <c r="F1632" i="9"/>
  <c r="D1632" i="9"/>
  <c r="G1632" i="9" s="1"/>
  <c r="G1633" i="9" s="1"/>
  <c r="C1632" i="9"/>
  <c r="G1628" i="9"/>
  <c r="G1626" i="9"/>
  <c r="G1625" i="9"/>
  <c r="G1624" i="9"/>
  <c r="G1623" i="9"/>
  <c r="F1618" i="9"/>
  <c r="D1618" i="9"/>
  <c r="G1618" i="9" s="1"/>
  <c r="G1619" i="9" s="1"/>
  <c r="C1618" i="9"/>
  <c r="G1617" i="9"/>
  <c r="F1607" i="9"/>
  <c r="D1607" i="9"/>
  <c r="G1607" i="9" s="1"/>
  <c r="G1608" i="9" s="1"/>
  <c r="C1607" i="9"/>
  <c r="G1601" i="9"/>
  <c r="G1600" i="9"/>
  <c r="G1599" i="9"/>
  <c r="G1603" i="9" s="1"/>
  <c r="G1598" i="9"/>
  <c r="F1593" i="9"/>
  <c r="D1593" i="9"/>
  <c r="C1593" i="9"/>
  <c r="G1592" i="9"/>
  <c r="G1594" i="9" s="1"/>
  <c r="F1582" i="9"/>
  <c r="D1582" i="9"/>
  <c r="G1582" i="9" s="1"/>
  <c r="G1583" i="9" s="1"/>
  <c r="C1582" i="9"/>
  <c r="G1576" i="9"/>
  <c r="G1575" i="9"/>
  <c r="G1574" i="9"/>
  <c r="G1573" i="9"/>
  <c r="F1568" i="9"/>
  <c r="D1568" i="9"/>
  <c r="G1568" i="9" s="1"/>
  <c r="G1569" i="9" s="1"/>
  <c r="C1568" i="9"/>
  <c r="G1567" i="9"/>
  <c r="F1557" i="9"/>
  <c r="D1557" i="9"/>
  <c r="G1557" i="9" s="1"/>
  <c r="G1558" i="9" s="1"/>
  <c r="C1557" i="9"/>
  <c r="G1553" i="9"/>
  <c r="F1543" i="9"/>
  <c r="D1543" i="9"/>
  <c r="G1543" i="9" s="1"/>
  <c r="C1543" i="9"/>
  <c r="G1542" i="9"/>
  <c r="G1535" i="9"/>
  <c r="F1532" i="9"/>
  <c r="D1532" i="9"/>
  <c r="G1532" i="9" s="1"/>
  <c r="G1533" i="9" s="1"/>
  <c r="C1532" i="9"/>
  <c r="G1528" i="9"/>
  <c r="G1521" i="9"/>
  <c r="F1520" i="9"/>
  <c r="D1520" i="9"/>
  <c r="G1520" i="9" s="1"/>
  <c r="C1520" i="9"/>
  <c r="F1514" i="9"/>
  <c r="G1510" i="9"/>
  <c r="F1507" i="9"/>
  <c r="D1507" i="9"/>
  <c r="G1507" i="9" s="1"/>
  <c r="G1508" i="9" s="1"/>
  <c r="C1507" i="9"/>
  <c r="G1503" i="9"/>
  <c r="G1496" i="9"/>
  <c r="F1495" i="9"/>
  <c r="D1495" i="9"/>
  <c r="G1495" i="9" s="1"/>
  <c r="C1495" i="9"/>
  <c r="F1489" i="9"/>
  <c r="G1485" i="9"/>
  <c r="F1464" i="9" s="1"/>
  <c r="F1482" i="9"/>
  <c r="D1482" i="9"/>
  <c r="G1482" i="9" s="1"/>
  <c r="G1483" i="9" s="1"/>
  <c r="C1482" i="9"/>
  <c r="G1478" i="9"/>
  <c r="G1471" i="9"/>
  <c r="F1470" i="9"/>
  <c r="D1470" i="9"/>
  <c r="G1470" i="9" s="1"/>
  <c r="C1470" i="9"/>
  <c r="G1460" i="9"/>
  <c r="F1457" i="9"/>
  <c r="D1457" i="9"/>
  <c r="G1457" i="9" s="1"/>
  <c r="G1458" i="9" s="1"/>
  <c r="C1457" i="9"/>
  <c r="G1453" i="9"/>
  <c r="G1446" i="9"/>
  <c r="F1445" i="9"/>
  <c r="D1445" i="9"/>
  <c r="G1445" i="9" s="1"/>
  <c r="C1445" i="9"/>
  <c r="F1439" i="9"/>
  <c r="G1435" i="9"/>
  <c r="F1414" i="9" s="1"/>
  <c r="F1432" i="9"/>
  <c r="D1432" i="9"/>
  <c r="G1432" i="9" s="1"/>
  <c r="G1433" i="9" s="1"/>
  <c r="C1432" i="9"/>
  <c r="G1428" i="9"/>
  <c r="G1421" i="9"/>
  <c r="F1420" i="9"/>
  <c r="D1420" i="9"/>
  <c r="G1420" i="9" s="1"/>
  <c r="C1420" i="9"/>
  <c r="G1410" i="9"/>
  <c r="F1407" i="9"/>
  <c r="D1407" i="9"/>
  <c r="G1407" i="9" s="1"/>
  <c r="G1408" i="9" s="1"/>
  <c r="C1407" i="9"/>
  <c r="G1403" i="9"/>
  <c r="G1396" i="9"/>
  <c r="F1395" i="9"/>
  <c r="D1395" i="9"/>
  <c r="G1395" i="9" s="1"/>
  <c r="C1395" i="9"/>
  <c r="F1389" i="9"/>
  <c r="G1385" i="9"/>
  <c r="F1382" i="9"/>
  <c r="D1382" i="9"/>
  <c r="G1382" i="9" s="1"/>
  <c r="G1383" i="9" s="1"/>
  <c r="C1382" i="9"/>
  <c r="G1378" i="9"/>
  <c r="G1371" i="9"/>
  <c r="F1370" i="9"/>
  <c r="D1370" i="9"/>
  <c r="G1370" i="9" s="1"/>
  <c r="C1370" i="9"/>
  <c r="F1364" i="9"/>
  <c r="G1360" i="9"/>
  <c r="F1357" i="9"/>
  <c r="D1357" i="9"/>
  <c r="G1357" i="9" s="1"/>
  <c r="G1358" i="9" s="1"/>
  <c r="C1357" i="9"/>
  <c r="G1353" i="9"/>
  <c r="G1346" i="9"/>
  <c r="F1345" i="9"/>
  <c r="D1345" i="9"/>
  <c r="G1345" i="9" s="1"/>
  <c r="C1345" i="9"/>
  <c r="F1339" i="9"/>
  <c r="G1335" i="9"/>
  <c r="F1332" i="9"/>
  <c r="D1332" i="9"/>
  <c r="G1332" i="9" s="1"/>
  <c r="G1333" i="9" s="1"/>
  <c r="C1332" i="9"/>
  <c r="G1328" i="9"/>
  <c r="G1321" i="9"/>
  <c r="F1320" i="9"/>
  <c r="D1320" i="9"/>
  <c r="G1320" i="9" s="1"/>
  <c r="C1320" i="9"/>
  <c r="F1314" i="9"/>
  <c r="G1310" i="9"/>
  <c r="F1307" i="9"/>
  <c r="D1307" i="9"/>
  <c r="G1307" i="9" s="1"/>
  <c r="G1308" i="9" s="1"/>
  <c r="C1307" i="9"/>
  <c r="G1303" i="9"/>
  <c r="G1296" i="9"/>
  <c r="F1295" i="9"/>
  <c r="D1295" i="9"/>
  <c r="G1295" i="9" s="1"/>
  <c r="C1295" i="9"/>
  <c r="F1289" i="9"/>
  <c r="G1285" i="9"/>
  <c r="F1282" i="9"/>
  <c r="D1282" i="9"/>
  <c r="G1282" i="9" s="1"/>
  <c r="G1283" i="9" s="1"/>
  <c r="C1282" i="9"/>
  <c r="G1278" i="9"/>
  <c r="G1271" i="9"/>
  <c r="F1270" i="9"/>
  <c r="D1270" i="9"/>
  <c r="G1270" i="9" s="1"/>
  <c r="C1270" i="9"/>
  <c r="F1264" i="9"/>
  <c r="G1260" i="9"/>
  <c r="F1257" i="9"/>
  <c r="D1257" i="9"/>
  <c r="G1257" i="9" s="1"/>
  <c r="G1258" i="9" s="1"/>
  <c r="C1257" i="9"/>
  <c r="G1253" i="9"/>
  <c r="G1246" i="9"/>
  <c r="F1245" i="9"/>
  <c r="D1245" i="9"/>
  <c r="G1245" i="9" s="1"/>
  <c r="C1245" i="9"/>
  <c r="F1239" i="9"/>
  <c r="G1235" i="9"/>
  <c r="F1214" i="9" s="1"/>
  <c r="F1232" i="9"/>
  <c r="D1232" i="9"/>
  <c r="G1232" i="9" s="1"/>
  <c r="G1233" i="9" s="1"/>
  <c r="C1232" i="9"/>
  <c r="G1228" i="9"/>
  <c r="G1221" i="9"/>
  <c r="F1220" i="9"/>
  <c r="D1220" i="9"/>
  <c r="G1220" i="9" s="1"/>
  <c r="C1220" i="9"/>
  <c r="G1210" i="9"/>
  <c r="F1189" i="9" s="1"/>
  <c r="F1207" i="9"/>
  <c r="D1207" i="9"/>
  <c r="G1207" i="9" s="1"/>
  <c r="G1208" i="9" s="1"/>
  <c r="C1207" i="9"/>
  <c r="G1203" i="9"/>
  <c r="G1196" i="9"/>
  <c r="F1195" i="9"/>
  <c r="D1195" i="9"/>
  <c r="G1195" i="9" s="1"/>
  <c r="C1195" i="9"/>
  <c r="G1185" i="9"/>
  <c r="F1182" i="9"/>
  <c r="D1182" i="9"/>
  <c r="G1182" i="9" s="1"/>
  <c r="G1183" i="9" s="1"/>
  <c r="C1182" i="9"/>
  <c r="G1178" i="9"/>
  <c r="G1171" i="9"/>
  <c r="F1170" i="9"/>
  <c r="D1170" i="9"/>
  <c r="G1170" i="9" s="1"/>
  <c r="C1170" i="9"/>
  <c r="F1164" i="9"/>
  <c r="G1160" i="9"/>
  <c r="F1139" i="9" s="1"/>
  <c r="F1157" i="9"/>
  <c r="D1157" i="9"/>
  <c r="G1157" i="9" s="1"/>
  <c r="G1158" i="9" s="1"/>
  <c r="C1157" i="9"/>
  <c r="G1153" i="9"/>
  <c r="G1146" i="9"/>
  <c r="F1145" i="9"/>
  <c r="D1145" i="9"/>
  <c r="G1145" i="9" s="1"/>
  <c r="C1145" i="9"/>
  <c r="G1135" i="9"/>
  <c r="F1132" i="9"/>
  <c r="D1132" i="9"/>
  <c r="G1132" i="9" s="1"/>
  <c r="G1133" i="9" s="1"/>
  <c r="C1132" i="9"/>
  <c r="G1128" i="9"/>
  <c r="G1121" i="9"/>
  <c r="F1120" i="9"/>
  <c r="D1120" i="9"/>
  <c r="G1120" i="9" s="1"/>
  <c r="C1120" i="9"/>
  <c r="F1114" i="9"/>
  <c r="G1110" i="9"/>
  <c r="F1089" i="9" s="1"/>
  <c r="F1107" i="9"/>
  <c r="D1107" i="9"/>
  <c r="G1107" i="9" s="1"/>
  <c r="G1108" i="9" s="1"/>
  <c r="C1107" i="9"/>
  <c r="G1103" i="9"/>
  <c r="G1096" i="9"/>
  <c r="F1095" i="9"/>
  <c r="D1095" i="9"/>
  <c r="G1095" i="9" s="1"/>
  <c r="C1095" i="9"/>
  <c r="G1085" i="9"/>
  <c r="F1082" i="9"/>
  <c r="D1082" i="9"/>
  <c r="G1082" i="9" s="1"/>
  <c r="G1083" i="9" s="1"/>
  <c r="C1082" i="9"/>
  <c r="G1078" i="9"/>
  <c r="G1071" i="9"/>
  <c r="F1070" i="9"/>
  <c r="D1070" i="9"/>
  <c r="G1070" i="9" s="1"/>
  <c r="C1070" i="9"/>
  <c r="F1064" i="9"/>
  <c r="G1060" i="9"/>
  <c r="F1057" i="9"/>
  <c r="D1057" i="9"/>
  <c r="G1057" i="9" s="1"/>
  <c r="G1058" i="9" s="1"/>
  <c r="C1057" i="9"/>
  <c r="G1053" i="9"/>
  <c r="G1046" i="9"/>
  <c r="F1045" i="9"/>
  <c r="D1045" i="9"/>
  <c r="G1045" i="9" s="1"/>
  <c r="C1045" i="9"/>
  <c r="F1039" i="9"/>
  <c r="G1035" i="9"/>
  <c r="F1014" i="9" s="1"/>
  <c r="F1032" i="9"/>
  <c r="D1032" i="9"/>
  <c r="G1032" i="9" s="1"/>
  <c r="G1033" i="9" s="1"/>
  <c r="C1032" i="9"/>
  <c r="G1028" i="9"/>
  <c r="G1021" i="9"/>
  <c r="F1020" i="9"/>
  <c r="D1020" i="9"/>
  <c r="G1020" i="9" s="1"/>
  <c r="C1020" i="9"/>
  <c r="G1010" i="9"/>
  <c r="F989" i="9" s="1"/>
  <c r="F1007" i="9"/>
  <c r="D1007" i="9"/>
  <c r="G1007" i="9" s="1"/>
  <c r="G1008" i="9" s="1"/>
  <c r="C1007" i="9"/>
  <c r="G1003" i="9"/>
  <c r="G996" i="9"/>
  <c r="F995" i="9"/>
  <c r="D995" i="9"/>
  <c r="G995" i="9" s="1"/>
  <c r="C995" i="9"/>
  <c r="G985" i="9"/>
  <c r="F982" i="9"/>
  <c r="D982" i="9"/>
  <c r="G982" i="9" s="1"/>
  <c r="G983" i="9" s="1"/>
  <c r="C982" i="9"/>
  <c r="G978" i="9"/>
  <c r="G971" i="9"/>
  <c r="F970" i="9"/>
  <c r="D970" i="9"/>
  <c r="G970" i="9" s="1"/>
  <c r="C970" i="9"/>
  <c r="F964" i="9"/>
  <c r="G960" i="9"/>
  <c r="F957" i="9"/>
  <c r="D957" i="9"/>
  <c r="G957" i="9" s="1"/>
  <c r="G958" i="9" s="1"/>
  <c r="C957" i="9"/>
  <c r="G953" i="9"/>
  <c r="G946" i="9"/>
  <c r="F945" i="9"/>
  <c r="D945" i="9"/>
  <c r="G945" i="9" s="1"/>
  <c r="C945" i="9"/>
  <c r="F939" i="9"/>
  <c r="G935" i="9"/>
  <c r="F932" i="9"/>
  <c r="D932" i="9"/>
  <c r="G932" i="9" s="1"/>
  <c r="G933" i="9" s="1"/>
  <c r="C932" i="9"/>
  <c r="G928" i="9"/>
  <c r="G921" i="9"/>
  <c r="F920" i="9"/>
  <c r="D920" i="9"/>
  <c r="G920" i="9" s="1"/>
  <c r="C920" i="9"/>
  <c r="F914" i="9"/>
  <c r="G910" i="9"/>
  <c r="F889" i="9" s="1"/>
  <c r="F907" i="9"/>
  <c r="D907" i="9"/>
  <c r="G907" i="9" s="1"/>
  <c r="G908" i="9" s="1"/>
  <c r="C907" i="9"/>
  <c r="G903" i="9"/>
  <c r="G896" i="9"/>
  <c r="F895" i="9"/>
  <c r="D895" i="9"/>
  <c r="G895" i="9" s="1"/>
  <c r="C895" i="9"/>
  <c r="G885" i="9"/>
  <c r="F882" i="9"/>
  <c r="D882" i="9"/>
  <c r="G882" i="9" s="1"/>
  <c r="G883" i="9" s="1"/>
  <c r="C882" i="9"/>
  <c r="G878" i="9"/>
  <c r="G871" i="9"/>
  <c r="F870" i="9"/>
  <c r="D870" i="9"/>
  <c r="G870" i="9" s="1"/>
  <c r="C870" i="9"/>
  <c r="F864" i="9"/>
  <c r="G860" i="9"/>
  <c r="F857" i="9"/>
  <c r="D857" i="9"/>
  <c r="G857" i="9" s="1"/>
  <c r="G858" i="9" s="1"/>
  <c r="C857" i="9"/>
  <c r="G853" i="9"/>
  <c r="F845" i="9"/>
  <c r="D845" i="9"/>
  <c r="G845" i="9" s="1"/>
  <c r="C845" i="9"/>
  <c r="F839" i="9"/>
  <c r="G835" i="9"/>
  <c r="F832" i="9"/>
  <c r="D832" i="9"/>
  <c r="G832" i="9" s="1"/>
  <c r="G833" i="9" s="1"/>
  <c r="C832" i="9"/>
  <c r="G828" i="9"/>
  <c r="F820" i="9"/>
  <c r="D820" i="9"/>
  <c r="G820" i="9" s="1"/>
  <c r="C820" i="9"/>
  <c r="F814" i="9"/>
  <c r="F807" i="9"/>
  <c r="D807" i="9"/>
  <c r="G807" i="9" s="1"/>
  <c r="G808" i="9" s="1"/>
  <c r="C807" i="9"/>
  <c r="G803" i="9"/>
  <c r="F795" i="9"/>
  <c r="D795" i="9"/>
  <c r="G795" i="9" s="1"/>
  <c r="G796" i="9" s="1"/>
  <c r="C795" i="9"/>
  <c r="G785" i="9"/>
  <c r="F764" i="9" s="1"/>
  <c r="F782" i="9"/>
  <c r="D782" i="9"/>
  <c r="G782" i="9" s="1"/>
  <c r="G783" i="9" s="1"/>
  <c r="C782" i="9"/>
  <c r="G778" i="9"/>
  <c r="F770" i="9"/>
  <c r="D770" i="9"/>
  <c r="G770" i="9" s="1"/>
  <c r="G771" i="9" s="1"/>
  <c r="C770" i="9"/>
  <c r="F757" i="9"/>
  <c r="D757" i="9"/>
  <c r="G757" i="9" s="1"/>
  <c r="C757" i="9"/>
  <c r="F756" i="9"/>
  <c r="G758" i="9" s="1"/>
  <c r="D756" i="9"/>
  <c r="G756" i="9" s="1"/>
  <c r="C756" i="9"/>
  <c r="F750" i="9"/>
  <c r="D750" i="9"/>
  <c r="G750" i="9" s="1"/>
  <c r="C750" i="9"/>
  <c r="G746" i="9"/>
  <c r="F733" i="9"/>
  <c r="D733" i="9"/>
  <c r="G733" i="9" s="1"/>
  <c r="C733" i="9"/>
  <c r="F732" i="9"/>
  <c r="G734" i="9" s="1"/>
  <c r="D732" i="9"/>
  <c r="G732" i="9" s="1"/>
  <c r="C732" i="9"/>
  <c r="F726" i="9"/>
  <c r="G728" i="9" s="1"/>
  <c r="D726" i="9"/>
  <c r="G726" i="9" s="1"/>
  <c r="C726" i="9"/>
  <c r="G722" i="9"/>
  <c r="F709" i="9"/>
  <c r="D709" i="9"/>
  <c r="G709" i="9" s="1"/>
  <c r="C709" i="9"/>
  <c r="F708" i="9"/>
  <c r="G710" i="9" s="1"/>
  <c r="D708" i="9"/>
  <c r="G708" i="9" s="1"/>
  <c r="C708" i="9"/>
  <c r="F702" i="9"/>
  <c r="D702" i="9"/>
  <c r="C702" i="9"/>
  <c r="G698" i="9"/>
  <c r="F685" i="9"/>
  <c r="D685" i="9"/>
  <c r="G685" i="9" s="1"/>
  <c r="C685" i="9"/>
  <c r="F684" i="9"/>
  <c r="G686" i="9" s="1"/>
  <c r="D684" i="9"/>
  <c r="G684" i="9" s="1"/>
  <c r="C684" i="9"/>
  <c r="F678" i="9"/>
  <c r="G680" i="9" s="1"/>
  <c r="D678" i="9"/>
  <c r="G678" i="9" s="1"/>
  <c r="C678" i="9"/>
  <c r="G674" i="9"/>
  <c r="F661" i="9"/>
  <c r="D661" i="9"/>
  <c r="G661" i="9" s="1"/>
  <c r="C661" i="9"/>
  <c r="F660" i="9"/>
  <c r="G662" i="9" s="1"/>
  <c r="D660" i="9"/>
  <c r="G660" i="9" s="1"/>
  <c r="C660" i="9"/>
  <c r="F654" i="9"/>
  <c r="D654" i="9"/>
  <c r="G654" i="9" s="1"/>
  <c r="C654" i="9"/>
  <c r="G650" i="9"/>
  <c r="F637" i="9"/>
  <c r="D637" i="9"/>
  <c r="G637" i="9" s="1"/>
  <c r="C637" i="9"/>
  <c r="F636" i="9"/>
  <c r="G638" i="9" s="1"/>
  <c r="D636" i="9"/>
  <c r="G636" i="9" s="1"/>
  <c r="C636" i="9"/>
  <c r="F630" i="9"/>
  <c r="D630" i="9"/>
  <c r="G630" i="9" s="1"/>
  <c r="C630" i="9"/>
  <c r="G626" i="9"/>
  <c r="F613" i="9"/>
  <c r="D613" i="9"/>
  <c r="G613" i="9" s="1"/>
  <c r="C613" i="9"/>
  <c r="F612" i="9"/>
  <c r="G614" i="9" s="1"/>
  <c r="D612" i="9"/>
  <c r="G612" i="9" s="1"/>
  <c r="C612" i="9"/>
  <c r="F606" i="9"/>
  <c r="D606" i="9"/>
  <c r="G606" i="9" s="1"/>
  <c r="C606" i="9"/>
  <c r="G602" i="9"/>
  <c r="F589" i="9"/>
  <c r="D589" i="9"/>
  <c r="G589" i="9" s="1"/>
  <c r="C589" i="9"/>
  <c r="F588" i="9"/>
  <c r="G590" i="9" s="1"/>
  <c r="D588" i="9"/>
  <c r="G588" i="9" s="1"/>
  <c r="C588" i="9"/>
  <c r="F582" i="9"/>
  <c r="D582" i="9"/>
  <c r="G582" i="9" s="1"/>
  <c r="C582" i="9"/>
  <c r="G578" i="9"/>
  <c r="F565" i="9"/>
  <c r="D565" i="9"/>
  <c r="G565" i="9" s="1"/>
  <c r="C565" i="9"/>
  <c r="F564" i="9"/>
  <c r="G566" i="9" s="1"/>
  <c r="D564" i="9"/>
  <c r="G564" i="9" s="1"/>
  <c r="C564" i="9"/>
  <c r="F558" i="9"/>
  <c r="D558" i="9"/>
  <c r="G558" i="9" s="1"/>
  <c r="C558" i="9"/>
  <c r="G554" i="9"/>
  <c r="F541" i="9"/>
  <c r="D541" i="9"/>
  <c r="G541" i="9" s="1"/>
  <c r="C541" i="9"/>
  <c r="F540" i="9"/>
  <c r="G542" i="9" s="1"/>
  <c r="D540" i="9"/>
  <c r="G540" i="9" s="1"/>
  <c r="C540" i="9"/>
  <c r="F534" i="9"/>
  <c r="G536" i="9" s="1"/>
  <c r="D534" i="9"/>
  <c r="G534" i="9" s="1"/>
  <c r="C534" i="9"/>
  <c r="G530" i="9"/>
  <c r="F517" i="9"/>
  <c r="D517" i="9"/>
  <c r="G517" i="9" s="1"/>
  <c r="C517" i="9"/>
  <c r="F516" i="9"/>
  <c r="G518" i="9" s="1"/>
  <c r="D516" i="9"/>
  <c r="G516" i="9" s="1"/>
  <c r="C516" i="9"/>
  <c r="F510" i="9"/>
  <c r="D510" i="9"/>
  <c r="C510" i="9"/>
  <c r="G506" i="9"/>
  <c r="F493" i="9"/>
  <c r="D493" i="9"/>
  <c r="G493" i="9" s="1"/>
  <c r="C493" i="9"/>
  <c r="F492" i="9"/>
  <c r="G494" i="9" s="1"/>
  <c r="D492" i="9"/>
  <c r="G492" i="9" s="1"/>
  <c r="C492" i="9"/>
  <c r="F486" i="9"/>
  <c r="G488" i="9" s="1"/>
  <c r="D486" i="9"/>
  <c r="G486" i="9" s="1"/>
  <c r="C486" i="9"/>
  <c r="G482" i="9"/>
  <c r="F469" i="9"/>
  <c r="D469" i="9"/>
  <c r="G469" i="9" s="1"/>
  <c r="C469" i="9"/>
  <c r="F468" i="9"/>
  <c r="G470" i="9" s="1"/>
  <c r="D468" i="9"/>
  <c r="G468" i="9" s="1"/>
  <c r="C468" i="9"/>
  <c r="F462" i="9"/>
  <c r="G464" i="9" s="1"/>
  <c r="D462" i="9"/>
  <c r="G462" i="9" s="1"/>
  <c r="C462" i="9"/>
  <c r="G458" i="9"/>
  <c r="F445" i="9"/>
  <c r="D445" i="9"/>
  <c r="G445" i="9" s="1"/>
  <c r="C445" i="9"/>
  <c r="F444" i="9"/>
  <c r="G446" i="9" s="1"/>
  <c r="D444" i="9"/>
  <c r="G444" i="9" s="1"/>
  <c r="C444" i="9"/>
  <c r="F438" i="9"/>
  <c r="D438" i="9"/>
  <c r="G438" i="9" s="1"/>
  <c r="C438" i="9"/>
  <c r="G434" i="9"/>
  <c r="F421" i="9"/>
  <c r="D421" i="9"/>
  <c r="G421" i="9" s="1"/>
  <c r="C421" i="9"/>
  <c r="F420" i="9"/>
  <c r="G422" i="9" s="1"/>
  <c r="D420" i="9"/>
  <c r="G420" i="9" s="1"/>
  <c r="C420" i="9"/>
  <c r="F414" i="9"/>
  <c r="D414" i="9"/>
  <c r="G414" i="9" s="1"/>
  <c r="C414" i="9"/>
  <c r="G410" i="9"/>
  <c r="F397" i="9"/>
  <c r="D397" i="9"/>
  <c r="G397" i="9" s="1"/>
  <c r="C397" i="9"/>
  <c r="F396" i="9"/>
  <c r="G398" i="9" s="1"/>
  <c r="D396" i="9"/>
  <c r="G396" i="9" s="1"/>
  <c r="C396" i="9"/>
  <c r="F390" i="9"/>
  <c r="D390" i="9"/>
  <c r="G390" i="9" s="1"/>
  <c r="C390" i="9"/>
  <c r="G386" i="9"/>
  <c r="F373" i="9"/>
  <c r="D373" i="9"/>
  <c r="G373" i="9" s="1"/>
  <c r="C373" i="9"/>
  <c r="F372" i="9"/>
  <c r="G374" i="9" s="1"/>
  <c r="D372" i="9"/>
  <c r="G372" i="9" s="1"/>
  <c r="C372" i="9"/>
  <c r="F366" i="9"/>
  <c r="D366" i="9"/>
  <c r="G366" i="9" s="1"/>
  <c r="C366" i="9"/>
  <c r="G362" i="9"/>
  <c r="F349" i="9"/>
  <c r="D349" i="9"/>
  <c r="G349" i="9" s="1"/>
  <c r="C349" i="9"/>
  <c r="F348" i="9"/>
  <c r="G350" i="9" s="1"/>
  <c r="D348" i="9"/>
  <c r="G348" i="9" s="1"/>
  <c r="C348" i="9"/>
  <c r="F342" i="9"/>
  <c r="G344" i="9" s="1"/>
  <c r="D342" i="9"/>
  <c r="G342" i="9" s="1"/>
  <c r="C342" i="9"/>
  <c r="G338" i="9"/>
  <c r="F325" i="9"/>
  <c r="D325" i="9"/>
  <c r="G325" i="9" s="1"/>
  <c r="C325" i="9"/>
  <c r="F324" i="9"/>
  <c r="G326" i="9" s="1"/>
  <c r="D324" i="9"/>
  <c r="G324" i="9" s="1"/>
  <c r="C324" i="9"/>
  <c r="F318" i="9"/>
  <c r="D318" i="9"/>
  <c r="G318" i="9" s="1"/>
  <c r="C318" i="9"/>
  <c r="G314" i="9"/>
  <c r="F301" i="9"/>
  <c r="D301" i="9"/>
  <c r="G301" i="9" s="1"/>
  <c r="C301" i="9"/>
  <c r="F300" i="9"/>
  <c r="G302" i="9" s="1"/>
  <c r="D300" i="9"/>
  <c r="G300" i="9" s="1"/>
  <c r="C300" i="9"/>
  <c r="F294" i="9"/>
  <c r="G296" i="9" s="1"/>
  <c r="D294" i="9"/>
  <c r="G294" i="9" s="1"/>
  <c r="C294" i="9"/>
  <c r="G290" i="9"/>
  <c r="F277" i="9"/>
  <c r="D277" i="9"/>
  <c r="G277" i="9" s="1"/>
  <c r="C277" i="9"/>
  <c r="F276" i="9"/>
  <c r="G278" i="9" s="1"/>
  <c r="D276" i="9"/>
  <c r="G276" i="9" s="1"/>
  <c r="C276" i="9"/>
  <c r="F270" i="9"/>
  <c r="G272" i="9" s="1"/>
  <c r="D270" i="9"/>
  <c r="G270" i="9" s="1"/>
  <c r="C270" i="9"/>
  <c r="G266" i="9"/>
  <c r="F253" i="9"/>
  <c r="D253" i="9"/>
  <c r="G253" i="9" s="1"/>
  <c r="C253" i="9"/>
  <c r="F252" i="9"/>
  <c r="G254" i="9" s="1"/>
  <c r="D252" i="9"/>
  <c r="G252" i="9" s="1"/>
  <c r="C252" i="9"/>
  <c r="F246" i="9"/>
  <c r="G248" i="9" s="1"/>
  <c r="D246" i="9"/>
  <c r="G246" i="9" s="1"/>
  <c r="C246" i="9"/>
  <c r="G242" i="9"/>
  <c r="F229" i="9"/>
  <c r="D229" i="9"/>
  <c r="G229" i="9" s="1"/>
  <c r="C229" i="9"/>
  <c r="F228" i="9"/>
  <c r="G230" i="9" s="1"/>
  <c r="D228" i="9"/>
  <c r="G228" i="9" s="1"/>
  <c r="C228" i="9"/>
  <c r="F222" i="9"/>
  <c r="G224" i="9" s="1"/>
  <c r="D222" i="9"/>
  <c r="G222" i="9" s="1"/>
  <c r="C222" i="9"/>
  <c r="G218" i="9"/>
  <c r="F205" i="9"/>
  <c r="D205" i="9"/>
  <c r="G205" i="9" s="1"/>
  <c r="C205" i="9"/>
  <c r="F204" i="9"/>
  <c r="G206" i="9" s="1"/>
  <c r="D204" i="9"/>
  <c r="G204" i="9" s="1"/>
  <c r="C204" i="9"/>
  <c r="G200" i="9"/>
  <c r="F192" i="9"/>
  <c r="D192" i="9"/>
  <c r="C192" i="9"/>
  <c r="F181" i="9"/>
  <c r="D181" i="9"/>
  <c r="G181" i="9" s="1"/>
  <c r="C181" i="9"/>
  <c r="F180" i="9"/>
  <c r="G182" i="9" s="1"/>
  <c r="D180" i="9"/>
  <c r="G180" i="9" s="1"/>
  <c r="C180" i="9"/>
  <c r="G176" i="9"/>
  <c r="F168" i="9"/>
  <c r="G170" i="9" s="1"/>
  <c r="D168" i="9"/>
  <c r="G168" i="9" s="1"/>
  <c r="C168" i="9"/>
  <c r="F157" i="9"/>
  <c r="D157" i="9"/>
  <c r="G157" i="9" s="1"/>
  <c r="C157" i="9"/>
  <c r="F156" i="9"/>
  <c r="G158" i="9" s="1"/>
  <c r="D156" i="9"/>
  <c r="G156" i="9" s="1"/>
  <c r="C156" i="9"/>
  <c r="G152" i="9"/>
  <c r="F144" i="9"/>
  <c r="D144" i="9"/>
  <c r="G144" i="9" s="1"/>
  <c r="C144" i="9"/>
  <c r="F133" i="9"/>
  <c r="D133" i="9"/>
  <c r="G133" i="9" s="1"/>
  <c r="C133" i="9"/>
  <c r="F132" i="9"/>
  <c r="G134" i="9" s="1"/>
  <c r="D132" i="9"/>
  <c r="G132" i="9" s="1"/>
  <c r="C132" i="9"/>
  <c r="G128" i="9"/>
  <c r="F120" i="9"/>
  <c r="D120" i="9"/>
  <c r="G120" i="9" s="1"/>
  <c r="C120" i="9"/>
  <c r="F109" i="9"/>
  <c r="D109" i="9"/>
  <c r="G109" i="9" s="1"/>
  <c r="C109" i="9"/>
  <c r="F108" i="9"/>
  <c r="G110" i="9" s="1"/>
  <c r="D108" i="9"/>
  <c r="G108" i="9" s="1"/>
  <c r="C108" i="9"/>
  <c r="G104" i="9"/>
  <c r="F96" i="9"/>
  <c r="D96" i="9"/>
  <c r="G96" i="9" s="1"/>
  <c r="C96" i="9"/>
  <c r="F85" i="9"/>
  <c r="D85" i="9"/>
  <c r="G85" i="9" s="1"/>
  <c r="C85" i="9"/>
  <c r="F84" i="9"/>
  <c r="G86" i="9" s="1"/>
  <c r="D84" i="9"/>
  <c r="G84" i="9" s="1"/>
  <c r="C84" i="9"/>
  <c r="G80" i="9"/>
  <c r="F72" i="9"/>
  <c r="D72" i="9"/>
  <c r="G72" i="9" s="1"/>
  <c r="C72" i="9"/>
  <c r="F61" i="9"/>
  <c r="D61" i="9"/>
  <c r="G61" i="9" s="1"/>
  <c r="C61" i="9"/>
  <c r="F60" i="9"/>
  <c r="G62" i="9" s="1"/>
  <c r="D60" i="9"/>
  <c r="G60" i="9" s="1"/>
  <c r="C60" i="9"/>
  <c r="G56" i="9"/>
  <c r="F48" i="9"/>
  <c r="G50" i="9" s="1"/>
  <c r="D48" i="9"/>
  <c r="G48" i="9" s="1"/>
  <c r="C48" i="9"/>
  <c r="F37" i="9"/>
  <c r="D37" i="9"/>
  <c r="G37" i="9" s="1"/>
  <c r="C37" i="9"/>
  <c r="F36" i="9"/>
  <c r="G38" i="9" s="1"/>
  <c r="D36" i="9"/>
  <c r="G36" i="9" s="1"/>
  <c r="C36" i="9"/>
  <c r="G32" i="9"/>
  <c r="F24" i="9"/>
  <c r="D24" i="9"/>
  <c r="C24" i="9"/>
  <c r="F17" i="9"/>
  <c r="D17" i="9"/>
  <c r="B17" i="9"/>
  <c r="A17" i="9"/>
  <c r="F16" i="9"/>
  <c r="D16" i="9"/>
  <c r="B16" i="9"/>
  <c r="A16" i="9"/>
  <c r="F15" i="9"/>
  <c r="D15" i="9"/>
  <c r="B15" i="9"/>
  <c r="A15" i="9"/>
  <c r="F14" i="9"/>
  <c r="D14" i="9"/>
  <c r="B14" i="9"/>
  <c r="A14" i="9"/>
  <c r="F13" i="9"/>
  <c r="D13" i="9"/>
  <c r="B13" i="9"/>
  <c r="A13" i="9"/>
  <c r="F12" i="9"/>
  <c r="D12" i="9"/>
  <c r="B12" i="9"/>
  <c r="A12" i="9"/>
  <c r="F11" i="9"/>
  <c r="D11" i="9"/>
  <c r="B11" i="9"/>
  <c r="A11" i="9"/>
  <c r="B5" i="9"/>
  <c r="A5" i="9"/>
  <c r="B4" i="9"/>
  <c r="A4" i="9"/>
  <c r="B3" i="9"/>
  <c r="A3" i="9"/>
  <c r="B2" i="9"/>
  <c r="A2" i="9"/>
  <c r="K143" i="19" l="1"/>
  <c r="K56" i="19"/>
  <c r="K43" i="19"/>
  <c r="K138" i="19"/>
  <c r="K139" i="19" s="1"/>
  <c r="K145" i="19" s="1"/>
  <c r="K146" i="19" s="1"/>
  <c r="K80" i="19"/>
  <c r="K112" i="19"/>
  <c r="K118" i="19" s="1"/>
  <c r="K119" i="19" s="1"/>
  <c r="K60" i="19"/>
  <c r="K61" i="19" s="1"/>
  <c r="K131" i="19"/>
  <c r="K95" i="19"/>
  <c r="K100" i="19" s="1"/>
  <c r="K47" i="19"/>
  <c r="K9" i="19"/>
  <c r="K11" i="19" s="1"/>
  <c r="K12" i="19" s="1"/>
  <c r="K74" i="19"/>
  <c r="K84" i="19"/>
  <c r="K27" i="19"/>
  <c r="K33" i="19" s="1"/>
  <c r="G2287" i="9"/>
  <c r="G3031" i="9"/>
  <c r="G2981" i="9"/>
  <c r="G2900" i="9"/>
  <c r="G2852" i="9"/>
  <c r="G98" i="9"/>
  <c r="G112" i="9" s="1"/>
  <c r="F93" i="9" s="1"/>
  <c r="G2516" i="9"/>
  <c r="G3044" i="9"/>
  <c r="G2911" i="9"/>
  <c r="G2919" i="9" s="1"/>
  <c r="F2900" i="9" s="1"/>
  <c r="G392" i="9"/>
  <c r="G400" i="9" s="1"/>
  <c r="G584" i="9"/>
  <c r="G592" i="9" s="1"/>
  <c r="G2885" i="9"/>
  <c r="G2501" i="9"/>
  <c r="G2215" i="9"/>
  <c r="G2468" i="9"/>
  <c r="G2765" i="9"/>
  <c r="G2767" i="9" s="1"/>
  <c r="G2775" i="9" s="1"/>
  <c r="F2756" i="9" s="1"/>
  <c r="G2708" i="9"/>
  <c r="G2684" i="9"/>
  <c r="G632" i="9"/>
  <c r="G2324" i="9"/>
  <c r="G2741" i="9"/>
  <c r="G2597" i="9"/>
  <c r="G472" i="9"/>
  <c r="G473" i="9" s="1"/>
  <c r="G146" i="9"/>
  <c r="G160" i="9" s="1"/>
  <c r="G161" i="9" s="1"/>
  <c r="G2647" i="9"/>
  <c r="G2719" i="9"/>
  <c r="G2727" i="9" s="1"/>
  <c r="F2708" i="9" s="1"/>
  <c r="G2957" i="9"/>
  <c r="G2959" i="9" s="1"/>
  <c r="G2967" i="9" s="1"/>
  <c r="F2948" i="9" s="1"/>
  <c r="G2887" i="9"/>
  <c r="G2895" i="9" s="1"/>
  <c r="F2876" i="9" s="1"/>
  <c r="G2573" i="9"/>
  <c r="G2575" i="9" s="1"/>
  <c r="G2583" i="9" s="1"/>
  <c r="F2564" i="9" s="1"/>
  <c r="G2143" i="9"/>
  <c r="G2151" i="9" s="1"/>
  <c r="F2132" i="9" s="1"/>
  <c r="G280" i="9"/>
  <c r="G281" i="9" s="1"/>
  <c r="G2405" i="9"/>
  <c r="G2271" i="9"/>
  <c r="F2252" i="9" s="1"/>
  <c r="G2789" i="9"/>
  <c r="G736" i="9"/>
  <c r="G737" i="9" s="1"/>
  <c r="G544" i="9"/>
  <c r="G545" i="9" s="1"/>
  <c r="G74" i="9"/>
  <c r="G88" i="9" s="1"/>
  <c r="F69" i="9" s="1"/>
  <c r="G2660" i="9"/>
  <c r="G440" i="9"/>
  <c r="G448" i="9" s="1"/>
  <c r="G352" i="9"/>
  <c r="G353" i="9" s="1"/>
  <c r="G2381" i="9"/>
  <c r="G2383" i="9" s="1"/>
  <c r="G2391" i="9" s="1"/>
  <c r="F2372" i="9" s="1"/>
  <c r="G232" i="9"/>
  <c r="F213" i="9" s="1"/>
  <c r="G2021" i="9"/>
  <c r="G2023" i="9" s="1"/>
  <c r="G2031" i="9" s="1"/>
  <c r="F2012" i="9" s="1"/>
  <c r="G3493" i="9"/>
  <c r="F3473" i="9" s="1"/>
  <c r="G1785" i="9"/>
  <c r="F1764" i="9" s="1"/>
  <c r="G1825" i="9"/>
  <c r="G1827" i="9" s="1"/>
  <c r="G1831" i="9"/>
  <c r="G1833" i="9" s="1"/>
  <c r="G1818" i="9"/>
  <c r="G3109" i="9"/>
  <c r="F3090" i="9" s="1"/>
  <c r="G3785" i="9"/>
  <c r="F3765" i="9" s="1"/>
  <c r="G3301" i="9"/>
  <c r="F3281" i="9" s="1"/>
  <c r="G1635" i="9"/>
  <c r="F1614" i="9" s="1"/>
  <c r="G2535" i="9"/>
  <c r="F2516" i="9" s="1"/>
  <c r="G2415" i="9"/>
  <c r="F2396" i="9" s="1"/>
  <c r="G2751" i="9"/>
  <c r="F2732" i="9" s="1"/>
  <c r="G64" i="9"/>
  <c r="F45" i="9" s="1"/>
  <c r="G1820" i="9"/>
  <c r="G3373" i="9"/>
  <c r="F3353" i="9" s="1"/>
  <c r="G810" i="9"/>
  <c r="G3565" i="9"/>
  <c r="F3545" i="9" s="1"/>
  <c r="G1935" i="9"/>
  <c r="F1916" i="9" s="1"/>
  <c r="G2511" i="9"/>
  <c r="F2492" i="9" s="1"/>
  <c r="G1819" i="9"/>
  <c r="G3541" i="9"/>
  <c r="F3521" i="9" s="1"/>
  <c r="G2007" i="9"/>
  <c r="F1988" i="9" s="1"/>
  <c r="G2703" i="9"/>
  <c r="F2684" i="9" s="1"/>
  <c r="G3157" i="9"/>
  <c r="F3137" i="9" s="1"/>
  <c r="G2199" i="9"/>
  <c r="F2180" i="9" s="1"/>
  <c r="G3397" i="9"/>
  <c r="F3377" i="9" s="1"/>
  <c r="G2319" i="9"/>
  <c r="F2300" i="9" s="1"/>
  <c r="G2991" i="9"/>
  <c r="F2972" i="9" s="1"/>
  <c r="G1794" i="9"/>
  <c r="G1810" i="9" s="1"/>
  <c r="F1789" i="9" s="1"/>
  <c r="G3589" i="9"/>
  <c r="F3569" i="9" s="1"/>
  <c r="G1669" i="9"/>
  <c r="G1685" i="9" s="1"/>
  <c r="F1664" i="9" s="1"/>
  <c r="G2127" i="9"/>
  <c r="F2108" i="9" s="1"/>
  <c r="G1911" i="9"/>
  <c r="F1890" i="9" s="1"/>
  <c r="G3809" i="9"/>
  <c r="F3789" i="9" s="1"/>
  <c r="D4" i="9"/>
  <c r="D5" i="9"/>
  <c r="G24" i="9"/>
  <c r="G26" i="9"/>
  <c r="G40" i="9" s="1"/>
  <c r="G2623" i="9"/>
  <c r="G2631" i="9" s="1"/>
  <c r="F2612" i="9" s="1"/>
  <c r="G2621" i="9"/>
  <c r="C1814" i="9"/>
  <c r="D3" i="9"/>
  <c r="G640" i="9"/>
  <c r="G656" i="9"/>
  <c r="G664" i="9" s="1"/>
  <c r="G1703" i="9"/>
  <c r="G1710" i="9" s="1"/>
  <c r="F1689" i="9" s="1"/>
  <c r="G3445" i="9"/>
  <c r="F3425" i="9" s="1"/>
  <c r="G3630" i="9"/>
  <c r="G3637" i="9" s="1"/>
  <c r="F3617" i="9" s="1"/>
  <c r="G184" i="9"/>
  <c r="G1760" i="9"/>
  <c r="F1739" i="9" s="1"/>
  <c r="G304" i="9"/>
  <c r="G1544" i="9"/>
  <c r="G1560" i="9" s="1"/>
  <c r="F1539" i="9" s="1"/>
  <c r="G688" i="9"/>
  <c r="G416" i="9"/>
  <c r="G424" i="9" s="1"/>
  <c r="G1610" i="9"/>
  <c r="F1589" i="9" s="1"/>
  <c r="G1735" i="9"/>
  <c r="F1714" i="9" s="1"/>
  <c r="G256" i="9"/>
  <c r="G3229" i="9"/>
  <c r="F3209" i="9" s="1"/>
  <c r="G3713" i="9"/>
  <c r="F3693" i="9" s="1"/>
  <c r="G122" i="9"/>
  <c r="G136" i="9" s="1"/>
  <c r="G192" i="9"/>
  <c r="G194" i="9" s="1"/>
  <c r="G208" i="9" s="1"/>
  <c r="G496" i="9"/>
  <c r="G3005" i="9"/>
  <c r="G3007" i="9" s="1"/>
  <c r="G3015" i="9" s="1"/>
  <c r="F2996" i="9" s="1"/>
  <c r="G3277" i="9"/>
  <c r="F3257" i="9" s="1"/>
  <c r="G702" i="9"/>
  <c r="G704" i="9" s="1"/>
  <c r="G712" i="9" s="1"/>
  <c r="G1660" i="9"/>
  <c r="F1639" i="9" s="1"/>
  <c r="G1817" i="9"/>
  <c r="G3421" i="9"/>
  <c r="F3401" i="9" s="1"/>
  <c r="G3689" i="9"/>
  <c r="F3667" i="9" s="1"/>
  <c r="G3761" i="9"/>
  <c r="F3741" i="9" s="1"/>
  <c r="G608" i="9"/>
  <c r="G616" i="9" s="1"/>
  <c r="G752" i="9"/>
  <c r="G760" i="9" s="1"/>
  <c r="G1886" i="9"/>
  <c r="F1865" i="9" s="1"/>
  <c r="G2167" i="9"/>
  <c r="G2175" i="9" s="1"/>
  <c r="F2156" i="9" s="1"/>
  <c r="G2165" i="9"/>
  <c r="G2343" i="9"/>
  <c r="F2324" i="9" s="1"/>
  <c r="G2429" i="9"/>
  <c r="G2431" i="9" s="1"/>
  <c r="G2439" i="9" s="1"/>
  <c r="F2420" i="9" s="1"/>
  <c r="G2837" i="9"/>
  <c r="G2839" i="9" s="1"/>
  <c r="G2847" i="9" s="1"/>
  <c r="F2828" i="9" s="1"/>
  <c r="G3205" i="9"/>
  <c r="F3185" i="9" s="1"/>
  <c r="G3682" i="9"/>
  <c r="G3833" i="9"/>
  <c r="F3813" i="9" s="1"/>
  <c r="G320" i="9"/>
  <c r="G328" i="9" s="1"/>
  <c r="G510" i="9"/>
  <c r="G512" i="9" s="1"/>
  <c r="G520" i="9" s="1"/>
  <c r="G1959" i="9"/>
  <c r="F1940" i="9" s="1"/>
  <c r="G2295" i="9"/>
  <c r="F2276" i="9" s="1"/>
  <c r="G3133" i="9"/>
  <c r="F3113" i="9" s="1"/>
  <c r="G368" i="9"/>
  <c r="G376" i="9" s="1"/>
  <c r="G560" i="9"/>
  <c r="G568" i="9" s="1"/>
  <c r="G2247" i="9"/>
  <c r="F2228" i="9" s="1"/>
  <c r="G2655" i="9"/>
  <c r="F2636" i="9" s="1"/>
  <c r="G3325" i="9"/>
  <c r="F3305" i="9" s="1"/>
  <c r="G1578" i="9"/>
  <c r="G1585" i="9" s="1"/>
  <c r="F1564" i="9" s="1"/>
  <c r="G2671" i="9"/>
  <c r="G2679" i="9" s="1"/>
  <c r="F2660" i="9" s="1"/>
  <c r="G2799" i="9"/>
  <c r="F2780" i="9" s="1"/>
  <c r="G3469" i="9"/>
  <c r="F3449" i="9" s="1"/>
  <c r="G3663" i="9"/>
  <c r="F3641" i="9" s="1"/>
  <c r="G3881" i="9"/>
  <c r="F3861" i="9" s="1"/>
  <c r="G1983" i="9"/>
  <c r="F1964" i="9" s="1"/>
  <c r="G2943" i="9"/>
  <c r="F2924" i="9" s="1"/>
  <c r="G3517" i="9"/>
  <c r="F3497" i="9" s="1"/>
  <c r="G3656" i="9"/>
  <c r="G3737" i="9"/>
  <c r="F3717" i="9" s="1"/>
  <c r="G2223" i="9"/>
  <c r="F2204" i="9" s="1"/>
  <c r="G2813" i="9"/>
  <c r="G2815" i="9" s="1"/>
  <c r="G2823" i="9" s="1"/>
  <c r="F2804" i="9" s="1"/>
  <c r="G3253" i="9"/>
  <c r="F3233" i="9" s="1"/>
  <c r="G2047" i="9"/>
  <c r="G2055" i="9" s="1"/>
  <c r="F2036" i="9" s="1"/>
  <c r="G2045" i="9"/>
  <c r="G2069" i="9"/>
  <c r="G2071" i="9" s="1"/>
  <c r="G2079" i="9" s="1"/>
  <c r="F2060" i="9" s="1"/>
  <c r="G2455" i="9"/>
  <c r="G2463" i="9" s="1"/>
  <c r="F2444" i="9" s="1"/>
  <c r="G2607" i="9"/>
  <c r="F2588" i="9" s="1"/>
  <c r="G3039" i="9"/>
  <c r="F3020" i="9" s="1"/>
  <c r="G2093" i="9"/>
  <c r="G2095" i="9" s="1"/>
  <c r="G2103" i="9" s="1"/>
  <c r="F2084" i="9" s="1"/>
  <c r="G2479" i="9"/>
  <c r="G2487" i="9" s="1"/>
  <c r="F2468" i="9" s="1"/>
  <c r="G2863" i="9"/>
  <c r="G2871" i="9" s="1"/>
  <c r="F2852" i="9" s="1"/>
  <c r="G1861" i="9"/>
  <c r="F1840" i="9" s="1"/>
  <c r="G3055" i="9"/>
  <c r="G3063" i="9" s="1"/>
  <c r="F3044" i="9" s="1"/>
  <c r="G3181" i="9"/>
  <c r="F3161" i="9" s="1"/>
  <c r="G3857" i="9"/>
  <c r="F3837" i="9" s="1"/>
  <c r="G2357" i="9"/>
  <c r="G2359" i="9" s="1"/>
  <c r="G2367" i="9" s="1"/>
  <c r="F2348" i="9" s="1"/>
  <c r="G2549" i="9"/>
  <c r="G2551" i="9" s="1"/>
  <c r="G2559" i="9" s="1"/>
  <c r="F2540" i="9" s="1"/>
  <c r="G2444" i="9"/>
  <c r="G2636" i="9"/>
  <c r="G2828" i="9"/>
  <c r="G3020" i="9"/>
  <c r="K48" i="19" l="1"/>
  <c r="K132" i="19"/>
  <c r="K88" i="19"/>
  <c r="K34" i="19"/>
  <c r="F453" i="9"/>
  <c r="G233" i="9"/>
  <c r="F261" i="9"/>
  <c r="F141" i="9"/>
  <c r="F525" i="9"/>
  <c r="F717" i="9"/>
  <c r="F333" i="9"/>
  <c r="G89" i="9"/>
  <c r="G1821" i="9"/>
  <c r="G1835" i="9" s="1"/>
  <c r="F1814" i="9" s="1"/>
  <c r="G65" i="9"/>
  <c r="G113" i="9"/>
  <c r="F501" i="9"/>
  <c r="G521" i="9"/>
  <c r="F693" i="9"/>
  <c r="G713" i="9"/>
  <c r="G569" i="9"/>
  <c r="F549" i="9"/>
  <c r="G425" i="9"/>
  <c r="F405" i="9"/>
  <c r="G185" i="9"/>
  <c r="F165" i="9"/>
  <c r="F669" i="9"/>
  <c r="G689" i="9"/>
  <c r="F237" i="9"/>
  <c r="G257" i="9"/>
  <c r="G377" i="9"/>
  <c r="F357" i="9"/>
  <c r="F621" i="9"/>
  <c r="G641" i="9"/>
  <c r="F477" i="9"/>
  <c r="G497" i="9"/>
  <c r="G761" i="9"/>
  <c r="F741" i="9"/>
  <c r="F429" i="9"/>
  <c r="G449" i="9"/>
  <c r="G41" i="9"/>
  <c r="F21" i="9"/>
  <c r="F381" i="9"/>
  <c r="G401" i="9"/>
  <c r="G665" i="9"/>
  <c r="F645" i="9"/>
  <c r="G617" i="9"/>
  <c r="F597" i="9"/>
  <c r="F573" i="9"/>
  <c r="G593" i="9"/>
  <c r="F189" i="9"/>
  <c r="G209" i="9"/>
  <c r="F309" i="9"/>
  <c r="G329" i="9"/>
  <c r="F285" i="9"/>
  <c r="G305" i="9"/>
  <c r="F117" i="9"/>
  <c r="G137" i="9"/>
  <c r="O17" i="2" l="1"/>
  <c r="O16" i="2" s="1"/>
  <c r="O23" i="2" l="1"/>
  <c r="O22" i="2" s="1"/>
  <c r="O46" i="2"/>
  <c r="O34" i="2" s="1"/>
  <c r="O105" i="2" l="1"/>
  <c r="U105" i="2" l="1"/>
  <c r="S105" i="2"/>
  <c r="F19" i="21"/>
  <c r="K19" i="21" s="1"/>
  <c r="F22" i="21"/>
  <c r="K22" i="21" s="1"/>
</calcChain>
</file>

<file path=xl/sharedStrings.xml><?xml version="1.0" encoding="utf-8"?>
<sst xmlns="http://schemas.openxmlformats.org/spreadsheetml/2006/main" count="8106" uniqueCount="1156">
  <si>
    <t>ÍNDICE DE VERSÕES</t>
  </si>
  <si>
    <t/>
  </si>
  <si>
    <t>1.1</t>
  </si>
  <si>
    <t>2.1</t>
  </si>
  <si>
    <t>PREÇO TOTAL:</t>
  </si>
  <si>
    <t>CONTRATANTE:</t>
  </si>
  <si>
    <t>REFERÊNCIA:</t>
  </si>
  <si>
    <t>NÃO DESONERADO</t>
  </si>
  <si>
    <t>PROJETO:</t>
  </si>
  <si>
    <t>Reforma, adequação e modernização das instalações físicas e sistemas prediais da Subseção Judiciária de Sousa/PB</t>
  </si>
  <si>
    <t>SINAPI -</t>
  </si>
  <si>
    <t>ENDEREÇO:</t>
  </si>
  <si>
    <t xml:space="preserve">Lot. Raquel Gadelha, Sousa - PB </t>
  </si>
  <si>
    <t>BDI</t>
  </si>
  <si>
    <t>Padrão</t>
  </si>
  <si>
    <t>ETAPA:</t>
  </si>
  <si>
    <t>Diferenciado</t>
  </si>
  <si>
    <t>VERSÃO</t>
  </si>
  <si>
    <t xml:space="preserve">DESCRIÇÃO E/OU FOLHAS ALTERADAS </t>
  </si>
  <si>
    <t>DATA</t>
  </si>
  <si>
    <t>ATUALIZAÇÃO</t>
  </si>
  <si>
    <t>R01</t>
  </si>
  <si>
    <t>Adequação à Progamação do Plano de Obras 2023</t>
  </si>
  <si>
    <t>Francis Araújo</t>
  </si>
  <si>
    <t>ITEM</t>
  </si>
  <si>
    <t>REFERÊNCIA DE PREÇOS</t>
  </si>
  <si>
    <t>DESCRIÇÃO DOS SERVIÇOS</t>
  </si>
  <si>
    <t>UNIDADE</t>
  </si>
  <si>
    <t>CUSTO (SEM BDI - R$)</t>
  </si>
  <si>
    <t>PREÇO (COM BDI - R$)</t>
  </si>
  <si>
    <t>% ITEM</t>
  </si>
  <si>
    <t>BANCO</t>
  </si>
  <si>
    <t>CÓDIGO</t>
  </si>
  <si>
    <t>Unitário (R$)</t>
  </si>
  <si>
    <t>Total (R$)</t>
  </si>
  <si>
    <t>INSTALAÇÃO DE OBRA</t>
  </si>
  <si>
    <t>ADMINISTRAÇÃO LOCAL DE OBRA - PESSOAL</t>
  </si>
  <si>
    <t>1.1.1</t>
  </si>
  <si>
    <t>GERAL</t>
  </si>
  <si>
    <t>H/MES</t>
  </si>
  <si>
    <t>2</t>
  </si>
  <si>
    <t>SERVIÇOS PRELIMINARES E DE APOIO</t>
  </si>
  <si>
    <t>DEMOLIÇÕES, ESCAVAÇÕES, RETIRADAS, DESMONTAGENS E REMOÇÕES</t>
  </si>
  <si>
    <t>3</t>
  </si>
  <si>
    <t>SERVIÇOS EXECUTIVOS</t>
  </si>
  <si>
    <t>3.1</t>
  </si>
  <si>
    <t>PAREDES E PAINEIS</t>
  </si>
  <si>
    <t>3.2</t>
  </si>
  <si>
    <t>ESQUADRIAS</t>
  </si>
  <si>
    <t>3.2.2</t>
  </si>
  <si>
    <t>3.2.3</t>
  </si>
  <si>
    <t>COBERTURA, FORROS E IMPERMEABILIZAÇÕES</t>
  </si>
  <si>
    <t>3.4</t>
  </si>
  <si>
    <t>CONTRAPISOS E ACABAMENTO DE PISO</t>
  </si>
  <si>
    <t>3.5</t>
  </si>
  <si>
    <t>ACABAMENTOS, BANCADAS, PINTURAS E SINALIZAÇÕES</t>
  </si>
  <si>
    <t>3.6.1</t>
  </si>
  <si>
    <t>3.6.1.1</t>
  </si>
  <si>
    <t>3.6.1.2</t>
  </si>
  <si>
    <t>3.6.1.3</t>
  </si>
  <si>
    <t>3.6.1.4</t>
  </si>
  <si>
    <t>3.6.1.5</t>
  </si>
  <si>
    <t>3.6.1.6</t>
  </si>
  <si>
    <t>LUMINÁRIA PAINEL LED EMBUTIR 18W QUADRADA, 6000K</t>
  </si>
  <si>
    <t>PISO TÁTIL</t>
  </si>
  <si>
    <t>SINALIZAÇÃO</t>
  </si>
  <si>
    <t>MEMÓRIA DE CÁLCULO</t>
  </si>
  <si>
    <t>DESCRIÇÃO</t>
  </si>
  <si>
    <t>QUANT.</t>
  </si>
  <si>
    <t>ÁREA</t>
  </si>
  <si>
    <t>COMPRIM.</t>
  </si>
  <si>
    <t>LARGURA</t>
  </si>
  <si>
    <t>ALTURA</t>
  </si>
  <si>
    <t>RESULTADO</t>
  </si>
  <si>
    <t>1.1.1.1</t>
  </si>
  <si>
    <t>ENGENHEIRO CIVIL DE OBRA JUNIOR COM ENCARGOS COMPLEMENTARES (MENSALISTA)</t>
  </si>
  <si>
    <t>SINAPI</t>
  </si>
  <si>
    <t>ACOMPANHAMENTO DE  OBRA</t>
  </si>
  <si>
    <t>1.1.1.2</t>
  </si>
  <si>
    <t>ENCARREGADO GERAL DE OBRAS COM ENCARGOS COMPLEMENTARES (MENSALISTA)</t>
  </si>
  <si>
    <t>DEMOLIÇÕES, ESCAVAÇÕES, RETIRADAS, DESMONTAGENS, REMOÇÕES E ESTRUTURA</t>
  </si>
  <si>
    <t>UNID</t>
  </si>
  <si>
    <t>QUANT</t>
  </si>
  <si>
    <t>2.1.1</t>
  </si>
  <si>
    <t>DEMOLIÇÃO DE ALVENARIA DE BLOCO FURADO, DE FORMA MANUAL, SEM REAPROVEITAMENTO. AF_12/2017</t>
  </si>
  <si>
    <t>M3</t>
  </si>
  <si>
    <t>BANCADA RECEPÇÃO</t>
  </si>
  <si>
    <t>BALDRAME</t>
  </si>
  <si>
    <t>PORTÃO FRONTAL</t>
  </si>
  <si>
    <t>VOLUME DE DEMOLIÇÃO</t>
  </si>
  <si>
    <t>2.1.2</t>
  </si>
  <si>
    <t>DEMOLIÇÃO DE PISO CERÂMICO OU LADRILHO</t>
  </si>
  <si>
    <t>M2</t>
  </si>
  <si>
    <t>ORSE</t>
  </si>
  <si>
    <t>ÁREA DE PISO CALÇADA</t>
  </si>
  <si>
    <t>ÁREA DE PISO RECEPÇÃO</t>
  </si>
  <si>
    <t>ÁREA DE RETIRADA</t>
  </si>
  <si>
    <t>2.1.3</t>
  </si>
  <si>
    <t>ESCAVAÇÃO MANUAL DE VALA COM PROFUNDIDADE MENOR OU IGUAL A 1,30 M. AF_02/2021</t>
  </si>
  <si>
    <t>CALÇADA</t>
  </si>
  <si>
    <t>VOLUME DE ESCAVAÇÃO</t>
  </si>
  <si>
    <t>2.1.4</t>
  </si>
  <si>
    <t>RETIRADA DE ESQUADRIAS EXISTENTES</t>
  </si>
  <si>
    <t>JANELA DO BANHEIRO DE APOIO</t>
  </si>
  <si>
    <t>PORTA DE ACESSO  A CIRCULAÇÃO</t>
  </si>
  <si>
    <t>ÁREA DE RETIRADA DE ESQUADRIA</t>
  </si>
  <si>
    <t>2.1.5</t>
  </si>
  <si>
    <t>RETIRADA DE PORTA DE VIDRO</t>
  </si>
  <si>
    <t>M²</t>
  </si>
  <si>
    <t>CPOS</t>
  </si>
  <si>
    <t>04.14.040</t>
  </si>
  <si>
    <t>PORTA ACESSO PRINCIPAL</t>
  </si>
  <si>
    <t>2.1.6</t>
  </si>
  <si>
    <t>REMOÇÃO DE FORROS DE DRYWALL, PVC E FIBROMINERAL, DE FORMA MANUAL, SEM REAPROVEITAMENTO. AF_12/2017</t>
  </si>
  <si>
    <t>ÁREA DE REMOÇÃO</t>
  </si>
  <si>
    <t>2.1.7</t>
  </si>
  <si>
    <t>TRANSPORTE HORIZONTAL DE MATERIAL DE 1ªCATEGORIA OU ENTULHO, EM CARRINHOS,A 60,00M DE DISTANCIA,INCLUSIVE CARGA A PA</t>
  </si>
  <si>
    <t>EMOP</t>
  </si>
  <si>
    <t>05.001.0173-0</t>
  </si>
  <si>
    <t>SUBITEM 2.1.1</t>
  </si>
  <si>
    <t>SUBITEM 2.1.2</t>
  </si>
  <si>
    <t>SUBITEM 2.1.3</t>
  </si>
  <si>
    <t>SUBITEM 2.1.4</t>
  </si>
  <si>
    <t>SUBITEM 2.1.6</t>
  </si>
  <si>
    <t>VOLUME TRANSPORTADO</t>
  </si>
  <si>
    <t>2.1.8</t>
  </si>
  <si>
    <t xml:space="preserve">RETIRADA DE ENTULHO DE OBRA COM CACAMBA DE ACO TIPO CONTAINER COM 5M3 DE CAPACIDADE,INCLUSIVE CARREGAMENTO,TRANSPORTE E DESCARREGAMENTO.CUSTO POR UNIDADE DE CACAMBA E INCLUI A TAXA PARA DESCARGA EM LOCAIS AUTORIZADOS	</t>
  </si>
  <si>
    <t>UN</t>
  </si>
  <si>
    <t>04.014.0095-0</t>
  </si>
  <si>
    <t>SUBITEM 18.1.1.13</t>
  </si>
  <si>
    <t>VOLUME DE ENTULHO</t>
  </si>
  <si>
    <t>2.1.9</t>
  </si>
  <si>
    <t>RETIRADA DE BATENTE, CORRIMÃO OU PEÇAS LINEARES METÁLICAS, CHUMBADOS</t>
  </si>
  <si>
    <t>M</t>
  </si>
  <si>
    <t>04.09.060</t>
  </si>
  <si>
    <t>ESCADA EXISTENTE</t>
  </si>
  <si>
    <t>ÁREA DE RETIRADA DE CORRIMÃO DE INOX</t>
  </si>
  <si>
    <t>PAREDES E PAINÉIS</t>
  </si>
  <si>
    <t>3.1.1</t>
  </si>
  <si>
    <t>ALVENARIA DE VEDAÇÃO DE BLOCOS CERÂMICOS FURADOS NA HORIZONTAL DE 9X19X19 CM (ESPESSURA 9 CM) E ARGAMASSA DE ASSENTAMENTO COM PREPARO EM BETONEIRA. AF_12/2021</t>
  </si>
  <si>
    <t>CALÇADA EXTERNA</t>
  </si>
  <si>
    <t>ÁREA DE ALVENARIA</t>
  </si>
  <si>
    <t>3.1.2</t>
  </si>
  <si>
    <t>ALVENARIA DE VEDAÇÃO DE BLOCOS CERÂMICOS FURADOS NA VERTICAL DE 19X19X39 CM (ESPESSURA 19 CM) E ARGAMASSA DE ASSENTAMENTO COM PREPARO EM BETONEIRA. AF_12/2021</t>
  </si>
  <si>
    <t>CANTEIRO JARDIM</t>
  </si>
  <si>
    <t>ÁREA DE ALVENARIA DOBRADA</t>
  </si>
  <si>
    <t>3.1.3</t>
  </si>
  <si>
    <t>PAINEL EM ACM - ESTRUTURADO (FACHADAS)</t>
  </si>
  <si>
    <t>SEDOP</t>
  </si>
  <si>
    <t>061458</t>
  </si>
  <si>
    <t>3.2.1</t>
  </si>
  <si>
    <t>PORTA PIVOTANTE DE VIDRO TEMPERADO, ESPESSURA 10 MM, INCLUSIVE ACESSÓRIOS. AF_01/2021 (ADAPTADA)</t>
  </si>
  <si>
    <t>UND</t>
  </si>
  <si>
    <t>102182 (ADAPTADA)</t>
  </si>
  <si>
    <t>ÁREA DE PORTA PIVOTANTE DE VIDRO TEMPERADO, ESPESSURA 10 MM</t>
  </si>
  <si>
    <t>DIVISÓRIA TIPO PISO/TETO EM VIDRO TEMPERADO SIMPLES, COM COLUNA ESTRUTURAL EM ALUMÍNIO EXTRUDADO</t>
  </si>
  <si>
    <t>14.30.842</t>
  </si>
  <si>
    <t>ESQUADRIA PARTE INTERNA DA RECEPÇÃO</t>
  </si>
  <si>
    <t>SEINFRA</t>
  </si>
  <si>
    <t>PORTÃO GARAGEM</t>
  </si>
  <si>
    <t xml:space="preserve">KIT DE PORTA-PRONTA DE MADEIRA EM ACABAMENTO MELAMÍNICO BRANCO, FOLHA LEVE OU MÉDIA, E BATENTE METÁLICO, 80X210CM, FIXAÇÃO COM ARGAMASSA - FORNECIMENTO E INSTALAÇÃO. AF_12/2019        </t>
  </si>
  <si>
    <t>OAB, SEGURANÇA, ALMOXARIFADO</t>
  </si>
  <si>
    <t>PORTAS DE 80CM</t>
  </si>
  <si>
    <t>3.3</t>
  </si>
  <si>
    <t>3.3.1</t>
  </si>
  <si>
    <t>FORRO EM DRYWALL, PARA AMBIENTES COMERCIAIS, INCLUSIVE ESTRUTURA DE FIXAÇÃO. AF_05/2017_PS</t>
  </si>
  <si>
    <t>MÓDULOS DA PORÇÃO FRONTAL DA EDIFICAÇÃO</t>
  </si>
  <si>
    <t>ÁREA DE FORRO DRYWALL</t>
  </si>
  <si>
    <t>3.3.2</t>
  </si>
  <si>
    <t>TABICA PARA FORRO DE GESSO COMUM</t>
  </si>
  <si>
    <t>AGETOP</t>
  </si>
  <si>
    <t>JUNTA PARA O FORRO</t>
  </si>
  <si>
    <t>JUNTA DE DILATAÇÃO</t>
  </si>
  <si>
    <t>3.4.1</t>
  </si>
  <si>
    <t>CHAPISCO APLICADO EM ALVENARIAS E ESTRUTURAS DE CONCRETO INTERNAS, COM COLHER DE PEDREIRO.  ARGAMASSA TRAÇO 1:3 COM PREPARO EM BETONEIRA 400L. AF_06/2014</t>
  </si>
  <si>
    <t>RECEPÇÃO</t>
  </si>
  <si>
    <t>ÁREA DE CHAPISCO</t>
  </si>
  <si>
    <t>3.4.2</t>
  </si>
  <si>
    <t>EMBOÇO, PARA RECEBIMENTO DE CERÂMICA, EM ARGAMASSA TRAÇO 1:2:8, PREPARO MANUAL, APLICADO MANUALMENTE EM FACES INTERNAS DE PAREDES, PARA AMBIENTE COM ÁREA  MAIOR QUE 10M2, ESPESSURA DE 20MM, COM EXECUÇÃO DE TALISCAS. AF_06/2014</t>
  </si>
  <si>
    <t>ÁREA DE EMBOÇO</t>
  </si>
  <si>
    <t>3.4.3</t>
  </si>
  <si>
    <t>REGULARIZAÇÃO DE BASE PARA REVEST. DE PISOS COM ARG. TRAÇO T4, ESP. MÉDIA = 2,5CM</t>
  </si>
  <si>
    <t>3.4.4</t>
  </si>
  <si>
    <t xml:space="preserve">PISO CIMENTADO, TRAÇO 1:3 (CIMENTO E AREIA), ACABAMENTO RÚSTICO, ESPESSURA 2,0 CM, PREPARO MECÂNICO DA ARGAMASSA. AF_09/2020
</t>
  </si>
  <si>
    <t>3.4.5</t>
  </si>
  <si>
    <t>PINTURA DE PISOS CIMENTADOS COM TINTA PROTETORA NOVACOR</t>
  </si>
  <si>
    <t>SBC</t>
  </si>
  <si>
    <t>3.4.6</t>
  </si>
  <si>
    <t>REVESTIMENTO CERÂMICO PARA PISO OU PAREDE, 90 X 90 CM, PORCELANATO, NATURAL, RETIFICADO, LINHA BIANCO CARRARA, PORTOBELLO OU SIMILAR, APLICADO COM ARGAMASSA INDUSTRIALIZADA AC-III, REJUNTADO, EXCLUSIVE REGULARIZAÇÃO DE BASE OU EMBOÇO</t>
  </si>
  <si>
    <t>EMBASA</t>
  </si>
  <si>
    <t>15.05.35</t>
  </si>
  <si>
    <t>REVESTIMENTO PISO PORCELANATO</t>
  </si>
  <si>
    <t>3.4.7</t>
  </si>
  <si>
    <t>PORCELANATO 90x90cm ILLUMINATO SATIN BIANCOGRES</t>
  </si>
  <si>
    <t>3.4.8</t>
  </si>
  <si>
    <t>FORNECIMENTO E INSTALAÇÃO DE RODAPÉ DE POLIESTIRENO, COM PVC, SANTA LUZIA, REF. 480, BRANCO, 15 cm</t>
  </si>
  <si>
    <t>LEVANTAMENTO RODAPÉ POLIESTIRENO</t>
  </si>
  <si>
    <t>RODAPÉ DE GRANITO</t>
  </si>
  <si>
    <t>3.4.9</t>
  </si>
  <si>
    <t>SOLEIRA EM GRANITO SÃO GABRIEL 20 cm</t>
  </si>
  <si>
    <t>130115 (ADAPTADA)</t>
  </si>
  <si>
    <t>ESTIMATIVA SOLEIRAS</t>
  </si>
  <si>
    <t>SOLEIRAS</t>
  </si>
  <si>
    <t>3.5.1</t>
  </si>
  <si>
    <t>EMASSAMENTO COM MASSA PVA DUAS DEMAOS</t>
  </si>
  <si>
    <t>EMASSAMENTO</t>
  </si>
  <si>
    <t>3.5.2</t>
  </si>
  <si>
    <t>PINTURA PVA LATEX 2 DEMÃOS</t>
  </si>
  <si>
    <t>FORRO</t>
  </si>
  <si>
    <t>PINTURA PVA</t>
  </si>
  <si>
    <t>3.5.3</t>
  </si>
  <si>
    <t xml:space="preserve">GUARDA-CORPO EM AÇO INOX D = 1 1/2", COM SUBDIVISÕES EM TUBO DE AÇO INOX D = 1/2", H = 1,05 M
</t>
  </si>
  <si>
    <t>SETOP</t>
  </si>
  <si>
    <t>ED-50946</t>
  </si>
  <si>
    <t>TRECHOS SEM CORRIMÃO</t>
  </si>
  <si>
    <t>GUARDA-CORPO INOX</t>
  </si>
  <si>
    <t>3.5.4</t>
  </si>
  <si>
    <t>CORRIMÃO EM AÇO INOX ø = 1 1/2", DUPLO, h = 90cm</t>
  </si>
  <si>
    <t>RAMPA/LADO DA FACHADA</t>
  </si>
  <si>
    <t>CORRIMÃO INOX</t>
  </si>
  <si>
    <t>3.5.5</t>
  </si>
  <si>
    <t>GUARDA-CORPO EM AÇO INOX D = 1 1/2", COM SUBDIVISÕES EM TUBO DE AÇO INOX D = 1/2", H = 1,05 M - COM CORRIMÃO DUPLO DE TUBO DE AÇO INOX D = 1 1/2"</t>
  </si>
  <si>
    <t>SER-COR-040</t>
  </si>
  <si>
    <t>RAMPA E ESCADA</t>
  </si>
  <si>
    <t>GUARDA-CORPO COM CORRIMÃO</t>
  </si>
  <si>
    <t>INSTALAÇÕES ELÉTRICAS E DE LÓGICA</t>
  </si>
  <si>
    <t>LUMINÁRIAS</t>
  </si>
  <si>
    <t xml:space="preserve">LUMINÁRIA COMERCIAL CHANFRADA DE SOBREPOR COMPLETA, PARA DUAS (2) LÂMPADAS TUBULARES LED 120CM 2X18W-ØT8, TEMPERATURA DA COR 6500K </t>
  </si>
  <si>
    <t>ESTIMATIVA C/ REAPROVEITAMENTO PARCIAL DAS EXISTENTES</t>
  </si>
  <si>
    <t>ARANDELA</t>
  </si>
  <si>
    <t>PLAFON DE SOBREPOR BOX QUADRADO METAL AR70 11,7X11,7CM</t>
  </si>
  <si>
    <t>PLAFON</t>
  </si>
  <si>
    <t>SPOT FLAT BRANCO EMBUTIR 1X50W PAR20 B65003BT NEWLINE</t>
  </si>
  <si>
    <t>SPOT</t>
  </si>
  <si>
    <t>LUMINÁRIA COMERCIAL CHANFRADA DE SOBREPOR COMPLETA, PARA DUAS (2) LÂMPADAS TUBULARES LED 60CM 2X9W-ØT8, TEMPERATURA DA COR 6500K</t>
  </si>
  <si>
    <t>ED-13337</t>
  </si>
  <si>
    <t>LUMINARIA - PERFIL LED EMBUTIR SLIM 2M P/ FITA LED COMPLETA</t>
  </si>
  <si>
    <t>PERFIS DE LED EMBUTIR ÁREA CONTROLE DE ACESSO/ENTRADA</t>
  </si>
  <si>
    <t>PERFIL LED</t>
  </si>
  <si>
    <t>LUMINÁRIA PAINEL LED EMBUTIR 18W QUADRADA, 6000K DA G-LIGHT OU SIMILAR - REV.01_11/2021</t>
  </si>
  <si>
    <t>PAINEL DE EMBUTIR</t>
  </si>
  <si>
    <t>3.6.2</t>
  </si>
  <si>
    <t>INTERRUPTORES E TOMADAS</t>
  </si>
  <si>
    <t>3.6.2.1</t>
  </si>
  <si>
    <t>PONTO ELÉTRICO DE TOMADA DE USO GERAL 2P+T (10A/250V) COM ELETRODUTO EMBUTIDO EM RASGOS NAS PAREDES, INCLUSO TOMADA, ELETRODUTO, CABO, RASGO, QUEBRA E CHUMBAMENTO. AF_11/2022</t>
  </si>
  <si>
    <t>CONTROLE DE ACESSO/ESPERA</t>
  </si>
  <si>
    <t>PONTO TOMADA COMUM</t>
  </si>
  <si>
    <t>3.8.2.2</t>
  </si>
  <si>
    <t>PONTO ELÉTRICO DE TOMADA DE USO ESPECÍFICO 2P+T (20A/250V) COM ELETRODUTO EMBUTIDO EM RASGOS NAS PAREDES, INCLUSO TOMADA, ELETRODUTO, CABO, RASGO, QUEBRA E CHUMBAMENTO (EXCETO CHUVEIRO). AF_11/2022</t>
  </si>
  <si>
    <t>PONTO TOMADA ESPECIAL</t>
  </si>
  <si>
    <t>3.8.2.3</t>
  </si>
  <si>
    <t>PONTO ELÉTRICO DE ILUMINAÇÃO, COM INTERRUPTOR SIMPLES, COM ELETRODUTO EMBUTIDO EM RASGOS NAS PAREDES, INCLUSO TOMADA, ELETRODUTO, CABO, RASGO E CHUMBAMENTO (SEM LUMINÁRIA E LÂMPADA). AF_11/2022</t>
  </si>
  <si>
    <t>ALMOXARIFADO/DEPÓSITO</t>
  </si>
  <si>
    <t>ARQUIVO</t>
  </si>
  <si>
    <t>OAB</t>
  </si>
  <si>
    <t>SEGURANÇA</t>
  </si>
  <si>
    <t>PONTO DE INTERRUPTOR 1 SEÇÃO</t>
  </si>
  <si>
    <t>3.8.2.4</t>
  </si>
  <si>
    <t>WC GAB JUIZ SUBST</t>
  </si>
  <si>
    <t>PONTO DE INTERRUPTOR 2 SEÇÃO</t>
  </si>
  <si>
    <t>3.8.2.5</t>
  </si>
  <si>
    <t>PONTO ELÉTRICO DE ILUMINAÇÃO, COM INTERRUPTOR PARALELO, COM ELETRODUTO EMBUTIDO EM RASGOS NAS PAREDES, ELETROFITA NO TETO, INCLUSO CAIXA ELÉTRICA, MÓDULO DE TOMADA, ELETRODUTO, ELETROFITA, CABO, RASGO, QUEBRA E CHUMBAMENTO (SEM LUMINÁRIA E LÂMPADA)</t>
  </si>
  <si>
    <t>PONTO DE INTERRUPTOR THREE WAY COM ELETROFITA NO TETO</t>
  </si>
  <si>
    <t>3.8.2.6</t>
  </si>
  <si>
    <t>PONTO ELÉTRICO DE ILUMINAÇÃO, COM INTERRUPTOR SIMPLES, COM ELETRODUTO EMBUTIDO EM RASGOS NAS PAREDES, ELETROFITA NO TETO, INCLUSO CAIXA ELÉTRICA, MÓDULO DE TOMADA, ELETRODUTO, ELETROFITA, CABO, RASGO, QUEBRA E CHUMBAMENTO (SEM LUMINÁRIA E LÂMPADA)</t>
  </si>
  <si>
    <t>PONTO DE INTERRUPTOR SIMPLES COM ELETROFITA NO TETO</t>
  </si>
  <si>
    <t>3.8.2.7</t>
  </si>
  <si>
    <t>Ponto de tomada 2p+t de sobrepor, 10 A, de uso geral, ABNT, c/canaleta plastica 20x10mm,"Sistema X", inclusive aterramento</t>
  </si>
  <si>
    <t>TOMADA PARA DIVISÓRIA</t>
  </si>
  <si>
    <t>3.6.2.2</t>
  </si>
  <si>
    <t xml:space="preserve">TOMADA DE PISO COMPLETA EM CAIXA 4X2
</t>
  </si>
  <si>
    <t>TOMADA DE PISO</t>
  </si>
  <si>
    <t>3.6.3</t>
  </si>
  <si>
    <t>CABOS</t>
  </si>
  <si>
    <t>3.6.3.1</t>
  </si>
  <si>
    <t>CABO DE COBRE FLEXÍVEL ISOLADO, 2,5 MM², ANTI-CHAMA 450/750 V, PARA CIRCUITOS TERMINAIS</t>
  </si>
  <si>
    <t>CABO 2.5MM</t>
  </si>
  <si>
    <t>3.8.3.2</t>
  </si>
  <si>
    <t>CABO DE COBRE FLEXÍVEL ISOLADO, 4 MM², ANTI-CHAMA 450/750 V, PARA CIRCUITOS TERMINAIS</t>
  </si>
  <si>
    <t>CABO 4.0MM</t>
  </si>
  <si>
    <t>3.8.3.3</t>
  </si>
  <si>
    <t>CABO DE COBRE FLEXÍVEL ISOLADO, 25 MM², ANTI-CHAMA 0,6/1,0 KV, PARA REDE ENTERRADA DE DISTRIBUIÇÃO DE ENERGIA ELÉTRICA - FORNECIMENTO E INSTALAÇÃO. AF_12/2021</t>
  </si>
  <si>
    <t>3.8.3.4</t>
  </si>
  <si>
    <t>CABO DE COBRE FLEXÍVEL ISOLADO, 16 MM², ANTI-CHAMA 0,6/1,0 KV, PARA CIRCUITOS TERMINAIS - FORNECIMENTO E INSTALAÇÃO. AF_03/2023</t>
  </si>
  <si>
    <t>3.8.3.5</t>
  </si>
  <si>
    <t>ELETROFITA 3 PISTAS 750V 15A</t>
  </si>
  <si>
    <t>3.8.4</t>
  </si>
  <si>
    <t>ELETROCALHAS E ELETRODUTOS</t>
  </si>
  <si>
    <t>3.8.4.1</t>
  </si>
  <si>
    <t xml:space="preserve">ELETROCALHA LISA TIPO ""U"" 50x50mm CHAPA 20	</t>
  </si>
  <si>
    <t>ESTIMATIVA</t>
  </si>
  <si>
    <t>ELETROCALHA 50X50MM</t>
  </si>
  <si>
    <t>3.8.4.2</t>
  </si>
  <si>
    <t>ELETRODUTO RÍGIDO ROSCÁVEL, PVC, DN 25 MM (3/4"), PARA CIRCUITOS TERMINAIS, INSTALADO EM PAREDE - FORNECIMENTO E INSTALAÇÃO. AF_03/2023</t>
  </si>
  <si>
    <t>ELETRODUTO  RÍGIDO</t>
  </si>
  <si>
    <t>3.8.4.3</t>
  </si>
  <si>
    <t>ELETRODUTO RÍGIDO ROSCÁVEL, PVC, DN 40 MM (1 1/4"), PARA CIRCUITOS TERMINAIS, INSTALADO EM PAREDE - FORNECIMENTO E INSTALAÇÃO. AF_03/2023</t>
  </si>
  <si>
    <t>ELETRODUTO CORRUGADO</t>
  </si>
  <si>
    <t>3.8.4.4</t>
  </si>
  <si>
    <t>FORNECIMENTO E INSTALAÇÃO DE CANALETE  RESISTENTE DE CHÃO 52X14 CINZA</t>
  </si>
  <si>
    <t>3.8.5</t>
  </si>
  <si>
    <t>QUADROS ELÉTRICOS</t>
  </si>
  <si>
    <t>3.8.5.1</t>
  </si>
  <si>
    <t>QUADRO DE DISTRIBUIÇÃO DE ENERGIA EM CHAPA DE AÇO GALVANIZADO, DE EMBUTIR, COM BARRAMENTO TRIFÁSICO, PARA 18 DISJUNTORES DIN 100A - FORNECIMENTO E INSTALAÇÃO. AF_10/2020</t>
  </si>
  <si>
    <t>QUADRO</t>
  </si>
  <si>
    <t>3.8.5.2</t>
  </si>
  <si>
    <t>ENTRADA DE ENERGIA ELÉTRICA, AÉREA, TRIFÁSICA, COM CAIXA DE EMBUTIR, CABO DE 35 MM2 E DISJUNTOR DIN 50A (NÃO INCLUSO O POSTE DE CONCRETO). AF_07/2020_PS</t>
  </si>
  <si>
    <t>QUADRO MEDIDOR DE ENERGIA</t>
  </si>
  <si>
    <t>3.8.5.3</t>
  </si>
  <si>
    <t>Poste auxiliar p/entrada energia, trifasico, em ferro galvanizado d=3" e h=6,0m, completo</t>
  </si>
  <si>
    <t>3.8.5.4</t>
  </si>
  <si>
    <t>CABO DE COBRE FLEXÍVEL ISOLADO, 35 MM², ANTI-CHAMA 0,6/1,0 KV, PARA REDE ENTERRADA DE DISTRIBUIÇÃO DE ENERGIA ELÉTRICA - FORNECIMENTO E INSTALAÇÃO. AF_12/2021</t>
  </si>
  <si>
    <t>3.8.5.5</t>
  </si>
  <si>
    <t>DISJUNTOR TRIPOLAR TIPO NEMA, CORRENTE NOMINAL DE 60 ATÉ 100A - FORNECIMENTO E INSTALAÇÃO. AF_10/2020</t>
  </si>
  <si>
    <t>3.8.5.6</t>
  </si>
  <si>
    <t>DISJUNTOR TERMOMAGNÉTICO TRIPOLAR , CORRENTE NOMINAL DE 125A - FORNECIMENTO E INSTALAÇÃO. AF_10/2020</t>
  </si>
  <si>
    <t>3.6.4</t>
  </si>
  <si>
    <t>LÓGICA</t>
  </si>
  <si>
    <t>3.6.4.1</t>
  </si>
  <si>
    <t>CABO ELETRÔNICO CATEGORIA 6, INSTALADO EM EDIFICAÇÃO INSTITUCIONAL - FORNECIMENTO E INSTALAÇÃO. AF_11/2019</t>
  </si>
  <si>
    <t>3.6.4.2</t>
  </si>
  <si>
    <t>TOMADA DE REDE RJ45 - FORNECIMENTO E INSTALAÇÃO. AF_11/2019</t>
  </si>
  <si>
    <t>PONTOS REDE RJ45</t>
  </si>
  <si>
    <t>3.6.4.3</t>
  </si>
  <si>
    <t>ELETROCALHA TIPO PERFILADO 50X50MM</t>
  </si>
  <si>
    <t>3.8.6.4</t>
  </si>
  <si>
    <t>ELETROCALHA TIPO PERFILADO 100X75MM</t>
  </si>
  <si>
    <t>ELETROCALHA 100X50MM</t>
  </si>
  <si>
    <t>3.8.6.5</t>
  </si>
  <si>
    <t>ELETRODUTO RÍGIDO ROSCÁVEL, PVC, DN 25 MM (3/4"), PARA CIRCUITOS TERMINAIS, INSTALADO EM FORRO</t>
  </si>
  <si>
    <t>3.6.4.4</t>
  </si>
  <si>
    <t>ELETRODUTO FLEXÍVEL CORRUGADO, PVC, DN 25 MM (3/4"), PARA CIRCUITOS TERMINAIS, INSTALADO EM PAREDE - FORNECIMENTO E INSTALAÇÃO. AF_03/2023</t>
  </si>
  <si>
    <t>3.6.4.5</t>
  </si>
  <si>
    <t>TOMADA DE PISO PARA PONTO LÓGICA</t>
  </si>
  <si>
    <t>SBC (ADAPTADA)</t>
  </si>
  <si>
    <t>TOMADA DE LÓGICA</t>
  </si>
  <si>
    <t>SINALIZAÇÃO E ACESSIBILIDADE</t>
  </si>
  <si>
    <t>4.1</t>
  </si>
  <si>
    <t>4.1.1</t>
  </si>
  <si>
    <t>PISO TÁTIL DIRECIONAL E/OU ALERTA, DE CONCRETO, NA COR NATURAL, P/DEFICIENTES VISUAIS, DIMENSÕES 25X25CM, APLICADO COM ARGAMASSA INDUSTRIALIZADA AC-II, REJUNTADO, EXCLUSIVE REGULARIZAÇÃO DE BASE</t>
  </si>
  <si>
    <t>4.1.2</t>
  </si>
  <si>
    <t>ELEMENTO TÁTIL DIRECIONAL DE BASE PLANA PARA FIXAÇÃO AUTOADESIVA, COR CRUSHED ICE, DIMENSÃO DO GABARITO: 25x25CM, FAB.: ADVCOMM OU EQUIVALENTE TÉCNICO</t>
  </si>
  <si>
    <t>4.2</t>
  </si>
  <si>
    <t>4.2.1</t>
  </si>
  <si>
    <t>FITA ANTIDERRAPANTE SAFETY-WALK 3M L = 5cm OU SIMILAR</t>
  </si>
  <si>
    <t>ESCADA ENTRADA PRINCIPAL</t>
  </si>
  <si>
    <t>4.2.2</t>
  </si>
  <si>
    <t>SINALIZAÇÃO - FAIXA PARA DEGRAUS EM BORRACHA, DIM 200 x 30mm</t>
  </si>
  <si>
    <t>4.2.3</t>
  </si>
  <si>
    <t>SINALIZAÇÃO PARA DEFICIENTES - PLACA EM BRAILLE - EM PVC (PS), DIM: 23 x 15 cm</t>
  </si>
  <si>
    <t>4.2.4</t>
  </si>
  <si>
    <t>PLACA EM AÇO INOX COM TEXTO EM BRAILLE PARA CORRIMÃO, FORNECIMENTO E INSTALAÇÃO</t>
  </si>
  <si>
    <t>4.2.5</t>
  </si>
  <si>
    <t>LETRA EM AÇO INOX ESCOVADO/POLIDO 25 x 25 cm - INSTALADO</t>
  </si>
  <si>
    <t>4.2.6</t>
  </si>
  <si>
    <t>LETRA EM AÇO INOX ESCOVADO/POLIDO 40 x 40 cm - INSTALADO</t>
  </si>
  <si>
    <t>5.1</t>
  </si>
  <si>
    <t>PAINEIS E ESTRUTURA</t>
  </si>
  <si>
    <t>5.1.1</t>
  </si>
  <si>
    <t>REVESTIMENTO COM PLACA MDF 9MM REVESTIDO COM CHAPA EM FÓRMICA PADRÃO MADEIRADO, MEL LINHEIRO, REF.:M814, ACABAMENTO TX OU SIMILAR</t>
  </si>
  <si>
    <t>PAINEL</t>
  </si>
  <si>
    <t>5.1.2</t>
  </si>
  <si>
    <t xml:space="preserve">VIDRO TEMPERADO INCOLOR E= 8MM COM FERRAGENS		</t>
  </si>
  <si>
    <t>VIDRO</t>
  </si>
  <si>
    <t>5.1.3</t>
  </si>
  <si>
    <t>FECHAMENTO DA RECEPÇÃO COM ESTRUTURA EM ALUMÍNIO</t>
  </si>
  <si>
    <t>PRÓPRIA</t>
  </si>
  <si>
    <t>PROP_0004</t>
  </si>
  <si>
    <t>ESTRUTURA</t>
  </si>
  <si>
    <t>5.1.4</t>
  </si>
  <si>
    <t xml:space="preserve">GRANITO PRETO SAO GABRIEL 		</t>
  </si>
  <si>
    <t>BANCADA</t>
  </si>
  <si>
    <t>5.1.5</t>
  </si>
  <si>
    <t>FORNECIMENTO DE SUPORTE PARA CONTROLADOR FACIAL INTELBRAS OU SIMILAR, INCLUSIVE FRETE</t>
  </si>
  <si>
    <t>SUPORTE PARA CONTROLADOR</t>
  </si>
  <si>
    <t>6</t>
  </si>
  <si>
    <t>6.1</t>
  </si>
  <si>
    <t>LIMPEZA</t>
  </si>
  <si>
    <t>6.1.1</t>
  </si>
  <si>
    <t>LIMPEZA FINAL DE OBRA</t>
  </si>
  <si>
    <t>ÁREA TOTAL DE PROJETO</t>
  </si>
  <si>
    <t>BASE</t>
  </si>
  <si>
    <t>PREÇO UNITÁRIO</t>
  </si>
  <si>
    <t>(R$)</t>
  </si>
  <si>
    <t>H</t>
  </si>
  <si>
    <t>Mão de Obra</t>
  </si>
  <si>
    <t>MÃO DE OBRA</t>
  </si>
  <si>
    <t>m²</t>
  </si>
  <si>
    <t>KG</t>
  </si>
  <si>
    <t>2.1.10</t>
  </si>
  <si>
    <t>M³</t>
  </si>
  <si>
    <t>CABO DE COBRE, FLEXIVEL, CLASSE 4 OU 5, ISOLACAO EM PVC/A, ANTICHAMA BWF-B, COBERTURA PVC-ST1, ANTICHAMA BWF-B, 1 CONDUTOR, 0,6/1 KV, SECAO NOMINAL 16 MM2</t>
  </si>
  <si>
    <t>un</t>
  </si>
  <si>
    <t>CABO DE COBRE, FLEXIVEL, CLASSE 4 OU 5, ISOLACAO EM PVC/A, ANTICHAMA BWF-B, COBERTURA PVC-ST1, ANTICHAMA BWF-B, 1 CONDUTOR, 0,6/1 KV, SECAO NOMINAL 35 MM2</t>
  </si>
  <si>
    <t>h</t>
  </si>
  <si>
    <t>MATERIAIS</t>
  </si>
  <si>
    <t>DISCRIMINAÇÃO</t>
  </si>
  <si>
    <t>P. UNITÁRIO</t>
  </si>
  <si>
    <t>P. TOTAL</t>
  </si>
  <si>
    <t>SUBTOTAL</t>
  </si>
  <si>
    <t>COMPOSIÇÕES AUXILIARES</t>
  </si>
  <si>
    <t>TOTAL</t>
  </si>
  <si>
    <t>Encargos Complementares - Servente</t>
  </si>
  <si>
    <t>Encargos Complementares - Pedreiro</t>
  </si>
  <si>
    <t>PEDREIRO (HORISTA)</t>
  </si>
  <si>
    <t>SERVENTE DE OBRAS</t>
  </si>
  <si>
    <t>PEDREIRO</t>
  </si>
  <si>
    <t>SERVENTE</t>
  </si>
  <si>
    <t>I2543</t>
  </si>
  <si>
    <t>I2391</t>
  </si>
  <si>
    <t>Encargos Complementares - Encanador</t>
  </si>
  <si>
    <t>ENCANADOR OU BOMBEIRO HIDRAULICO (HORISTA)</t>
  </si>
  <si>
    <t>ELETRICISTA (HORISTA)</t>
  </si>
  <si>
    <t>Encargos Complementares - Eletricista</t>
  </si>
  <si>
    <r>
      <rPr>
        <b/>
        <sz val="16"/>
        <color theme="1"/>
        <rFont val="Calibri"/>
        <family val="2"/>
      </rPr>
      <t>CCU (COMPOSIÇÃO DE CUSTOS UNITÁRIA)</t>
    </r>
    <r>
      <rPr>
        <sz val="16"/>
        <color theme="1"/>
        <rFont val="Calibri"/>
        <family val="2"/>
      </rPr>
      <t xml:space="preserve"> - Não SINAPI</t>
    </r>
  </si>
  <si>
    <t>PROP.VRF-001</t>
  </si>
  <si>
    <t>19.1.1.1</t>
  </si>
  <si>
    <t>FORNECIMENTO DE UNIDADE CONDENSADORA VRF COM CAPACIDADE NOMINAL DE 100 KW E COP&gt; 4.9, CONFORME ESPECIFICAÇÃO E PROJETO</t>
  </si>
  <si>
    <t>COTAÇÕES VRF</t>
  </si>
  <si>
    <t>COT.VRF-001</t>
  </si>
  <si>
    <t>ajuste INCC</t>
  </si>
  <si>
    <t>PROP.VRF-002</t>
  </si>
  <si>
    <t>19.1.1.2</t>
  </si>
  <si>
    <t>FORNECIMENTO DE EVAPORADOR VRF MOD. CASSETE COM CAPACIDADE NOMINAL DE 5,6 KW COM RECEPTOR E CONTROLE REMOTO SEM FIO, CONFORME  ESPECIFICAÇÃO</t>
  </si>
  <si>
    <t>COT.VRF-002</t>
  </si>
  <si>
    <t>PROP.VRF-003</t>
  </si>
  <si>
    <t>19.1.1.3</t>
  </si>
  <si>
    <t xml:space="preserve">FORNECIMENTO DE EVAPORADOR VRF MOD. CASSETE COM CAPACIDADE NOMINAL DE 8,0 KW COM RECEPTOR E CONTROLE REMOTO SEM FIO, CONFORME  ESPECIFICAÇÃO </t>
  </si>
  <si>
    <t>COT.VRF-003</t>
  </si>
  <si>
    <t>PROP.VRF-004</t>
  </si>
  <si>
    <t>19.1.1.4</t>
  </si>
  <si>
    <t>FORNECIMENTO DE EVAPORADOR VRF MOD. CASSETE COM CAPACIDADE NOMINAL DE 11,2 KW COM RECEPTOR E CONTROLE REMOTO SEM FIO, CONFORME ESPECIFICAÇÃO</t>
  </si>
  <si>
    <t>COT.VRF-004</t>
  </si>
  <si>
    <t>PROP.VRF-005</t>
  </si>
  <si>
    <t>19.1.1.5</t>
  </si>
  <si>
    <t xml:space="preserve">FORNECIMENTO DE EVAPORADOR VRF MOD. CASSETE COM CAPACIDADE NOMINAL DE 14,0 KW COM RECEPTOR E CONTROLE REMOTO SEM FIO, CONFORME  ESPECIFICAÇÃO </t>
  </si>
  <si>
    <t>COT.VRF-005</t>
  </si>
  <si>
    <t>PROP.VRF-006</t>
  </si>
  <si>
    <t>19.1.1.6</t>
  </si>
  <si>
    <t>FORNECIMENTO DE VÁLVULA DE BLOQUEIO, CONFORME PROJETO E  ESPECIFICAÇÃO</t>
  </si>
  <si>
    <t>COT.VRF-006</t>
  </si>
  <si>
    <t>PROP.VRF-007</t>
  </si>
  <si>
    <t>19.1.1.7</t>
  </si>
  <si>
    <t>DERIVAÇÃO DE COBRE PARA SISTEMA INVERTER MODELO REFERÊNCIA HITACHI E242SNB2</t>
  </si>
  <si>
    <t>COT.VRF-007</t>
  </si>
  <si>
    <t>PROP.VRF-008</t>
  </si>
  <si>
    <t>19.1.1.8</t>
  </si>
  <si>
    <t>DERIVAÇÃO DE COBRE PARA SISTEMA INVERTER MODELO REFERÊNCIA HITACHI E302SNB2</t>
  </si>
  <si>
    <t>COT.VRF-008</t>
  </si>
  <si>
    <t>PROP.VRF-009</t>
  </si>
  <si>
    <t>19.2.1.1</t>
  </si>
  <si>
    <t>SERVIÇO DE DESINSTALAÇÃO DAS UNIDADES CONDENSADORAS (RECOLHIMENTO DE GÁS REFRIGERANTE, DESACOPLAMENTO DA REDE ELÉTRICA E DA TUBULAÇÃO DE GÁS REFRIGERANTE), CONFORME PROJETO E  ESPECIFICAÇÃO</t>
  </si>
  <si>
    <t>COT.VRF-009</t>
  </si>
  <si>
    <t>PROP.VRF-010</t>
  </si>
  <si>
    <t>19.2.1.2</t>
  </si>
  <si>
    <t>SERVIÇO DE DESLOCAMENTO HORIZONTAL E VERTICAL EM OBRA ATRAVÉS DE GUINDASTE PARA REMOÇÃO DAS UNIDADES CONDENSADORAS ANTIGAS E INSTALAÇÃO DAS NOVAS, CONFORME PROJETO E  ESPECIFICAÇÃO</t>
  </si>
  <si>
    <t>COT.VRF-010</t>
  </si>
  <si>
    <t>PROP.VRF-011</t>
  </si>
  <si>
    <t>19.2.1.3</t>
  </si>
  <si>
    <t>SERVIÇO DE INSTALAÇÃO DAS UNIDADES CONDENSADORAS (ACOPLAMENTO DA REDE ELÉTRICA E TUBULAÇÃO DE  GÁS REFRIGERANTE), CONFORME PROJETO E  ESPECIFICAÇÃO</t>
  </si>
  <si>
    <t>COT.VRF-011</t>
  </si>
  <si>
    <t>PROP.VRF-012</t>
  </si>
  <si>
    <t>19.2.1.4</t>
  </si>
  <si>
    <t>SERVIÇO DE DESINSTALAÇÃO DAS UNIDADES EVAPORADORAS, (DESACOPLAMENTO DA REDE ELÉTRICA, DRENAGEM, TUBULAÇÃO GÁS REFRIGERANTE E AR EXTERIOR), CONFORME PROJETO E  ESPECIFICAÇÃO</t>
  </si>
  <si>
    <t>COT.VRF-012</t>
  </si>
  <si>
    <t>PROP.VRF-013</t>
  </si>
  <si>
    <t>19.2.1.5</t>
  </si>
  <si>
    <t>SERVIÇO DE DESINSTALAÇÃO DAS VÁLVULAS DE BLOQUEIO EXISTENTES DA REDE DE TUBULAÇÃO DE GÁS REFRIGERANTE, CONFORME PROJETO E  ESPECIFICAÇÃO</t>
  </si>
  <si>
    <t>COT.VRF-013</t>
  </si>
  <si>
    <t>PROP.VRF-014</t>
  </si>
  <si>
    <t>19.2.1.6</t>
  </si>
  <si>
    <t>SERVIÇO DE INSTALAÇÃO DAS NOVAS VÁLVULAS DE BLOQUEIO NA REDE DE TUBULAÇAO DE GÁS REFRIGERANTE, CONFORME PROJETO E  ESPECIFICAÇÃO</t>
  </si>
  <si>
    <t>COT.VRF-014</t>
  </si>
  <si>
    <t>PROP.VRF-015</t>
  </si>
  <si>
    <t>19.2.1.7</t>
  </si>
  <si>
    <t>SERVIÇO DE INSTALAÇÃO DAS UNIDADES EVAPORADORAS, (ACOPLAMENTO A REDE ELÉTRICA, DRENAGEM, TUBULAÇÃO DE GÁS REFRIGERANTE E AR EXTERIOR), CONFORME PROJETO E  ESPECIFICAÇÃO</t>
  </si>
  <si>
    <t>COT.VRF-015</t>
  </si>
  <si>
    <t>PROP.VRF-016</t>
  </si>
  <si>
    <t>19.2.1.8</t>
  </si>
  <si>
    <t>FORNECIMENTO E INSTALAÇÃO DE TUBO DE COBRE Ø 6,35MM COM ISOLAMENTO TÉRMICO BORRACHA ELASTOMÉRICA E CONEXÕES, CONFORME PROJETO E  ESPECIFICAÇÃO</t>
  </si>
  <si>
    <t>COT.VRF-016</t>
  </si>
  <si>
    <t>PROP.VRF-017</t>
  </si>
  <si>
    <t>19.2.1.9</t>
  </si>
  <si>
    <t>FORNECIMENTO E INSTALAÇÃO DE TUBO DE COBRE Ø 9,52MM COM ISOLAMENTO TÉRMICO BORRACHA ELASTOMÉRICA E CONEXÕES, CONFORME PROJETO E  ESPECIFICAÇÃO</t>
  </si>
  <si>
    <t>COT.VRF-017</t>
  </si>
  <si>
    <t>PROP.VRF-018</t>
  </si>
  <si>
    <t>19.2.1.10</t>
  </si>
  <si>
    <t>FORNECIMENTO E INSTALAÇÃO DE TUBO DE COBRE Ø 15,88MM (5/8") COM ISOLAMENTO TÉRMICO BORRACHA ELASTOMÉRICA E CONEXÕES, CONFORME PROJETO E  ESPECIFICAÇÃO</t>
  </si>
  <si>
    <t>COT.VRF-018</t>
  </si>
  <si>
    <t>PROP.VRF-019</t>
  </si>
  <si>
    <t>19.2.1.11</t>
  </si>
  <si>
    <t>FORNECIMENTO E INSTALAÇÃO DE TUBO DE COBRE Ø 19,05MM COM ISOLAMENTO TÉRMICO BORRACHA ELASTOMÉRICA E CONEXÕES, CONFORME PROJETO E  ESPECIFICAÇÃO</t>
  </si>
  <si>
    <t>COT.VRF-019</t>
  </si>
  <si>
    <t>PROP.VRF-020</t>
  </si>
  <si>
    <t>19.2.1.12</t>
  </si>
  <si>
    <t>FORNECIMENTO E INSTALAÇÃO DE TUBO DE COBRE Ø 38,10MM COM ISOLAMENTO TÉRMICO BORRACHA ELASTOMÉRICA E CONEXÕES, CONFORME PROJETO E  ESPECIFICAÇÃO</t>
  </si>
  <si>
    <t>COT.VRF-020</t>
  </si>
  <si>
    <t>PROP.VRF-021</t>
  </si>
  <si>
    <t>19.2.1.13</t>
  </si>
  <si>
    <t>FORNECIMENTO E INSTALAÇÃO DE TUBO DE COBRE Ø 15,88MM COM ISOLAMENTO TÉRMICO BORRACHA ELASTOMÉRICA E CONEXÕES, CONFORME PROJETO E  ESPECIFICAÇÃO</t>
  </si>
  <si>
    <t>COT.VRF-021</t>
  </si>
  <si>
    <t>PROP.VRF-022</t>
  </si>
  <si>
    <t>19.2.1.14</t>
  </si>
  <si>
    <t>FORNECIMENTO E INSTALAÇÃO DE TUBO DE COBRE Ø 28,58MM COM ISOLAMENTO TÉRMICO BORRACHA ELASTOMÉRICA E CONEXÕES, CONFORME PROJETO E  ESPECIFICAÇÃO</t>
  </si>
  <si>
    <t>COT.VRF-022</t>
  </si>
  <si>
    <t>PROP.VRF-023</t>
  </si>
  <si>
    <t>19.2.1.15</t>
  </si>
  <si>
    <t>FORNECIMENTO E INSTALAÇÃO DE TUBO DE COBRE Ø 12,70MM COM ISOLAMENTO TÉRMICO BORRACHA ELASTOMÉRICA E CONEXÕES, CONFORME PROJETO E  ESPECIFICAÇÃO</t>
  </si>
  <si>
    <t>COT.VRF-023</t>
  </si>
  <si>
    <t>PROP.VRF-024</t>
  </si>
  <si>
    <t>19.2.1.16</t>
  </si>
  <si>
    <t>FORNECIMENTO E INSTALAÇÃO DE TUBO DE COBRE Ø 25,40MM COM ISOLAMENTO TÉRMICO BORRACHA ELASTOMÉRICA E CONEXÕES, CONFORME PROJETO E  ESPECIFICAÇÃO</t>
  </si>
  <si>
    <t>COT.VRF-024</t>
  </si>
  <si>
    <t>PROP.VRF-025</t>
  </si>
  <si>
    <t>19.2.1.17</t>
  </si>
  <si>
    <t>SERVIÇO DE SUBSTITUIÇÃO DO ISOLAMENTO TÉRMICO E MECÂNICO DAS TUBULAÇÕES DE GÁS REFRIGERANTE  Ø 19,05MM NO AMBIENTE EXTERNO A EDIFICAÇÃO, CONFORME PROJETO E ESPECIFICAÇÃO</t>
  </si>
  <si>
    <t>COT.VRF-025</t>
  </si>
  <si>
    <t>PROP.VRF-026</t>
  </si>
  <si>
    <t>19.2.1.18</t>
  </si>
  <si>
    <t>SERVIÇO DE SUBSTITUIÇÃO DO ISOLAMENTO TÉRMICO E MECÂNICO DAS TUBULAÇÕES DE GÁS REFRIGERANTE  Ø 38,10MM NO AMBIENTE EXTERNO A EDIFICAÇÃO, CONFORME PROJETO E ESPECIFICAÇÃO</t>
  </si>
  <si>
    <t>COT.VRF-026</t>
  </si>
  <si>
    <t>PROP.VRF-027</t>
  </si>
  <si>
    <t>19.2.1.19</t>
  </si>
  <si>
    <t>SERVIÇO DE INSTALAÇÃO DO SISTEMA DE AUTOMAÇÃO E ACESSÓRIOS, CONFORME PROJETO E  ESPECIFICAÇÃO</t>
  </si>
  <si>
    <t>COT.VRF-027</t>
  </si>
  <si>
    <t>PROP.VRF-028</t>
  </si>
  <si>
    <t>19.2.1.20</t>
  </si>
  <si>
    <t>LIMPEZA DO SISTEMA DE TUBULAÇÕES DE GÁS REFRIGERANTE ATRAVÉS DE BOMBEAMENTO DE GÁS 141B COM REMOÇÃO DAS IMPUREZAS E DE ÓLEO EXISTENTE, CONFORME ESPECIFICAÇÃO</t>
  </si>
  <si>
    <t>COT.VRF-028</t>
  </si>
  <si>
    <t>PROP.VRF-029</t>
  </si>
  <si>
    <t>19.2.1.21</t>
  </si>
  <si>
    <t>REMOÇÃO DE RESÍDUOS DO GÁS R 141B ATRAVÉS DE PURGA POR NITROGÊNIO EM PONTOS DE MENOR NÍVEL DA INSTALAÇÃO, CONFORME ESPECIFICAÇÃO</t>
  </si>
  <si>
    <t>COT.VRF-029</t>
  </si>
  <si>
    <t>PROP.VRF-030</t>
  </si>
  <si>
    <t>19.2.1.22</t>
  </si>
  <si>
    <t>FORNECIMENTO E INSTALAÇÃO DE COMPLEMENTAÇÃO DE GÁS REFRIGERANTE NO SISTEMA, CONFORME PROJETO E ESPECIFICAÇÃO</t>
  </si>
  <si>
    <t>COT.VRF-030</t>
  </si>
  <si>
    <t>PROP.VRF-031</t>
  </si>
  <si>
    <t>19.2.1.23</t>
  </si>
  <si>
    <t>FORNECIMENTO COMPLEMENTO DA BASE DE CONCRETO EXISTENTE PARA AS NOVAS UNIDADES CONDENSADORAS</t>
  </si>
  <si>
    <t>COT.VRF-031</t>
  </si>
  <si>
    <t>FORNECIMENTO DE UNIDADE CONDENSADORA VRF COM CAPACIDADE NOMINAL DE 100 KW E COP&gt; 4.9, CONFORME ESPECIFICAÇÃO E PROJETO (SISTEMA 12).</t>
  </si>
  <si>
    <t>Cotação</t>
  </si>
  <si>
    <t xml:space="preserve">Fornecimento de Unidade Condensadora VRF com capacidade nominal de 100 Kw e COP&gt; 4.9, conforme especificação e projeto (SISTEMA 12).
</t>
  </si>
  <si>
    <t>R$ 132.635,04</t>
  </si>
  <si>
    <t xml:space="preserve">FORNECIMENTO DE EVAPORADOR VRF MOD. CASSETE COM CAPACIDADE NOMINAL DE 5,6 KW COM RECEPTOR E CONTROLE REMOTO SEM FIO, CONFORME  ESPECIFICAÇÃO </t>
  </si>
  <si>
    <t xml:space="preserve">Fornecimento de Evaporador VRF mod. Cassete com capacidade nominal de 4,0 Kw com receptor e controle remoto sem fio, conforme  especificação 
</t>
  </si>
  <si>
    <t xml:space="preserve">Fornecimento de Evaporador VRF mod. Cassete com capacidade nominal de 5,6 Kw com receptor e controle remoto sem fio, conforme  especificação 
</t>
  </si>
  <si>
    <t>R$ 9.430,43</t>
  </si>
  <si>
    <t xml:space="preserve"> R$9.430,43 
</t>
  </si>
  <si>
    <t xml:space="preserve">FORNECIMENTO DE EVAPORADOR VRF MOD. CASSETE COM CAPACIDADE NOMINAL DE 11,2 KW COM RECEPTOR E CONTROLE REMOTO SEM FIO, CONFORME ESPECIFICAÇÃO </t>
  </si>
  <si>
    <t xml:space="preserve">Fornecimento de Evaporador VRF mod. Cassete com capacidade nominal de 7,1 Kw com receptor e controle remoto sem fio, conforme especificação 
</t>
  </si>
  <si>
    <t xml:space="preserve">Fornecimento de Evaporador VRF mod. Cassete com capacidade nominal de 8,0 Kw com receptor e controle remoto sem fio, conforme  especificação 
</t>
  </si>
  <si>
    <t xml:space="preserve"> R$9.585,76 
</t>
  </si>
  <si>
    <t xml:space="preserve">Fornecimento da central de automação, conforme especificação
</t>
  </si>
  <si>
    <t xml:space="preserve"> R$140,55</t>
  </si>
  <si>
    <t xml:space="preserve">DERIVAÇÃO DE COBRE PARA SISTEMA INVERTER MODELO REFERÊNCIA HITACHI E242SNB2 </t>
  </si>
  <si>
    <t xml:space="preserve">Derivação de cobre para sistema inverter modelo referência Hitachi E242SNB2 
</t>
  </si>
  <si>
    <t>R$ 630,71</t>
  </si>
  <si>
    <t xml:space="preserve">DERIVAÇÃO DE COBRE PARA SISTEMA INVERTER MODELO REFERÊNCIA HITACHI E302SNB2 </t>
  </si>
  <si>
    <t xml:space="preserve">Derivação de cobre para sistema inverter modelo referência Hitachi E302SNB2 
</t>
  </si>
  <si>
    <t xml:space="preserve"> R$938,96 
</t>
  </si>
  <si>
    <t>SERVIÇO DE DESINSTALAÇÃO DAS UNIDADES CONDENSADORAS (RECOLHIMENTO DE GÁS REFRIGERANTE, DESACOPLAMENTO DA REDE ELÉTRICA E DA TUBULAÇÃO DE GÁS REFRIGERANTE), CONFORME PROJETO E  ESPECIFICAÇÃO.</t>
  </si>
  <si>
    <t xml:space="preserve">Serviço de desinstalação das unidades condensadoras (recolhimento de gás refrigerante, desacoplamento da rede elétrica e da tubulação de gás refrigerante), conforme projeto e  especificação.
</t>
  </si>
  <si>
    <t>R$ 1.403,57</t>
  </si>
  <si>
    <t>SERVIÇO DE DESLOCAMENTO HORIZONTAL E VERTICAL EM OBRA ATRAVÉS DE GUINDASTE PARA REMOÇÃO DAS UNIDADES CONDENSADORAS ANTIGAS E INSTALAÇÃO DAS NOVAS, CONFORME PROJETO E  ESPECIFICAÇÃO.</t>
  </si>
  <si>
    <t xml:space="preserve">Serviço de deslocamento horizontal e vertical em obra através de guindaste para remoção das unidades condensadoras antigas e as novas, conforme projeto e  especificação.
</t>
  </si>
  <si>
    <t>R$ 1.161,88</t>
  </si>
  <si>
    <t>SERVIÇO DE INSTALAÇÃO DAS UNIDADES CONDENSADORAS (ACOPLAMENTO DA REDE ELÉTRICA E TUBULAÇÃO DE  GÁS REFRIGERANTE), CONFORME PROJETO E  ESPECIFICAÇÃO.</t>
  </si>
  <si>
    <t xml:space="preserve">Serviço de instalação das unidades condensadoras (acoplamento da rede elétrica e tubulação de  gás refrigerante), conforme projeto e  especificação.
</t>
  </si>
  <si>
    <t>R$ 1.226,11</t>
  </si>
  <si>
    <t>SERVIÇO DE DESINSTALAÇÃO DAS UNIDADES EVAPORADORAS, (DESACOPLAMENTO DA REDE ELÉTRICA, DRENAGEM, TUBULAÇÃO GÁS REFRIGERANTE E AR EXTERIOR), CONFORME PROJETO E  ESPECIFICAÇÃO.</t>
  </si>
  <si>
    <t xml:space="preserve">Serviço de desinstalação das unidades evaporadoras, (desacoplamento da rede elétrica, drenagem, tubulação gás refrigerante e ar exterior), conforme projeto e  especificação.
</t>
  </si>
  <si>
    <t>R$ 571,64</t>
  </si>
  <si>
    <t>SERVIÇO DE DESINSTALAÇÃO DAS VÁLVULAS DE BLOQUEIO EXISTENTES DA REDE DE TUBULAÇÃO DE GÁS REFRIGERANTE, CONFORME PROJETO E  ESPECIFICAÇÃO.</t>
  </si>
  <si>
    <t xml:space="preserve">Serviço de desinstalação das válvulas de bloqueio existentes da rede de tubulação de gás refrigerante, conforme projeto e  especificação.
</t>
  </si>
  <si>
    <t xml:space="preserve"> R$237,02 
</t>
  </si>
  <si>
    <t>SERVIÇO DE INSTALAÇÃO DAS NOVAS VÁLVULAS DE BLOQUEIO NA REDE DE TUBULAÇAO DE GÁS REFRIGERANTE, CONFORME PROJETO E  ESPECIFICAÇÃO.</t>
  </si>
  <si>
    <t xml:space="preserve">Serviço de instalação das novas válvulas de bloqueio na rede de tubulaçao de gás refrigerante, conforme projeto e  especificação.
</t>
  </si>
  <si>
    <t>R$ 312,35</t>
  </si>
  <si>
    <t>SERVIÇO DE INSTALAÇÃO DAS UNIDADES EVAPORADORAS, (ACOPLAMENTO A REDE ELÉTRICA, DRENAGEM, TUBULAÇÃO DE GÁS REFRIGERANTE E AR EXTERIOR), CONFORME PROJETO E  ESPECIFICAÇÃO.</t>
  </si>
  <si>
    <t xml:space="preserve">Serviço de instalação das unidades evaporadoras, (acoplamento a rede elétrica, drenagem, tubulação de gás refrigerante e ar exterior), conforme projeto e  especificação.
</t>
  </si>
  <si>
    <t>R$ 713,71</t>
  </si>
  <si>
    <t>FORNECIMENTO E INSTALAÇÃO DE TUBO DE COBRE Ø 6,35MM COM ISOLAMENTO TÉRMICO BORRACHA ELASTOMÉRICA E CONEXÕES, CONFORME PROJETO E  ESPECIFICAÇÃO.</t>
  </si>
  <si>
    <t xml:space="preserve">Fornecimento e instalação de tubo de cobre Ø 6,35mm com isolamento térmico borracha elastomérica e conexões, conforme projeto e  especificação.
</t>
  </si>
  <si>
    <t>R$ 32,24</t>
  </si>
  <si>
    <t xml:space="preserve">Fornecimento e instalação de tubo de cobre Ø 9,52mm com isolamento térmico borracha elastomérica e conexões, conforme projeto e  especificação
</t>
  </si>
  <si>
    <t>R$ 43,82</t>
  </si>
  <si>
    <t xml:space="preserve">Fornecimento e instalação de tubo de cobre Ø 15,88mm com isolamento térmico borracha elastomérica e conexões, conforme projeto e  especificação
</t>
  </si>
  <si>
    <t>R$ 118,96</t>
  </si>
  <si>
    <t xml:space="preserve">Fornecimento e instalação de tubo de cobre Ø 19,05mm com isolamento térmico borracha elastomérica e conexões, conforme projeto e  especificação
</t>
  </si>
  <si>
    <t>R$ 144,11</t>
  </si>
  <si>
    <t xml:space="preserve">Fornecimento e instalação de tubo de cobre Ø 38,10mm com isolamento térmico borracha elastomérica e conexões, conforme projeto e  especificação
</t>
  </si>
  <si>
    <t xml:space="preserve"> R$293,91 
</t>
  </si>
  <si>
    <t xml:space="preserve">Fornecimento e instalação de tubo de cobre Ø 28,58mm com isolamento térmico borracha elastomérica e conexões, conforme projeto e  especificação
</t>
  </si>
  <si>
    <t>R$ 217,44</t>
  </si>
  <si>
    <t xml:space="preserve">Fornecimento e instalação de tubo de cobre Ø 12,70mm com isolamento térmico borracha elastomérica e conexões, conforme projeto e  especificação
</t>
  </si>
  <si>
    <t>R$ 94,21</t>
  </si>
  <si>
    <t xml:space="preserve">Fornecimento e instalação de tubo de cobre Ø 25,40mm com isolamento térmico borracha elastomérica e conexões, conforme projeto e  especificação
</t>
  </si>
  <si>
    <t>R$ 192,19</t>
  </si>
  <si>
    <t>SERVIÇO DE SUBSTITUIÇÃO DO ISOLAMENTO TÉRMICO E MECÂNICO DAS TUBULAÇÕES DE GÁS REFRIGERANTE  Ø 19,05MM NO AMBIENTE EXTERNO A EDIFICAÇÃO, CONFORME PROJETO E ESPECIFICAÇÃO.</t>
  </si>
  <si>
    <t xml:space="preserve">Serviço de substituição do isolamento térmico e mecânico das tubulações de gás refrigerante  Ø 19,05mm no ambiente externo a edificação, conforme projeto e especificação.
</t>
  </si>
  <si>
    <t>R$ 31,19</t>
  </si>
  <si>
    <t>SERVIÇO DE SUBSTITUIÇÃO DO ISOLAMENTO TÉRMICO E MECÂNICO DAS TUBULAÇÕES DE GÁS REFRIGERANTE  Ø 38,10MM NO AMBIENTE EXTERNO A EDIFICAÇÃO, CONFORME PROJETO E ESPECIFICAÇÃO.</t>
  </si>
  <si>
    <t xml:space="preserve">Serviço de substituição do isolamento térmico e mecânico das tubulações de gás refrigerante  Ø 38,10mm no ambiente externo a edificação, conforme projeto e especificação.
</t>
  </si>
  <si>
    <t>R$ 50,99</t>
  </si>
  <si>
    <t>SERVIÇO DE INSTALAÇÃO DO SISTEMA DE AUTOMAÇÃO E ACESSÓRIOS, CONFORME PROJETO E  ESPECIFICAÇÃO.</t>
  </si>
  <si>
    <t xml:space="preserve">Serviço de instalação do sistema de automação e acessórios, conforme projeto e  especificação.
</t>
  </si>
  <si>
    <t>R$ 1.555,94</t>
  </si>
  <si>
    <t xml:space="preserve">LIMPEZA DO SISTEMA DE TUBULAÇÕES DE GÁS REFRIGERANTE ATRAVÉS DE BOMBEAMENTO DE GÁS 141B COM REMOÇÃO DAS IMPUREZAS E DE ÓLEO EXISTENTE, CONFORME ESPECIFICAÇÃO. </t>
  </si>
  <si>
    <t xml:space="preserve">Limpeza do sistema de tubulações de gás refrigerante através de bombeamento de gás 141B com remoção das impurezas e de óleo existente, conforme especificação. 
</t>
  </si>
  <si>
    <t>R$ 6.032,46</t>
  </si>
  <si>
    <t>REMOÇÃO DE RESÍDUOS DO GÁS R 141B ATRAVÉS DE PURGA POR NITROGÊNIO EM PONTOS DE MENOR NÍVEL DA INSTALAÇÃO, CONFORME ESPECIFICAÇÃO.</t>
  </si>
  <si>
    <t xml:space="preserve">Remoção de resíduos do gás R 141B através de purga por nitrogênio em pontos de menor nível da instalação, conforme especificação.
</t>
  </si>
  <si>
    <t>R$ 934,66</t>
  </si>
  <si>
    <t>FORNECIMENTO E INSTALAÇÃO DE COMPLEMENTAÇÃO DE GÁS REFRIGERANTE NO SISTEMA, CONFORME PROJETO E ESPECIFICAÇÃO.</t>
  </si>
  <si>
    <t xml:space="preserve">Fornecimento e instalação de complementação de gás refrigerante no sistema, conforme projeto e especificação.
</t>
  </si>
  <si>
    <t xml:space="preserve"> R$93,64 
</t>
  </si>
  <si>
    <t>R$ 93,64</t>
  </si>
  <si>
    <t xml:space="preserve">Fornecimento complemento da base de concreto existente para as novas unidades condensadoras
</t>
  </si>
  <si>
    <t>R$ 455,61</t>
  </si>
  <si>
    <t>19.3.1.1</t>
  </si>
  <si>
    <t>Caixa de passagem 30x30cm em chapa de aço galvanizado - fornecimento</t>
  </si>
  <si>
    <t xml:space="preserve">Caixa de passagem 30x30cm, em chapa de aço galvanizado p/eletrica un        </t>
  </si>
  <si>
    <t>19.3.1.2</t>
  </si>
  <si>
    <t xml:space="preserve">Eletroduto de pvc rígido roscável, diâm = 50mm (1 1/2")
</t>
  </si>
  <si>
    <t xml:space="preserve">ELETRODUTO DE PVC RIGIDO ROSCAVEL DE 1 1/2 ", SEM LUVA </t>
  </si>
  <si>
    <t xml:space="preserve">ELETRICISTA (HORISTA)   </t>
  </si>
  <si>
    <t xml:space="preserve">SERVENTE DE OBRAS	</t>
  </si>
  <si>
    <t>19.3.1.3</t>
  </si>
  <si>
    <t xml:space="preserve">Curva para eletroduto de pvc rígido roscável, diâm = 50mm (1 1/2")
</t>
  </si>
  <si>
    <t>CURVA 90 GRAUS, LONGA, DE PVC RIGIDO ROSCAVEL, DE 1 1/2", PARA ELETRODUTO</t>
  </si>
  <si>
    <t xml:space="preserve">Encargos Complementares - Servente                </t>
  </si>
  <si>
    <t xml:space="preserve">Encargos Complementares - Eletricista            </t>
  </si>
  <si>
    <t>00002436</t>
  </si>
  <si>
    <t xml:space="preserve">ELETRICISTA (HORISTA)              </t>
  </si>
  <si>
    <t>00006111</t>
  </si>
  <si>
    <t>19.3.1.4</t>
  </si>
  <si>
    <t xml:space="preserve">Luva para eletroduto de pvc rígido roscável, diâm = 50mm (1 1/2")
</t>
  </si>
  <si>
    <t xml:space="preserve">LUVA EM PVC RIGIDO ROSCAVEL, DE 1 1/2", PARA ELETRODUTO	</t>
  </si>
  <si>
    <t>19.3.1.5</t>
  </si>
  <si>
    <t>Tubo metálico flexível d=1", Sealtubo ou similar, fornecimento</t>
  </si>
  <si>
    <t>Tubo metálico flexível d=1" (ref.sealtubo ou similar) m</t>
  </si>
  <si>
    <t>19.3.1.6</t>
  </si>
  <si>
    <t>Terminal de conexão SPTF d=1" p/tubo metálico flex., Sealtubo ou similar, fornecimento</t>
  </si>
  <si>
    <t>Terminal de conexão SPTF d=1" para tubo metálico flexível (ref. sealtubo ou similar) un</t>
  </si>
  <si>
    <t>19.3.1.7</t>
  </si>
  <si>
    <t>Abraçadeira metálica tipo "D" de 1 1/2"</t>
  </si>
  <si>
    <t>Abraçadeira metálica tipo "d" de 1 1/2" Abraçadeira metalica tipo "d" de 1 1/2" un</t>
  </si>
  <si>
    <t>19.3.1.8</t>
  </si>
  <si>
    <t>Abraçadeira em aço inox, tipo "D", 1", fornecimento</t>
  </si>
  <si>
    <t xml:space="preserve">Abraçadeira em aço inox, tipo "D", 1" un	</t>
  </si>
  <si>
    <t>19.3.1.9</t>
  </si>
  <si>
    <t>Bucha com arruela em liga especial zamak p/eletroduto 40mm, d=1 1/2"</t>
  </si>
  <si>
    <t xml:space="preserve">Arruela em liga zamak p/eletroduto 40mm, d=1 1/2" un	</t>
  </si>
  <si>
    <t xml:space="preserve">Bucha em liga zamak para eletroduto 40mm, d=1 1/2" un        </t>
  </si>
  <si>
    <t>19.3.1.10</t>
  </si>
  <si>
    <t>Bucha com arruela em liga especial zamak p/eletroduto 25mm, d=1"</t>
  </si>
  <si>
    <t xml:space="preserve">Arruela em liga zamak p/eletroduto 25mm, d=1 " un	</t>
  </si>
  <si>
    <t xml:space="preserve">Bucha em liga zamak para eletroduto 25mm, d=1" un	</t>
  </si>
  <si>
    <t>19.3.1.11</t>
  </si>
  <si>
    <t>Cabo cobre flexível, não hologenado, 10,0mm2 - 0,6/1KV / 90º</t>
  </si>
  <si>
    <t xml:space="preserve">Cabo cobre flexível, não hologenado, 10,0mm2 - 0,6/1KV / 90º m	</t>
  </si>
  <si>
    <t>QDC_152   (ADAPTADA)</t>
  </si>
  <si>
    <t>19.4.1.1</t>
  </si>
  <si>
    <t>19.4.1.3</t>
  </si>
  <si>
    <t>Alvenaria tijolo refratário (5,1 x 11,4 x 23 cm), aparente, esp=0.114m, executada com argamassa industrializada ac-ii, c/ junta de 1,0cm - Rev 08_04/2022</t>
  </si>
  <si>
    <t xml:space="preserve">Argamassa industrializada AC-II, Votomassa ou similar	</t>
  </si>
  <si>
    <t xml:space="preserve">Tijolo cerâmico refratário 5,1 x 11,4 x 23cm - R1 un	</t>
  </si>
  <si>
    <t xml:space="preserve">PEDREIRO (HORISTA)	</t>
  </si>
  <si>
    <t>19.4.1.4</t>
  </si>
  <si>
    <t>Pintura de acabamento com aplicação de 01 demão de tinta PVA latex para exteriores - cores convencionais</t>
  </si>
  <si>
    <t xml:space="preserve">Tinta pva látex para exterior - coralmur branco gelo Tinta pva látex para exterior - coralmur branco gelo (lata de 18 l) l	</t>
  </si>
  <si>
    <t>lata</t>
  </si>
  <si>
    <t>Encargos Complementares - Pintor</t>
  </si>
  <si>
    <t xml:space="preserve">PINTOR (HORISTA)        </t>
  </si>
  <si>
    <t>19.4.1.5</t>
  </si>
  <si>
    <t>Coleta e carga manuais de entulho</t>
  </si>
  <si>
    <t>PROP.VRF-032</t>
  </si>
  <si>
    <t>20.1.1</t>
  </si>
  <si>
    <t>Fornecimento de Unidade Condensadora VRF com descarga vertical, capacidade nominal de 45 Kw e COP&gt; 4.4, conforme especificação e projeto.</t>
  </si>
  <si>
    <t>COT.VRF-032</t>
  </si>
  <si>
    <t>PROP.VRF-033</t>
  </si>
  <si>
    <t>20.1.2</t>
  </si>
  <si>
    <t>Fornecimento de Unidade Condensadora VRF com descarga vertical, capacidade nominal de 85 Kw e COP&gt; 4.5, conforme especificação e projeto.</t>
  </si>
  <si>
    <t>COT.VRF-033</t>
  </si>
  <si>
    <t>PROP.VRF-034</t>
  </si>
  <si>
    <t>20.1.3</t>
  </si>
  <si>
    <t>Fornecimento de Unidade Condensadora VRF com descarga vertical, capacidade nominal de 95 Kw e COP&gt; 4.9, conforme especificação e projeto.</t>
  </si>
  <si>
    <t>COT.VRF-034</t>
  </si>
  <si>
    <t>PROP.VRF-035</t>
  </si>
  <si>
    <t>20.1.4</t>
  </si>
  <si>
    <t xml:space="preserve">Fornecimento de Evaporador VRF mod. Cassete com capacidade nominal de 4,0 Kw com receptor e controle remoto sem fio, conforme  especificação </t>
  </si>
  <si>
    <t>COT.VRF-035</t>
  </si>
  <si>
    <t>PROP.VRF-036</t>
  </si>
  <si>
    <t>20.1.5</t>
  </si>
  <si>
    <t xml:space="preserve">Fornecimento de Evaporador VRF mod. Cassete com capacidade nominal de 5,6 Kw com receptor e controle remoto sem fio, conforme  especificação </t>
  </si>
  <si>
    <t>COT.VRF-036</t>
  </si>
  <si>
    <t>PROP.VRF-037</t>
  </si>
  <si>
    <t>20.1.6</t>
  </si>
  <si>
    <t xml:space="preserve">Fornecimento de Evaporador VRF mod. Cassete com capacidade nominal de 7,1 Kw com receptor e controle remoto sem fio, conforme  especificação </t>
  </si>
  <si>
    <t>COT.VRF-037</t>
  </si>
  <si>
    <t>PROP.VRF-038</t>
  </si>
  <si>
    <t>20.1.7</t>
  </si>
  <si>
    <t xml:space="preserve">Fornecimento de Evaporador VRF mod. Cassete com capacidade nominal de 8,0 Kw com receptor e controle remoto sem fio, conforme  especificação </t>
  </si>
  <si>
    <t>COT.VRF-038</t>
  </si>
  <si>
    <t>PROP.VRF-039</t>
  </si>
  <si>
    <t>20.1.8</t>
  </si>
  <si>
    <t xml:space="preserve">Fornecimento de Evaporador VRF mod. Cassete com capacidade nominal de 11,2 Kw com receptor e controle remoto sem fio, conforme especificação </t>
  </si>
  <si>
    <t>COT.VRF-039</t>
  </si>
  <si>
    <t>PROP.VRF-040</t>
  </si>
  <si>
    <t>20.1.9</t>
  </si>
  <si>
    <t xml:space="preserve">Fornecimento de Evaporador VRF mod. Cassete com capacidade nominal de 14,0 Kw com receptor e controle remoto sem fio, conforme  especificação </t>
  </si>
  <si>
    <t>COT.VRF-040</t>
  </si>
  <si>
    <t>PROP.VRF-041</t>
  </si>
  <si>
    <t>20.1.10</t>
  </si>
  <si>
    <t>Fornecimento de válvula de bloqueio, conforme projeto e  especificação.</t>
  </si>
  <si>
    <t>COT.VRF-041</t>
  </si>
  <si>
    <t>PROP.VRF-042</t>
  </si>
  <si>
    <t>20.1.11</t>
  </si>
  <si>
    <t>Derivação de cobre para sistema inverter modelo referência Hitachi E102SNB2</t>
  </si>
  <si>
    <t>COT.VRF-042</t>
  </si>
  <si>
    <t>PROP.VRF-043</t>
  </si>
  <si>
    <t>20.1.12</t>
  </si>
  <si>
    <t>Derivação de cobre para sistema inverter modelo referência Hitachi E162SNB2</t>
  </si>
  <si>
    <t>COT.VRF-043</t>
  </si>
  <si>
    <t>PROP.VRF-044</t>
  </si>
  <si>
    <t>20.1.13</t>
  </si>
  <si>
    <t>Derivação de cobre para sistema inverter modelo referência Hitachi E242SNB2</t>
  </si>
  <si>
    <t>COT.VRF-044</t>
  </si>
  <si>
    <t>PROP.VRF-045</t>
  </si>
  <si>
    <t>20.1.14</t>
  </si>
  <si>
    <t>Derivação de cobre para sistema inverter modelo referência Hitachi E302SNB2</t>
  </si>
  <si>
    <t>COT.VRF-045</t>
  </si>
  <si>
    <t>PROP.VRF-046</t>
  </si>
  <si>
    <t>20.1.15</t>
  </si>
  <si>
    <t>Fornecimento de caixa ventiladora com filtros tipo gaveta classe G4+M5 com vazão 1.600 m 3/h com pressão de 15 mmca para captação de ar externo, pintura externa eletrostática epoxi a pó, conforme  projeto e  especificação</t>
  </si>
  <si>
    <t>COT.VRF-046</t>
  </si>
  <si>
    <t>PROP.VRF-047</t>
  </si>
  <si>
    <t>20.1.16</t>
  </si>
  <si>
    <t>Fornecimento de caixa ventiladora com filtros tipo gaveta classe G4+M5 com vazão 2.100 m 3/h com pressão de 15 mmca para captação de ar externo, pintura externa eletrostática epoxi a pó, conforme  projeto e  especificação</t>
  </si>
  <si>
    <t>COT.VRF-047</t>
  </si>
  <si>
    <t>PROP.VRF-048</t>
  </si>
  <si>
    <t>20.2.1</t>
  </si>
  <si>
    <t>Serviço de desinstalação das unidades condensadoras existentes (recolhimento de gás refrigerante, desacoplamento da rede elétrica e da tubulação de gás refrigerante), conforme projeto e  especificação.</t>
  </si>
  <si>
    <t>COT.VRF-048</t>
  </si>
  <si>
    <t>PROP.VRF-049</t>
  </si>
  <si>
    <t>20.2.2</t>
  </si>
  <si>
    <t>Serviço de deslocamento horizontal e vertical em obra através de guindaste para remoção das unidades condensadoras antigas e instalação das novas, conforme projeto e  especificação.</t>
  </si>
  <si>
    <t>COT.VRF-049</t>
  </si>
  <si>
    <t>PROP.VRF-050</t>
  </si>
  <si>
    <t>20.2.3</t>
  </si>
  <si>
    <t>Serviço de instalação das unidades condensadoras (acoplamento da rede elétrica, rede de drenagem e tubulação de  gás refrigerante), conforme projeto e  especificação.</t>
  </si>
  <si>
    <t>COT.VRF-050</t>
  </si>
  <si>
    <t>PROP.VRF-051</t>
  </si>
  <si>
    <t>20.2.4</t>
  </si>
  <si>
    <t>Serviço de desinstalação e remoção das unidades evaporadoras, (desacoplamento da rede elétrica, drenagem, tubulação gás refrigerante e ar exterior), conforme projeto e  especificação.</t>
  </si>
  <si>
    <t>COT.VRF-051</t>
  </si>
  <si>
    <t>PROP.VRF-052</t>
  </si>
  <si>
    <t>20.2.5</t>
  </si>
  <si>
    <t>Serviço de desinstalação e remoção dos sistemas de tubulações de cobre e acessórios existentes.</t>
  </si>
  <si>
    <t>COT.VRF-052</t>
  </si>
  <si>
    <t>PROP.VRF-053</t>
  </si>
  <si>
    <t>20.2.6</t>
  </si>
  <si>
    <t>Serviço de instalação das novas válvulas de bloqueio na rede de tubulaçao de gás refrigerante, conforme projeto e  especificação.</t>
  </si>
  <si>
    <t>COT.VRF-053</t>
  </si>
  <si>
    <t>PROP.VRF-054</t>
  </si>
  <si>
    <t>20.2.7</t>
  </si>
  <si>
    <t>Serviço de instalação das unidades evaporadoras, (acoplamento a rede elétrica, drenagem, tubulação de gás refrigerante e ar exterior), conforme projeto e  especificação.</t>
  </si>
  <si>
    <t>COT.VRF-054</t>
  </si>
  <si>
    <t>PROP.VRF-055</t>
  </si>
  <si>
    <t>20.2.8</t>
  </si>
  <si>
    <t>Fornecimento de tubos de PVC com Ø 25mm para acoplamento a rede de drenagem existente aos novos equipamentos.</t>
  </si>
  <si>
    <t>COT.VRF-055</t>
  </si>
  <si>
    <t>PROP.VRF-056</t>
  </si>
  <si>
    <t>20.2.9</t>
  </si>
  <si>
    <t>Fornecimento e instalação de tubo de cobre Ø 6,35mm (1/4") com isolamento térmico borracha elastomérica e conexões, conforme projeto e  especificação.</t>
  </si>
  <si>
    <t>COT.VRF-056</t>
  </si>
  <si>
    <t>PROP.VRF-057</t>
  </si>
  <si>
    <t>20.2.10</t>
  </si>
  <si>
    <t>Fornecimento e instalação de tubo de cobre Ø 9,52mm (3/8") com isolamento térmico borracha elastomérica e conexões, conforme projeto e  especificação</t>
  </si>
  <si>
    <t>COT.VRF-057</t>
  </si>
  <si>
    <t>PROP.VRF-058</t>
  </si>
  <si>
    <t>20.2.11</t>
  </si>
  <si>
    <t>Fornecimento e instalação de tubo de cobre Ø 12,70mm (1/2") com isolamento térmico borracha elastomérica e conexões, conforme projeto e  especificação</t>
  </si>
  <si>
    <t>COT.VRF-058</t>
  </si>
  <si>
    <t>PROP.VRF-059</t>
  </si>
  <si>
    <t>20.2.12</t>
  </si>
  <si>
    <t>Fornecimento e instalação de tubo de cobre Ø 15,88mm (5/8") com isolamento térmico borracha elastomérica e conexões, conforme projeto e  especificação</t>
  </si>
  <si>
    <t>COT.VRF-059</t>
  </si>
  <si>
    <t>PROP.VRF-060</t>
  </si>
  <si>
    <t>20.2.13</t>
  </si>
  <si>
    <t>Fornecimento e instalação de tubo de cobre Ø 19,05mm (3/4") com isolamento térmico borracha elastomérica e conexões, conforme projeto e  especificação</t>
  </si>
  <si>
    <t>COT.VRF-060</t>
  </si>
  <si>
    <t>PROP.VRF-061</t>
  </si>
  <si>
    <t>20.2.14</t>
  </si>
  <si>
    <t>Fornecimento e instalação de tubo de cobre Ø 22,20mm (7/8") com isolamento térmico borracha elastomérica e conexões, conforme projeto e  especificação</t>
  </si>
  <si>
    <t>COT.VRF-061</t>
  </si>
  <si>
    <t>PROP.VRF-062</t>
  </si>
  <si>
    <t>20.2.15</t>
  </si>
  <si>
    <t>Fornecimento e instalação de tubo de cobre Ø 25,40mm (1") com isolamento térmico borracha elastomérica e conexões, conforme projeto e  especificação</t>
  </si>
  <si>
    <t>COT.VRF-062</t>
  </si>
  <si>
    <t>PROP.VRF-063</t>
  </si>
  <si>
    <t>20.2.16</t>
  </si>
  <si>
    <t>Fornecimento e instalação de tubo de cobre Ø 28,58mm (1.1/8") com isolamento térmico borracha elastomérica e conexões, conforme projeto e  especificação</t>
  </si>
  <si>
    <t>COT.VRF-063</t>
  </si>
  <si>
    <t>PROP.VRF-064</t>
  </si>
  <si>
    <t>20.2.17</t>
  </si>
  <si>
    <t>Fornecimento e instalação de tubo de cobre Ø 31,75mm (1.1/4") com isolamento térmico borracha elastomérica e conexões, conforme projeto e  especificação</t>
  </si>
  <si>
    <t>COT.VRF-064</t>
  </si>
  <si>
    <t>PROP.VRF-065</t>
  </si>
  <si>
    <t>20.2.18</t>
  </si>
  <si>
    <t>Fornecimento e instalação de tubo de cobre Ø 38,1mm (1.1/2") com isolamento térmico borracha elastomérica e conexões, conforme projeto e  especificação</t>
  </si>
  <si>
    <t>COT.VRF-065</t>
  </si>
  <si>
    <t>PROP.VRF-066</t>
  </si>
  <si>
    <t>20.2.19</t>
  </si>
  <si>
    <t>Serviço de interligação entre as novas unidades e incorporação ao sistema de automação existente tipo Air Cloud fab Hitachi, conforme projeto e  especificação.</t>
  </si>
  <si>
    <t>COT.VRF-066</t>
  </si>
  <si>
    <t>PROP.VRF-067</t>
  </si>
  <si>
    <t>20.2.20</t>
  </si>
  <si>
    <t>Fornecimento e instalação de complementação de gás refrigerante no sistema, conforme projeto e especificação.</t>
  </si>
  <si>
    <t>COT.VRF-067</t>
  </si>
  <si>
    <t>PROP.VRF-068</t>
  </si>
  <si>
    <t>20.2.21</t>
  </si>
  <si>
    <t>Fornecimento de base complementar de concreto com dimensões de 1.000x1.000mm (Sistema 02)</t>
  </si>
  <si>
    <t>COT.VRF-068</t>
  </si>
  <si>
    <t>PROP.VRF-069</t>
  </si>
  <si>
    <t>20.2.22</t>
  </si>
  <si>
    <t>Fornecimento de base de concreto com dimensões de 3.000x1.000mm (Sistema 10)</t>
  </si>
  <si>
    <t>COT.VRF-069</t>
  </si>
  <si>
    <t>PROP.VRF-070</t>
  </si>
  <si>
    <t>20.2.23</t>
  </si>
  <si>
    <t>Serviço de teste de estanqueidade dos sistemas 02, 10 e 11 com fornecimento de gás nitrogênio para pressurização das linhas de gás refrigerante.</t>
  </si>
  <si>
    <t>COT.VRF-070</t>
  </si>
  <si>
    <t>PROP.VRF-071</t>
  </si>
  <si>
    <t>20.2.24</t>
  </si>
  <si>
    <t>Fornecimento e instalação de grelha dupla deflexão de insuflamento com registro referência Trox modelo VAT/DG 225x125mm</t>
  </si>
  <si>
    <t>COT.VRF-071</t>
  </si>
  <si>
    <t>PROP.VRF-072</t>
  </si>
  <si>
    <t>20.2.25</t>
  </si>
  <si>
    <t>Fornecimento e instalação de grelha dupla deflexão de insuflamento com registro referência Trox modelo VAT/DG 225x225mm</t>
  </si>
  <si>
    <t>COT.VRF-072</t>
  </si>
  <si>
    <t>PROP.VRF-073</t>
  </si>
  <si>
    <t>20.2.26</t>
  </si>
  <si>
    <t>Fornecimento e instalação de grelha dupla deflexão de insuflamento com registro referência Trox modelo VAT/DG 525x225mm</t>
  </si>
  <si>
    <t>COT.VRF-073</t>
  </si>
  <si>
    <t>PROP.VRF-074</t>
  </si>
  <si>
    <t>20.2.27</t>
  </si>
  <si>
    <t>Fornecimento e instalação de dutos tipo flexível Ø 100mm, conforme projeto e especificação.</t>
  </si>
  <si>
    <t>COT.VRF-074</t>
  </si>
  <si>
    <t>PROP.VRF-075</t>
  </si>
  <si>
    <t>20.2.28</t>
  </si>
  <si>
    <t>Fornecimento e instalação de dutos tipo flexível Ø 150mm, conforme projeto e especificação.</t>
  </si>
  <si>
    <t>COT.VRF-075</t>
  </si>
  <si>
    <t>PROP.VRF-076</t>
  </si>
  <si>
    <t>20.2.29</t>
  </si>
  <si>
    <t>Fornecimento e instalação de reguladores de vazão dinâmico referência Sicflux modelo RVC, conforme projeto e especificação.</t>
  </si>
  <si>
    <t>COT.VRF-076</t>
  </si>
  <si>
    <t>PROP.VRF-077</t>
  </si>
  <si>
    <t>20.2.30</t>
  </si>
  <si>
    <t>Fornecimento de rede de dutos tipo TDC , conforme projeto e especificação.</t>
  </si>
  <si>
    <t>COT.VRF-077</t>
  </si>
  <si>
    <t>PROP.VRF-078</t>
  </si>
  <si>
    <t>20.2.31</t>
  </si>
  <si>
    <t>Fornecimento e instalação de isolamento em manta de fibra de vidro com 1" de espessura a ser aplicado na rede de dutos de renovação de ar do Sistema 11, conforme especificação</t>
  </si>
  <si>
    <t>COT.VRF-078</t>
  </si>
  <si>
    <t>PROP.VRF-079</t>
  </si>
  <si>
    <t>20.2.32</t>
  </si>
  <si>
    <t>Serviço de instalação das caixas ventiladoras responsáveis pela renovaçao de ar exterior, conforme projeto e  especificação.</t>
  </si>
  <si>
    <t>COT.VRF-079</t>
  </si>
  <si>
    <t>20.3.1</t>
  </si>
  <si>
    <t>Caixa de passagem de piso, dimensões 30x30cm, com tampa metálica</t>
  </si>
  <si>
    <t>Caixa de passagem 30x30cm, em chapa de aço galvanizado p/eletrica un</t>
  </si>
  <si>
    <t>20.3.2</t>
  </si>
  <si>
    <t>Caixa de passagem para telefone, padrão telebras, 40x40x12cm, em chapa aço galv. - fornecimento</t>
  </si>
  <si>
    <t>CAIXA DE PASSAGEM/ LUZ / TELEFONIA, DE EMBUTIR, EM CHAPA DE ACO GALVANIZADO, DIMENSOES 40 X 40 X *12* CM (PADRAO CONCESSIONARIA LOCAL)</t>
  </si>
  <si>
    <t>20.3.3</t>
  </si>
  <si>
    <t>Condulete em alumínio tipo "C" de 1 1/2"</t>
  </si>
  <si>
    <t>Condulete tipo "C" de 1 1/2" em alumínio fundido a prova de tempo, gases, vapores e pós. un</t>
  </si>
  <si>
    <t>20.3.4</t>
  </si>
  <si>
    <t>Condulete em alumínio tipo "x" de 1"</t>
  </si>
  <si>
    <t>CONDULETE DE ALUMINIO TIPO X, PARA ELETRODUTO ROSCAVEL DE 1", COM TAMPA CEGA</t>
  </si>
  <si>
    <t>20.3.6</t>
  </si>
  <si>
    <t>Curva para eletroduto de pvc rígido roscável, diâm = 32mm (1")</t>
  </si>
  <si>
    <t>CURVA 90 GRAUS, LONGA, DE PVC RIGIDO ROSCAVEL, DE 1", PARA ELETRODUTO</t>
  </si>
  <si>
    <t>20.3.7</t>
  </si>
  <si>
    <t>Eletroduto de pvc rígido roscável, diâm = 50mm (1 1/2")</t>
  </si>
  <si>
    <t>ELETRODUTO DE PVC RIGIDO ROSCAVEL DE 1 1/2 ", SEM LUVA</t>
  </si>
  <si>
    <t>20.3.8</t>
  </si>
  <si>
    <t>Curva para eletroduto de pvc rígido roscável, diâm = 50mm (1 1/2")</t>
  </si>
  <si>
    <t>20.3.9</t>
  </si>
  <si>
    <t>Eletroduto de pvc rígido roscável, diâm = 60mm (2")</t>
  </si>
  <si>
    <t>ELETRODUTO DE PVC RIGIDO ROSCAVEL DE 2 ", SEM LUVA</t>
  </si>
  <si>
    <t>20.3.10</t>
  </si>
  <si>
    <t>Fornecimento e instalação de eletrocalha metálica 50 x 50 x 3000 mm (ref. valemam ou similar)</t>
  </si>
  <si>
    <t>Eletrocalha metálica perfurada 50 x 50 x 3000 mm (ref. valemam ou similar) Eletrocalha metálica perfurada 50 x 50 x 300 mm (ref. valemam ou similar) un</t>
  </si>
  <si>
    <t>20.3.11</t>
  </si>
  <si>
    <t>Fornecimento e instalação de eletrocalha perfurada 100 x 50 x 3000 mm (ref. mopa ou similar) com tampa</t>
  </si>
  <si>
    <t>Tampa de encaixe 100 X3000 - Z para eletrocalha metálica (ref.: mopa ou similar) m</t>
  </si>
  <si>
    <t>20.3.12</t>
  </si>
  <si>
    <t>Suporte vertical 50 x 50mm para fixação de eletrocalha metálica (ref. Mopa ou similar)</t>
  </si>
  <si>
    <t>Suporte vertical 50 x 50mm para fixação de eletrocalha metálica (ref. Mopa ou similar) un</t>
  </si>
  <si>
    <t>20.3.13</t>
  </si>
  <si>
    <t>Suporte vertical 100 x 50 mm para fixação de eletrocalha metálica ( ref.: Mopa ou similar)</t>
  </si>
  <si>
    <t>Suporte vertical 100 x 50 mm para fixação de eletrocalha metálica ( ref.: Mopa ou similar) un</t>
  </si>
  <si>
    <t>20.3.14</t>
  </si>
  <si>
    <t>Curva horizontal 50 x 50 mm para eletrocalha metálica, com ângulo 90° (ref.: mopa ou similar)</t>
  </si>
  <si>
    <t>Curva horizontal 50 x 50 mm para eletrocalha metálica, com ângulo 90° Curva horizontal 50 x 50 mm para eletrocalha metálica, com ângulo 90° (ref.: mopa ou similar) un</t>
  </si>
  <si>
    <t>20.3.15</t>
  </si>
  <si>
    <t>Curva de inversão 50 x 50 mm para eletrocalha metálica (ref.: mopa ou similar)</t>
  </si>
  <si>
    <t>Curva de inversão 50 x 50 mm para eletrocalha metálica (ref.: mopa ou similar) un</t>
  </si>
  <si>
    <t>20.3.16</t>
  </si>
  <si>
    <t>Curva horizontal 100 x 50 mm para eletrocalha metálica, com ângulo 90° (ref.: mopa ou similar)</t>
  </si>
  <si>
    <t>Curva horizontal 100 x 50 mm para eletrocalha metálica, com ângulo 90° (ref.: mopa ou similar) un</t>
  </si>
  <si>
    <t>20.3.17</t>
  </si>
  <si>
    <t>Curva de inversão 100x50 mm</t>
  </si>
  <si>
    <t>Curva de inversão 90º 100x50mm un</t>
  </si>
  <si>
    <t>20.3.18</t>
  </si>
  <si>
    <t>Terminal 50 x 50 mm para eletrocalha metalica (ref. vl 3.01-25 ge valemam ou similar)</t>
  </si>
  <si>
    <t>Terminal 50 x 50 mm para eletrocalha perfurada metalica (ref. vl 3.01-25 ge valemam ou similar) un</t>
  </si>
  <si>
    <t>20.3.19</t>
  </si>
  <si>
    <t>Fornecimento e instalação de saída horizontal para eletroduto 1" (ref. vl 33 valemam ou similar)</t>
  </si>
  <si>
    <t>Saída horizontal para eletroduto 1" (ref. vl 33 valemam ou similar) un</t>
  </si>
  <si>
    <t>20.3.20</t>
  </si>
  <si>
    <t>Fornecimento e instalação de saída horizontal para eletroduto 1 1/2" (ref. vl 33 valemam ou similar)</t>
  </si>
  <si>
    <t>Saída horizontal para eletroduto 1 1/2" (ref. vl 33 valemam ou similar) un</t>
  </si>
  <si>
    <t>20.3.21</t>
  </si>
  <si>
    <t>Arruela em liga zamak p/eletroduto 25mm, d=1 " un</t>
  </si>
  <si>
    <t>Bucha em liga zamak para eletroduto 25mm, d=1" un</t>
  </si>
  <si>
    <t>20.3.22</t>
  </si>
  <si>
    <t>Arruela em liga zamak p/eletroduto 40mm, d=1 1/2" un</t>
  </si>
  <si>
    <t>Bucha em liga zamak para eletroduto 40mm, d=1 1/2" un</t>
  </si>
  <si>
    <t>20.3.23</t>
  </si>
  <si>
    <t>Bucha com arruela em liga especial zamak p/eletroduto 50mm, d=2"</t>
  </si>
  <si>
    <t>BUCHA EM ALUMINIO, COM ROSCA, DE 2", PARA ELETRODUTO</t>
  </si>
  <si>
    <t>ARRUELA EM ALUMINIO, COM ROSCA, DE 2", PARA ELETRODUTO</t>
  </si>
  <si>
    <t>20.3.24</t>
  </si>
  <si>
    <t>Abraçadeira em aço inox, tipo "D", 1" un</t>
  </si>
  <si>
    <t>20.3.25</t>
  </si>
  <si>
    <t>20.3.26</t>
  </si>
  <si>
    <t>Quadro de distribuição de embutir, em chapa de aço, para até 18 disjuntores, com barramento, padrão DIN, exclusive disjuntores</t>
  </si>
  <si>
    <t>ARGAMASSA TRAÇO 1:3:12 (EM VOLUME DE CIMENTO, CAL E AREIA MÉDIA ÚMIDA) PARA EMBOÇO/MASSA ÚNICA/ASSENTAMENTO DE ALVENARIA DE VEDAÇÃO, PREPARO MECÂNICO COM BETONEIRA 600 L. AF_08/2019</t>
  </si>
  <si>
    <t>Quadro de distribuição de embutir em chapa de aço, p/até 18 disjuntores c/barramento, padrão DIN, Cemar ou similar un</t>
  </si>
  <si>
    <t>20.3.27</t>
  </si>
  <si>
    <t>Quadro de distribuição de embutir, em chapa de aço, para até 24 disjuntores, com barramento, padrão DIN, exclusive disjuntores - Rev 01 03/2022</t>
  </si>
  <si>
    <t>Quadro de distribuição de embutir em chapa de aço, p/até 24 disjuntores c/barramento, padrão DIN, Cemar ou similar Quadro de distribuição de embutir em chapa de aço, p/até 24 disjuntores c/barramento, padrão DIN, Cemar ou simila un</t>
  </si>
  <si>
    <t>20.3.28</t>
  </si>
  <si>
    <t>Disjuntor monopolar 4 A, padrão DIN (linha branca), curva de disparo C, corrente de interrupção 5KA, ref.: Siemens 5 SX11047 ou similar.</t>
  </si>
  <si>
    <t>Disjuntor monopolar 4 A, padrão DIN (linha branca), curva de disparo C, corrente de interrupção 5KA, ref.: Siemens 5 SX11047 ou similar. un</t>
  </si>
  <si>
    <t>20.3.30</t>
  </si>
  <si>
    <t>Disjuntor tripolar 80 A com caixa moldada 10 kA</t>
  </si>
  <si>
    <t>Disjuntor termomagnético tripolar 80 A com caixa moldada 10 kA un</t>
  </si>
  <si>
    <t>20.3.36</t>
  </si>
  <si>
    <t>Cabo de cobre isolado pvc rígido unipolar seção 35mm2, 0,6/ 1kv/ 70°</t>
  </si>
  <si>
    <t>20.3.37</t>
  </si>
  <si>
    <t>Cabo de cobre flexível isolado, seção 25mm², 450/ 750v / 70°c</t>
  </si>
  <si>
    <t>Cabo cobre flexível, isolado, 25mm2 - 450/750V / 70º m</t>
  </si>
  <si>
    <t>20.3.38</t>
  </si>
  <si>
    <t>Cabo de cobre isolado pvc rígido unipolar seção 16mm², 0,6/ 1kv/ 70°</t>
  </si>
  <si>
    <t>20.3.39</t>
  </si>
  <si>
    <t>Cabo de cobre isolado pvc rígido unipolar seção 10mm², 0,6/ 1kv/ 70°</t>
  </si>
  <si>
    <t>CABO DE COBRE, FLEXIVEL, CLASSE 4 OU 5, ISOLACAO EM PVC/A, ANTICHAMA BWF-B, COBERTURA PVC-ST1, ANTICHAMA BWF-B, 1 CONDUTOR, 0,6/1 KV, SECAO NOMINAL 10 MM2</t>
  </si>
  <si>
    <t>20.3.40</t>
  </si>
  <si>
    <t>Cabo de cobre isolado pvc rígido unipolar seção 6mm², 450/ 750v / 70°c</t>
  </si>
  <si>
    <t xml:space="preserve">CABO DE COBRE, RIGIDO, CLASSE 2, ISOLACAO EM PVC/A, ANTICHAMA BWF-B, 1 CONDUTOR, 450/750 V, SECAO NOMINAL 6 MM2	</t>
  </si>
  <si>
    <t>20.3.41</t>
  </si>
  <si>
    <t>Cabo cobre flexível, não hologenado, 2,5mm2 - 450/750V / 70º</t>
  </si>
  <si>
    <t>Cabo cobre flexível, não hologenado, 2,5mm2 - 450/750V / 70º m</t>
  </si>
  <si>
    <t>EMPRESA:</t>
  </si>
  <si>
    <t>SILVAS CONSTRUÇÕES LTDA | 29.203.027/0001-63</t>
  </si>
  <si>
    <t>ACUMULADO</t>
  </si>
  <si>
    <t>SALDO</t>
  </si>
  <si>
    <t>ETAPA 1</t>
  </si>
  <si>
    <t>ETAPA 2</t>
  </si>
  <si>
    <t>FONTE</t>
  </si>
  <si>
    <t>COEFICIENTE</t>
  </si>
  <si>
    <t>TOTAL Mão de Obra:</t>
  </si>
  <si>
    <t>Valor Total:</t>
  </si>
  <si>
    <t>Valor Total com BDI:</t>
  </si>
  <si>
    <t>Relatório de Composições</t>
  </si>
  <si>
    <t>DESCONTO:</t>
  </si>
  <si>
    <t xml:space="preserve">CALÇADA  </t>
  </si>
  <si>
    <t>PISO INTERNO</t>
  </si>
  <si>
    <t>O FATOR NESTE CASO FOI APLICADO POIS A DEMOLIÇÃO NÃO FOI NA ESPESSURA DO ITEM DE 8CM MAS SIM DE POUCO MAIS DE 2CM.</t>
  </si>
  <si>
    <t xml:space="preserve">PISO EXTERNO PARTE DA FRENTE </t>
  </si>
  <si>
    <t>AREA DA RAMPA</t>
  </si>
  <si>
    <t>DEMOLIÇÃO DE PISO CIMENTADO SOBRE LASTRO DE CONCRETO(A SER REVISADO PELA FISCALIZAÇÃO)</t>
  </si>
  <si>
    <t>QUANTIDADE PREVISTA</t>
  </si>
  <si>
    <t>PARA ADITIVAR</t>
  </si>
  <si>
    <t>ABERTURA  ENTRADA PROVISÓRIA</t>
  </si>
  <si>
    <t>PARA SUPRIMIR</t>
  </si>
  <si>
    <t>AREA DA RAMPA DA DIREITA(NÃO EXISTE MAIS RAMPA)</t>
  </si>
  <si>
    <t>RAMPA ESQUERDA(LAYOUT ALTERADO)</t>
  </si>
  <si>
    <t>ESQUADRIA DA ÁREA DA NOVA RECEPÇÃO</t>
  </si>
  <si>
    <r>
      <t>ESTA INCLUSO RETIRADA E RECOLOCAÇÃO</t>
    </r>
    <r>
      <rPr>
        <sz val="11"/>
        <color rgb="FFFF0000"/>
        <rFont val="Calibri"/>
        <family val="2"/>
        <scheme val="minor"/>
      </rPr>
      <t xml:space="preserve"> (O VALOR DE INCIDENCIA ESTA 2 POIS TANTO A RETIRADA QUANTO A RECOLOCAÇÃO SERA FEITA PELO VIDRACEIRO, COM BASTANTE CUIDADO POIS O VIDRACEIRO INFORMOU QUE A AQUELA ESQUADRIA É DE UM MATERIAL MUITO FRAGIL.)</t>
    </r>
  </si>
  <si>
    <t>AREA INTERNA</t>
  </si>
  <si>
    <t>AREA DA ESCADA</t>
  </si>
  <si>
    <t>RODAPÉ DA AREA DA ANTIGA RAMPA QUE FOI DEMOLIDA</t>
  </si>
  <si>
    <t>PISO CIMENTADO AREA ANTIGA RAMPA</t>
  </si>
  <si>
    <t>AREA TOTAL</t>
  </si>
  <si>
    <t>LADO DA RAMPA NOVA</t>
  </si>
  <si>
    <t xml:space="preserve">PORCELANATO EXTERNO ACETINADO </t>
  </si>
  <si>
    <t>ESCADAS</t>
  </si>
  <si>
    <t>RAMPA</t>
  </si>
  <si>
    <t>LATERAL DA RAMPA</t>
  </si>
  <si>
    <t>ENTRADA</t>
  </si>
  <si>
    <t>LATERAL ENTRADA</t>
  </si>
  <si>
    <t>LATERAL DA ENTRADA(ESQUERDA)</t>
  </si>
  <si>
    <t>LATERAL DIREITA ENTRADA</t>
  </si>
  <si>
    <t>PORCELANATO INTERNO</t>
  </si>
  <si>
    <t>PORCELANATO GRAFITE EXTERNO</t>
  </si>
  <si>
    <t>AREA PRINCIPAL</t>
  </si>
  <si>
    <t>LATERAL</t>
  </si>
  <si>
    <t>O PORCELANATO PRECISOU SER SUBSTITUIDO POIS O PORCELANATO ANTIGO NÃO SE ENCONTRAVA NO MERCADO</t>
  </si>
  <si>
    <t>PORCELANATO GRAFITE BIANCOGRES PARA AREAS EXTERNAS DE PREÇO EQUIVALANTE AOS DEMAIS E QUE SERA ASSENTADO COM ARGAMASSA AC3 COMO OS DEMAIS DESTE ITEM</t>
  </si>
  <si>
    <t>RODAPE</t>
  </si>
  <si>
    <t>3.5.10</t>
  </si>
  <si>
    <t>SOLEIRA DE INOX CONFORME PROJETO BÁSICO</t>
  </si>
  <si>
    <t>SOLEIRO ENTRE PISO ANTIGO E PISO NOVO</t>
  </si>
  <si>
    <t>SOLEIRA ENTRE PISO INTERNO E EXTERNO</t>
  </si>
  <si>
    <t>FATOR DE INCIDÊNCIA</t>
  </si>
  <si>
    <t>SOLEIRA ÁREA DA RAMPA</t>
  </si>
  <si>
    <t>SOLEIRA ENTRE PORTA ANTIGA E NOVO PISO</t>
  </si>
  <si>
    <t>ITEM NÃO SERA UTILIZADO POIS AS SOLEIRAS SÃO DE INOX</t>
  </si>
  <si>
    <t>SOLEIRA DE INOX UTILIZADA</t>
  </si>
  <si>
    <t>FORRO DRYWALL</t>
  </si>
  <si>
    <t>3.6</t>
  </si>
  <si>
    <t>060004 LUMINARIA DE EMBUTIR BRANCA 4X16W LDE416 LUMILUZ (UN)</t>
  </si>
  <si>
    <t>Material</t>
  </si>
  <si>
    <t>I040524</t>
  </si>
  <si>
    <t>ABRACADEIRA PARA FLUORESCENTES</t>
  </si>
  <si>
    <t>INSDIPONÍVEL</t>
  </si>
  <si>
    <t>I001182</t>
  </si>
  <si>
    <t>CABO FLEXIVEL CLASSE 4 OU 5 450/750V 1,50mm2</t>
  </si>
  <si>
    <t>I003420</t>
  </si>
  <si>
    <t>FITA ISOLANTE HIGHLAND ADESIVA 19m x 20mm</t>
  </si>
  <si>
    <t>I203070</t>
  </si>
  <si>
    <t>LAMPADA LED TUBULAR BIVOLT T5 16W 115cm BRANCO QUENTE 3000K</t>
  </si>
  <si>
    <t>I006456</t>
  </si>
  <si>
    <t>LUMINARIA DE EMBUTIR BRANCA 4x16W LDE416 LUMILUZ</t>
  </si>
  <si>
    <t>I004915</t>
  </si>
  <si>
    <t>REATOR ELETROMAGNETICO PARTIDA RAPIDA 2x40W</t>
  </si>
  <si>
    <t>I040525</t>
  </si>
  <si>
    <t>SOQUETE COM RABICHO/TOMADINHA PARA LAMPADA FLUORESCENTE</t>
  </si>
  <si>
    <t>TOTAL Material:</t>
  </si>
  <si>
    <t>I099806</t>
  </si>
  <si>
    <t>AJUDANTE DE ELETRICISTA</t>
  </si>
  <si>
    <t>I099250</t>
  </si>
  <si>
    <t>ELETRICISTA</t>
  </si>
  <si>
    <t>PREÇO UNITÁRIO COM DESCONTO</t>
  </si>
  <si>
    <t>PREÇO TOTAL COM DESCONTO</t>
  </si>
  <si>
    <t>3.6.1.7</t>
  </si>
  <si>
    <t xml:space="preserve">LUMINARIA DE EMBUTIR BRANCA 4X16W LDE416 LUMILUZ </t>
  </si>
  <si>
    <t>LUMINARIA EMBUTIR</t>
  </si>
  <si>
    <t>NÃO HÁ ESSE TIPO DE LUMINARIA NO PROJETO</t>
  </si>
  <si>
    <t>PINTURA DE PISO DA CALÇADA LATERAL(ANTIGA RAMPA)</t>
  </si>
  <si>
    <t>RODAPÉ DA CALÇADA</t>
  </si>
  <si>
    <t>2.1.11</t>
  </si>
  <si>
    <t>RAMPA DE ENTRADA PROVISORIA</t>
  </si>
  <si>
    <t>PARA A RAMPA PROVISÓRIA POR SE TRATAR DE UMA RAMPA FEITA DE MADEIRITE PLASTIFICADO, POR QUESTÃO DE SEGURANÇA E ACESSIBILIDADE SE FAZ NECESSÁRIO USO DE FITA ANTIDERRAPANTE, FORAM UTILIZADOS 15 ROLOS COM  3METROS CADA, CHEGANDO A UM TOTAL DE  45 METROS.</t>
  </si>
  <si>
    <t>TOTAL FITA ANTIDERRAPANTE:</t>
  </si>
  <si>
    <t>EXECUTADO NESTA MEDIÇÃO</t>
  </si>
  <si>
    <t>NOVA RAMPA</t>
  </si>
  <si>
    <t>2.1.12</t>
  </si>
  <si>
    <t>2.1.13</t>
  </si>
  <si>
    <t>INS-94488907</t>
  </si>
  <si>
    <t>RAMPA DE ACESSO PROVISÓRIO COM GUARDA CORPO DE MADEIRA</t>
  </si>
  <si>
    <t>FECHAMENTO DE ENTRADA DE MADEIRITE PLASTIFICADO COM PORTA (COM FIXAÇÃO E CHUMBAMENTO).</t>
  </si>
  <si>
    <t>ALUGUEL DE TENDA 5X5</t>
  </si>
  <si>
    <t>00004433</t>
  </si>
  <si>
    <t>CAIBRO NAO APARELHADO *6 X 6* CM, EM MACARANDUBA/MASSARANDUBA, ANGELIM OU EQUIVALENTE DA REGIAO - BRUTA</t>
  </si>
  <si>
    <t>INS-42802718</t>
  </si>
  <si>
    <t>MADEIRITE PLASTIFICADO 14MM COMPESADO</t>
  </si>
  <si>
    <t>00004512</t>
  </si>
  <si>
    <t>SARRAFO *2,5 X 5* CM EM PINUS, MISTA OU EQUIVALENTE DA REGIAO - BRUTA</t>
  </si>
  <si>
    <t>M3280</t>
  </si>
  <si>
    <t>Viga de madeira - E = 5 cm e L = 11 cm</t>
  </si>
  <si>
    <t>SICRO NOVO</t>
  </si>
  <si>
    <t>m</t>
  </si>
  <si>
    <t>Mão de Obra com Encargos Complementares</t>
  </si>
  <si>
    <t>88239</t>
  </si>
  <si>
    <t>AJUDANTE DE CARPINTEIRO COM ENCARGOS COMPLEMENTARES</t>
  </si>
  <si>
    <t>88261</t>
  </si>
  <si>
    <t>CARPINTEIRO DE ESQUADRIA COM ENCARGOS COMPLEMENTARES</t>
  </si>
  <si>
    <t>TOTAL Mão de Obra com Encargos Complementares:</t>
  </si>
  <si>
    <t>VALOR:</t>
  </si>
  <si>
    <t>00002418</t>
  </si>
  <si>
    <t>DOBRADICA EM ACO/FERRO, 3" X 2 1/2", E= 1,2 A 1,8 MM, SEM ANEL, CROMADO OU ZINCADO, TAMPA BOLA, COM PARAFUSOS</t>
  </si>
  <si>
    <t>INS-07212260</t>
  </si>
  <si>
    <t>MADEIRITE PLASTIFICADO 10MM COMPESADO</t>
  </si>
  <si>
    <t>UND/M</t>
  </si>
  <si>
    <t>91693</t>
  </si>
  <si>
    <t>SERRA CIRCULAR DE BANCADA COM MOTOR ELÉTRICO POTÊNCIA DE 5HP, COM COIFA PARA DISCO 10" - CHI DIURNO. AF_08/2015</t>
  </si>
  <si>
    <t>CHI</t>
  </si>
  <si>
    <t>91692</t>
  </si>
  <si>
    <t>SERRA CIRCULAR DE BANCADA COM MOTOR ELÉTRICO POTÊNCIA DE 5HP, COM COIFA PARA DISCO 10" - CHP DIURNO. AF_08/2015</t>
  </si>
  <si>
    <t>CHP</t>
  </si>
  <si>
    <t>TOTAL Equipamento Custo Horário:</t>
  </si>
  <si>
    <t>00043681</t>
  </si>
  <si>
    <t>CHAPA/PAINEL DE MADEIRA COMPENSADA RESINADA (MADEIRITE RESINADO ROSA) PARA FORMA DE CONCRETO, DE 2200 x 1100 MM, E = 8 A 12 MM</t>
  </si>
  <si>
    <t>00005061</t>
  </si>
  <si>
    <t>PREGO DE ACO POLIDO COM CABECA 18 X 27 (2 1/2 X 10)</t>
  </si>
  <si>
    <t>00003992</t>
  </si>
  <si>
    <t>TABUA APARELHADA *2,5 X 30* CM, EM MACARANDUBA/MASSARANDUBA, ANGELIM OU EQUIVALENTE DA REGIAO</t>
  </si>
  <si>
    <t>88262</t>
  </si>
  <si>
    <t>CARPINTEIRO DE FORMAS COM ENCARGOS COMPLEMENTARES</t>
  </si>
  <si>
    <t>Serviço</t>
  </si>
  <si>
    <t>94974</t>
  </si>
  <si>
    <t>CONCRETO MAGRO PARA LASTRO, TRAÇO 1:4,5:4,5 (EM MASSA SECA DE CIMENTO/ AREIA MÉDIA/ BRITA 1) - PREPARO MANUAL. AF_05/2021</t>
  </si>
  <si>
    <t>TOTAL Serviço:</t>
  </si>
  <si>
    <t>4.1. S10044 CONTRAPISO CONCRETO COM 7CM (m2)</t>
  </si>
  <si>
    <t>88309</t>
  </si>
  <si>
    <t>PEDREIRO COM ENCARGOS COMPLEMENTARES</t>
  </si>
  <si>
    <t>88316</t>
  </si>
  <si>
    <t>SERVENTE COM ENCARGOS COMPLEMENTARES</t>
  </si>
  <si>
    <t>S94972S</t>
  </si>
  <si>
    <t>Concreto fck = 30mpa, traço 1:2,1:2,5 (em massa seca de cimento/ areia média/ brita 1) - preparo mecânico com betoneira 600 l. af_05/2021</t>
  </si>
  <si>
    <t>m3</t>
  </si>
  <si>
    <t>RAMPA PROVISÓRIA</t>
  </si>
  <si>
    <t>TOTAL RAMPA:</t>
  </si>
  <si>
    <t>TOTAL DEMOLIÇÃO:</t>
  </si>
  <si>
    <t>2.1.14</t>
  </si>
  <si>
    <t>TAPUME COM COMPENSADO DE MADEIRA</t>
  </si>
  <si>
    <t>TOTAL FECHAMENTO:</t>
  </si>
  <si>
    <t>TOTAL TENDA:</t>
  </si>
  <si>
    <t>FECHAMENTO PROVISORIO COM PORTA</t>
  </si>
  <si>
    <t>ALUGUEL DE TENDA</t>
  </si>
  <si>
    <t>TAPUME PARA ISOLAMENTO DE OBRA</t>
  </si>
  <si>
    <t>2.1.10 - C1066 DEMOLIÇÃO DE PISO CIMENTADO SOBRE LASTRO DE CONCRETO (M2)</t>
  </si>
  <si>
    <t>2.1.11 - COM-54426332 RAMPA DE ACESSO PROVISÓRIO COM GUARDA CORPO DE MADEIRA (M²)</t>
  </si>
  <si>
    <t>2.1.12 - COM-94565994 FECHAMENTO DE ENTRADA DE MADEIRITE PLASTIFICADO COM PORTA (COM FIXAÇÃO E CHUMBAMENTO). (M²)</t>
  </si>
  <si>
    <t>2.1.13 -  INS-94488907 ALUGUEL DE TENDA 5X5 (UND/MES)</t>
  </si>
  <si>
    <t>2.1.14 - 98458 TAPUME COM COMPENSADO DE MADEIRA. AF_05/2018 (M2)</t>
  </si>
  <si>
    <t>(O FATOR ESTA INCEDINDO 1,5 VEZES POIS A ESPESSURA FOI DE 3CM, E O ITEM É DE 2CM)</t>
  </si>
  <si>
    <t>(O FATOR ESTA INCEDINDO 2 VEZES POIS A ESPESSURA FOI DE 3CM, E O ITEM É DE 2CM)</t>
  </si>
  <si>
    <t>INS-19926125</t>
  </si>
  <si>
    <t>AÇO INOX 10MM SOLDADO PARA SOLEIRA</t>
  </si>
  <si>
    <t>SERRALHEIRO COM ENCARGOS COMPLEMENTARES</t>
  </si>
  <si>
    <t>88315</t>
  </si>
  <si>
    <t>ED-13338</t>
  </si>
  <si>
    <t>3.6.1.7 - 060004 LUMINARIA DE EMBUTIR BRANCA 4X16W LDE416 LUMILUZ (UN)</t>
  </si>
  <si>
    <t>3.4.10 - COM-52817239 SOLEIRA INOX CONFORME PROJETO BASICO (M)</t>
  </si>
  <si>
    <t>060561 FITA DE LED SILICONADA, 120 LEDS POR METRO, POTÊNCIA 9,6 W/M (M)</t>
  </si>
  <si>
    <t>I036522</t>
  </si>
  <si>
    <t>FITA LED SILICONADA ROLO 5M, 120 LED/M, POTENCIA 9,6 W/M</t>
  </si>
  <si>
    <t>3.6.1.8</t>
  </si>
  <si>
    <t>FITA DE LED SILICONADA, 120 LEDS POR METRO, POTÊNCIA 9,6 W/M (M)</t>
  </si>
  <si>
    <t>FITA LED AZUL</t>
  </si>
  <si>
    <t>BOLETIM DE MEDIÇÃO</t>
  </si>
  <si>
    <t>MEDIÇÃO 01</t>
  </si>
  <si>
    <t xml:space="preserve">JFPB | JUSTIÇA DE FEDERAL DE PRIMEIRO GRAU – SEÇÃO JUDICIÁRIA DA PARAÍBA </t>
  </si>
  <si>
    <t xml:space="preserve">CONTRATADA: </t>
  </si>
  <si>
    <t>-</t>
  </si>
  <si>
    <t>SUBTOTAL
1ª MEDIÇÃO:</t>
  </si>
  <si>
    <t>ACUMULADO:</t>
  </si>
  <si>
    <t>SALDO: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</si>
</sst>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mmm/yyyy"/>
    <numFmt numFmtId="166" formatCode="0.000%"/>
    <numFmt numFmtId="167" formatCode="dd\.mm\.yyyy"/>
    <numFmt numFmtId="169" formatCode="[$-416]mmm\-yy"/>
    <numFmt numFmtId="170" formatCode="0.0000"/>
    <numFmt numFmtId="171" formatCode="_(&quot;R$&quot;* #,##0.00_);_(&quot;R$&quot;* \(#,##0.00\);_(&quot;R$&quot;* &quot;-&quot;??_);_(@_)"/>
    <numFmt numFmtId="172" formatCode="#,##0.0000"/>
    <numFmt numFmtId="173" formatCode="m/yyyy"/>
    <numFmt numFmtId="174" formatCode="#,##0.00000000"/>
    <numFmt numFmtId="175" formatCode="\R\$\ #,##0.00"/>
  </numFmts>
  <fonts count="76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i/>
      <sz val="13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i/>
      <sz val="13"/>
      <color rgb="FF000000"/>
      <name val="Calibri"/>
      <family val="2"/>
    </font>
    <font>
      <i/>
      <sz val="12"/>
      <color rgb="FF000000"/>
      <name val="Calibri"/>
      <family val="2"/>
    </font>
    <font>
      <sz val="13"/>
      <color rgb="FF000000"/>
      <name val="Calibri"/>
      <family val="2"/>
    </font>
    <font>
      <i/>
      <sz val="11"/>
      <color theme="1"/>
      <name val="Calibri"/>
      <family val="2"/>
    </font>
    <font>
      <b/>
      <sz val="13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sz val="9"/>
      <color rgb="FF00000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scheme val="minor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</font>
    <font>
      <b/>
      <i/>
      <sz val="13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SansSerif"/>
      <family val="2"/>
    </font>
    <font>
      <sz val="11"/>
      <color rgb="FF000000"/>
      <name val="SansSerif"/>
      <family val="2"/>
    </font>
    <font>
      <b/>
      <sz val="18"/>
      <color rgb="FF000000"/>
      <name val="Arial"/>
      <family val="2"/>
    </font>
    <font>
      <b/>
      <sz val="7"/>
      <color rgb="FF000000"/>
      <name val="Arial"/>
      <family val="2"/>
    </font>
    <font>
      <b/>
      <sz val="5"/>
      <color rgb="FF000000"/>
      <name val="SansSerif"/>
      <family val="2"/>
    </font>
    <font>
      <b/>
      <sz val="5"/>
      <color rgb="FF000000"/>
      <name val="Arial"/>
      <family val="2"/>
    </font>
    <font>
      <sz val="6"/>
      <color rgb="FF000000"/>
      <name val="SansSerif"/>
      <family val="2"/>
    </font>
    <font>
      <b/>
      <sz val="6"/>
      <color rgb="FF000000"/>
      <name val="Arial"/>
      <family val="2"/>
    </font>
    <font>
      <sz val="11"/>
      <color rgb="FF7F7F7F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7F7F7F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BFBFBF"/>
        <bgColor rgb="FFBFBFBF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theme="8" tint="0.79998168889431442"/>
        <bgColor rgb="FFD8D8D8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9FC5E8"/>
      </patternFill>
    </fill>
    <fill>
      <patternFill patternType="solid">
        <fgColor theme="2"/>
        <bgColor rgb="FF9FC5E8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14999847407452621"/>
        <bgColor rgb="FFF2F2F2"/>
      </patternFill>
    </fill>
  </fills>
  <borders count="9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4" fillId="0" borderId="0" applyFont="0" applyFill="0" applyBorder="0" applyAlignment="0" applyProtection="0"/>
    <xf numFmtId="44" fontId="44" fillId="0" borderId="0" applyFont="0" applyFill="0" applyBorder="0" applyAlignment="0" applyProtection="0"/>
  </cellStyleXfs>
  <cellXfs count="964">
    <xf numFmtId="0" fontId="0" fillId="0" borderId="0" xfId="0"/>
    <xf numFmtId="0" fontId="6" fillId="0" borderId="0" xfId="0" applyFont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4" fontId="6" fillId="2" borderId="31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9" xfId="0" applyFont="1" applyBorder="1"/>
    <xf numFmtId="4" fontId="6" fillId="0" borderId="9" xfId="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 wrapText="1"/>
    </xf>
    <xf numFmtId="49" fontId="21" fillId="0" borderId="35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4" fontId="23" fillId="0" borderId="35" xfId="0" applyNumberFormat="1" applyFont="1" applyBorder="1" applyAlignment="1">
      <alignment horizontal="right" vertical="center" wrapText="1"/>
    </xf>
    <xf numFmtId="0" fontId="13" fillId="0" borderId="35" xfId="0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top" wrapText="1"/>
    </xf>
    <xf numFmtId="49" fontId="13" fillId="0" borderId="12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" fontId="24" fillId="0" borderId="35" xfId="0" applyNumberFormat="1" applyFont="1" applyBorder="1" applyAlignment="1">
      <alignment horizontal="right" vertical="center" wrapText="1"/>
    </xf>
    <xf numFmtId="0" fontId="26" fillId="0" borderId="35" xfId="0" applyFont="1" applyBorder="1" applyAlignment="1">
      <alignment horizontal="right" vertical="center" wrapText="1"/>
    </xf>
    <xf numFmtId="49" fontId="11" fillId="0" borderId="35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right" vertical="center" wrapText="1"/>
    </xf>
    <xf numFmtId="49" fontId="22" fillId="3" borderId="5" xfId="0" applyNumberFormat="1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wrapText="1"/>
    </xf>
    <xf numFmtId="49" fontId="11" fillId="3" borderId="5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49" fontId="14" fillId="0" borderId="35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13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/>
    </xf>
    <xf numFmtId="49" fontId="11" fillId="11" borderId="8" xfId="0" applyNumberFormat="1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27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49" fontId="18" fillId="0" borderId="35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right" vertical="center" wrapText="1"/>
    </xf>
    <xf numFmtId="0" fontId="25" fillId="0" borderId="35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1" fillId="3" borderId="4" xfId="0" quotePrefix="1" applyFont="1" applyFill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49" fontId="13" fillId="0" borderId="11" xfId="0" quotePrefix="1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1" fillId="2" borderId="4" xfId="0" quotePrefix="1" applyFont="1" applyFill="1" applyBorder="1" applyAlignment="1">
      <alignment horizontal="center" vertical="center"/>
    </xf>
    <xf numFmtId="0" fontId="18" fillId="0" borderId="11" xfId="0" quotePrefix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11" fillId="2" borderId="4" xfId="0" quotePrefix="1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 wrapText="1"/>
    </xf>
    <xf numFmtId="0" fontId="6" fillId="0" borderId="14" xfId="0" applyFont="1" applyBorder="1"/>
    <xf numFmtId="0" fontId="6" fillId="0" borderId="16" xfId="0" applyFont="1" applyBorder="1"/>
    <xf numFmtId="0" fontId="6" fillId="2" borderId="18" xfId="0" applyFont="1" applyFill="1" applyBorder="1" applyAlignment="1">
      <alignment horizontal="left" vertical="center" wrapText="1"/>
    </xf>
    <xf numFmtId="4" fontId="6" fillId="2" borderId="30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4" fontId="6" fillId="0" borderId="15" xfId="0" applyNumberFormat="1" applyFont="1" applyBorder="1" applyAlignment="1">
      <alignment vertical="center" wrapText="1"/>
    </xf>
    <xf numFmtId="169" fontId="6" fillId="3" borderId="8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7" fontId="6" fillId="0" borderId="1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wrapText="1"/>
    </xf>
    <xf numFmtId="0" fontId="6" fillId="0" borderId="16" xfId="0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/>
    </xf>
    <xf numFmtId="4" fontId="6" fillId="2" borderId="18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wrapText="1"/>
    </xf>
    <xf numFmtId="0" fontId="6" fillId="0" borderId="13" xfId="0" applyFont="1" applyBorder="1"/>
    <xf numFmtId="170" fontId="6" fillId="0" borderId="16" xfId="0" applyNumberFormat="1" applyFont="1" applyBorder="1"/>
    <xf numFmtId="4" fontId="6" fillId="0" borderId="16" xfId="0" applyNumberFormat="1" applyFont="1" applyBorder="1"/>
    <xf numFmtId="4" fontId="6" fillId="0" borderId="14" xfId="0" applyNumberFormat="1" applyFont="1" applyBorder="1"/>
    <xf numFmtId="0" fontId="37" fillId="0" borderId="1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4" fontId="6" fillId="0" borderId="46" xfId="0" applyNumberFormat="1" applyFont="1" applyBorder="1"/>
    <xf numFmtId="0" fontId="6" fillId="0" borderId="12" xfId="0" applyFont="1" applyBorder="1"/>
    <xf numFmtId="170" fontId="6" fillId="0" borderId="14" xfId="0" applyNumberFormat="1" applyFont="1" applyBorder="1"/>
    <xf numFmtId="0" fontId="36" fillId="9" borderId="5" xfId="0" applyFont="1" applyFill="1" applyBorder="1" applyAlignment="1">
      <alignment horizontal="left" vertical="center"/>
    </xf>
    <xf numFmtId="0" fontId="36" fillId="9" borderId="33" xfId="0" applyFont="1" applyFill="1" applyBorder="1" applyAlignment="1">
      <alignment horizontal="left" vertical="center"/>
    </xf>
    <xf numFmtId="4" fontId="36" fillId="9" borderId="5" xfId="0" applyNumberFormat="1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horizontal="center" vertical="center"/>
    </xf>
    <xf numFmtId="0" fontId="33" fillId="9" borderId="21" xfId="0" applyFont="1" applyFill="1" applyBorder="1" applyAlignment="1">
      <alignment horizontal="center" vertical="center"/>
    </xf>
    <xf numFmtId="4" fontId="33" fillId="9" borderId="21" xfId="0" applyNumberFormat="1" applyFont="1" applyFill="1" applyBorder="1" applyAlignment="1">
      <alignment vertical="center"/>
    </xf>
    <xf numFmtId="4" fontId="35" fillId="9" borderId="8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left" vertical="center" wrapText="1"/>
    </xf>
    <xf numFmtId="170" fontId="36" fillId="3" borderId="4" xfId="0" applyNumberFormat="1" applyFont="1" applyFill="1" applyBorder="1" applyAlignment="1">
      <alignment horizontal="center" vertical="center"/>
    </xf>
    <xf numFmtId="4" fontId="36" fillId="3" borderId="4" xfId="0" applyNumberFormat="1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170" fontId="37" fillId="0" borderId="4" xfId="0" applyNumberFormat="1" applyFont="1" applyBorder="1" applyAlignment="1">
      <alignment horizontal="center" vertical="center"/>
    </xf>
    <xf numFmtId="4" fontId="37" fillId="0" borderId="4" xfId="0" applyNumberFormat="1" applyFont="1" applyBorder="1" applyAlignment="1">
      <alignment horizontal="center" vertical="center"/>
    </xf>
    <xf numFmtId="171" fontId="37" fillId="3" borderId="4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8" fillId="0" borderId="2" xfId="0" applyFont="1" applyBorder="1" applyAlignment="1">
      <alignment horizontal="center" vertical="center"/>
    </xf>
    <xf numFmtId="0" fontId="38" fillId="0" borderId="16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/>
    </xf>
    <xf numFmtId="170" fontId="38" fillId="0" borderId="16" xfId="0" applyNumberFormat="1" applyFont="1" applyBorder="1" applyAlignment="1">
      <alignment horizontal="center" vertical="center"/>
    </xf>
    <xf numFmtId="4" fontId="38" fillId="0" borderId="16" xfId="0" applyNumberFormat="1" applyFont="1" applyBorder="1" applyAlignment="1">
      <alignment horizontal="center" vertical="center"/>
    </xf>
    <xf numFmtId="4" fontId="35" fillId="0" borderId="3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170" fontId="38" fillId="0" borderId="2" xfId="0" applyNumberFormat="1" applyFont="1" applyBorder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170" fontId="35" fillId="0" borderId="2" xfId="0" applyNumberFormat="1" applyFont="1" applyBorder="1" applyAlignment="1">
      <alignment vertical="center"/>
    </xf>
    <xf numFmtId="4" fontId="35" fillId="0" borderId="2" xfId="0" applyNumberFormat="1" applyFont="1" applyBorder="1" applyAlignment="1">
      <alignment vertical="center"/>
    </xf>
    <xf numFmtId="4" fontId="35" fillId="0" borderId="3" xfId="0" applyNumberFormat="1" applyFont="1" applyBorder="1" applyAlignment="1">
      <alignment vertical="center"/>
    </xf>
    <xf numFmtId="171" fontId="38" fillId="2" borderId="5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170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172" fontId="37" fillId="0" borderId="4" xfId="0" applyNumberFormat="1" applyFont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21" xfId="0" quotePrefix="1" applyFont="1" applyFill="1" applyBorder="1" applyAlignment="1">
      <alignment horizontal="center" vertical="center"/>
    </xf>
    <xf numFmtId="4" fontId="32" fillId="9" borderId="8" xfId="0" applyNumberFormat="1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 wrapText="1"/>
    </xf>
    <xf numFmtId="2" fontId="37" fillId="0" borderId="4" xfId="0" applyNumberFormat="1" applyFont="1" applyBorder="1" applyAlignment="1">
      <alignment horizontal="center" vertical="center"/>
    </xf>
    <xf numFmtId="0" fontId="31" fillId="9" borderId="21" xfId="0" applyFont="1" applyFill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/>
    </xf>
    <xf numFmtId="172" fontId="6" fillId="0" borderId="14" xfId="0" applyNumberFormat="1" applyFont="1" applyBorder="1"/>
    <xf numFmtId="0" fontId="38" fillId="2" borderId="38" xfId="0" applyFont="1" applyFill="1" applyBorder="1" applyAlignment="1">
      <alignment horizontal="right"/>
    </xf>
    <xf numFmtId="171" fontId="38" fillId="2" borderId="38" xfId="0" applyNumberFormat="1" applyFont="1" applyFill="1" applyBorder="1" applyAlignment="1">
      <alignment horizontal="center"/>
    </xf>
    <xf numFmtId="0" fontId="36" fillId="9" borderId="5" xfId="0" applyFont="1" applyFill="1" applyBorder="1"/>
    <xf numFmtId="0" fontId="36" fillId="9" borderId="33" xfId="0" applyFont="1" applyFill="1" applyBorder="1"/>
    <xf numFmtId="4" fontId="36" fillId="9" borderId="33" xfId="0" applyNumberFormat="1" applyFont="1" applyFill="1" applyBorder="1" applyAlignment="1">
      <alignment horizontal="center"/>
    </xf>
    <xf numFmtId="4" fontId="35" fillId="9" borderId="21" xfId="0" applyNumberFormat="1" applyFont="1" applyFill="1" applyBorder="1" applyAlignment="1">
      <alignment horizontal="center" vertical="center"/>
    </xf>
    <xf numFmtId="0" fontId="38" fillId="5" borderId="38" xfId="0" applyFont="1" applyFill="1" applyBorder="1" applyAlignment="1">
      <alignment horizontal="right"/>
    </xf>
    <xf numFmtId="0" fontId="37" fillId="0" borderId="0" xfId="0" applyFont="1" applyAlignment="1">
      <alignment wrapText="1"/>
    </xf>
    <xf numFmtId="4" fontId="40" fillId="0" borderId="4" xfId="0" applyNumberFormat="1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0" xfId="0" applyFont="1" applyAlignment="1">
      <alignment horizontal="center"/>
    </xf>
    <xf numFmtId="4" fontId="40" fillId="12" borderId="4" xfId="0" applyNumberFormat="1" applyFont="1" applyFill="1" applyBorder="1" applyAlignment="1">
      <alignment horizontal="center"/>
    </xf>
    <xf numFmtId="2" fontId="37" fillId="12" borderId="4" xfId="0" applyNumberFormat="1" applyFont="1" applyFill="1" applyBorder="1" applyAlignment="1">
      <alignment horizontal="center" vertical="center"/>
    </xf>
    <xf numFmtId="4" fontId="40" fillId="12" borderId="4" xfId="0" applyNumberFormat="1" applyFont="1" applyFill="1" applyBorder="1" applyAlignment="1">
      <alignment horizontal="center" vertical="center"/>
    </xf>
    <xf numFmtId="4" fontId="40" fillId="0" borderId="4" xfId="0" applyNumberFormat="1" applyFont="1" applyBorder="1" applyAlignment="1">
      <alignment horizontal="center" vertical="center"/>
    </xf>
    <xf numFmtId="0" fontId="6" fillId="0" borderId="15" xfId="0" applyFont="1" applyBorder="1"/>
    <xf numFmtId="170" fontId="6" fillId="0" borderId="15" xfId="0" applyNumberFormat="1" applyFont="1" applyBorder="1"/>
    <xf numFmtId="4" fontId="6" fillId="0" borderId="15" xfId="0" applyNumberFormat="1" applyFont="1" applyBorder="1"/>
    <xf numFmtId="4" fontId="6" fillId="0" borderId="52" xfId="0" applyNumberFormat="1" applyFont="1" applyBorder="1"/>
    <xf numFmtId="0" fontId="36" fillId="9" borderId="37" xfId="0" applyFont="1" applyFill="1" applyBorder="1"/>
    <xf numFmtId="0" fontId="36" fillId="9" borderId="39" xfId="0" applyFont="1" applyFill="1" applyBorder="1"/>
    <xf numFmtId="4" fontId="36" fillId="9" borderId="39" xfId="0" applyNumberFormat="1" applyFont="1" applyFill="1" applyBorder="1" applyAlignment="1">
      <alignment horizontal="center"/>
    </xf>
    <xf numFmtId="0" fontId="31" fillId="9" borderId="21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4" fontId="31" fillId="9" borderId="21" xfId="0" applyNumberFormat="1" applyFont="1" applyFill="1" applyBorder="1"/>
    <xf numFmtId="4" fontId="32" fillId="9" borderId="21" xfId="0" applyNumberFormat="1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36" fillId="3" borderId="21" xfId="0" applyFont="1" applyFill="1" applyBorder="1" applyAlignment="1">
      <alignment wrapText="1"/>
    </xf>
    <xf numFmtId="170" fontId="36" fillId="3" borderId="21" xfId="0" applyNumberFormat="1" applyFont="1" applyFill="1" applyBorder="1" applyAlignment="1">
      <alignment horizontal="center"/>
    </xf>
    <xf numFmtId="4" fontId="36" fillId="3" borderId="21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0" fontId="6" fillId="0" borderId="4" xfId="0" applyFont="1" applyBorder="1"/>
    <xf numFmtId="171" fontId="37" fillId="3" borderId="21" xfId="0" applyNumberFormat="1" applyFont="1" applyFill="1" applyBorder="1" applyAlignment="1">
      <alignment horizontal="center"/>
    </xf>
    <xf numFmtId="171" fontId="38" fillId="2" borderId="55" xfId="0" applyNumberFormat="1" applyFont="1" applyFill="1" applyBorder="1" applyAlignment="1">
      <alignment horizontal="center"/>
    </xf>
    <xf numFmtId="0" fontId="6" fillId="0" borderId="1" xfId="0" applyFont="1" applyBorder="1"/>
    <xf numFmtId="0" fontId="37" fillId="0" borderId="14" xfId="0" applyFont="1" applyBorder="1" applyAlignment="1">
      <alignment vertical="center" wrapText="1"/>
    </xf>
    <xf numFmtId="2" fontId="37" fillId="0" borderId="14" xfId="0" applyNumberFormat="1" applyFont="1" applyBorder="1" applyAlignment="1">
      <alignment horizontal="center" vertical="center"/>
    </xf>
    <xf numFmtId="4" fontId="31" fillId="9" borderId="21" xfId="0" applyNumberFormat="1" applyFont="1" applyFill="1" applyBorder="1" applyAlignment="1">
      <alignment vertical="center"/>
    </xf>
    <xf numFmtId="4" fontId="32" fillId="9" borderId="21" xfId="0" applyNumberFormat="1" applyFont="1" applyFill="1" applyBorder="1" applyAlignment="1">
      <alignment horizontal="center" vertical="center"/>
    </xf>
    <xf numFmtId="170" fontId="6" fillId="0" borderId="0" xfId="0" applyNumberFormat="1" applyFont="1"/>
    <xf numFmtId="4" fontId="6" fillId="0" borderId="0" xfId="0" applyNumberFormat="1" applyFont="1"/>
    <xf numFmtId="173" fontId="37" fillId="0" borderId="0" xfId="0" applyNumberFormat="1" applyFont="1" applyAlignment="1">
      <alignment horizontal="left" vertical="center"/>
    </xf>
    <xf numFmtId="0" fontId="37" fillId="0" borderId="0" xfId="0" applyFont="1"/>
    <xf numFmtId="0" fontId="37" fillId="0" borderId="16" xfId="0" quotePrefix="1" applyFont="1" applyBorder="1" applyAlignment="1">
      <alignment horizontal="center"/>
    </xf>
    <xf numFmtId="0" fontId="37" fillId="0" borderId="0" xfId="0" quotePrefix="1" applyFont="1" applyAlignment="1">
      <alignment horizontal="center"/>
    </xf>
    <xf numFmtId="0" fontId="37" fillId="0" borderId="16" xfId="0" applyFont="1" applyBorder="1"/>
    <xf numFmtId="171" fontId="38" fillId="5" borderId="38" xfId="0" applyNumberFormat="1" applyFont="1" applyFill="1" applyBorder="1" applyAlignment="1">
      <alignment horizontal="center"/>
    </xf>
    <xf numFmtId="0" fontId="31" fillId="9" borderId="8" xfId="0" quotePrefix="1" applyFont="1" applyFill="1" applyBorder="1" applyAlignment="1">
      <alignment horizontal="center" vertical="center"/>
    </xf>
    <xf numFmtId="0" fontId="37" fillId="0" borderId="16" xfId="0" applyFont="1" applyBorder="1" applyAlignment="1">
      <alignment wrapText="1"/>
    </xf>
    <xf numFmtId="0" fontId="8" fillId="3" borderId="11" xfId="0" applyFont="1" applyFill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4" fontId="6" fillId="0" borderId="56" xfId="0" applyNumberFormat="1" applyFont="1" applyBorder="1" applyAlignment="1">
      <alignment horizontal="center" vertical="center"/>
    </xf>
    <xf numFmtId="0" fontId="42" fillId="13" borderId="57" xfId="0" applyFont="1" applyFill="1" applyBorder="1" applyAlignment="1">
      <alignment vertical="center" wrapText="1"/>
    </xf>
    <xf numFmtId="0" fontId="0" fillId="0" borderId="49" xfId="0" applyBorder="1"/>
    <xf numFmtId="0" fontId="43" fillId="0" borderId="49" xfId="0" applyFont="1" applyBorder="1" applyAlignment="1">
      <alignment vertical="center" wrapText="1"/>
    </xf>
    <xf numFmtId="0" fontId="43" fillId="0" borderId="49" xfId="0" applyFont="1" applyBorder="1" applyAlignment="1">
      <alignment vertical="center"/>
    </xf>
    <xf numFmtId="0" fontId="43" fillId="9" borderId="63" xfId="0" applyFont="1" applyFill="1" applyBorder="1" applyAlignment="1">
      <alignment horizontal="center" vertical="center" wrapText="1"/>
    </xf>
    <xf numFmtId="0" fontId="43" fillId="9" borderId="62" xfId="0" applyFont="1" applyFill="1" applyBorder="1" applyAlignment="1">
      <alignment horizontal="center" vertical="center"/>
    </xf>
    <xf numFmtId="0" fontId="43" fillId="9" borderId="63" xfId="0" applyFont="1" applyFill="1" applyBorder="1" applyAlignment="1">
      <alignment horizontal="center" vertical="center"/>
    </xf>
    <xf numFmtId="0" fontId="46" fillId="0" borderId="49" xfId="0" applyFont="1" applyBorder="1" applyAlignment="1">
      <alignment horizontal="center" vertical="top" wrapText="1"/>
    </xf>
    <xf numFmtId="0" fontId="46" fillId="0" borderId="49" xfId="0" applyFont="1" applyBorder="1" applyAlignment="1">
      <alignment horizontal="justify" vertical="top" wrapText="1"/>
    </xf>
    <xf numFmtId="4" fontId="46" fillId="0" borderId="49" xfId="0" applyNumberFormat="1" applyFont="1" applyBorder="1" applyAlignment="1">
      <alignment horizontal="right" vertical="top" wrapText="1"/>
    </xf>
    <xf numFmtId="4" fontId="13" fillId="0" borderId="56" xfId="0" applyNumberFormat="1" applyFont="1" applyBorder="1" applyAlignment="1">
      <alignment horizontal="center" vertical="center"/>
    </xf>
    <xf numFmtId="4" fontId="13" fillId="0" borderId="37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" fontId="14" fillId="0" borderId="35" xfId="0" applyNumberFormat="1" applyFont="1" applyBorder="1" applyAlignment="1">
      <alignment horizontal="right" vertical="center" wrapText="1"/>
    </xf>
    <xf numFmtId="4" fontId="22" fillId="10" borderId="36" xfId="0" applyNumberFormat="1" applyFont="1" applyFill="1" applyBorder="1" applyAlignment="1">
      <alignment horizontal="right" vertical="center" wrapText="1"/>
    </xf>
    <xf numFmtId="4" fontId="22" fillId="10" borderId="37" xfId="0" applyNumberFormat="1" applyFont="1" applyFill="1" applyBorder="1" applyAlignment="1">
      <alignment horizontal="right" vertical="center" wrapText="1"/>
    </xf>
    <xf numFmtId="4" fontId="11" fillId="0" borderId="35" xfId="0" applyNumberFormat="1" applyFont="1" applyBorder="1" applyAlignment="1">
      <alignment horizontal="right" vertical="center" wrapText="1"/>
    </xf>
    <xf numFmtId="4" fontId="22" fillId="0" borderId="35" xfId="0" applyNumberFormat="1" applyFont="1" applyBorder="1" applyAlignment="1">
      <alignment horizontal="right" vertical="center" wrapText="1"/>
    </xf>
    <xf numFmtId="4" fontId="14" fillId="0" borderId="11" xfId="0" applyNumberFormat="1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4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4" fontId="14" fillId="0" borderId="6" xfId="0" applyNumberFormat="1" applyFont="1" applyBorder="1" applyAlignment="1">
      <alignment horizontal="left" vertical="center" wrapText="1"/>
    </xf>
    <xf numFmtId="4" fontId="24" fillId="0" borderId="9" xfId="0" applyNumberFormat="1" applyFont="1" applyBorder="1" applyAlignment="1">
      <alignment horizontal="right" vertical="center" wrapText="1"/>
    </xf>
    <xf numFmtId="4" fontId="14" fillId="0" borderId="15" xfId="0" applyNumberFormat="1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right" vertical="center" wrapText="1"/>
    </xf>
    <xf numFmtId="4" fontId="24" fillId="0" borderId="0" xfId="0" applyNumberFormat="1" applyFont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49" fontId="11" fillId="0" borderId="74" xfId="0" applyNumberFormat="1" applyFont="1" applyBorder="1" applyAlignment="1">
      <alignment vertical="center"/>
    </xf>
    <xf numFmtId="0" fontId="11" fillId="2" borderId="49" xfId="0" applyFont="1" applyFill="1" applyBorder="1" applyAlignment="1">
      <alignment horizontal="center" vertical="center"/>
    </xf>
    <xf numFmtId="4" fontId="12" fillId="3" borderId="22" xfId="0" applyNumberFormat="1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" fontId="12" fillId="3" borderId="45" xfId="0" applyNumberFormat="1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4" fontId="12" fillId="0" borderId="56" xfId="0" applyNumberFormat="1" applyFont="1" applyBorder="1" applyAlignment="1">
      <alignment horizontal="center" vertical="center"/>
    </xf>
    <xf numFmtId="4" fontId="12" fillId="3" borderId="44" xfId="0" applyNumberFormat="1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72" xfId="0" applyBorder="1"/>
    <xf numFmtId="0" fontId="11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0" fillId="0" borderId="76" xfId="0" applyBorder="1" applyAlignment="1">
      <alignment wrapText="1"/>
    </xf>
    <xf numFmtId="0" fontId="0" fillId="0" borderId="77" xfId="0" applyBorder="1"/>
    <xf numFmtId="0" fontId="0" fillId="0" borderId="59" xfId="0" applyBorder="1" applyAlignment="1">
      <alignment wrapText="1"/>
    </xf>
    <xf numFmtId="49" fontId="11" fillId="0" borderId="37" xfId="0" applyNumberFormat="1" applyFont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left" vertical="center" wrapText="1"/>
    </xf>
    <xf numFmtId="0" fontId="11" fillId="9" borderId="44" xfId="0" applyFont="1" applyFill="1" applyBorder="1" applyAlignment="1">
      <alignment horizontal="center" vertical="center"/>
    </xf>
    <xf numFmtId="49" fontId="11" fillId="0" borderId="74" xfId="0" applyNumberFormat="1" applyFont="1" applyBorder="1" applyAlignment="1">
      <alignment vertical="center" wrapText="1"/>
    </xf>
    <xf numFmtId="49" fontId="13" fillId="15" borderId="11" xfId="0" applyNumberFormat="1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left" vertical="center" wrapText="1"/>
    </xf>
    <xf numFmtId="0" fontId="13" fillId="15" borderId="56" xfId="0" applyFont="1" applyFill="1" applyBorder="1" applyAlignment="1">
      <alignment horizontal="center" vertical="center"/>
    </xf>
    <xf numFmtId="0" fontId="0" fillId="15" borderId="72" xfId="0" applyFill="1" applyBorder="1"/>
    <xf numFmtId="2" fontId="0" fillId="0" borderId="72" xfId="0" applyNumberFormat="1" applyBorder="1"/>
    <xf numFmtId="0" fontId="5" fillId="0" borderId="68" xfId="0" applyFont="1" applyBorder="1"/>
    <xf numFmtId="4" fontId="0" fillId="0" borderId="78" xfId="0" applyNumberFormat="1" applyBorder="1"/>
    <xf numFmtId="4" fontId="18" fillId="0" borderId="37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right" vertical="center" wrapText="1"/>
    </xf>
    <xf numFmtId="0" fontId="13" fillId="16" borderId="28" xfId="0" applyFont="1" applyFill="1" applyBorder="1" applyAlignment="1">
      <alignment horizontal="center" vertical="center"/>
    </xf>
    <xf numFmtId="0" fontId="0" fillId="16" borderId="72" xfId="0" applyFill="1" applyBorder="1"/>
    <xf numFmtId="0" fontId="5" fillId="16" borderId="72" xfId="0" applyFont="1" applyFill="1" applyBorder="1"/>
    <xf numFmtId="0" fontId="13" fillId="16" borderId="56" xfId="0" applyFont="1" applyFill="1" applyBorder="1" applyAlignment="1">
      <alignment horizontal="center" vertical="center"/>
    </xf>
    <xf numFmtId="0" fontId="0" fillId="16" borderId="77" xfId="0" applyFill="1" applyBorder="1"/>
    <xf numFmtId="0" fontId="0" fillId="16" borderId="69" xfId="0" applyFill="1" applyBorder="1"/>
    <xf numFmtId="49" fontId="13" fillId="0" borderId="37" xfId="0" applyNumberFormat="1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right" vertical="center" wrapText="1"/>
    </xf>
    <xf numFmtId="2" fontId="0" fillId="16" borderId="72" xfId="0" applyNumberFormat="1" applyFill="1" applyBorder="1"/>
    <xf numFmtId="4" fontId="22" fillId="0" borderId="37" xfId="0" applyNumberFormat="1" applyFont="1" applyBorder="1" applyAlignment="1">
      <alignment horizontal="center" vertical="center"/>
    </xf>
    <xf numFmtId="4" fontId="18" fillId="0" borderId="5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/>
    </xf>
    <xf numFmtId="4" fontId="18" fillId="0" borderId="49" xfId="0" applyNumberFormat="1" applyFont="1" applyBorder="1" applyAlignment="1">
      <alignment horizontal="center" vertical="center"/>
    </xf>
    <xf numFmtId="4" fontId="13" fillId="0" borderId="49" xfId="0" applyNumberFormat="1" applyFont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0" fontId="5" fillId="0" borderId="72" xfId="0" applyFont="1" applyBorder="1" applyAlignment="1">
      <alignment wrapText="1"/>
    </xf>
    <xf numFmtId="4" fontId="25" fillId="0" borderId="37" xfId="0" applyNumberFormat="1" applyFont="1" applyBorder="1" applyAlignment="1">
      <alignment horizontal="center" vertical="center"/>
    </xf>
    <xf numFmtId="4" fontId="22" fillId="17" borderId="8" xfId="0" applyNumberFormat="1" applyFont="1" applyFill="1" applyBorder="1" applyAlignment="1">
      <alignment horizontal="right" vertical="center" wrapText="1"/>
    </xf>
    <xf numFmtId="4" fontId="22" fillId="17" borderId="37" xfId="0" applyNumberFormat="1" applyFont="1" applyFill="1" applyBorder="1" applyAlignment="1">
      <alignment horizontal="right" vertical="center" wrapText="1"/>
    </xf>
    <xf numFmtId="4" fontId="22" fillId="17" borderId="36" xfId="0" applyNumberFormat="1" applyFont="1" applyFill="1" applyBorder="1" applyAlignment="1">
      <alignment horizontal="right" vertical="center" wrapText="1"/>
    </xf>
    <xf numFmtId="4" fontId="22" fillId="17" borderId="39" xfId="0" applyNumberFormat="1" applyFont="1" applyFill="1" applyBorder="1" applyAlignment="1">
      <alignment horizontal="right" vertical="center" wrapText="1"/>
    </xf>
    <xf numFmtId="4" fontId="22" fillId="17" borderId="21" xfId="0" applyNumberFormat="1" applyFont="1" applyFill="1" applyBorder="1" applyAlignment="1">
      <alignment horizontal="right" vertical="center" wrapText="1"/>
    </xf>
    <xf numFmtId="4" fontId="22" fillId="17" borderId="20" xfId="0" applyNumberFormat="1" applyFont="1" applyFill="1" applyBorder="1" applyAlignment="1">
      <alignment horizontal="right" vertical="center" wrapText="1"/>
    </xf>
    <xf numFmtId="4" fontId="12" fillId="16" borderId="28" xfId="0" applyNumberFormat="1" applyFont="1" applyFill="1" applyBorder="1" applyAlignment="1">
      <alignment horizontal="center" vertical="center"/>
    </xf>
    <xf numFmtId="4" fontId="22" fillId="17" borderId="40" xfId="0" applyNumberFormat="1" applyFont="1" applyFill="1" applyBorder="1" applyAlignment="1">
      <alignment horizontal="right" vertical="center" wrapText="1"/>
    </xf>
    <xf numFmtId="4" fontId="13" fillId="16" borderId="56" xfId="0" applyNumberFormat="1" applyFont="1" applyFill="1" applyBorder="1" applyAlignment="1">
      <alignment horizontal="center" vertical="center"/>
    </xf>
    <xf numFmtId="4" fontId="8" fillId="17" borderId="21" xfId="0" applyNumberFormat="1" applyFont="1" applyFill="1" applyBorder="1" applyAlignment="1">
      <alignment horizontal="right" wrapText="1"/>
    </xf>
    <xf numFmtId="0" fontId="13" fillId="16" borderId="28" xfId="0" applyFont="1" applyFill="1" applyBorder="1" applyAlignment="1">
      <alignment horizontal="center"/>
    </xf>
    <xf numFmtId="4" fontId="8" fillId="17" borderId="39" xfId="0" applyNumberFormat="1" applyFont="1" applyFill="1" applyBorder="1" applyAlignment="1">
      <alignment horizontal="right" wrapText="1"/>
    </xf>
    <xf numFmtId="0" fontId="13" fillId="16" borderId="56" xfId="0" applyFont="1" applyFill="1" applyBorder="1" applyAlignment="1">
      <alignment horizontal="center"/>
    </xf>
    <xf numFmtId="4" fontId="11" fillId="17" borderId="21" xfId="0" applyNumberFormat="1" applyFont="1" applyFill="1" applyBorder="1" applyAlignment="1">
      <alignment horizontal="right" wrapText="1"/>
    </xf>
    <xf numFmtId="4" fontId="27" fillId="17" borderId="21" xfId="0" applyNumberFormat="1" applyFont="1" applyFill="1" applyBorder="1" applyAlignment="1">
      <alignment horizontal="right" wrapText="1"/>
    </xf>
    <xf numFmtId="4" fontId="28" fillId="17" borderId="21" xfId="0" applyNumberFormat="1" applyFont="1" applyFill="1" applyBorder="1" applyAlignment="1">
      <alignment horizontal="right" wrapText="1"/>
    </xf>
    <xf numFmtId="4" fontId="12" fillId="17" borderId="41" xfId="0" applyNumberFormat="1" applyFont="1" applyFill="1" applyBorder="1" applyAlignment="1">
      <alignment horizontal="right" wrapText="1"/>
    </xf>
    <xf numFmtId="4" fontId="12" fillId="17" borderId="38" xfId="0" applyNumberFormat="1" applyFont="1" applyFill="1" applyBorder="1" applyAlignment="1">
      <alignment horizontal="right" wrapText="1"/>
    </xf>
    <xf numFmtId="0" fontId="15" fillId="16" borderId="35" xfId="0" applyFont="1" applyFill="1" applyBorder="1" applyAlignment="1">
      <alignment horizontal="right" vertical="center" wrapText="1"/>
    </xf>
    <xf numFmtId="0" fontId="15" fillId="16" borderId="12" xfId="0" applyFont="1" applyFill="1" applyBorder="1" applyAlignment="1">
      <alignment horizontal="right" vertical="center" wrapText="1"/>
    </xf>
    <xf numFmtId="0" fontId="5" fillId="0" borderId="79" xfId="0" applyFont="1" applyBorder="1"/>
    <xf numFmtId="49" fontId="11" fillId="0" borderId="56" xfId="0" applyNumberFormat="1" applyFont="1" applyBorder="1" applyAlignment="1">
      <alignment horizontal="center" vertical="center"/>
    </xf>
    <xf numFmtId="4" fontId="0" fillId="16" borderId="72" xfId="0" applyNumberFormat="1" applyFill="1" applyBorder="1"/>
    <xf numFmtId="0" fontId="5" fillId="0" borderId="49" xfId="0" applyFont="1" applyBorder="1"/>
    <xf numFmtId="4" fontId="0" fillId="0" borderId="49" xfId="0" applyNumberFormat="1" applyBorder="1"/>
    <xf numFmtId="4" fontId="18" fillId="0" borderId="70" xfId="0" applyNumberFormat="1" applyFont="1" applyBorder="1" applyAlignment="1">
      <alignment horizontal="center" vertical="center"/>
    </xf>
    <xf numFmtId="44" fontId="43" fillId="9" borderId="63" xfId="2" applyFont="1" applyFill="1" applyBorder="1" applyAlignment="1">
      <alignment horizontal="center" vertical="center"/>
    </xf>
    <xf numFmtId="44" fontId="0" fillId="0" borderId="0" xfId="2" applyFont="1"/>
    <xf numFmtId="49" fontId="25" fillId="0" borderId="37" xfId="0" applyNumberFormat="1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0" fontId="0" fillId="0" borderId="70" xfId="0" applyBorder="1"/>
    <xf numFmtId="0" fontId="0" fillId="0" borderId="71" xfId="0" applyBorder="1"/>
    <xf numFmtId="0" fontId="0" fillId="0" borderId="80" xfId="0" applyBorder="1"/>
    <xf numFmtId="0" fontId="13" fillId="0" borderId="49" xfId="0" applyFont="1" applyBorder="1" applyAlignment="1">
      <alignment horizontal="left" vertical="center" wrapText="1"/>
    </xf>
    <xf numFmtId="49" fontId="14" fillId="0" borderId="56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right" vertical="center" wrapText="1"/>
    </xf>
    <xf numFmtId="0" fontId="0" fillId="0" borderId="49" xfId="0" applyBorder="1" applyAlignment="1">
      <alignment horizontal="right" wrapText="1"/>
    </xf>
    <xf numFmtId="0" fontId="0" fillId="19" borderId="72" xfId="0" applyFill="1" applyBorder="1"/>
    <xf numFmtId="0" fontId="0" fillId="19" borderId="81" xfId="0" applyFill="1" applyBorder="1"/>
    <xf numFmtId="4" fontId="12" fillId="16" borderId="56" xfId="0" applyNumberFormat="1" applyFont="1" applyFill="1" applyBorder="1" applyAlignment="1">
      <alignment horizontal="center" vertical="center"/>
    </xf>
    <xf numFmtId="4" fontId="12" fillId="19" borderId="69" xfId="0" applyNumberFormat="1" applyFont="1" applyFill="1" applyBorder="1" applyAlignment="1">
      <alignment horizontal="center" vertical="center"/>
    </xf>
    <xf numFmtId="4" fontId="12" fillId="19" borderId="70" xfId="0" applyNumberFormat="1" applyFont="1" applyFill="1" applyBorder="1" applyAlignment="1">
      <alignment horizontal="center" vertical="center"/>
    </xf>
    <xf numFmtId="4" fontId="12" fillId="19" borderId="71" xfId="0" applyNumberFormat="1" applyFont="1" applyFill="1" applyBorder="1" applyAlignment="1">
      <alignment horizontal="center" vertical="center"/>
    </xf>
    <xf numFmtId="0" fontId="5" fillId="0" borderId="76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 wrapText="1"/>
    </xf>
    <xf numFmtId="4" fontId="12" fillId="16" borderId="12" xfId="0" applyNumberFormat="1" applyFont="1" applyFill="1" applyBorder="1" applyAlignment="1">
      <alignment horizontal="center" vertical="center"/>
    </xf>
    <xf numFmtId="4" fontId="13" fillId="16" borderId="12" xfId="0" applyNumberFormat="1" applyFont="1" applyFill="1" applyBorder="1" applyAlignment="1">
      <alignment horizontal="center" vertical="center"/>
    </xf>
    <xf numFmtId="4" fontId="22" fillId="17" borderId="12" xfId="0" applyNumberFormat="1" applyFont="1" applyFill="1" applyBorder="1" applyAlignment="1">
      <alignment horizontal="center" vertical="center"/>
    </xf>
    <xf numFmtId="4" fontId="22" fillId="17" borderId="49" xfId="0" applyNumberFormat="1" applyFont="1" applyFill="1" applyBorder="1" applyAlignment="1">
      <alignment horizontal="right" vertical="center"/>
    </xf>
    <xf numFmtId="49" fontId="11" fillId="0" borderId="49" xfId="0" applyNumberFormat="1" applyFont="1" applyBorder="1" applyAlignment="1">
      <alignment horizontal="center" vertical="center"/>
    </xf>
    <xf numFmtId="4" fontId="22" fillId="18" borderId="69" xfId="0" applyNumberFormat="1" applyFont="1" applyFill="1" applyBorder="1" applyAlignment="1">
      <alignment horizontal="left" vertical="center" wrapText="1"/>
    </xf>
    <xf numFmtId="4" fontId="22" fillId="18" borderId="70" xfId="0" applyNumberFormat="1" applyFont="1" applyFill="1" applyBorder="1" applyAlignment="1">
      <alignment horizontal="right" vertical="center" wrapText="1"/>
    </xf>
    <xf numFmtId="4" fontId="22" fillId="18" borderId="71" xfId="0" applyNumberFormat="1" applyFont="1" applyFill="1" applyBorder="1" applyAlignment="1">
      <alignment horizontal="right" vertical="center" wrapText="1"/>
    </xf>
    <xf numFmtId="4" fontId="12" fillId="16" borderId="37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wrapText="1"/>
    </xf>
    <xf numFmtId="0" fontId="0" fillId="0" borderId="70" xfId="0" applyBorder="1" applyAlignment="1">
      <alignment horizontal="center" vertical="center"/>
    </xf>
    <xf numFmtId="0" fontId="0" fillId="19" borderId="77" xfId="0" applyFill="1" applyBorder="1"/>
    <xf numFmtId="0" fontId="6" fillId="2" borderId="3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5" borderId="72" xfId="0" applyFill="1" applyBorder="1" applyAlignment="1">
      <alignment horizontal="center" vertical="center"/>
    </xf>
    <xf numFmtId="0" fontId="0" fillId="16" borderId="69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19" borderId="72" xfId="0" applyFill="1" applyBorder="1" applyAlignment="1">
      <alignment horizontal="center" vertical="center"/>
    </xf>
    <xf numFmtId="0" fontId="4" fillId="0" borderId="49" xfId="0" applyFont="1" applyBorder="1" applyAlignment="1" applyProtection="1">
      <alignment wrapText="1"/>
      <protection locked="0"/>
    </xf>
    <xf numFmtId="0" fontId="4" fillId="20" borderId="57" xfId="0" applyFont="1" applyFill="1" applyBorder="1" applyAlignment="1" applyProtection="1">
      <alignment wrapText="1"/>
      <protection locked="0"/>
    </xf>
    <xf numFmtId="0" fontId="4" fillId="20" borderId="58" xfId="0" applyFont="1" applyFill="1" applyBorder="1" applyAlignment="1" applyProtection="1">
      <alignment wrapText="1"/>
      <protection locked="0"/>
    </xf>
    <xf numFmtId="4" fontId="8" fillId="17" borderId="53" xfId="0" applyNumberFormat="1" applyFont="1" applyFill="1" applyBorder="1" applyAlignment="1">
      <alignment horizontal="right" wrapText="1"/>
    </xf>
    <xf numFmtId="49" fontId="27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" fontId="8" fillId="0" borderId="73" xfId="0" applyNumberFormat="1" applyFont="1" applyBorder="1" applyAlignment="1">
      <alignment horizontal="right" wrapText="1"/>
    </xf>
    <xf numFmtId="4" fontId="8" fillId="0" borderId="74" xfId="0" applyNumberFormat="1" applyFont="1" applyBorder="1" applyAlignment="1">
      <alignment horizontal="right" wrapText="1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4" fillId="0" borderId="68" xfId="0" applyFont="1" applyBorder="1"/>
    <xf numFmtId="4" fontId="8" fillId="16" borderId="75" xfId="0" applyNumberFormat="1" applyFont="1" applyFill="1" applyBorder="1" applyAlignment="1">
      <alignment horizontal="right" wrapText="1"/>
    </xf>
    <xf numFmtId="0" fontId="13" fillId="16" borderId="71" xfId="0" applyFont="1" applyFill="1" applyBorder="1" applyAlignment="1">
      <alignment horizontal="center"/>
    </xf>
    <xf numFmtId="0" fontId="0" fillId="16" borderId="73" xfId="0" applyFill="1" applyBorder="1"/>
    <xf numFmtId="4" fontId="0" fillId="16" borderId="78" xfId="0" applyNumberFormat="1" applyFill="1" applyBorder="1"/>
    <xf numFmtId="0" fontId="5" fillId="0" borderId="82" xfId="0" applyFont="1" applyBorder="1"/>
    <xf numFmtId="4" fontId="22" fillId="17" borderId="42" xfId="0" applyNumberFormat="1" applyFont="1" applyFill="1" applyBorder="1" applyAlignment="1">
      <alignment horizontal="right" vertical="center" wrapText="1"/>
    </xf>
    <xf numFmtId="0" fontId="0" fillId="16" borderId="71" xfId="0" applyFill="1" applyBorder="1"/>
    <xf numFmtId="0" fontId="0" fillId="16" borderId="71" xfId="0" applyFill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" fontId="22" fillId="17" borderId="53" xfId="0" applyNumberFormat="1" applyFont="1" applyFill="1" applyBorder="1" applyAlignment="1">
      <alignment horizontal="right" vertical="center" wrapText="1"/>
    </xf>
    <xf numFmtId="0" fontId="13" fillId="0" borderId="72" xfId="0" applyFont="1" applyBorder="1" applyAlignment="1">
      <alignment horizontal="center" vertical="center"/>
    </xf>
    <xf numFmtId="0" fontId="5" fillId="0" borderId="72" xfId="0" applyFont="1" applyBorder="1" applyAlignment="1">
      <alignment horizontal="right" wrapText="1"/>
    </xf>
    <xf numFmtId="0" fontId="48" fillId="0" borderId="72" xfId="0" applyFont="1" applyBorder="1" applyAlignment="1">
      <alignment horizontal="right" wrapText="1"/>
    </xf>
    <xf numFmtId="0" fontId="20" fillId="0" borderId="72" xfId="0" applyFont="1" applyBorder="1" applyAlignment="1">
      <alignment horizontal="right" vertical="center" wrapText="1"/>
    </xf>
    <xf numFmtId="0" fontId="0" fillId="0" borderId="72" xfId="0" applyBorder="1" applyAlignment="1">
      <alignment horizontal="right" wrapText="1"/>
    </xf>
    <xf numFmtId="0" fontId="13" fillId="0" borderId="71" xfId="0" applyFont="1" applyBorder="1" applyAlignment="1">
      <alignment horizontal="center" vertical="center"/>
    </xf>
    <xf numFmtId="0" fontId="20" fillId="0" borderId="71" xfId="0" applyFont="1" applyBorder="1" applyAlignment="1">
      <alignment horizontal="right" vertical="center" wrapText="1"/>
    </xf>
    <xf numFmtId="0" fontId="50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13" fillId="0" borderId="57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right" wrapText="1"/>
    </xf>
    <xf numFmtId="0" fontId="48" fillId="0" borderId="57" xfId="0" applyFont="1" applyBorder="1" applyAlignment="1">
      <alignment horizontal="left" wrapText="1"/>
    </xf>
    <xf numFmtId="0" fontId="49" fillId="0" borderId="57" xfId="0" applyFont="1" applyBorder="1" applyAlignment="1">
      <alignment horizontal="left" vertical="center" wrapText="1"/>
    </xf>
    <xf numFmtId="0" fontId="0" fillId="0" borderId="58" xfId="0" applyBorder="1" applyAlignment="1">
      <alignment wrapText="1"/>
    </xf>
    <xf numFmtId="170" fontId="0" fillId="16" borderId="69" xfId="0" applyNumberFormat="1" applyFill="1" applyBorder="1"/>
    <xf numFmtId="0" fontId="6" fillId="2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11" fillId="9" borderId="22" xfId="0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left" vertical="center" wrapText="1"/>
    </xf>
    <xf numFmtId="0" fontId="11" fillId="9" borderId="44" xfId="0" applyFont="1" applyFill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0" fillId="0" borderId="72" xfId="0" applyNumberFormat="1" applyBorder="1"/>
    <xf numFmtId="0" fontId="56" fillId="0" borderId="49" xfId="0" applyFont="1" applyBorder="1" applyAlignment="1">
      <alignment vertical="top" wrapText="1"/>
    </xf>
    <xf numFmtId="0" fontId="55" fillId="21" borderId="49" xfId="0" applyFont="1" applyFill="1" applyBorder="1" applyAlignment="1">
      <alignment vertical="center" wrapText="1"/>
    </xf>
    <xf numFmtId="0" fontId="56" fillId="0" borderId="49" xfId="0" applyFont="1" applyBorder="1" applyAlignment="1">
      <alignment horizontal="center" vertical="top" wrapText="1"/>
    </xf>
    <xf numFmtId="0" fontId="56" fillId="0" borderId="49" xfId="0" applyFont="1" applyBorder="1" applyAlignment="1">
      <alignment horizontal="justify" vertical="top" wrapText="1"/>
    </xf>
    <xf numFmtId="175" fontId="56" fillId="0" borderId="49" xfId="0" applyNumberFormat="1" applyFont="1" applyBorder="1" applyAlignment="1">
      <alignment horizontal="right" vertical="top" wrapText="1"/>
    </xf>
    <xf numFmtId="0" fontId="3" fillId="0" borderId="49" xfId="0" applyFont="1" applyBorder="1" applyAlignment="1" applyProtection="1">
      <alignment wrapText="1"/>
      <protection locked="0"/>
    </xf>
    <xf numFmtId="0" fontId="3" fillId="20" borderId="49" xfId="0" applyFont="1" applyFill="1" applyBorder="1" applyAlignment="1" applyProtection="1">
      <alignment wrapText="1"/>
      <protection locked="0"/>
    </xf>
    <xf numFmtId="0" fontId="55" fillId="20" borderId="49" xfId="0" applyFont="1" applyFill="1" applyBorder="1" applyAlignment="1">
      <alignment vertical="top" wrapText="1"/>
    </xf>
    <xf numFmtId="0" fontId="3" fillId="20" borderId="57" xfId="0" applyFont="1" applyFill="1" applyBorder="1" applyAlignment="1" applyProtection="1">
      <alignment wrapText="1"/>
      <protection locked="0"/>
    </xf>
    <xf numFmtId="0" fontId="3" fillId="20" borderId="58" xfId="0" applyFont="1" applyFill="1" applyBorder="1" applyAlignment="1" applyProtection="1">
      <alignment wrapText="1"/>
      <protection locked="0"/>
    </xf>
    <xf numFmtId="0" fontId="55" fillId="20" borderId="58" xfId="0" applyFont="1" applyFill="1" applyBorder="1" applyAlignment="1">
      <alignment horizontal="center" vertical="top" wrapText="1"/>
    </xf>
    <xf numFmtId="0" fontId="55" fillId="20" borderId="58" xfId="0" applyFont="1" applyFill="1" applyBorder="1" applyAlignment="1">
      <alignment vertical="top" wrapText="1"/>
    </xf>
    <xf numFmtId="175" fontId="55" fillId="20" borderId="58" xfId="0" applyNumberFormat="1" applyFont="1" applyFill="1" applyBorder="1" applyAlignment="1">
      <alignment horizontal="center" vertical="top" wrapText="1"/>
    </xf>
    <xf numFmtId="0" fontId="54" fillId="20" borderId="58" xfId="0" applyFont="1" applyFill="1" applyBorder="1" applyAlignment="1">
      <alignment vertical="center" wrapText="1"/>
    </xf>
    <xf numFmtId="0" fontId="3" fillId="20" borderId="83" xfId="0" applyFont="1" applyFill="1" applyBorder="1" applyAlignment="1" applyProtection="1">
      <alignment wrapText="1"/>
      <protection locked="0"/>
    </xf>
    <xf numFmtId="0" fontId="3" fillId="20" borderId="84" xfId="0" applyFont="1" applyFill="1" applyBorder="1" applyAlignment="1" applyProtection="1">
      <alignment wrapText="1"/>
      <protection locked="0"/>
    </xf>
    <xf numFmtId="0" fontId="55" fillId="20" borderId="84" xfId="0" applyFont="1" applyFill="1" applyBorder="1" applyAlignment="1">
      <alignment vertical="top" wrapText="1"/>
    </xf>
    <xf numFmtId="0" fontId="30" fillId="0" borderId="49" xfId="0" applyFont="1" applyBorder="1" applyAlignment="1" applyProtection="1">
      <alignment wrapText="1"/>
      <protection locked="0"/>
    </xf>
    <xf numFmtId="0" fontId="53" fillId="0" borderId="49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top" wrapText="1"/>
    </xf>
    <xf numFmtId="0" fontId="53" fillId="0" borderId="49" xfId="0" applyFont="1" applyBorder="1" applyAlignment="1">
      <alignment horizontal="justify" vertical="top" wrapText="1"/>
    </xf>
    <xf numFmtId="4" fontId="53" fillId="0" borderId="49" xfId="0" applyNumberFormat="1" applyFont="1" applyBorder="1" applyAlignment="1">
      <alignment horizontal="right" vertical="top" wrapText="1"/>
    </xf>
    <xf numFmtId="44" fontId="0" fillId="0" borderId="49" xfId="2" applyFont="1" applyBorder="1"/>
    <xf numFmtId="0" fontId="52" fillId="21" borderId="58" xfId="0" applyFont="1" applyFill="1" applyBorder="1" applyAlignment="1">
      <alignment horizontal="center" vertical="center" wrapText="1"/>
    </xf>
    <xf numFmtId="0" fontId="43" fillId="21" borderId="58" xfId="0" applyFont="1" applyFill="1" applyBorder="1" applyAlignment="1">
      <alignment horizontal="center" vertical="center" wrapText="1"/>
    </xf>
    <xf numFmtId="0" fontId="48" fillId="20" borderId="57" xfId="0" applyFont="1" applyFill="1" applyBorder="1" applyAlignment="1" applyProtection="1">
      <alignment wrapText="1"/>
      <protection locked="0"/>
    </xf>
    <xf numFmtId="0" fontId="48" fillId="20" borderId="58" xfId="0" applyFont="1" applyFill="1" applyBorder="1" applyAlignment="1" applyProtection="1">
      <alignment wrapText="1"/>
      <protection locked="0"/>
    </xf>
    <xf numFmtId="0" fontId="4" fillId="20" borderId="83" xfId="0" applyFont="1" applyFill="1" applyBorder="1" applyAlignment="1" applyProtection="1">
      <alignment wrapText="1"/>
      <protection locked="0"/>
    </xf>
    <xf numFmtId="0" fontId="4" fillId="20" borderId="84" xfId="0" applyFont="1" applyFill="1" applyBorder="1" applyAlignment="1" applyProtection="1">
      <alignment wrapText="1"/>
      <protection locked="0"/>
    </xf>
    <xf numFmtId="44" fontId="0" fillId="20" borderId="84" xfId="2" applyFont="1" applyFill="1" applyBorder="1"/>
    <xf numFmtId="44" fontId="0" fillId="20" borderId="82" xfId="2" applyFont="1" applyFill="1" applyBorder="1"/>
    <xf numFmtId="44" fontId="0" fillId="20" borderId="58" xfId="2" applyFont="1" applyFill="1" applyBorder="1"/>
    <xf numFmtId="44" fontId="0" fillId="20" borderId="59" xfId="2" applyFont="1" applyFill="1" applyBorder="1"/>
    <xf numFmtId="44" fontId="48" fillId="20" borderId="82" xfId="2" applyFont="1" applyFill="1" applyBorder="1"/>
    <xf numFmtId="44" fontId="48" fillId="20" borderId="59" xfId="2" applyFont="1" applyFill="1" applyBorder="1"/>
    <xf numFmtId="44" fontId="43" fillId="21" borderId="58" xfId="2" applyFont="1" applyFill="1" applyBorder="1" applyAlignment="1">
      <alignment horizontal="center" vertical="center" wrapText="1"/>
    </xf>
    <xf numFmtId="44" fontId="43" fillId="21" borderId="59" xfId="2" applyFont="1" applyFill="1" applyBorder="1" applyAlignment="1">
      <alignment horizontal="center" vertical="center" wrapText="1"/>
    </xf>
    <xf numFmtId="44" fontId="48" fillId="21" borderId="58" xfId="2" applyFont="1" applyFill="1" applyBorder="1" applyAlignment="1">
      <alignment wrapText="1"/>
    </xf>
    <xf numFmtId="44" fontId="48" fillId="21" borderId="59" xfId="2" applyFont="1" applyFill="1" applyBorder="1" applyAlignment="1">
      <alignment wrapText="1"/>
    </xf>
    <xf numFmtId="44" fontId="0" fillId="20" borderId="49" xfId="2" applyFont="1" applyFill="1" applyBorder="1"/>
    <xf numFmtId="44" fontId="48" fillId="20" borderId="49" xfId="2" applyFont="1" applyFill="1" applyBorder="1"/>
    <xf numFmtId="44" fontId="48" fillId="20" borderId="58" xfId="2" applyFont="1" applyFill="1" applyBorder="1"/>
    <xf numFmtId="0" fontId="30" fillId="20" borderId="83" xfId="0" applyFont="1" applyFill="1" applyBorder="1" applyAlignment="1" applyProtection="1">
      <alignment wrapText="1"/>
      <protection locked="0"/>
    </xf>
    <xf numFmtId="0" fontId="30" fillId="20" borderId="84" xfId="0" applyFont="1" applyFill="1" applyBorder="1" applyAlignment="1" applyProtection="1">
      <alignment wrapText="1"/>
      <protection locked="0"/>
    </xf>
    <xf numFmtId="0" fontId="30" fillId="20" borderId="57" xfId="0" applyFont="1" applyFill="1" applyBorder="1" applyAlignment="1" applyProtection="1">
      <alignment wrapText="1"/>
      <protection locked="0"/>
    </xf>
    <xf numFmtId="0" fontId="30" fillId="20" borderId="58" xfId="0" applyFont="1" applyFill="1" applyBorder="1" applyAlignment="1" applyProtection="1">
      <alignment wrapText="1"/>
      <protection locked="0"/>
    </xf>
    <xf numFmtId="0" fontId="45" fillId="0" borderId="49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48" fillId="20" borderId="49" xfId="0" applyFont="1" applyFill="1" applyBorder="1" applyAlignment="1" applyProtection="1">
      <alignment wrapText="1"/>
      <protection locked="0"/>
    </xf>
    <xf numFmtId="49" fontId="11" fillId="0" borderId="49" xfId="0" applyNumberFormat="1" applyFont="1" applyBorder="1" applyAlignment="1">
      <alignment vertical="center"/>
    </xf>
    <xf numFmtId="49" fontId="11" fillId="0" borderId="49" xfId="0" applyNumberFormat="1" applyFont="1" applyBorder="1" applyAlignment="1">
      <alignment vertical="center" wrapText="1"/>
    </xf>
    <xf numFmtId="0" fontId="0" fillId="0" borderId="49" xfId="0" applyBorder="1" applyAlignment="1">
      <alignment wrapText="1"/>
    </xf>
    <xf numFmtId="0" fontId="0" fillId="0" borderId="69" xfId="0" applyBorder="1"/>
    <xf numFmtId="0" fontId="0" fillId="0" borderId="69" xfId="0" applyBorder="1" applyAlignment="1">
      <alignment horizontal="center" vertical="center"/>
    </xf>
    <xf numFmtId="49" fontId="11" fillId="0" borderId="88" xfId="0" applyNumberFormat="1" applyFont="1" applyBorder="1" applyAlignment="1">
      <alignment vertical="center"/>
    </xf>
    <xf numFmtId="49" fontId="11" fillId="0" borderId="85" xfId="0" applyNumberFormat="1" applyFont="1" applyBorder="1" applyAlignment="1">
      <alignment vertical="center"/>
    </xf>
    <xf numFmtId="0" fontId="0" fillId="0" borderId="62" xfId="0" applyBorder="1"/>
    <xf numFmtId="0" fontId="0" fillId="0" borderId="63" xfId="0" applyBorder="1"/>
    <xf numFmtId="49" fontId="13" fillId="0" borderId="49" xfId="0" applyNumberFormat="1" applyFont="1" applyBorder="1" applyAlignment="1">
      <alignment horizontal="right" vertical="center" wrapText="1"/>
    </xf>
    <xf numFmtId="49" fontId="11" fillId="20" borderId="86" xfId="0" applyNumberFormat="1" applyFont="1" applyFill="1" applyBorder="1" applyAlignment="1">
      <alignment vertical="center" wrapText="1"/>
    </xf>
    <xf numFmtId="49" fontId="11" fillId="20" borderId="86" xfId="0" applyNumberFormat="1" applyFont="1" applyFill="1" applyBorder="1" applyAlignment="1">
      <alignment vertical="center"/>
    </xf>
    <xf numFmtId="0" fontId="0" fillId="20" borderId="64" xfId="0" applyFill="1" applyBorder="1"/>
    <xf numFmtId="0" fontId="0" fillId="20" borderId="91" xfId="0" applyFill="1" applyBorder="1"/>
    <xf numFmtId="0" fontId="0" fillId="20" borderId="91" xfId="0" applyFill="1" applyBorder="1" applyAlignment="1">
      <alignment horizontal="center" vertical="center"/>
    </xf>
    <xf numFmtId="0" fontId="0" fillId="20" borderId="65" xfId="0" applyFill="1" applyBorder="1"/>
    <xf numFmtId="49" fontId="11" fillId="20" borderId="49" xfId="0" applyNumberFormat="1" applyFont="1" applyFill="1" applyBorder="1" applyAlignment="1">
      <alignment vertical="center" wrapText="1"/>
    </xf>
    <xf numFmtId="49" fontId="11" fillId="20" borderId="49" xfId="0" applyNumberFormat="1" applyFont="1" applyFill="1" applyBorder="1" applyAlignment="1">
      <alignment vertical="center"/>
    </xf>
    <xf numFmtId="0" fontId="0" fillId="20" borderId="92" xfId="0" applyFill="1" applyBorder="1"/>
    <xf numFmtId="0" fontId="0" fillId="20" borderId="70" xfId="0" applyFill="1" applyBorder="1"/>
    <xf numFmtId="0" fontId="0" fillId="20" borderId="70" xfId="0" applyFill="1" applyBorder="1" applyAlignment="1">
      <alignment horizontal="center" vertical="center"/>
    </xf>
    <xf numFmtId="0" fontId="0" fillId="20" borderId="74" xfId="0" applyFill="1" applyBorder="1"/>
    <xf numFmtId="49" fontId="11" fillId="23" borderId="83" xfId="0" applyNumberFormat="1" applyFont="1" applyFill="1" applyBorder="1" applyAlignment="1">
      <alignment vertical="center"/>
    </xf>
    <xf numFmtId="49" fontId="11" fillId="23" borderId="84" xfId="0" applyNumberFormat="1" applyFont="1" applyFill="1" applyBorder="1" applyAlignment="1">
      <alignment vertical="center" wrapText="1"/>
    </xf>
    <xf numFmtId="49" fontId="11" fillId="23" borderId="84" xfId="0" applyNumberFormat="1" applyFont="1" applyFill="1" applyBorder="1" applyAlignment="1">
      <alignment vertical="center"/>
    </xf>
    <xf numFmtId="0" fontId="0" fillId="23" borderId="60" xfId="0" applyFill="1" applyBorder="1"/>
    <xf numFmtId="0" fontId="0" fillId="23" borderId="90" xfId="0" applyFill="1" applyBorder="1"/>
    <xf numFmtId="0" fontId="0" fillId="23" borderId="90" xfId="0" applyFill="1" applyBorder="1" applyAlignment="1">
      <alignment horizontal="center" vertical="center"/>
    </xf>
    <xf numFmtId="0" fontId="0" fillId="23" borderId="61" xfId="0" applyFill="1" applyBorder="1"/>
    <xf numFmtId="49" fontId="11" fillId="23" borderId="73" xfId="0" applyNumberFormat="1" applyFont="1" applyFill="1" applyBorder="1" applyAlignment="1">
      <alignment vertical="center"/>
    </xf>
    <xf numFmtId="0" fontId="13" fillId="23" borderId="73" xfId="0" applyFont="1" applyFill="1" applyBorder="1" applyAlignment="1">
      <alignment wrapText="1"/>
    </xf>
    <xf numFmtId="0" fontId="13" fillId="23" borderId="72" xfId="0" applyFont="1" applyFill="1" applyBorder="1"/>
    <xf numFmtId="0" fontId="13" fillId="23" borderId="72" xfId="0" applyFont="1" applyFill="1" applyBorder="1" applyAlignment="1">
      <alignment horizontal="center" vertical="center"/>
    </xf>
    <xf numFmtId="0" fontId="2" fillId="0" borderId="76" xfId="0" applyFont="1" applyBorder="1" applyAlignment="1">
      <alignment wrapText="1"/>
    </xf>
    <xf numFmtId="0" fontId="0" fillId="0" borderId="89" xfId="0" applyBorder="1" applyAlignment="1">
      <alignment horizontal="center" wrapText="1"/>
    </xf>
    <xf numFmtId="2" fontId="0" fillId="0" borderId="71" xfId="0" applyNumberFormat="1" applyBorder="1" applyAlignment="1">
      <alignment horizontal="center" vertical="center"/>
    </xf>
    <xf numFmtId="4" fontId="0" fillId="0" borderId="71" xfId="0" applyNumberFormat="1" applyBorder="1"/>
    <xf numFmtId="4" fontId="13" fillId="0" borderId="72" xfId="0" applyNumberFormat="1" applyFont="1" applyBorder="1" applyAlignment="1">
      <alignment horizontal="center" vertical="center"/>
    </xf>
    <xf numFmtId="0" fontId="61" fillId="0" borderId="49" xfId="0" applyFont="1" applyBorder="1" applyAlignment="1">
      <alignment horizontal="center" vertical="top" wrapText="1"/>
    </xf>
    <xf numFmtId="0" fontId="61" fillId="0" borderId="49" xfId="0" applyFont="1" applyBorder="1" applyAlignment="1">
      <alignment horizontal="justify" vertical="top" wrapText="1"/>
    </xf>
    <xf numFmtId="4" fontId="61" fillId="0" borderId="49" xfId="0" applyNumberFormat="1" applyFont="1" applyBorder="1" applyAlignment="1">
      <alignment horizontal="right" vertical="top" wrapText="1"/>
    </xf>
    <xf numFmtId="0" fontId="0" fillId="20" borderId="83" xfId="0" applyFill="1" applyBorder="1" applyAlignment="1" applyProtection="1">
      <alignment wrapText="1"/>
      <protection locked="0"/>
    </xf>
    <xf numFmtId="0" fontId="0" fillId="20" borderId="84" xfId="0" applyFill="1" applyBorder="1" applyAlignment="1" applyProtection="1">
      <alignment wrapText="1"/>
      <protection locked="0"/>
    </xf>
    <xf numFmtId="0" fontId="0" fillId="20" borderId="57" xfId="0" applyFill="1" applyBorder="1" applyAlignment="1" applyProtection="1">
      <alignment wrapText="1"/>
      <protection locked="0"/>
    </xf>
    <xf numFmtId="0" fontId="0" fillId="20" borderId="58" xfId="0" applyFill="1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44" fontId="0" fillId="0" borderId="80" xfId="2" applyFont="1" applyBorder="1"/>
    <xf numFmtId="44" fontId="0" fillId="0" borderId="81" xfId="2" applyFont="1" applyBorder="1"/>
    <xf numFmtId="0" fontId="60" fillId="21" borderId="80" xfId="0" applyFont="1" applyFill="1" applyBorder="1" applyAlignment="1">
      <alignment horizontal="center" vertical="center" wrapText="1"/>
    </xf>
    <xf numFmtId="44" fontId="0" fillId="21" borderId="80" xfId="2" applyFont="1" applyFill="1" applyBorder="1"/>
    <xf numFmtId="44" fontId="0" fillId="21" borderId="81" xfId="2" applyFont="1" applyFill="1" applyBorder="1"/>
    <xf numFmtId="9" fontId="0" fillId="0" borderId="72" xfId="1" applyFont="1" applyBorder="1"/>
    <xf numFmtId="10" fontId="0" fillId="0" borderId="72" xfId="1" applyNumberFormat="1" applyFont="1" applyBorder="1"/>
    <xf numFmtId="10" fontId="0" fillId="0" borderId="72" xfId="0" applyNumberFormat="1" applyBorder="1"/>
    <xf numFmtId="10" fontId="0" fillId="16" borderId="72" xfId="1" applyNumberFormat="1" applyFont="1" applyFill="1" applyBorder="1"/>
    <xf numFmtId="0" fontId="60" fillId="21" borderId="93" xfId="0" applyFont="1" applyFill="1" applyBorder="1" applyAlignment="1">
      <alignment horizontal="center" vertical="center" wrapText="1"/>
    </xf>
    <xf numFmtId="44" fontId="0" fillId="21" borderId="93" xfId="2" applyFont="1" applyFill="1" applyBorder="1"/>
    <xf numFmtId="44" fontId="0" fillId="21" borderId="94" xfId="2" applyFont="1" applyFill="1" applyBorder="1"/>
    <xf numFmtId="44" fontId="0" fillId="0" borderId="58" xfId="2" applyFont="1" applyBorder="1"/>
    <xf numFmtId="44" fontId="0" fillId="0" borderId="59" xfId="2" applyFont="1" applyBorder="1"/>
    <xf numFmtId="0" fontId="0" fillId="0" borderId="57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61" fillId="0" borderId="73" xfId="0" applyFont="1" applyBorder="1" applyAlignment="1">
      <alignment horizontal="center" vertical="top" wrapText="1"/>
    </xf>
    <xf numFmtId="0" fontId="61" fillId="0" borderId="95" xfId="0" applyFont="1" applyBorder="1" applyAlignment="1">
      <alignment horizontal="justify" vertical="top" wrapText="1"/>
    </xf>
    <xf numFmtId="0" fontId="61" fillId="0" borderId="95" xfId="0" applyFont="1" applyBorder="1" applyAlignment="1">
      <alignment horizontal="center" vertical="top" wrapText="1"/>
    </xf>
    <xf numFmtId="4" fontId="61" fillId="0" borderId="95" xfId="0" applyNumberFormat="1" applyFont="1" applyBorder="1" applyAlignment="1">
      <alignment horizontal="right" vertical="top" wrapText="1"/>
    </xf>
    <xf numFmtId="44" fontId="0" fillId="0" borderId="95" xfId="2" applyFont="1" applyBorder="1"/>
    <xf numFmtId="44" fontId="0" fillId="0" borderId="96" xfId="2" applyFont="1" applyBorder="1"/>
    <xf numFmtId="44" fontId="43" fillId="9" borderId="63" xfId="2" applyFont="1" applyFill="1" applyBorder="1" applyAlignment="1">
      <alignment horizontal="center" vertical="center" wrapText="1"/>
    </xf>
    <xf numFmtId="2" fontId="43" fillId="9" borderId="62" xfId="0" applyNumberFormat="1" applyFont="1" applyFill="1" applyBorder="1" applyAlignment="1">
      <alignment horizontal="center" vertical="center"/>
    </xf>
    <xf numFmtId="0" fontId="43" fillId="0" borderId="49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/>
    </xf>
    <xf numFmtId="0" fontId="43" fillId="9" borderId="60" xfId="0" applyFont="1" applyFill="1" applyBorder="1" applyAlignment="1">
      <alignment horizontal="center" vertical="center"/>
    </xf>
    <xf numFmtId="0" fontId="43" fillId="9" borderId="61" xfId="0" applyFont="1" applyFill="1" applyBorder="1" applyAlignment="1">
      <alignment horizontal="center" vertical="center"/>
    </xf>
    <xf numFmtId="0" fontId="43" fillId="9" borderId="66" xfId="0" applyFont="1" applyFill="1" applyBorder="1" applyAlignment="1">
      <alignment horizontal="center" vertical="center" wrapText="1"/>
    </xf>
    <xf numFmtId="0" fontId="43" fillId="9" borderId="67" xfId="0" applyFont="1" applyFill="1" applyBorder="1" applyAlignment="1">
      <alignment horizontal="center" vertical="center" wrapText="1"/>
    </xf>
    <xf numFmtId="0" fontId="43" fillId="9" borderId="60" xfId="0" applyFont="1" applyFill="1" applyBorder="1" applyAlignment="1">
      <alignment horizontal="center" vertical="center" wrapText="1"/>
    </xf>
    <xf numFmtId="0" fontId="43" fillId="9" borderId="6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6" fillId="0" borderId="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7" fillId="0" borderId="45" xfId="0" applyFont="1" applyBorder="1"/>
    <xf numFmtId="0" fontId="7" fillId="0" borderId="44" xfId="0" applyFont="1" applyBorder="1"/>
    <xf numFmtId="0" fontId="7" fillId="0" borderId="42" xfId="0" applyFont="1" applyBorder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24" xfId="0" applyFont="1" applyBorder="1"/>
    <xf numFmtId="0" fontId="0" fillId="0" borderId="68" xfId="0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0" fillId="0" borderId="87" xfId="0" applyBorder="1" applyAlignment="1">
      <alignment horizont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22" xfId="0" applyFont="1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2" fillId="13" borderId="58" xfId="0" applyFont="1" applyFill="1" applyBorder="1" applyAlignment="1">
      <alignment horizontal="center" vertical="center" wrapText="1"/>
    </xf>
    <xf numFmtId="0" fontId="42" fillId="13" borderId="59" xfId="0" applyFont="1" applyFill="1" applyBorder="1" applyAlignment="1">
      <alignment horizontal="center" vertical="center" wrapText="1"/>
    </xf>
    <xf numFmtId="0" fontId="0" fillId="14" borderId="49" xfId="0" applyFill="1" applyBorder="1" applyAlignment="1" applyProtection="1">
      <alignment wrapText="1"/>
      <protection locked="0"/>
    </xf>
    <xf numFmtId="0" fontId="60" fillId="0" borderId="58" xfId="0" applyFont="1" applyBorder="1" applyAlignment="1">
      <alignment horizontal="right" vertical="center" wrapText="1"/>
    </xf>
    <xf numFmtId="4" fontId="62" fillId="0" borderId="58" xfId="0" applyNumberFormat="1" applyFont="1" applyBorder="1" applyAlignment="1">
      <alignment horizontal="right" vertical="center" wrapText="1"/>
    </xf>
    <xf numFmtId="0" fontId="59" fillId="21" borderId="75" xfId="0" applyFont="1" applyFill="1" applyBorder="1" applyAlignment="1">
      <alignment horizontal="left" vertical="center" wrapText="1"/>
    </xf>
    <xf numFmtId="0" fontId="59" fillId="21" borderId="93" xfId="0" applyFont="1" applyFill="1" applyBorder="1" applyAlignment="1">
      <alignment horizontal="left" vertical="center" wrapText="1"/>
    </xf>
    <xf numFmtId="0" fontId="60" fillId="21" borderId="93" xfId="0" applyFont="1" applyFill="1" applyBorder="1" applyAlignment="1">
      <alignment horizontal="center" vertical="center" wrapText="1"/>
    </xf>
    <xf numFmtId="174" fontId="61" fillId="0" borderId="49" xfId="0" applyNumberFormat="1" applyFont="1" applyBorder="1" applyAlignment="1">
      <alignment horizontal="right" vertical="top" wrapText="1"/>
    </xf>
    <xf numFmtId="4" fontId="61" fillId="0" borderId="49" xfId="0" applyNumberFormat="1" applyFont="1" applyBorder="1" applyAlignment="1">
      <alignment horizontal="right" vertical="top" wrapText="1"/>
    </xf>
    <xf numFmtId="0" fontId="59" fillId="0" borderId="58" xfId="0" applyFont="1" applyBorder="1" applyAlignment="1">
      <alignment horizontal="right" vertical="top" wrapText="1"/>
    </xf>
    <xf numFmtId="4" fontId="59" fillId="0" borderId="58" xfId="0" applyNumberFormat="1" applyFont="1" applyBorder="1" applyAlignment="1">
      <alignment horizontal="right" vertical="top" wrapText="1"/>
    </xf>
    <xf numFmtId="0" fontId="60" fillId="20" borderId="58" xfId="0" applyFont="1" applyFill="1" applyBorder="1" applyAlignment="1">
      <alignment horizontal="right" vertical="center" wrapText="1"/>
    </xf>
    <xf numFmtId="4" fontId="62" fillId="20" borderId="58" xfId="0" applyNumberFormat="1" applyFont="1" applyFill="1" applyBorder="1" applyAlignment="1">
      <alignment horizontal="right" vertical="center" wrapText="1"/>
    </xf>
    <xf numFmtId="0" fontId="58" fillId="0" borderId="57" xfId="0" applyFont="1" applyBorder="1" applyAlignment="1">
      <alignment horizontal="left" vertical="center" wrapText="1"/>
    </xf>
    <xf numFmtId="0" fontId="58" fillId="0" borderId="58" xfId="0" applyFont="1" applyBorder="1" applyAlignment="1">
      <alignment horizontal="left" vertical="center" wrapText="1"/>
    </xf>
    <xf numFmtId="174" fontId="61" fillId="0" borderId="95" xfId="0" applyNumberFormat="1" applyFont="1" applyBorder="1" applyAlignment="1">
      <alignment horizontal="right" vertical="top" wrapText="1"/>
    </xf>
    <xf numFmtId="4" fontId="61" fillId="0" borderId="95" xfId="0" applyNumberFormat="1" applyFont="1" applyBorder="1" applyAlignment="1">
      <alignment horizontal="right" vertical="top" wrapText="1"/>
    </xf>
    <xf numFmtId="0" fontId="59" fillId="21" borderId="77" xfId="0" applyFont="1" applyFill="1" applyBorder="1" applyAlignment="1">
      <alignment horizontal="left" vertical="center" wrapText="1"/>
    </xf>
    <xf numFmtId="0" fontId="59" fillId="21" borderId="80" xfId="0" applyFont="1" applyFill="1" applyBorder="1" applyAlignment="1">
      <alignment horizontal="left" vertical="center" wrapText="1"/>
    </xf>
    <xf numFmtId="0" fontId="60" fillId="21" borderId="80" xfId="0" applyFont="1" applyFill="1" applyBorder="1" applyAlignment="1">
      <alignment horizontal="center" vertical="center" wrapText="1"/>
    </xf>
    <xf numFmtId="0" fontId="59" fillId="0" borderId="49" xfId="0" applyFont="1" applyBorder="1" applyAlignment="1">
      <alignment horizontal="right" vertical="top" wrapText="1"/>
    </xf>
    <xf numFmtId="4" fontId="59" fillId="0" borderId="49" xfId="0" applyNumberFormat="1" applyFont="1" applyBorder="1" applyAlignment="1">
      <alignment horizontal="right" vertical="top" wrapText="1"/>
    </xf>
    <xf numFmtId="0" fontId="60" fillId="20" borderId="84" xfId="0" applyFont="1" applyFill="1" applyBorder="1" applyAlignment="1">
      <alignment horizontal="right" vertical="center" wrapText="1"/>
    </xf>
    <xf numFmtId="4" fontId="62" fillId="20" borderId="84" xfId="0" applyNumberFormat="1" applyFont="1" applyFill="1" applyBorder="1" applyAlignment="1">
      <alignment horizontal="right" vertical="center" wrapText="1"/>
    </xf>
    <xf numFmtId="0" fontId="52" fillId="20" borderId="58" xfId="0" applyFont="1" applyFill="1" applyBorder="1" applyAlignment="1">
      <alignment horizontal="right" vertical="center" wrapText="1"/>
    </xf>
    <xf numFmtId="44" fontId="52" fillId="20" borderId="58" xfId="2" applyFont="1" applyFill="1" applyBorder="1" applyAlignment="1">
      <alignment horizontal="right" vertical="center" wrapText="1"/>
    </xf>
    <xf numFmtId="0" fontId="58" fillId="0" borderId="77" xfId="0" applyFont="1" applyBorder="1" applyAlignment="1">
      <alignment horizontal="left" vertical="center" wrapText="1"/>
    </xf>
    <xf numFmtId="0" fontId="58" fillId="0" borderId="80" xfId="0" applyFont="1" applyBorder="1" applyAlignment="1">
      <alignment horizontal="left" vertical="center" wrapText="1"/>
    </xf>
    <xf numFmtId="174" fontId="53" fillId="0" borderId="49" xfId="0" applyNumberFormat="1" applyFont="1" applyBorder="1" applyAlignment="1">
      <alignment horizontal="right" vertical="top" wrapText="1"/>
    </xf>
    <xf numFmtId="4" fontId="53" fillId="0" borderId="49" xfId="0" applyNumberFormat="1" applyFont="1" applyBorder="1" applyAlignment="1">
      <alignment horizontal="right" vertical="top" wrapText="1"/>
    </xf>
    <xf numFmtId="0" fontId="52" fillId="20" borderId="58" xfId="0" applyFont="1" applyFill="1" applyBorder="1" applyAlignment="1">
      <alignment horizontal="right" vertical="top" wrapText="1"/>
    </xf>
    <xf numFmtId="4" fontId="52" fillId="20" borderId="58" xfId="0" applyNumberFormat="1" applyFont="1" applyFill="1" applyBorder="1" applyAlignment="1">
      <alignment horizontal="right" vertical="top" wrapText="1"/>
    </xf>
    <xf numFmtId="0" fontId="4" fillId="14" borderId="49" xfId="0" applyFont="1" applyFill="1" applyBorder="1" applyAlignment="1" applyProtection="1">
      <alignment wrapText="1"/>
      <protection locked="0"/>
    </xf>
    <xf numFmtId="0" fontId="52" fillId="20" borderId="84" xfId="0" applyFont="1" applyFill="1" applyBorder="1" applyAlignment="1">
      <alignment horizontal="right" vertical="center" wrapText="1"/>
    </xf>
    <xf numFmtId="44" fontId="52" fillId="20" borderId="84" xfId="2" applyFont="1" applyFill="1" applyBorder="1" applyAlignment="1">
      <alignment horizontal="right" vertical="center" wrapText="1"/>
    </xf>
    <xf numFmtId="0" fontId="52" fillId="21" borderId="57" xfId="0" applyFont="1" applyFill="1" applyBorder="1" applyAlignment="1">
      <alignment horizontal="left" vertical="center" wrapText="1"/>
    </xf>
    <xf numFmtId="0" fontId="52" fillId="21" borderId="58" xfId="0" applyFont="1" applyFill="1" applyBorder="1" applyAlignment="1">
      <alignment horizontal="left" vertical="center" wrapText="1"/>
    </xf>
    <xf numFmtId="0" fontId="52" fillId="21" borderId="58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2" fillId="0" borderId="86" xfId="0" applyFont="1" applyBorder="1" applyAlignment="1">
      <alignment horizontal="center" vertical="center" wrapText="1"/>
    </xf>
    <xf numFmtId="0" fontId="43" fillId="20" borderId="58" xfId="0" applyFont="1" applyFill="1" applyBorder="1" applyAlignment="1">
      <alignment horizontal="right" vertical="center" wrapText="1"/>
    </xf>
    <xf numFmtId="4" fontId="43" fillId="20" borderId="58" xfId="0" applyNumberFormat="1" applyFont="1" applyFill="1" applyBorder="1" applyAlignment="1">
      <alignment horizontal="right" vertical="center" wrapText="1"/>
    </xf>
    <xf numFmtId="174" fontId="46" fillId="0" borderId="49" xfId="0" applyNumberFormat="1" applyFont="1" applyBorder="1" applyAlignment="1">
      <alignment horizontal="right" vertical="top" wrapText="1"/>
    </xf>
    <xf numFmtId="4" fontId="46" fillId="0" borderId="49" xfId="0" applyNumberFormat="1" applyFont="1" applyBorder="1" applyAlignment="1">
      <alignment horizontal="right" vertical="top" wrapText="1"/>
    </xf>
    <xf numFmtId="4" fontId="45" fillId="0" borderId="49" xfId="0" applyNumberFormat="1" applyFont="1" applyBorder="1" applyAlignment="1">
      <alignment horizontal="right" vertical="top" wrapText="1"/>
    </xf>
    <xf numFmtId="0" fontId="45" fillId="0" borderId="49" xfId="0" applyFont="1" applyBorder="1" applyAlignment="1">
      <alignment horizontal="right" vertical="top" wrapText="1"/>
    </xf>
    <xf numFmtId="0" fontId="30" fillId="14" borderId="49" xfId="0" applyFont="1" applyFill="1" applyBorder="1" applyAlignment="1" applyProtection="1">
      <alignment wrapText="1"/>
      <protection locked="0"/>
    </xf>
    <xf numFmtId="0" fontId="45" fillId="0" borderId="49" xfId="0" applyFont="1" applyBorder="1" applyAlignment="1">
      <alignment horizontal="center" vertical="center" wrapText="1"/>
    </xf>
    <xf numFmtId="0" fontId="45" fillId="21" borderId="57" xfId="0" applyFont="1" applyFill="1" applyBorder="1" applyAlignment="1">
      <alignment horizontal="left" vertical="center" wrapText="1"/>
    </xf>
    <xf numFmtId="0" fontId="45" fillId="21" borderId="58" xfId="0" applyFont="1" applyFill="1" applyBorder="1" applyAlignment="1">
      <alignment horizontal="left" vertical="center" wrapText="1"/>
    </xf>
    <xf numFmtId="0" fontId="43" fillId="21" borderId="58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left" vertical="center" wrapText="1"/>
    </xf>
    <xf numFmtId="0" fontId="57" fillId="22" borderId="57" xfId="0" applyFont="1" applyFill="1" applyBorder="1" applyAlignment="1">
      <alignment horizontal="center" vertical="center" wrapText="1"/>
    </xf>
    <xf numFmtId="0" fontId="57" fillId="22" borderId="58" xfId="0" applyFont="1" applyFill="1" applyBorder="1" applyAlignment="1">
      <alignment horizontal="center" vertical="center" wrapText="1"/>
    </xf>
    <xf numFmtId="0" fontId="57" fillId="22" borderId="59" xfId="0" applyFont="1" applyFill="1" applyBorder="1" applyAlignment="1">
      <alignment horizontal="center" vertical="center" wrapText="1"/>
    </xf>
    <xf numFmtId="0" fontId="43" fillId="20" borderId="84" xfId="0" applyFont="1" applyFill="1" applyBorder="1" applyAlignment="1">
      <alignment horizontal="right" vertical="center" wrapText="1"/>
    </xf>
    <xf numFmtId="4" fontId="43" fillId="20" borderId="84" xfId="0" applyNumberFormat="1" applyFont="1" applyFill="1" applyBorder="1" applyAlignment="1">
      <alignment horizontal="right" vertical="center" wrapText="1"/>
    </xf>
    <xf numFmtId="0" fontId="53" fillId="0" borderId="49" xfId="0" applyFont="1" applyBorder="1" applyAlignment="1">
      <alignment horizontal="center" vertical="center" wrapText="1"/>
    </xf>
    <xf numFmtId="0" fontId="54" fillId="20" borderId="58" xfId="0" applyFont="1" applyFill="1" applyBorder="1" applyAlignment="1">
      <alignment horizontal="center" vertical="center" wrapText="1"/>
    </xf>
    <xf numFmtId="0" fontId="55" fillId="20" borderId="58" xfId="0" applyFont="1" applyFill="1" applyBorder="1" applyAlignment="1">
      <alignment horizontal="center" vertical="top" wrapText="1"/>
    </xf>
    <xf numFmtId="0" fontId="55" fillId="20" borderId="49" xfId="0" applyFont="1" applyFill="1" applyBorder="1" applyAlignment="1">
      <alignment horizontal="center" vertical="top" wrapText="1"/>
    </xf>
    <xf numFmtId="0" fontId="55" fillId="20" borderId="84" xfId="0" applyFont="1" applyFill="1" applyBorder="1" applyAlignment="1">
      <alignment horizontal="center" vertical="top" wrapText="1"/>
    </xf>
    <xf numFmtId="174" fontId="56" fillId="0" borderId="49" xfId="0" applyNumberFormat="1" applyFont="1" applyBorder="1" applyAlignment="1">
      <alignment horizontal="center" vertical="top" wrapText="1"/>
    </xf>
    <xf numFmtId="175" fontId="55" fillId="20" borderId="49" xfId="0" applyNumberFormat="1" applyFont="1" applyFill="1" applyBorder="1" applyAlignment="1">
      <alignment horizontal="center" vertical="top" wrapText="1"/>
    </xf>
    <xf numFmtId="175" fontId="56" fillId="0" borderId="49" xfId="0" applyNumberFormat="1" applyFont="1" applyBorder="1" applyAlignment="1">
      <alignment horizontal="center" vertical="top" wrapText="1"/>
    </xf>
    <xf numFmtId="175" fontId="55" fillId="20" borderId="58" xfId="0" applyNumberFormat="1" applyFont="1" applyFill="1" applyBorder="1" applyAlignment="1">
      <alignment horizontal="center" vertical="top" wrapText="1"/>
    </xf>
    <xf numFmtId="175" fontId="54" fillId="20" borderId="58" xfId="0" applyNumberFormat="1" applyFont="1" applyFill="1" applyBorder="1" applyAlignment="1">
      <alignment horizontal="center" vertical="center" wrapText="1"/>
    </xf>
    <xf numFmtId="175" fontId="55" fillId="20" borderId="84" xfId="0" applyNumberFormat="1" applyFont="1" applyFill="1" applyBorder="1" applyAlignment="1">
      <alignment horizontal="center" vertical="top" wrapText="1"/>
    </xf>
    <xf numFmtId="175" fontId="55" fillId="20" borderId="58" xfId="0" applyNumberFormat="1" applyFont="1" applyFill="1" applyBorder="1" applyAlignment="1">
      <alignment horizontal="center" vertical="top"/>
    </xf>
    <xf numFmtId="0" fontId="54" fillId="0" borderId="49" xfId="0" applyFont="1" applyBorder="1" applyAlignment="1">
      <alignment horizontal="center" vertical="center" wrapText="1"/>
    </xf>
    <xf numFmtId="0" fontId="54" fillId="0" borderId="86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right" vertical="center"/>
    </xf>
    <xf numFmtId="0" fontId="38" fillId="2" borderId="1" xfId="0" applyFont="1" applyFill="1" applyBorder="1" applyAlignment="1">
      <alignment horizontal="right" vertical="center"/>
    </xf>
    <xf numFmtId="0" fontId="7" fillId="0" borderId="50" xfId="0" applyFont="1" applyBorder="1"/>
    <xf numFmtId="0" fontId="36" fillId="9" borderId="43" xfId="0" applyFont="1" applyFill="1" applyBorder="1"/>
    <xf numFmtId="0" fontId="31" fillId="9" borderId="28" xfId="0" applyFont="1" applyFill="1" applyBorder="1" applyAlignment="1">
      <alignment vertical="center" wrapText="1"/>
    </xf>
    <xf numFmtId="0" fontId="7" fillId="0" borderId="29" xfId="0" applyFont="1" applyBorder="1"/>
    <xf numFmtId="0" fontId="38" fillId="3" borderId="28" xfId="0" applyFont="1" applyFill="1" applyBorder="1" applyAlignment="1">
      <alignment horizontal="center" vertical="center"/>
    </xf>
    <xf numFmtId="0" fontId="36" fillId="9" borderId="23" xfId="0" applyFont="1" applyFill="1" applyBorder="1" applyAlignment="1">
      <alignment horizontal="left" vertical="center"/>
    </xf>
    <xf numFmtId="0" fontId="31" fillId="9" borderId="28" xfId="0" applyFont="1" applyFill="1" applyBorder="1" applyAlignment="1">
      <alignment horizontal="left" vertical="center" wrapText="1"/>
    </xf>
    <xf numFmtId="0" fontId="33" fillId="9" borderId="28" xfId="0" applyFont="1" applyFill="1" applyBorder="1" applyAlignment="1">
      <alignment vertical="center" wrapText="1"/>
    </xf>
    <xf numFmtId="0" fontId="33" fillId="9" borderId="2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left" vertical="center" wrapText="1"/>
    </xf>
    <xf numFmtId="0" fontId="36" fillId="9" borderId="47" xfId="0" applyFont="1" applyFill="1" applyBorder="1"/>
    <xf numFmtId="0" fontId="7" fillId="0" borderId="48" xfId="0" applyFont="1" applyBorder="1"/>
    <xf numFmtId="0" fontId="7" fillId="0" borderId="53" xfId="0" applyFont="1" applyBorder="1"/>
    <xf numFmtId="0" fontId="31" fillId="9" borderId="44" xfId="0" applyFont="1" applyFill="1" applyBorder="1" applyAlignment="1">
      <alignment vertical="center" wrapText="1"/>
    </xf>
    <xf numFmtId="171" fontId="38" fillId="3" borderId="28" xfId="0" applyNumberFormat="1" applyFont="1" applyFill="1" applyBorder="1" applyAlignment="1">
      <alignment horizontal="center"/>
    </xf>
    <xf numFmtId="0" fontId="38" fillId="3" borderId="28" xfId="0" applyFont="1" applyFill="1" applyBorder="1" applyAlignment="1">
      <alignment horizontal="right"/>
    </xf>
    <xf numFmtId="0" fontId="38" fillId="2" borderId="28" xfId="0" applyFont="1" applyFill="1" applyBorder="1" applyAlignment="1">
      <alignment horizontal="right"/>
    </xf>
    <xf numFmtId="0" fontId="7" fillId="0" borderId="54" xfId="0" applyFont="1" applyBorder="1"/>
    <xf numFmtId="0" fontId="31" fillId="9" borderId="44" xfId="0" applyFont="1" applyFill="1" applyBorder="1" applyAlignment="1">
      <alignment wrapText="1"/>
    </xf>
    <xf numFmtId="0" fontId="6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4" fillId="0" borderId="2" xfId="0" applyFont="1" applyBorder="1"/>
    <xf numFmtId="0" fontId="64" fillId="0" borderId="3" xfId="0" applyFont="1" applyBorder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44" fontId="1" fillId="0" borderId="0" xfId="2" applyFont="1" applyAlignment="1">
      <alignment vertical="center"/>
    </xf>
    <xf numFmtId="44" fontId="1" fillId="0" borderId="49" xfId="2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0" xfId="0" applyFont="1"/>
    <xf numFmtId="0" fontId="31" fillId="3" borderId="4" xfId="0" applyFont="1" applyFill="1" applyBorder="1" applyAlignment="1">
      <alignment vertical="center"/>
    </xf>
    <xf numFmtId="0" fontId="31" fillId="3" borderId="4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14" fontId="65" fillId="0" borderId="1" xfId="0" applyNumberFormat="1" applyFont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2" fontId="31" fillId="5" borderId="11" xfId="0" applyNumberFormat="1" applyFont="1" applyFill="1" applyBorder="1" applyAlignment="1">
      <alignment horizontal="center" vertical="center" wrapText="1"/>
    </xf>
    <xf numFmtId="164" fontId="31" fillId="5" borderId="23" xfId="0" applyNumberFormat="1" applyFont="1" applyFill="1" applyBorder="1" applyAlignment="1">
      <alignment horizontal="center" vertical="center" wrapText="1"/>
    </xf>
    <xf numFmtId="0" fontId="64" fillId="0" borderId="24" xfId="0" applyFont="1" applyBorder="1"/>
    <xf numFmtId="164" fontId="31" fillId="5" borderId="25" xfId="0" applyNumberFormat="1" applyFont="1" applyFill="1" applyBorder="1" applyAlignment="1">
      <alignment horizontal="center" vertical="center" wrapText="1"/>
    </xf>
    <xf numFmtId="164" fontId="31" fillId="5" borderId="34" xfId="0" applyNumberFormat="1" applyFont="1" applyFill="1" applyBorder="1" applyAlignment="1">
      <alignment horizontal="center" vertical="center" wrapText="1"/>
    </xf>
    <xf numFmtId="0" fontId="64" fillId="0" borderId="12" xfId="0" applyFont="1" applyBorder="1"/>
    <xf numFmtId="0" fontId="31" fillId="5" borderId="5" xfId="0" applyFont="1" applyFill="1" applyBorder="1" applyAlignment="1">
      <alignment horizontal="center" vertical="center" wrapText="1"/>
    </xf>
    <xf numFmtId="164" fontId="31" fillId="5" borderId="4" xfId="0" applyNumberFormat="1" applyFont="1" applyFill="1" applyBorder="1" applyAlignment="1">
      <alignment horizontal="center" vertical="center" wrapText="1"/>
    </xf>
    <xf numFmtId="164" fontId="31" fillId="5" borderId="26" xfId="0" applyNumberFormat="1" applyFont="1" applyFill="1" applyBorder="1" applyAlignment="1">
      <alignment horizontal="center" vertical="center" wrapText="1"/>
    </xf>
    <xf numFmtId="0" fontId="64" fillId="0" borderId="27" xfId="0" applyFont="1" applyBorder="1"/>
    <xf numFmtId="0" fontId="64" fillId="0" borderId="28" xfId="0" applyFont="1" applyBorder="1"/>
    <xf numFmtId="0" fontId="1" fillId="0" borderId="49" xfId="0" applyFont="1" applyBorder="1"/>
    <xf numFmtId="0" fontId="63" fillId="0" borderId="0" xfId="0" applyFont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left" vertical="center" wrapText="1"/>
    </xf>
    <xf numFmtId="0" fontId="31" fillId="6" borderId="22" xfId="0" applyFont="1" applyFill="1" applyBorder="1" applyAlignment="1">
      <alignment horizontal="left" vertical="center" wrapText="1"/>
    </xf>
    <xf numFmtId="0" fontId="31" fillId="6" borderId="22" xfId="0" applyFont="1" applyFill="1" applyBorder="1" applyAlignment="1">
      <alignment vertical="center"/>
    </xf>
    <xf numFmtId="4" fontId="31" fillId="6" borderId="4" xfId="0" applyNumberFormat="1" applyFont="1" applyFill="1" applyBorder="1" applyAlignment="1">
      <alignment horizontal="center" vertical="center" wrapText="1"/>
    </xf>
    <xf numFmtId="166" fontId="31" fillId="6" borderId="17" xfId="0" applyNumberFormat="1" applyFont="1" applyFill="1" applyBorder="1" applyAlignment="1">
      <alignment horizontal="center" vertical="center" wrapText="1"/>
    </xf>
    <xf numFmtId="2" fontId="31" fillId="6" borderId="62" xfId="0" applyNumberFormat="1" applyFont="1" applyFill="1" applyBorder="1" applyAlignment="1">
      <alignment vertical="center"/>
    </xf>
    <xf numFmtId="44" fontId="31" fillId="6" borderId="63" xfId="2" applyFont="1" applyFill="1" applyBorder="1" applyAlignment="1">
      <alignment vertical="center"/>
    </xf>
    <xf numFmtId="0" fontId="31" fillId="6" borderId="62" xfId="0" applyFont="1" applyFill="1" applyBorder="1" applyAlignment="1">
      <alignment vertical="center"/>
    </xf>
    <xf numFmtId="0" fontId="31" fillId="6" borderId="63" xfId="0" applyFont="1" applyFill="1" applyBorder="1" applyAlignment="1">
      <alignment vertical="center"/>
    </xf>
    <xf numFmtId="0" fontId="31" fillId="0" borderId="49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1" fillId="2" borderId="4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center" vertical="center"/>
    </xf>
    <xf numFmtId="2" fontId="31" fillId="2" borderId="22" xfId="0" applyNumberFormat="1" applyFont="1" applyFill="1" applyBorder="1" applyAlignment="1">
      <alignment horizontal="center" vertical="center"/>
    </xf>
    <xf numFmtId="4" fontId="31" fillId="2" borderId="4" xfId="0" applyNumberFormat="1" applyFont="1" applyFill="1" applyBorder="1" applyAlignment="1">
      <alignment horizontal="center" vertical="center" wrapText="1"/>
    </xf>
    <xf numFmtId="166" fontId="31" fillId="2" borderId="17" xfId="0" applyNumberFormat="1" applyFont="1" applyFill="1" applyBorder="1" applyAlignment="1">
      <alignment horizontal="center" vertical="center" wrapText="1"/>
    </xf>
    <xf numFmtId="2" fontId="31" fillId="2" borderId="62" xfId="0" applyNumberFormat="1" applyFont="1" applyFill="1" applyBorder="1" applyAlignment="1">
      <alignment horizontal="center" vertical="center"/>
    </xf>
    <xf numFmtId="44" fontId="31" fillId="2" borderId="63" xfId="2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31" fillId="2" borderId="63" xfId="0" applyFont="1" applyFill="1" applyBorder="1" applyAlignment="1">
      <alignment horizontal="center" vertical="center"/>
    </xf>
    <xf numFmtId="10" fontId="31" fillId="2" borderId="62" xfId="1" applyNumberFormat="1" applyFont="1" applyFill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center" vertical="center"/>
    </xf>
    <xf numFmtId="2" fontId="31" fillId="3" borderId="22" xfId="0" applyNumberFormat="1" applyFont="1" applyFill="1" applyBorder="1" applyAlignment="1">
      <alignment horizontal="center" vertical="center"/>
    </xf>
    <xf numFmtId="4" fontId="31" fillId="3" borderId="4" xfId="0" applyNumberFormat="1" applyFont="1" applyFill="1" applyBorder="1" applyAlignment="1">
      <alignment horizontal="center" vertical="center" wrapText="1"/>
    </xf>
    <xf numFmtId="166" fontId="31" fillId="3" borderId="17" xfId="0" applyNumberFormat="1" applyFont="1" applyFill="1" applyBorder="1" applyAlignment="1">
      <alignment horizontal="center" vertical="center" wrapText="1"/>
    </xf>
    <xf numFmtId="2" fontId="1" fillId="0" borderId="62" xfId="0" applyNumberFormat="1" applyFont="1" applyBorder="1" applyAlignment="1">
      <alignment vertical="center" wrapText="1"/>
    </xf>
    <xf numFmtId="44" fontId="1" fillId="0" borderId="63" xfId="2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" fillId="0" borderId="63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0" fontId="1" fillId="0" borderId="62" xfId="1" applyNumberFormat="1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4" fontId="31" fillId="0" borderId="22" xfId="0" applyNumberFormat="1" applyFont="1" applyBorder="1" applyAlignment="1">
      <alignment horizontal="center" vertical="center" wrapText="1"/>
    </xf>
    <xf numFmtId="166" fontId="31" fillId="0" borderId="22" xfId="0" applyNumberFormat="1" applyFont="1" applyBorder="1" applyAlignment="1">
      <alignment horizontal="center" vertical="center" wrapText="1"/>
    </xf>
    <xf numFmtId="49" fontId="31" fillId="6" borderId="17" xfId="0" applyNumberFormat="1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vertical="center" wrapText="1"/>
    </xf>
    <xf numFmtId="4" fontId="31" fillId="6" borderId="17" xfId="0" applyNumberFormat="1" applyFont="1" applyFill="1" applyBorder="1" applyAlignment="1">
      <alignment horizontal="center" vertical="center"/>
    </xf>
    <xf numFmtId="166" fontId="31" fillId="6" borderId="17" xfId="0" applyNumberFormat="1" applyFont="1" applyFill="1" applyBorder="1" applyAlignment="1">
      <alignment horizontal="center" vertical="center"/>
    </xf>
    <xf numFmtId="2" fontId="31" fillId="6" borderId="62" xfId="2" applyNumberFormat="1" applyFont="1" applyFill="1" applyBorder="1" applyAlignment="1">
      <alignment vertical="center"/>
    </xf>
    <xf numFmtId="2" fontId="31" fillId="2" borderId="62" xfId="2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2" fontId="1" fillId="0" borderId="62" xfId="2" applyNumberFormat="1" applyFont="1" applyBorder="1" applyAlignment="1">
      <alignment vertical="center"/>
    </xf>
    <xf numFmtId="44" fontId="1" fillId="0" borderId="63" xfId="2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7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 wrapText="1"/>
    </xf>
    <xf numFmtId="4" fontId="1" fillId="0" borderId="44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2" fontId="1" fillId="0" borderId="62" xfId="0" applyNumberFormat="1" applyFont="1" applyBorder="1" applyAlignment="1">
      <alignment vertical="center"/>
    </xf>
    <xf numFmtId="49" fontId="31" fillId="6" borderId="19" xfId="0" applyNumberFormat="1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1" fillId="6" borderId="28" xfId="0" applyFont="1" applyFill="1" applyBorder="1" applyAlignment="1">
      <alignment vertical="center" wrapText="1"/>
    </xf>
    <xf numFmtId="4" fontId="31" fillId="6" borderId="28" xfId="0" applyNumberFormat="1" applyFont="1" applyFill="1" applyBorder="1" applyAlignment="1">
      <alignment horizontal="center" vertical="center"/>
    </xf>
    <xf numFmtId="10" fontId="31" fillId="6" borderId="17" xfId="0" applyNumberFormat="1" applyFont="1" applyFill="1" applyBorder="1" applyAlignment="1">
      <alignment horizontal="center" vertical="center"/>
    </xf>
    <xf numFmtId="49" fontId="31" fillId="7" borderId="4" xfId="0" applyNumberFormat="1" applyFont="1" applyFill="1" applyBorder="1" applyAlignment="1">
      <alignment horizontal="center" vertical="center"/>
    </xf>
    <xf numFmtId="0" fontId="68" fillId="7" borderId="17" xfId="0" applyFont="1" applyFill="1" applyBorder="1" applyAlignment="1">
      <alignment horizontal="left" vertical="center" wrapText="1"/>
    </xf>
    <xf numFmtId="4" fontId="69" fillId="7" borderId="4" xfId="0" applyNumberFormat="1" applyFont="1" applyFill="1" applyBorder="1" applyAlignment="1">
      <alignment horizontal="center" vertical="center"/>
    </xf>
    <xf numFmtId="4" fontId="31" fillId="7" borderId="17" xfId="0" applyNumberFormat="1" applyFont="1" applyFill="1" applyBorder="1" applyAlignment="1">
      <alignment horizontal="left" vertical="center"/>
    </xf>
    <xf numFmtId="0" fontId="31" fillId="7" borderId="22" xfId="0" applyFont="1" applyFill="1" applyBorder="1" applyAlignment="1">
      <alignment horizontal="center" vertical="center"/>
    </xf>
    <xf numFmtId="2" fontId="31" fillId="7" borderId="22" xfId="0" applyNumberFormat="1" applyFont="1" applyFill="1" applyBorder="1" applyAlignment="1">
      <alignment horizontal="center" vertical="center"/>
    </xf>
    <xf numFmtId="4" fontId="31" fillId="7" borderId="4" xfId="0" applyNumberFormat="1" applyFont="1" applyFill="1" applyBorder="1" applyAlignment="1">
      <alignment horizontal="center" vertical="center" wrapText="1"/>
    </xf>
    <xf numFmtId="166" fontId="31" fillId="7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left" wrapText="1"/>
    </xf>
    <xf numFmtId="4" fontId="72" fillId="0" borderId="4" xfId="0" applyNumberFormat="1" applyFont="1" applyBorder="1" applyAlignment="1">
      <alignment horizontal="center" vertical="center" wrapText="1"/>
    </xf>
    <xf numFmtId="49" fontId="31" fillId="8" borderId="4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4" fontId="1" fillId="8" borderId="4" xfId="0" applyNumberFormat="1" applyFont="1" applyFill="1" applyBorder="1" applyAlignment="1">
      <alignment horizontal="center" vertical="center" wrapText="1"/>
    </xf>
    <xf numFmtId="4" fontId="31" fillId="8" borderId="4" xfId="0" applyNumberFormat="1" applyFont="1" applyFill="1" applyBorder="1" applyAlignment="1">
      <alignment horizontal="center" vertical="center" wrapText="1"/>
    </xf>
    <xf numFmtId="166" fontId="31" fillId="8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45" xfId="0" applyFont="1" applyBorder="1" applyAlignment="1">
      <alignment horizontal="left" vertical="center" wrapText="1"/>
    </xf>
    <xf numFmtId="0" fontId="31" fillId="0" borderId="45" xfId="0" applyFont="1" applyBorder="1" applyAlignment="1">
      <alignment vertical="center"/>
    </xf>
    <xf numFmtId="4" fontId="31" fillId="0" borderId="45" xfId="0" applyNumberFormat="1" applyFont="1" applyBorder="1" applyAlignment="1">
      <alignment horizontal="center" vertical="center" wrapText="1"/>
    </xf>
    <xf numFmtId="166" fontId="31" fillId="0" borderId="45" xfId="0" applyNumberFormat="1" applyFont="1" applyBorder="1" applyAlignment="1">
      <alignment horizontal="center" vertical="center" wrapText="1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right" vertical="center" wrapText="1"/>
    </xf>
    <xf numFmtId="0" fontId="71" fillId="0" borderId="0" xfId="0" applyFont="1" applyAlignment="1">
      <alignment horizontal="center" vertical="center"/>
    </xf>
    <xf numFmtId="4" fontId="71" fillId="0" borderId="0" xfId="0" applyNumberFormat="1" applyFont="1" applyAlignment="1">
      <alignment horizontal="center" vertical="center"/>
    </xf>
    <xf numFmtId="2" fontId="1" fillId="0" borderId="64" xfId="0" applyNumberFormat="1" applyFont="1" applyBorder="1" applyAlignment="1">
      <alignment vertical="center"/>
    </xf>
    <xf numFmtId="44" fontId="1" fillId="0" borderId="65" xfId="2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4" fontId="65" fillId="7" borderId="4" xfId="0" applyNumberFormat="1" applyFont="1" applyFill="1" applyBorder="1" applyAlignment="1">
      <alignment horizontal="center" vertical="center" wrapText="1"/>
    </xf>
    <xf numFmtId="10" fontId="65" fillId="7" borderId="4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64" fillId="0" borderId="22" xfId="0" applyFont="1" applyBorder="1"/>
    <xf numFmtId="0" fontId="64" fillId="0" borderId="26" xfId="0" applyFont="1" applyBorder="1"/>
    <xf numFmtId="0" fontId="31" fillId="0" borderId="17" xfId="0" applyFont="1" applyBorder="1" applyAlignment="1">
      <alignment horizontal="left" vertical="center" wrapText="1"/>
    </xf>
    <xf numFmtId="0" fontId="31" fillId="3" borderId="12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vertical="center"/>
    </xf>
    <xf numFmtId="0" fontId="31" fillId="0" borderId="49" xfId="0" applyFont="1" applyFill="1" applyBorder="1" applyAlignment="1">
      <alignment horizontal="left" vertical="center" wrapText="1"/>
    </xf>
    <xf numFmtId="0" fontId="64" fillId="0" borderId="49" xfId="0" applyFont="1" applyFill="1" applyBorder="1"/>
    <xf numFmtId="10" fontId="65" fillId="0" borderId="49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/>
    </xf>
    <xf numFmtId="0" fontId="6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0" fontId="65" fillId="0" borderId="4" xfId="0" applyNumberFormat="1" applyFont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10" fontId="31" fillId="3" borderId="17" xfId="0" applyNumberFormat="1" applyFont="1" applyFill="1" applyBorder="1" applyAlignment="1">
      <alignment horizontal="right" vertical="center"/>
    </xf>
    <xf numFmtId="165" fontId="1" fillId="3" borderId="26" xfId="0" applyNumberFormat="1" applyFont="1" applyFill="1" applyBorder="1" applyAlignment="1">
      <alignment horizontal="left" vertical="center" wrapText="1"/>
    </xf>
    <xf numFmtId="10" fontId="65" fillId="0" borderId="12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0" fontId="65" fillId="0" borderId="17" xfId="0" applyNumberFormat="1" applyFont="1" applyBorder="1" applyAlignment="1">
      <alignment horizontal="center" vertical="center"/>
    </xf>
    <xf numFmtId="10" fontId="65" fillId="0" borderId="26" xfId="0" applyNumberFormat="1" applyFont="1" applyBorder="1" applyAlignment="1">
      <alignment horizontal="center" vertical="center"/>
    </xf>
    <xf numFmtId="0" fontId="75" fillId="24" borderId="4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7" fontId="1" fillId="0" borderId="1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1" fillId="25" borderId="4" xfId="0" applyNumberFormat="1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31" fillId="25" borderId="4" xfId="0" applyFont="1" applyFill="1" applyBorder="1" applyAlignment="1">
      <alignment horizontal="left" vertical="center" wrapText="1"/>
    </xf>
    <xf numFmtId="0" fontId="1" fillId="25" borderId="4" xfId="0" applyFont="1" applyFill="1" applyBorder="1" applyAlignment="1">
      <alignment horizontal="center" vertical="center" wrapText="1"/>
    </xf>
    <xf numFmtId="4" fontId="1" fillId="25" borderId="4" xfId="0" applyNumberFormat="1" applyFont="1" applyFill="1" applyBorder="1" applyAlignment="1">
      <alignment horizontal="center" vertical="center" wrapText="1"/>
    </xf>
    <xf numFmtId="4" fontId="31" fillId="25" borderId="4" xfId="0" applyNumberFormat="1" applyFont="1" applyFill="1" applyBorder="1" applyAlignment="1">
      <alignment horizontal="center" vertical="center" wrapText="1"/>
    </xf>
    <xf numFmtId="166" fontId="31" fillId="25" borderId="17" xfId="0" applyNumberFormat="1" applyFont="1" applyFill="1" applyBorder="1" applyAlignment="1">
      <alignment horizontal="center" vertical="center" wrapText="1"/>
    </xf>
    <xf numFmtId="2" fontId="1" fillId="24" borderId="62" xfId="0" applyNumberFormat="1" applyFont="1" applyFill="1" applyBorder="1" applyAlignment="1">
      <alignment vertical="center"/>
    </xf>
    <xf numFmtId="0" fontId="1" fillId="24" borderId="62" xfId="0" applyFont="1" applyFill="1" applyBorder="1" applyAlignment="1">
      <alignment vertical="center"/>
    </xf>
    <xf numFmtId="0" fontId="1" fillId="24" borderId="63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49" fontId="31" fillId="24" borderId="4" xfId="0" applyNumberFormat="1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1" fillId="26" borderId="4" xfId="0" applyNumberFormat="1" applyFont="1" applyFill="1" applyBorder="1" applyAlignment="1">
      <alignment horizontal="center" vertical="center"/>
    </xf>
    <xf numFmtId="0" fontId="68" fillId="26" borderId="17" xfId="0" applyFont="1" applyFill="1" applyBorder="1" applyAlignment="1">
      <alignment horizontal="left" vertical="center" wrapText="1"/>
    </xf>
    <xf numFmtId="4" fontId="69" fillId="26" borderId="4" xfId="0" applyNumberFormat="1" applyFont="1" applyFill="1" applyBorder="1" applyAlignment="1">
      <alignment horizontal="center" vertical="center"/>
    </xf>
    <xf numFmtId="4" fontId="31" fillId="26" borderId="17" xfId="0" applyNumberFormat="1" applyFont="1" applyFill="1" applyBorder="1" applyAlignment="1">
      <alignment horizontal="left" vertical="center"/>
    </xf>
    <xf numFmtId="0" fontId="31" fillId="26" borderId="22" xfId="0" applyFont="1" applyFill="1" applyBorder="1" applyAlignment="1">
      <alignment horizontal="center" vertical="center"/>
    </xf>
    <xf numFmtId="2" fontId="31" fillId="26" borderId="22" xfId="0" applyNumberFormat="1" applyFont="1" applyFill="1" applyBorder="1" applyAlignment="1">
      <alignment horizontal="center" vertical="center"/>
    </xf>
    <xf numFmtId="4" fontId="31" fillId="26" borderId="4" xfId="0" applyNumberFormat="1" applyFont="1" applyFill="1" applyBorder="1" applyAlignment="1">
      <alignment horizontal="center" vertical="center" wrapText="1"/>
    </xf>
    <xf numFmtId="166" fontId="31" fillId="26" borderId="17" xfId="0" applyNumberFormat="1" applyFont="1" applyFill="1" applyBorder="1" applyAlignment="1">
      <alignment horizontal="center" vertical="center" wrapText="1"/>
    </xf>
    <xf numFmtId="44" fontId="31" fillId="6" borderId="62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10" fontId="1" fillId="0" borderId="62" xfId="0" applyNumberFormat="1" applyFont="1" applyBorder="1" applyAlignment="1">
      <alignment horizontal="center" vertical="center" wrapText="1"/>
    </xf>
    <xf numFmtId="2" fontId="1" fillId="0" borderId="62" xfId="1" applyNumberFormat="1" applyFont="1" applyBorder="1" applyAlignment="1">
      <alignment horizontal="center" vertical="center"/>
    </xf>
    <xf numFmtId="2" fontId="31" fillId="6" borderId="62" xfId="0" applyNumberFormat="1" applyFont="1" applyFill="1" applyBorder="1" applyAlignment="1">
      <alignment horizontal="center" vertical="center"/>
    </xf>
    <xf numFmtId="2" fontId="1" fillId="0" borderId="62" xfId="0" applyNumberFormat="1" applyFont="1" applyBorder="1" applyAlignment="1">
      <alignment horizontal="center" vertical="center" wrapText="1"/>
    </xf>
    <xf numFmtId="10" fontId="1" fillId="0" borderId="62" xfId="1" applyNumberFormat="1" applyFont="1" applyBorder="1" applyAlignment="1">
      <alignment horizontal="center" vertical="center" wrapText="1"/>
    </xf>
    <xf numFmtId="2" fontId="1" fillId="0" borderId="62" xfId="0" applyNumberFormat="1" applyFont="1" applyBorder="1" applyAlignment="1">
      <alignment horizontal="center" vertical="center"/>
    </xf>
    <xf numFmtId="2" fontId="1" fillId="24" borderId="62" xfId="0" applyNumberFormat="1" applyFont="1" applyFill="1" applyBorder="1" applyAlignment="1">
      <alignment horizontal="center" vertical="center"/>
    </xf>
    <xf numFmtId="2" fontId="1" fillId="0" borderId="64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43" fillId="9" borderId="62" xfId="1" applyNumberFormat="1" applyFont="1" applyFill="1" applyBorder="1" applyAlignment="1">
      <alignment horizontal="center" vertical="center" wrapText="1"/>
    </xf>
    <xf numFmtId="10" fontId="31" fillId="6" borderId="62" xfId="1" applyNumberFormat="1" applyFont="1" applyFill="1" applyBorder="1" applyAlignment="1">
      <alignment horizontal="center" vertical="center"/>
    </xf>
    <xf numFmtId="10" fontId="31" fillId="6" borderId="62" xfId="0" applyNumberFormat="1" applyFont="1" applyFill="1" applyBorder="1" applyAlignment="1">
      <alignment horizontal="center" vertical="center"/>
    </xf>
    <xf numFmtId="10" fontId="31" fillId="2" borderId="62" xfId="0" applyNumberFormat="1" applyFont="1" applyFill="1" applyBorder="1" applyAlignment="1">
      <alignment horizontal="center" vertical="center"/>
    </xf>
    <xf numFmtId="2" fontId="31" fillId="6" borderId="62" xfId="1" applyNumberFormat="1" applyFont="1" applyFill="1" applyBorder="1" applyAlignment="1">
      <alignment horizontal="center" vertical="center"/>
    </xf>
    <xf numFmtId="2" fontId="31" fillId="2" borderId="62" xfId="1" applyNumberFormat="1" applyFont="1" applyFill="1" applyBorder="1" applyAlignment="1">
      <alignment horizontal="center" vertical="center"/>
    </xf>
    <xf numFmtId="2" fontId="1" fillId="24" borderId="62" xfId="1" applyNumberFormat="1" applyFont="1" applyFill="1" applyBorder="1" applyAlignment="1">
      <alignment horizontal="center" vertical="center"/>
    </xf>
    <xf numFmtId="2" fontId="1" fillId="0" borderId="62" xfId="1" applyNumberFormat="1" applyFont="1" applyBorder="1" applyAlignment="1">
      <alignment horizontal="center" vertical="center" wrapText="1"/>
    </xf>
    <xf numFmtId="2" fontId="1" fillId="0" borderId="64" xfId="1" applyNumberFormat="1" applyFont="1" applyBorder="1" applyAlignment="1">
      <alignment horizontal="center" vertical="center"/>
    </xf>
    <xf numFmtId="10" fontId="31" fillId="15" borderId="57" xfId="0" applyNumberFormat="1" applyFont="1" applyFill="1" applyBorder="1" applyAlignment="1">
      <alignment horizontal="right" vertical="center" wrapText="1"/>
    </xf>
    <xf numFmtId="44" fontId="31" fillId="15" borderId="97" xfId="0" applyNumberFormat="1" applyFont="1" applyFill="1" applyBorder="1" applyAlignment="1">
      <alignment vertical="center"/>
    </xf>
    <xf numFmtId="0" fontId="31" fillId="15" borderId="58" xfId="0" applyFont="1" applyFill="1" applyBorder="1" applyAlignment="1">
      <alignment horizontal="right" vertical="center"/>
    </xf>
    <xf numFmtId="44" fontId="31" fillId="15" borderId="97" xfId="2" applyFont="1" applyFill="1" applyBorder="1" applyAlignment="1">
      <alignment vertical="center"/>
    </xf>
    <xf numFmtId="44" fontId="1" fillId="0" borderId="65" xfId="0" applyNumberFormat="1" applyFont="1" applyBorder="1" applyAlignment="1">
      <alignment vertical="center"/>
    </xf>
    <xf numFmtId="44" fontId="1" fillId="0" borderId="63" xfId="0" applyNumberFormat="1" applyFont="1" applyBorder="1" applyAlignment="1">
      <alignment vertical="center"/>
    </xf>
    <xf numFmtId="44" fontId="31" fillId="8" borderId="4" xfId="0" applyNumberFormat="1" applyFont="1" applyFill="1" applyBorder="1" applyAlignment="1">
      <alignment horizontal="center" vertical="center" wrapText="1"/>
    </xf>
    <xf numFmtId="44" fontId="31" fillId="25" borderId="4" xfId="0" applyNumberFormat="1" applyFont="1" applyFill="1" applyBorder="1" applyAlignment="1">
      <alignment horizontal="center" vertical="center" wrapText="1"/>
    </xf>
    <xf numFmtId="44" fontId="31" fillId="24" borderId="63" xfId="2" applyFont="1" applyFill="1" applyBorder="1" applyAlignment="1">
      <alignment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71" fillId="0" borderId="49" xfId="0" applyNumberFormat="1" applyFont="1" applyBorder="1" applyAlignment="1">
      <alignment horizontal="center" vertical="center"/>
    </xf>
    <xf numFmtId="2" fontId="1" fillId="0" borderId="49" xfId="0" applyNumberFormat="1" applyFont="1" applyBorder="1" applyAlignment="1">
      <alignment vertical="center"/>
    </xf>
    <xf numFmtId="10" fontId="1" fillId="0" borderId="49" xfId="1" applyNumberFormat="1" applyFont="1" applyBorder="1" applyAlignment="1">
      <alignment horizontal="center" vertical="center"/>
    </xf>
    <xf numFmtId="0" fontId="65" fillId="7" borderId="17" xfId="0" applyFont="1" applyFill="1" applyBorder="1" applyAlignment="1">
      <alignment horizontal="right" vertical="center"/>
    </xf>
    <xf numFmtId="0" fontId="65" fillId="7" borderId="22" xfId="0" applyFont="1" applyFill="1" applyBorder="1" applyAlignment="1">
      <alignment horizontal="right" vertical="center"/>
    </xf>
    <xf numFmtId="0" fontId="65" fillId="7" borderId="26" xfId="0" applyFont="1" applyFill="1" applyBorder="1" applyAlignment="1">
      <alignment horizontal="right" vertical="center"/>
    </xf>
    <xf numFmtId="2" fontId="31" fillId="15" borderId="57" xfId="0" applyNumberFormat="1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24" Type="http://schemas.openxmlformats.org/officeDocument/2006/relationships/calcChain" Target="calcChain.xml"/><Relationship Id="rId2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191385</xdr:colOff>
      <xdr:row>1</xdr:row>
      <xdr:rowOff>230580</xdr:rowOff>
    </xdr:from>
    <xdr:ext cx="1562100" cy="1323975"/>
    <xdr:pic>
      <xdr:nvPicPr>
        <xdr:cNvPr id="2" name="image2.jpg" descr="Índice de Portarias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47451" y="293039"/>
          <a:ext cx="1562100" cy="13239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266700</xdr:colOff>
      <xdr:row>1</xdr:row>
      <xdr:rowOff>76200</xdr:rowOff>
    </xdr:from>
    <xdr:ext cx="1562100" cy="1323975"/>
    <xdr:pic>
      <xdr:nvPicPr>
        <xdr:cNvPr id="2" name="image2.jpg" title="Imagem">
          <a:extLst>
            <a:ext uri="{FF2B5EF4-FFF2-40B4-BE49-F238E27FC236}">
              <a16:creationId xmlns:a16="http://schemas.microsoft.com/office/drawing/2014/main" id="{EC052408-0809-4F57-9072-B435F51213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68175" y="266700"/>
          <a:ext cx="1562100" cy="13239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1</xdr:row>
      <xdr:rowOff>104775</xdr:rowOff>
    </xdr:from>
    <xdr:ext cx="1257300" cy="13239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1</xdr:row>
      <xdr:rowOff>123825</xdr:rowOff>
    </xdr:from>
    <xdr:ext cx="1476375" cy="1228725"/>
    <xdr:pic>
      <xdr:nvPicPr>
        <xdr:cNvPr id="3" name="image4.jpg" descr="Índice de Portaria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2413"/>
  <sheetViews>
    <sheetView showGridLines="0" tabSelected="1" zoomScale="48" zoomScaleNormal="100" workbookViewId="0">
      <selection activeCell="J28" sqref="J28"/>
    </sheetView>
  </sheetViews>
  <sheetFormatPr defaultColWidth="14.453125" defaultRowHeight="15" customHeight="1"/>
  <cols>
    <col min="1" max="1" width="5.81640625" style="716" customWidth="1"/>
    <col min="2" max="2" width="20.08984375" style="716" customWidth="1"/>
    <col min="3" max="3" width="17" style="917" customWidth="1"/>
    <col min="4" max="4" width="21.1796875" style="716" customWidth="1"/>
    <col min="5" max="5" width="98.453125" style="716" customWidth="1"/>
    <col min="6" max="6" width="13.26953125" style="716" customWidth="1"/>
    <col min="7" max="7" width="18" style="716" customWidth="1"/>
    <col min="8" max="9" width="14.453125" style="716"/>
    <col min="10" max="10" width="15.26953125" style="716" customWidth="1"/>
    <col min="11" max="11" width="14.453125" style="716" customWidth="1"/>
    <col min="12" max="12" width="15.26953125" style="716" customWidth="1"/>
    <col min="13" max="13" width="13.1796875" style="716" customWidth="1"/>
    <col min="14" max="14" width="23" style="712" customWidth="1"/>
    <col min="15" max="15" width="17.54296875" style="713" bestFit="1" customWidth="1"/>
    <col min="16" max="16" width="19.7265625" style="711" customWidth="1"/>
    <col min="17" max="17" width="20.08984375" style="711" customWidth="1"/>
    <col min="18" max="18" width="17.36328125" style="936" customWidth="1"/>
    <col min="19" max="19" width="18" style="711" customWidth="1"/>
    <col min="20" max="20" width="17.54296875" style="864" customWidth="1"/>
    <col min="21" max="21" width="18.08984375" style="714" customWidth="1"/>
    <col min="22" max="22" width="8.7265625" style="737" customWidth="1"/>
    <col min="23" max="25" width="8.7265625" style="716" customWidth="1"/>
    <col min="26" max="16384" width="14.453125" style="716"/>
  </cols>
  <sheetData>
    <row r="1" spans="1:39" ht="5.25" customHeight="1">
      <c r="A1" s="707"/>
      <c r="B1" s="708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10"/>
      <c r="V1" s="715"/>
      <c r="W1" s="711"/>
      <c r="X1" s="711"/>
      <c r="Y1" s="711"/>
    </row>
    <row r="2" spans="1:39" ht="30" customHeight="1">
      <c r="A2" s="707"/>
      <c r="B2" s="717" t="s">
        <v>5</v>
      </c>
      <c r="C2" s="853" t="s">
        <v>1150</v>
      </c>
      <c r="D2" s="854"/>
      <c r="E2" s="854"/>
      <c r="F2" s="855"/>
      <c r="G2" s="874" t="s">
        <v>6</v>
      </c>
      <c r="H2" s="869" t="s">
        <v>7</v>
      </c>
      <c r="I2" s="855"/>
      <c r="J2" s="879"/>
      <c r="K2" s="866"/>
      <c r="L2" s="866"/>
      <c r="M2" s="870"/>
      <c r="V2" s="715"/>
      <c r="W2" s="711"/>
      <c r="X2" s="711"/>
      <c r="Y2" s="711"/>
    </row>
    <row r="3" spans="1:39" ht="30" customHeight="1">
      <c r="A3" s="707"/>
      <c r="B3" s="717" t="s">
        <v>8</v>
      </c>
      <c r="C3" s="853" t="s">
        <v>9</v>
      </c>
      <c r="D3" s="854"/>
      <c r="E3" s="854"/>
      <c r="F3" s="855"/>
      <c r="G3" s="875"/>
      <c r="H3" s="876" t="s">
        <v>10</v>
      </c>
      <c r="I3" s="877">
        <v>45078</v>
      </c>
      <c r="J3" s="880"/>
      <c r="K3" s="867"/>
      <c r="L3" s="867"/>
      <c r="M3" s="871"/>
      <c r="V3" s="715"/>
      <c r="W3" s="711"/>
      <c r="X3" s="711"/>
      <c r="Y3" s="711"/>
    </row>
    <row r="4" spans="1:39" ht="30" customHeight="1">
      <c r="A4" s="707"/>
      <c r="B4" s="717" t="s">
        <v>11</v>
      </c>
      <c r="C4" s="853" t="s">
        <v>12</v>
      </c>
      <c r="D4" s="854"/>
      <c r="E4" s="854"/>
      <c r="F4" s="855"/>
      <c r="G4" s="874" t="s">
        <v>13</v>
      </c>
      <c r="H4" s="718" t="s">
        <v>14</v>
      </c>
      <c r="I4" s="873">
        <v>0.22877342476291962</v>
      </c>
      <c r="J4" s="880"/>
      <c r="K4" s="867"/>
      <c r="L4" s="867"/>
      <c r="M4" s="871"/>
      <c r="V4" s="715"/>
      <c r="W4" s="711"/>
      <c r="X4" s="711"/>
      <c r="Y4" s="711"/>
    </row>
    <row r="5" spans="1:39" ht="30" customHeight="1">
      <c r="A5" s="707"/>
      <c r="B5" s="717" t="s">
        <v>15</v>
      </c>
      <c r="C5" s="856" t="s">
        <v>1149</v>
      </c>
      <c r="D5" s="854"/>
      <c r="E5" s="854"/>
      <c r="F5" s="855"/>
      <c r="G5" s="736"/>
      <c r="H5" s="857" t="s">
        <v>16</v>
      </c>
      <c r="I5" s="878" t="s">
        <v>1152</v>
      </c>
      <c r="J5" s="880"/>
      <c r="K5" s="867"/>
      <c r="L5" s="867"/>
      <c r="M5" s="871"/>
      <c r="V5" s="715"/>
      <c r="W5" s="711"/>
      <c r="X5" s="711"/>
      <c r="Y5" s="711"/>
    </row>
    <row r="6" spans="1:39" ht="14">
      <c r="A6" s="707"/>
      <c r="B6" s="717" t="s">
        <v>1151</v>
      </c>
      <c r="C6" s="856" t="s">
        <v>969</v>
      </c>
      <c r="D6" s="854"/>
      <c r="E6" s="854"/>
      <c r="F6" s="855"/>
      <c r="G6" s="884" t="s">
        <v>980</v>
      </c>
      <c r="H6" s="882">
        <f>1-(97759.26/113764.39)</f>
        <v>0.14068664192723224</v>
      </c>
      <c r="I6" s="883"/>
      <c r="J6" s="881"/>
      <c r="K6" s="868"/>
      <c r="L6" s="868"/>
      <c r="M6" s="872"/>
      <c r="V6" s="715"/>
      <c r="W6" s="711"/>
      <c r="X6" s="711"/>
      <c r="Y6" s="711"/>
    </row>
    <row r="7" spans="1:39" ht="14">
      <c r="A7" s="707"/>
      <c r="B7" s="858"/>
      <c r="C7" s="859"/>
      <c r="D7" s="860"/>
      <c r="E7" s="860"/>
      <c r="F7" s="860"/>
      <c r="I7" s="861"/>
      <c r="J7" s="862"/>
      <c r="K7" s="862"/>
      <c r="L7" s="862"/>
      <c r="M7" s="862"/>
      <c r="V7" s="715"/>
      <c r="W7" s="711"/>
      <c r="X7" s="711"/>
      <c r="Y7" s="711"/>
    </row>
    <row r="8" spans="1:39" ht="33.75" customHeight="1" thickBot="1">
      <c r="A8" s="707"/>
      <c r="B8" s="863" t="s">
        <v>1148</v>
      </c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5"/>
      <c r="V8" s="715"/>
      <c r="W8" s="711"/>
      <c r="X8" s="711"/>
      <c r="Y8" s="711"/>
    </row>
    <row r="9" spans="1:39" ht="14.5" hidden="1" thickBot="1">
      <c r="A9" s="707"/>
      <c r="B9" s="708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10"/>
      <c r="V9" s="715"/>
      <c r="W9" s="711"/>
      <c r="X9" s="711"/>
      <c r="Y9" s="711"/>
    </row>
    <row r="10" spans="1:39" ht="19.5" hidden="1" customHeight="1">
      <c r="A10" s="707"/>
      <c r="B10" s="719" t="s">
        <v>0</v>
      </c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10"/>
      <c r="V10" s="715"/>
      <c r="W10" s="711"/>
      <c r="X10" s="711"/>
      <c r="Y10" s="711"/>
    </row>
    <row r="11" spans="1:39" ht="19.5" hidden="1" customHeight="1">
      <c r="A11" s="707"/>
      <c r="B11" s="720" t="s">
        <v>17</v>
      </c>
      <c r="C11" s="710"/>
      <c r="D11" s="720" t="s">
        <v>18</v>
      </c>
      <c r="E11" s="710"/>
      <c r="F11" s="720" t="s">
        <v>19</v>
      </c>
      <c r="G11" s="710"/>
      <c r="H11" s="720" t="s">
        <v>20</v>
      </c>
      <c r="I11" s="709"/>
      <c r="J11" s="709"/>
      <c r="K11" s="709"/>
      <c r="L11" s="709"/>
      <c r="M11" s="710"/>
      <c r="V11" s="715"/>
      <c r="W11" s="711"/>
      <c r="X11" s="711"/>
      <c r="Y11" s="711"/>
    </row>
    <row r="12" spans="1:39" ht="19.5" hidden="1" customHeight="1">
      <c r="A12" s="707"/>
      <c r="B12" s="721" t="s">
        <v>21</v>
      </c>
      <c r="C12" s="710"/>
      <c r="D12" s="722" t="s">
        <v>22</v>
      </c>
      <c r="E12" s="710"/>
      <c r="F12" s="723">
        <v>45045</v>
      </c>
      <c r="G12" s="710"/>
      <c r="H12" s="722" t="s">
        <v>23</v>
      </c>
      <c r="I12" s="709"/>
      <c r="J12" s="709"/>
      <c r="K12" s="709"/>
      <c r="L12" s="709"/>
      <c r="M12" s="710"/>
      <c r="V12" s="715"/>
      <c r="W12" s="711"/>
      <c r="X12" s="711"/>
      <c r="Y12" s="711"/>
    </row>
    <row r="13" spans="1:39" ht="24.75" hidden="1" customHeight="1">
      <c r="A13" s="707"/>
      <c r="B13" s="708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10"/>
      <c r="V13" s="715"/>
      <c r="W13" s="711"/>
      <c r="X13" s="711"/>
      <c r="Y13" s="711"/>
    </row>
    <row r="14" spans="1:39" ht="25.5" customHeight="1">
      <c r="A14" s="707"/>
      <c r="B14" s="724" t="s">
        <v>24</v>
      </c>
      <c r="C14" s="725" t="s">
        <v>25</v>
      </c>
      <c r="D14" s="710"/>
      <c r="E14" s="724" t="s">
        <v>26</v>
      </c>
      <c r="F14" s="724" t="s">
        <v>27</v>
      </c>
      <c r="G14" s="726" t="s">
        <v>987</v>
      </c>
      <c r="H14" s="727" t="s">
        <v>28</v>
      </c>
      <c r="I14" s="728"/>
      <c r="J14" s="729" t="s">
        <v>13</v>
      </c>
      <c r="K14" s="727" t="s">
        <v>29</v>
      </c>
      <c r="L14" s="728"/>
      <c r="M14" s="730" t="s">
        <v>30</v>
      </c>
      <c r="N14" s="579" t="s">
        <v>972</v>
      </c>
      <c r="O14" s="580"/>
      <c r="P14" s="579" t="s">
        <v>973</v>
      </c>
      <c r="Q14" s="580"/>
      <c r="R14" s="581" t="s">
        <v>970</v>
      </c>
      <c r="S14" s="582"/>
      <c r="T14" s="583" t="s">
        <v>971</v>
      </c>
      <c r="U14" s="584"/>
      <c r="V14" s="248"/>
      <c r="W14" s="715"/>
      <c r="X14" s="715"/>
      <c r="Y14" s="715"/>
      <c r="Z14" s="715"/>
      <c r="AA14" s="715"/>
      <c r="AB14" s="715"/>
      <c r="AC14" s="715"/>
      <c r="AD14" s="715"/>
      <c r="AE14" s="715"/>
    </row>
    <row r="15" spans="1:39" ht="25.5" customHeight="1">
      <c r="A15" s="707"/>
      <c r="B15" s="731"/>
      <c r="C15" s="732" t="s">
        <v>31</v>
      </c>
      <c r="D15" s="732" t="s">
        <v>32</v>
      </c>
      <c r="E15" s="731"/>
      <c r="F15" s="731"/>
      <c r="G15" s="731"/>
      <c r="H15" s="733" t="s">
        <v>33</v>
      </c>
      <c r="I15" s="734" t="s">
        <v>34</v>
      </c>
      <c r="J15" s="735"/>
      <c r="K15" s="733" t="s">
        <v>33</v>
      </c>
      <c r="L15" s="734" t="s">
        <v>34</v>
      </c>
      <c r="M15" s="736"/>
      <c r="N15" s="576" t="s">
        <v>82</v>
      </c>
      <c r="O15" s="363" t="s">
        <v>401</v>
      </c>
      <c r="P15" s="251" t="s">
        <v>82</v>
      </c>
      <c r="Q15" s="252" t="s">
        <v>401</v>
      </c>
      <c r="R15" s="937" t="s">
        <v>82</v>
      </c>
      <c r="S15" s="250" t="s">
        <v>383</v>
      </c>
      <c r="T15" s="937" t="s">
        <v>82</v>
      </c>
      <c r="U15" s="575" t="s">
        <v>383</v>
      </c>
      <c r="V15" s="249"/>
      <c r="W15" s="249"/>
      <c r="X15" s="737"/>
      <c r="Y15" s="737"/>
      <c r="Z15" s="737"/>
      <c r="AA15" s="737"/>
      <c r="AB15" s="577"/>
      <c r="AC15" s="578"/>
      <c r="AD15" s="577"/>
      <c r="AE15" s="578"/>
      <c r="AF15" s="737"/>
      <c r="AG15" s="737"/>
      <c r="AH15" s="737"/>
      <c r="AI15" s="737"/>
      <c r="AJ15" s="737"/>
      <c r="AK15" s="737"/>
      <c r="AL15" s="737"/>
      <c r="AM15" s="737"/>
    </row>
    <row r="16" spans="1:39" ht="14">
      <c r="A16" s="738"/>
      <c r="B16" s="739">
        <v>1</v>
      </c>
      <c r="C16" s="910"/>
      <c r="D16" s="739"/>
      <c r="E16" s="740" t="s">
        <v>35</v>
      </c>
      <c r="F16" s="741" t="s">
        <v>1</v>
      </c>
      <c r="G16" s="741"/>
      <c r="H16" s="742" t="s">
        <v>1</v>
      </c>
      <c r="I16" s="742" t="s">
        <v>1</v>
      </c>
      <c r="J16" s="742"/>
      <c r="K16" s="742" t="s">
        <v>1</v>
      </c>
      <c r="L16" s="743">
        <v>6085.37</v>
      </c>
      <c r="M16" s="744"/>
      <c r="N16" s="745"/>
      <c r="O16" s="746">
        <f>O17</f>
        <v>3042.6850000000004</v>
      </c>
      <c r="P16" s="747"/>
      <c r="Q16" s="748"/>
      <c r="R16" s="938"/>
      <c r="S16" s="746">
        <f>S17</f>
        <v>3042.6850000000004</v>
      </c>
      <c r="T16" s="926"/>
      <c r="U16" s="746">
        <f>U17</f>
        <v>3042.6850000000004</v>
      </c>
      <c r="V16" s="749"/>
      <c r="W16" s="750"/>
      <c r="X16" s="750"/>
      <c r="Y16" s="750"/>
    </row>
    <row r="17" spans="1:25" ht="15.75" customHeight="1">
      <c r="A17" s="738"/>
      <c r="B17" s="751" t="s">
        <v>2</v>
      </c>
      <c r="C17" s="911" t="s">
        <v>1</v>
      </c>
      <c r="D17" s="752" t="s">
        <v>1</v>
      </c>
      <c r="E17" s="753" t="s">
        <v>36</v>
      </c>
      <c r="F17" s="754" t="s">
        <v>1</v>
      </c>
      <c r="G17" s="755"/>
      <c r="H17" s="754" t="s">
        <v>1</v>
      </c>
      <c r="I17" s="754"/>
      <c r="J17" s="754"/>
      <c r="K17" s="754"/>
      <c r="L17" s="756">
        <v>6085.37</v>
      </c>
      <c r="M17" s="757"/>
      <c r="N17" s="758"/>
      <c r="O17" s="759">
        <f>SUM(O18:O21)</f>
        <v>3042.6850000000004</v>
      </c>
      <c r="P17" s="760"/>
      <c r="Q17" s="761"/>
      <c r="R17" s="762"/>
      <c r="S17" s="759">
        <f>SUM(S18:S20)</f>
        <v>3042.6850000000004</v>
      </c>
      <c r="T17" s="762"/>
      <c r="U17" s="759">
        <f>SUM(U18:U20)</f>
        <v>3042.6850000000004</v>
      </c>
      <c r="V17" s="763"/>
      <c r="W17" s="750"/>
      <c r="X17" s="750"/>
      <c r="Y17" s="750"/>
    </row>
    <row r="18" spans="1:25" ht="15.75" customHeight="1">
      <c r="A18" s="738"/>
      <c r="B18" s="718" t="s">
        <v>37</v>
      </c>
      <c r="C18" s="912"/>
      <c r="D18" s="764"/>
      <c r="E18" s="765" t="s">
        <v>38</v>
      </c>
      <c r="F18" s="766"/>
      <c r="G18" s="767"/>
      <c r="H18" s="766"/>
      <c r="I18" s="766"/>
      <c r="J18" s="766"/>
      <c r="K18" s="766"/>
      <c r="L18" s="768">
        <f>SUM(L19:L20)</f>
        <v>6085.3700000000008</v>
      </c>
      <c r="M18" s="769"/>
      <c r="N18" s="770"/>
      <c r="O18" s="771"/>
      <c r="P18" s="772"/>
      <c r="Q18" s="773"/>
      <c r="R18" s="932"/>
      <c r="S18" s="773"/>
      <c r="T18" s="927"/>
      <c r="U18" s="771"/>
      <c r="V18" s="774"/>
      <c r="W18" s="750"/>
      <c r="X18" s="750"/>
      <c r="Y18" s="750"/>
    </row>
    <row r="19" spans="1:25" ht="15.75" customHeight="1">
      <c r="A19" s="738"/>
      <c r="B19" s="775" t="s">
        <v>74</v>
      </c>
      <c r="C19" s="778" t="s">
        <v>76</v>
      </c>
      <c r="D19" s="776">
        <v>100305</v>
      </c>
      <c r="E19" s="777" t="s">
        <v>75</v>
      </c>
      <c r="F19" s="778" t="s">
        <v>39</v>
      </c>
      <c r="G19" s="779">
        <v>40</v>
      </c>
      <c r="H19" s="779">
        <v>62.699999999999996</v>
      </c>
      <c r="I19" s="779">
        <v>2508</v>
      </c>
      <c r="J19" s="779" t="s">
        <v>14</v>
      </c>
      <c r="K19" s="779">
        <v>77.044093732635048</v>
      </c>
      <c r="L19" s="779">
        <v>3081.76</v>
      </c>
      <c r="M19" s="780"/>
      <c r="N19" s="781">
        <f>'MEMORIA DE CALCULO 1º MEDIÇÃO'!K20</f>
        <v>0.5</v>
      </c>
      <c r="O19" s="771">
        <f>L19*N19</f>
        <v>1540.88</v>
      </c>
      <c r="P19" s="772"/>
      <c r="Q19" s="773"/>
      <c r="R19" s="932">
        <f>N19+P19</f>
        <v>0.5</v>
      </c>
      <c r="S19" s="771">
        <f>R19*L19</f>
        <v>1540.88</v>
      </c>
      <c r="T19" s="928">
        <f>1-R19</f>
        <v>0.5</v>
      </c>
      <c r="U19" s="771">
        <f>L19-S19</f>
        <v>1540.88</v>
      </c>
      <c r="V19" s="774"/>
      <c r="W19" s="750"/>
      <c r="X19" s="750"/>
      <c r="Y19" s="750"/>
    </row>
    <row r="20" spans="1:25" ht="15.75" customHeight="1">
      <c r="A20" s="738"/>
      <c r="B20" s="775" t="s">
        <v>78</v>
      </c>
      <c r="C20" s="778" t="s">
        <v>76</v>
      </c>
      <c r="D20" s="776">
        <v>90776</v>
      </c>
      <c r="E20" s="777" t="s">
        <v>79</v>
      </c>
      <c r="F20" s="778" t="s">
        <v>39</v>
      </c>
      <c r="G20" s="779">
        <v>120</v>
      </c>
      <c r="H20" s="779">
        <v>20.370000000000005</v>
      </c>
      <c r="I20" s="779">
        <v>2444.4000000000005</v>
      </c>
      <c r="J20" s="779" t="s">
        <v>14</v>
      </c>
      <c r="K20" s="779">
        <v>25.030114662420679</v>
      </c>
      <c r="L20" s="779">
        <v>3003.61</v>
      </c>
      <c r="M20" s="780"/>
      <c r="N20" s="781">
        <f>'MEMORIA DE CALCULO 1º MEDIÇÃO'!K23</f>
        <v>0.5</v>
      </c>
      <c r="O20" s="771">
        <f>L20*N20</f>
        <v>1501.8050000000001</v>
      </c>
      <c r="P20" s="772"/>
      <c r="Q20" s="773"/>
      <c r="R20" s="932">
        <f t="shared" ref="R20" si="0">N20+P20</f>
        <v>0.5</v>
      </c>
      <c r="S20" s="771">
        <f>R20*L20</f>
        <v>1501.8050000000001</v>
      </c>
      <c r="T20" s="928">
        <f>1-R20</f>
        <v>0.5</v>
      </c>
      <c r="U20" s="771">
        <f>L20-S20</f>
        <v>1501.8050000000001</v>
      </c>
      <c r="V20" s="774"/>
      <c r="W20" s="750"/>
      <c r="X20" s="750"/>
      <c r="Y20" s="750"/>
    </row>
    <row r="21" spans="1:25" ht="15.75" customHeight="1">
      <c r="A21" s="738"/>
      <c r="B21" s="776"/>
      <c r="C21" s="913"/>
      <c r="D21" s="782"/>
      <c r="E21" s="783"/>
      <c r="F21" s="784"/>
      <c r="G21" s="785"/>
      <c r="H21" s="784" t="s">
        <v>1</v>
      </c>
      <c r="I21" s="784"/>
      <c r="J21" s="784"/>
      <c r="K21" s="784"/>
      <c r="L21" s="786"/>
      <c r="M21" s="787"/>
      <c r="N21" s="770"/>
      <c r="O21" s="771"/>
      <c r="P21" s="772"/>
      <c r="Q21" s="773"/>
      <c r="R21" s="932"/>
      <c r="S21" s="773"/>
      <c r="T21" s="928"/>
      <c r="U21" s="771"/>
      <c r="V21" s="774"/>
      <c r="W21" s="750"/>
      <c r="X21" s="750"/>
      <c r="Y21" s="750"/>
    </row>
    <row r="22" spans="1:25" ht="14">
      <c r="A22" s="738"/>
      <c r="B22" s="788" t="s">
        <v>40</v>
      </c>
      <c r="C22" s="910"/>
      <c r="D22" s="739"/>
      <c r="E22" s="789" t="s">
        <v>41</v>
      </c>
      <c r="F22" s="741" t="s">
        <v>1</v>
      </c>
      <c r="G22" s="741"/>
      <c r="H22" s="742" t="s">
        <v>1</v>
      </c>
      <c r="I22" s="742" t="s">
        <v>1</v>
      </c>
      <c r="J22" s="742"/>
      <c r="K22" s="742" t="s">
        <v>1</v>
      </c>
      <c r="L22" s="790">
        <v>5226.810531124318</v>
      </c>
      <c r="M22" s="791"/>
      <c r="N22" s="792"/>
      <c r="O22" s="746">
        <f>O23</f>
        <v>6852.6643953526318</v>
      </c>
      <c r="P22" s="747"/>
      <c r="Q22" s="748"/>
      <c r="R22" s="938"/>
      <c r="S22" s="746">
        <f>S23</f>
        <v>6852.6643953526318</v>
      </c>
      <c r="T22" s="939"/>
      <c r="U22" s="746">
        <f>U23</f>
        <v>-1625.8538642283152</v>
      </c>
      <c r="V22" s="749"/>
      <c r="W22" s="750"/>
      <c r="X22" s="750"/>
      <c r="Y22" s="750"/>
    </row>
    <row r="23" spans="1:25" ht="15.75" customHeight="1">
      <c r="A23" s="738"/>
      <c r="B23" s="918" t="s">
        <v>3</v>
      </c>
      <c r="C23" s="919"/>
      <c r="D23" s="920"/>
      <c r="E23" s="921" t="s">
        <v>42</v>
      </c>
      <c r="F23" s="922"/>
      <c r="G23" s="923"/>
      <c r="H23" s="922"/>
      <c r="I23" s="922"/>
      <c r="J23" s="922"/>
      <c r="K23" s="922"/>
      <c r="L23" s="924">
        <f>SUM(L24:L32)</f>
        <v>5226.810531124318</v>
      </c>
      <c r="M23" s="925"/>
      <c r="N23" s="793"/>
      <c r="O23" s="759">
        <f>SUM(O24:O32)</f>
        <v>6852.6643953526318</v>
      </c>
      <c r="P23" s="760"/>
      <c r="Q23" s="761"/>
      <c r="R23" s="762"/>
      <c r="S23" s="759">
        <f>SUM(S24:S32)</f>
        <v>6852.6643953526318</v>
      </c>
      <c r="T23" s="940"/>
      <c r="U23" s="759">
        <f>SUM(U24:U32)</f>
        <v>-1625.8538642283152</v>
      </c>
      <c r="V23" s="763"/>
      <c r="W23" s="750"/>
      <c r="X23" s="750"/>
      <c r="Y23" s="750"/>
    </row>
    <row r="24" spans="1:25" ht="28">
      <c r="A24" s="794"/>
      <c r="B24" s="795" t="s">
        <v>83</v>
      </c>
      <c r="C24" s="778" t="s">
        <v>76</v>
      </c>
      <c r="D24" s="890">
        <v>97622</v>
      </c>
      <c r="E24" s="777" t="s">
        <v>84</v>
      </c>
      <c r="F24" s="778" t="s">
        <v>85</v>
      </c>
      <c r="G24" s="779">
        <v>4.4000000000000004</v>
      </c>
      <c r="H24" s="779">
        <v>47.593600000000009</v>
      </c>
      <c r="I24" s="779">
        <v>209.41184000000007</v>
      </c>
      <c r="J24" s="779" t="s">
        <v>14</v>
      </c>
      <c r="K24" s="779">
        <v>58.481750868796503</v>
      </c>
      <c r="L24" s="779">
        <v>257.32</v>
      </c>
      <c r="M24" s="780"/>
      <c r="N24" s="796">
        <f>'MEMORIA DE CALCULO 1º MEDIÇÃO'!K35</f>
        <v>4.6400000000000006</v>
      </c>
      <c r="O24" s="797">
        <f>N24*K24</f>
        <v>271.35532403121579</v>
      </c>
      <c r="P24" s="798"/>
      <c r="Q24" s="799"/>
      <c r="R24" s="929">
        <f>(N24+P24)</f>
        <v>4.6400000000000006</v>
      </c>
      <c r="S24" s="951">
        <f>R24*K24</f>
        <v>271.35532403121579</v>
      </c>
      <c r="T24" s="929">
        <f>G24-R24</f>
        <v>-0.24000000000000021</v>
      </c>
      <c r="U24" s="797">
        <f>L24-S24</f>
        <v>-14.035324031215794</v>
      </c>
      <c r="V24" s="715"/>
      <c r="W24" s="711"/>
      <c r="X24" s="711"/>
      <c r="Y24" s="711"/>
    </row>
    <row r="25" spans="1:25" ht="15.75" customHeight="1">
      <c r="A25" s="794"/>
      <c r="B25" s="800" t="s">
        <v>90</v>
      </c>
      <c r="C25" s="778" t="s">
        <v>93</v>
      </c>
      <c r="D25" s="890">
        <v>18</v>
      </c>
      <c r="E25" s="777" t="s">
        <v>91</v>
      </c>
      <c r="F25" s="778" t="s">
        <v>92</v>
      </c>
      <c r="G25" s="779">
        <v>90</v>
      </c>
      <c r="H25" s="779">
        <v>13.087199999999999</v>
      </c>
      <c r="I25" s="779">
        <v>1177.848</v>
      </c>
      <c r="J25" s="779" t="s">
        <v>14</v>
      </c>
      <c r="K25" s="779">
        <v>16.081203564557281</v>
      </c>
      <c r="L25" s="779">
        <v>1447.31</v>
      </c>
      <c r="M25" s="780"/>
      <c r="N25" s="796">
        <f>'MEMORIA DE CALCULO 1º MEDIÇÃO'!K42</f>
        <v>123.41900000000001</v>
      </c>
      <c r="O25" s="797">
        <f>N25*K25</f>
        <v>1984.7260627340952</v>
      </c>
      <c r="P25" s="798"/>
      <c r="Q25" s="799"/>
      <c r="R25" s="929">
        <f t="shared" ref="R25:R32" si="1">(N25+P25)</f>
        <v>123.41900000000001</v>
      </c>
      <c r="S25" s="951">
        <f t="shared" ref="S25:S32" si="2">R25*K25</f>
        <v>1984.7260627340952</v>
      </c>
      <c r="T25" s="929">
        <f>G25-R25</f>
        <v>-33.419000000000011</v>
      </c>
      <c r="U25" s="797">
        <f>L25-S25</f>
        <v>-537.41606273409525</v>
      </c>
      <c r="V25" s="715"/>
      <c r="W25" s="711"/>
      <c r="X25" s="711"/>
      <c r="Y25" s="711"/>
    </row>
    <row r="26" spans="1:25" ht="15.75" customHeight="1">
      <c r="A26" s="794"/>
      <c r="B26" s="801" t="s">
        <v>97</v>
      </c>
      <c r="C26" s="778" t="s">
        <v>76</v>
      </c>
      <c r="D26" s="890">
        <v>93358</v>
      </c>
      <c r="E26" s="777" t="s">
        <v>98</v>
      </c>
      <c r="F26" s="778" t="s">
        <v>85</v>
      </c>
      <c r="G26" s="779">
        <v>1.0799999999999998</v>
      </c>
      <c r="H26" s="779">
        <v>72.197000000000003</v>
      </c>
      <c r="I26" s="779">
        <v>77.972759999999994</v>
      </c>
      <c r="J26" s="779" t="s">
        <v>14</v>
      </c>
      <c r="K26" s="779">
        <v>88.713754947608507</v>
      </c>
      <c r="L26" s="779">
        <v>95.81</v>
      </c>
      <c r="M26" s="780"/>
      <c r="N26" s="796">
        <f>'MEMORIA DE CALCULO 1º MEDIÇÃO'!K47</f>
        <v>11.48</v>
      </c>
      <c r="O26" s="797">
        <f t="shared" ref="O26:O32" si="3">N26*K26</f>
        <v>1018.4339067985456</v>
      </c>
      <c r="P26" s="798"/>
      <c r="Q26" s="799"/>
      <c r="R26" s="929">
        <f t="shared" si="1"/>
        <v>11.48</v>
      </c>
      <c r="S26" s="951">
        <f t="shared" si="2"/>
        <v>1018.4339067985456</v>
      </c>
      <c r="T26" s="929">
        <f>G26-R26</f>
        <v>-10.4</v>
      </c>
      <c r="U26" s="797">
        <f>L26-S26</f>
        <v>-922.6239067985457</v>
      </c>
      <c r="V26" s="715"/>
      <c r="W26" s="711"/>
      <c r="X26" s="711"/>
      <c r="Y26" s="711"/>
    </row>
    <row r="27" spans="1:25" ht="15.75" customHeight="1">
      <c r="A27" s="794"/>
      <c r="B27" s="800" t="s">
        <v>101</v>
      </c>
      <c r="C27" s="778" t="s">
        <v>76</v>
      </c>
      <c r="D27" s="890">
        <v>97644</v>
      </c>
      <c r="E27" s="777" t="s">
        <v>102</v>
      </c>
      <c r="F27" s="778" t="s">
        <v>92</v>
      </c>
      <c r="G27" s="802">
        <v>3.72</v>
      </c>
      <c r="H27" s="779">
        <v>7.7313899999999993</v>
      </c>
      <c r="I27" s="779">
        <v>28.7607708</v>
      </c>
      <c r="J27" s="779" t="s">
        <v>14</v>
      </c>
      <c r="K27" s="779">
        <v>9.5001265684777891</v>
      </c>
      <c r="L27" s="779">
        <v>35.340000000000003</v>
      </c>
      <c r="M27" s="780"/>
      <c r="N27" s="796"/>
      <c r="O27" s="797">
        <f t="shared" si="3"/>
        <v>0</v>
      </c>
      <c r="P27" s="798"/>
      <c r="Q27" s="799"/>
      <c r="R27" s="929">
        <f t="shared" si="1"/>
        <v>0</v>
      </c>
      <c r="S27" s="951">
        <f t="shared" si="2"/>
        <v>0</v>
      </c>
      <c r="T27" s="929">
        <f>G27-R27</f>
        <v>3.72</v>
      </c>
      <c r="U27" s="797">
        <f>L27-S27</f>
        <v>35.340000000000003</v>
      </c>
      <c r="V27" s="715"/>
      <c r="W27" s="711"/>
      <c r="X27" s="711"/>
      <c r="Y27" s="711"/>
    </row>
    <row r="28" spans="1:25" ht="15.75" customHeight="1">
      <c r="A28" s="794"/>
      <c r="B28" s="800" t="s">
        <v>106</v>
      </c>
      <c r="C28" s="778" t="s">
        <v>109</v>
      </c>
      <c r="D28" s="890" t="s">
        <v>110</v>
      </c>
      <c r="E28" s="777" t="s">
        <v>107</v>
      </c>
      <c r="F28" s="778" t="s">
        <v>92</v>
      </c>
      <c r="G28" s="779">
        <v>19.599999999999998</v>
      </c>
      <c r="H28" s="779">
        <v>45.15</v>
      </c>
      <c r="I28" s="779">
        <v>884.93999999999983</v>
      </c>
      <c r="J28" s="779" t="s">
        <v>14</v>
      </c>
      <c r="K28" s="779">
        <v>55.479120128045821</v>
      </c>
      <c r="L28" s="779">
        <v>1087.3907545096979</v>
      </c>
      <c r="M28" s="780"/>
      <c r="N28" s="796">
        <f>'MEMORIA DE CALCULO 1º MEDIÇÃO'!K57</f>
        <v>34.72</v>
      </c>
      <c r="O28" s="797">
        <f t="shared" si="3"/>
        <v>1926.2350508457509</v>
      </c>
      <c r="P28" s="798"/>
      <c r="Q28" s="799"/>
      <c r="R28" s="929">
        <f t="shared" si="1"/>
        <v>34.72</v>
      </c>
      <c r="S28" s="951">
        <f t="shared" si="2"/>
        <v>1926.2350508457509</v>
      </c>
      <c r="T28" s="929">
        <f>G28-R28</f>
        <v>-15.120000000000001</v>
      </c>
      <c r="U28" s="797">
        <f>L28-S28</f>
        <v>-838.84429633605305</v>
      </c>
      <c r="V28" s="715"/>
      <c r="W28" s="711"/>
      <c r="X28" s="711"/>
      <c r="Y28" s="711"/>
    </row>
    <row r="29" spans="1:25" ht="28">
      <c r="A29" s="794"/>
      <c r="B29" s="800" t="s">
        <v>112</v>
      </c>
      <c r="C29" s="778" t="s">
        <v>76</v>
      </c>
      <c r="D29" s="890">
        <v>97640</v>
      </c>
      <c r="E29" s="777" t="s">
        <v>113</v>
      </c>
      <c r="F29" s="778" t="s">
        <v>92</v>
      </c>
      <c r="G29" s="779">
        <v>40.599999999999994</v>
      </c>
      <c r="H29" s="779">
        <v>1.376001</v>
      </c>
      <c r="I29" s="779">
        <v>55.865640599999992</v>
      </c>
      <c r="J29" s="779" t="s">
        <v>14</v>
      </c>
      <c r="K29" s="779">
        <v>1.6907934612472022</v>
      </c>
      <c r="L29" s="779">
        <v>68.650000000000006</v>
      </c>
      <c r="M29" s="780"/>
      <c r="N29" s="796">
        <f>'MEMORIA DE CALCULO 1º MEDIÇÃO'!K61</f>
        <v>40.599999999999994</v>
      </c>
      <c r="O29" s="797">
        <f t="shared" si="3"/>
        <v>68.646214526636399</v>
      </c>
      <c r="P29" s="798"/>
      <c r="Q29" s="799"/>
      <c r="R29" s="929">
        <f t="shared" si="1"/>
        <v>40.599999999999994</v>
      </c>
      <c r="S29" s="951">
        <f t="shared" si="2"/>
        <v>68.646214526636399</v>
      </c>
      <c r="T29" s="929">
        <f>G29-R29</f>
        <v>0</v>
      </c>
      <c r="U29" s="797">
        <f>L29-S29</f>
        <v>3.785473363606684E-3</v>
      </c>
      <c r="V29" s="715"/>
      <c r="W29" s="711"/>
      <c r="X29" s="711"/>
      <c r="Y29" s="711"/>
    </row>
    <row r="30" spans="1:25" ht="28">
      <c r="A30" s="794"/>
      <c r="B30" s="800" t="s">
        <v>115</v>
      </c>
      <c r="C30" s="778" t="s">
        <v>117</v>
      </c>
      <c r="D30" s="890" t="s">
        <v>118</v>
      </c>
      <c r="E30" s="777" t="s">
        <v>116</v>
      </c>
      <c r="F30" s="778" t="s">
        <v>85</v>
      </c>
      <c r="G30" s="779">
        <v>14.882400000000002</v>
      </c>
      <c r="H30" s="779">
        <v>46.788265000000003</v>
      </c>
      <c r="I30" s="779">
        <v>696.3216750360001</v>
      </c>
      <c r="J30" s="779" t="s">
        <v>14</v>
      </c>
      <c r="K30" s="779">
        <v>57.492176622765051</v>
      </c>
      <c r="L30" s="779">
        <v>855.62</v>
      </c>
      <c r="M30" s="780"/>
      <c r="N30" s="796">
        <f>'MEMORIA DE CALCULO 1º MEDIÇÃO'!K71</f>
        <v>10</v>
      </c>
      <c r="O30" s="797">
        <f t="shared" si="3"/>
        <v>574.92176622765055</v>
      </c>
      <c r="P30" s="798"/>
      <c r="Q30" s="799"/>
      <c r="R30" s="929">
        <f t="shared" si="1"/>
        <v>10</v>
      </c>
      <c r="S30" s="951">
        <f t="shared" si="2"/>
        <v>574.92176622765055</v>
      </c>
      <c r="T30" s="929">
        <f>G30-R30</f>
        <v>4.8824000000000023</v>
      </c>
      <c r="U30" s="797">
        <f>L30-S30</f>
        <v>280.69823377234945</v>
      </c>
      <c r="V30" s="715"/>
      <c r="W30" s="711"/>
      <c r="X30" s="711"/>
      <c r="Y30" s="711"/>
    </row>
    <row r="31" spans="1:25" ht="42">
      <c r="A31" s="794"/>
      <c r="B31" s="800" t="s">
        <v>125</v>
      </c>
      <c r="C31" s="778" t="s">
        <v>117</v>
      </c>
      <c r="D31" s="890" t="s">
        <v>128</v>
      </c>
      <c r="E31" s="777" t="s">
        <v>126</v>
      </c>
      <c r="F31" s="778" t="s">
        <v>127</v>
      </c>
      <c r="G31" s="779">
        <v>3</v>
      </c>
      <c r="H31" s="779">
        <v>301.94594000000001</v>
      </c>
      <c r="I31" s="779">
        <v>905.83781999999997</v>
      </c>
      <c r="J31" s="779" t="s">
        <v>14</v>
      </c>
      <c r="K31" s="779">
        <v>371.02314678705903</v>
      </c>
      <c r="L31" s="779">
        <v>1113.07</v>
      </c>
      <c r="M31" s="780"/>
      <c r="N31" s="796">
        <f>'MEMORIA DE CALCULO 1º MEDIÇÃO'!K76</f>
        <v>2</v>
      </c>
      <c r="O31" s="797">
        <f t="shared" si="3"/>
        <v>742.04629357411807</v>
      </c>
      <c r="P31" s="798"/>
      <c r="Q31" s="799"/>
      <c r="R31" s="929">
        <f t="shared" si="1"/>
        <v>2</v>
      </c>
      <c r="S31" s="951">
        <f t="shared" si="2"/>
        <v>742.04629357411807</v>
      </c>
      <c r="T31" s="929">
        <f>G31-R31</f>
        <v>1</v>
      </c>
      <c r="U31" s="797">
        <f>L31-S31</f>
        <v>371.02370642588187</v>
      </c>
      <c r="V31" s="715"/>
      <c r="W31" s="711"/>
      <c r="X31" s="711"/>
      <c r="Y31" s="711"/>
    </row>
    <row r="32" spans="1:25" ht="15.5" customHeight="1">
      <c r="A32" s="794"/>
      <c r="B32" s="800" t="s">
        <v>131</v>
      </c>
      <c r="C32" s="778" t="s">
        <v>109</v>
      </c>
      <c r="D32" s="891" t="s">
        <v>134</v>
      </c>
      <c r="E32" s="777" t="s">
        <v>132</v>
      </c>
      <c r="F32" s="778" t="s">
        <v>133</v>
      </c>
      <c r="G32" s="779">
        <v>20</v>
      </c>
      <c r="H32" s="779">
        <v>10.835999999999999</v>
      </c>
      <c r="I32" s="779">
        <v>216.71999999999997</v>
      </c>
      <c r="J32" s="779" t="s">
        <v>14</v>
      </c>
      <c r="K32" s="779">
        <v>13.314988830730995</v>
      </c>
      <c r="L32" s="779">
        <v>266.29977661461987</v>
      </c>
      <c r="M32" s="780"/>
      <c r="N32" s="796">
        <f>'MEMORIA DE CALCULO 1º MEDIÇÃO'!K81</f>
        <v>20</v>
      </c>
      <c r="O32" s="797">
        <f t="shared" si="3"/>
        <v>266.29977661461987</v>
      </c>
      <c r="P32" s="798"/>
      <c r="Q32" s="799"/>
      <c r="R32" s="929">
        <f t="shared" si="1"/>
        <v>20</v>
      </c>
      <c r="S32" s="951">
        <f t="shared" si="2"/>
        <v>266.29977661461987</v>
      </c>
      <c r="T32" s="929">
        <f>G32-R32</f>
        <v>0</v>
      </c>
      <c r="U32" s="797">
        <f>L32-S32</f>
        <v>0</v>
      </c>
      <c r="V32" s="715"/>
      <c r="W32" s="711"/>
      <c r="X32" s="711"/>
      <c r="Y32" s="711"/>
    </row>
    <row r="33" spans="1:25" ht="15.75" customHeight="1">
      <c r="A33" s="738"/>
      <c r="B33" s="803"/>
      <c r="C33" s="806"/>
      <c r="D33" s="804"/>
      <c r="E33" s="805"/>
      <c r="F33" s="806"/>
      <c r="G33" s="807"/>
      <c r="H33" s="807"/>
      <c r="I33" s="807"/>
      <c r="J33" s="807"/>
      <c r="K33" s="807"/>
      <c r="L33" s="807"/>
      <c r="M33" s="808"/>
      <c r="N33" s="809"/>
      <c r="O33" s="797"/>
      <c r="P33" s="798"/>
      <c r="Q33" s="799"/>
      <c r="R33" s="929"/>
      <c r="S33" s="799"/>
      <c r="T33" s="933"/>
      <c r="U33" s="797"/>
      <c r="V33" s="715"/>
      <c r="W33" s="711"/>
      <c r="X33" s="711"/>
      <c r="Y33" s="711"/>
    </row>
    <row r="34" spans="1:25" ht="15.75" customHeight="1">
      <c r="A34" s="738"/>
      <c r="B34" s="810" t="s">
        <v>43</v>
      </c>
      <c r="C34" s="914"/>
      <c r="D34" s="811"/>
      <c r="E34" s="812" t="s">
        <v>44</v>
      </c>
      <c r="F34" s="741" t="s">
        <v>1</v>
      </c>
      <c r="G34" s="741"/>
      <c r="H34" s="742" t="s">
        <v>1</v>
      </c>
      <c r="I34" s="742" t="s">
        <v>1</v>
      </c>
      <c r="J34" s="742"/>
      <c r="K34" s="742" t="s">
        <v>1</v>
      </c>
      <c r="L34" s="813">
        <v>74695.547092609704</v>
      </c>
      <c r="M34" s="814"/>
      <c r="N34" s="745"/>
      <c r="O34" s="746">
        <f>O35+O39+O43+O46+O56+O62</f>
        <v>36368.961536920622</v>
      </c>
      <c r="P34" s="747"/>
      <c r="Q34" s="748"/>
      <c r="R34" s="941"/>
      <c r="S34" s="746">
        <f>S35+S39+S43+S46+S56+S62</f>
        <v>36368.961536920622</v>
      </c>
      <c r="T34" s="930"/>
      <c r="U34" s="746">
        <f>U35+U39+U43+U46+U56+U62</f>
        <v>44567.497470765637</v>
      </c>
      <c r="V34" s="749"/>
      <c r="W34" s="711"/>
      <c r="X34" s="711"/>
      <c r="Y34" s="711"/>
    </row>
    <row r="35" spans="1:25" ht="15.75" customHeight="1">
      <c r="A35" s="738"/>
      <c r="B35" s="815" t="s">
        <v>45</v>
      </c>
      <c r="C35" s="816"/>
      <c r="D35" s="817"/>
      <c r="E35" s="818" t="s">
        <v>46</v>
      </c>
      <c r="F35" s="819"/>
      <c r="G35" s="820"/>
      <c r="H35" s="819"/>
      <c r="I35" s="819"/>
      <c r="J35" s="819"/>
      <c r="K35" s="819"/>
      <c r="L35" s="821">
        <f>SUM(L36:L38)</f>
        <v>6851.09</v>
      </c>
      <c r="M35" s="822"/>
      <c r="N35" s="758"/>
      <c r="O35" s="759">
        <f>SUM(O36:O38)</f>
        <v>1890.8664365531245</v>
      </c>
      <c r="P35" s="760"/>
      <c r="Q35" s="761"/>
      <c r="R35" s="942"/>
      <c r="S35" s="759">
        <f>SUM(S36:S38)</f>
        <v>1890.8664365531245</v>
      </c>
      <c r="T35" s="758"/>
      <c r="U35" s="759">
        <f>SUM(U36:U38)</f>
        <v>4960.2299999999996</v>
      </c>
      <c r="V35" s="763"/>
      <c r="W35" s="711"/>
      <c r="X35" s="711"/>
      <c r="Y35" s="711"/>
    </row>
    <row r="36" spans="1:25" ht="42">
      <c r="A36" s="794"/>
      <c r="B36" s="800" t="s">
        <v>138</v>
      </c>
      <c r="C36" s="778" t="s">
        <v>76</v>
      </c>
      <c r="D36" s="776">
        <v>103328</v>
      </c>
      <c r="E36" s="777" t="s">
        <v>139</v>
      </c>
      <c r="F36" s="778" t="s">
        <v>92</v>
      </c>
      <c r="G36" s="779">
        <v>3.5</v>
      </c>
      <c r="H36" s="779">
        <v>77.23417400000001</v>
      </c>
      <c r="I36" s="779">
        <v>270.31960900000001</v>
      </c>
      <c r="J36" s="779" t="s">
        <v>14</v>
      </c>
      <c r="K36" s="779">
        <v>94.903300494715253</v>
      </c>
      <c r="L36" s="779">
        <v>332.16</v>
      </c>
      <c r="M36" s="780"/>
      <c r="N36" s="809">
        <f>'MEMORIA DE CALCULO 1º MEDIÇÃO'!K110</f>
        <v>3.5</v>
      </c>
      <c r="O36" s="797">
        <f>N36*K36</f>
        <v>332.16155173150338</v>
      </c>
      <c r="P36" s="798"/>
      <c r="Q36" s="799"/>
      <c r="R36" s="929">
        <f t="shared" ref="R36:R38" si="4">(N36+P36)</f>
        <v>3.5</v>
      </c>
      <c r="S36" s="951">
        <f>R36*K36</f>
        <v>332.16155173150338</v>
      </c>
      <c r="T36" s="933">
        <f>G36-R36</f>
        <v>0</v>
      </c>
      <c r="U36" s="951">
        <f>TRUNC(T36*M36,2)</f>
        <v>0</v>
      </c>
      <c r="V36" s="715"/>
      <c r="W36" s="711"/>
      <c r="X36" s="711"/>
      <c r="Y36" s="711"/>
    </row>
    <row r="37" spans="1:25" ht="42">
      <c r="A37" s="794"/>
      <c r="B37" s="800" t="s">
        <v>142</v>
      </c>
      <c r="C37" s="778" t="s">
        <v>76</v>
      </c>
      <c r="D37" s="776">
        <v>103326</v>
      </c>
      <c r="E37" s="777" t="s">
        <v>143</v>
      </c>
      <c r="F37" s="778" t="s">
        <v>92</v>
      </c>
      <c r="G37" s="779">
        <v>15.749999999999998</v>
      </c>
      <c r="H37" s="779">
        <v>80.539981999999995</v>
      </c>
      <c r="I37" s="779">
        <v>1268.5047164999999</v>
      </c>
      <c r="J37" s="779" t="s">
        <v>14</v>
      </c>
      <c r="K37" s="779">
        <v>98.965389512483895</v>
      </c>
      <c r="L37" s="779">
        <v>1558.7</v>
      </c>
      <c r="M37" s="780"/>
      <c r="N37" s="809">
        <f>'MEMORIA DE CALCULO 1º MEDIÇÃO'!K114</f>
        <v>15.749999999999998</v>
      </c>
      <c r="O37" s="797">
        <f>N37*K37</f>
        <v>1558.7048848216211</v>
      </c>
      <c r="P37" s="798"/>
      <c r="Q37" s="799"/>
      <c r="R37" s="929">
        <f t="shared" si="4"/>
        <v>15.749999999999998</v>
      </c>
      <c r="S37" s="951">
        <f>R37*K37</f>
        <v>1558.7048848216211</v>
      </c>
      <c r="T37" s="933">
        <f>G37-R37</f>
        <v>0</v>
      </c>
      <c r="U37" s="951">
        <f>TRUNC(T37*M37,2)</f>
        <v>0</v>
      </c>
      <c r="V37" s="715"/>
      <c r="W37" s="711"/>
      <c r="X37" s="711"/>
      <c r="Y37" s="711"/>
    </row>
    <row r="38" spans="1:25" ht="15.75" customHeight="1">
      <c r="A38" s="738"/>
      <c r="B38" s="800" t="s">
        <v>146</v>
      </c>
      <c r="C38" s="778" t="s">
        <v>148</v>
      </c>
      <c r="D38" s="823" t="s">
        <v>149</v>
      </c>
      <c r="E38" s="824" t="s">
        <v>147</v>
      </c>
      <c r="F38" s="778" t="s">
        <v>92</v>
      </c>
      <c r="G38" s="779">
        <v>9.4</v>
      </c>
      <c r="H38" s="779">
        <v>429.44</v>
      </c>
      <c r="I38" s="779">
        <v>4036.7360000000003</v>
      </c>
      <c r="J38" s="779" t="s">
        <v>14</v>
      </c>
      <c r="K38" s="779">
        <v>527.68445953018818</v>
      </c>
      <c r="L38" s="779">
        <v>4960.2299999999996</v>
      </c>
      <c r="M38" s="780"/>
      <c r="N38" s="809"/>
      <c r="O38" s="797"/>
      <c r="P38" s="798"/>
      <c r="Q38" s="799"/>
      <c r="R38" s="929">
        <f t="shared" si="4"/>
        <v>0</v>
      </c>
      <c r="S38" s="951">
        <f>TRUNC(R38*K38,2)</f>
        <v>0</v>
      </c>
      <c r="T38" s="933">
        <f>G38-R38</f>
        <v>9.4</v>
      </c>
      <c r="U38" s="797">
        <f>L38-S38</f>
        <v>4960.2299999999996</v>
      </c>
      <c r="V38" s="715"/>
      <c r="W38" s="711"/>
      <c r="X38" s="711"/>
      <c r="Y38" s="711"/>
    </row>
    <row r="39" spans="1:25" ht="15.75" customHeight="1">
      <c r="A39" s="738"/>
      <c r="B39" s="815" t="s">
        <v>47</v>
      </c>
      <c r="C39" s="816"/>
      <c r="D39" s="817"/>
      <c r="E39" s="818" t="s">
        <v>48</v>
      </c>
      <c r="F39" s="819"/>
      <c r="G39" s="820"/>
      <c r="H39" s="819"/>
      <c r="I39" s="819"/>
      <c r="J39" s="819"/>
      <c r="K39" s="819"/>
      <c r="L39" s="821">
        <f>SUM(L40:L42)</f>
        <v>20053.18</v>
      </c>
      <c r="M39" s="822"/>
      <c r="N39" s="758"/>
      <c r="O39" s="759">
        <f>SUM(O40:O42)</f>
        <v>0</v>
      </c>
      <c r="P39" s="760"/>
      <c r="Q39" s="761"/>
      <c r="R39" s="942"/>
      <c r="S39" s="759">
        <f>SUM(S40:S42)</f>
        <v>0</v>
      </c>
      <c r="T39" s="758"/>
      <c r="U39" s="759">
        <f>SUM(U40:U42)</f>
        <v>20053.18</v>
      </c>
      <c r="V39" s="763"/>
      <c r="W39" s="711"/>
      <c r="X39" s="711"/>
      <c r="Y39" s="711"/>
    </row>
    <row r="40" spans="1:25" ht="28">
      <c r="A40" s="794"/>
      <c r="B40" s="800" t="s">
        <v>150</v>
      </c>
      <c r="C40" s="778" t="s">
        <v>76</v>
      </c>
      <c r="D40" s="825" t="s">
        <v>153</v>
      </c>
      <c r="E40" s="777" t="s">
        <v>151</v>
      </c>
      <c r="F40" s="778" t="s">
        <v>152</v>
      </c>
      <c r="G40" s="779">
        <v>1</v>
      </c>
      <c r="H40" s="779">
        <v>11084.560000000001</v>
      </c>
      <c r="I40" s="779">
        <v>11084.560000000001</v>
      </c>
      <c r="J40" s="779" t="s">
        <v>14</v>
      </c>
      <c r="K40" s="779">
        <v>13620.41275319007</v>
      </c>
      <c r="L40" s="779">
        <v>13620.41</v>
      </c>
      <c r="M40" s="780"/>
      <c r="N40" s="809"/>
      <c r="O40" s="797"/>
      <c r="P40" s="798"/>
      <c r="Q40" s="799"/>
      <c r="R40" s="929">
        <f t="shared" ref="R40:R61" si="5">(N40+P40)</f>
        <v>0</v>
      </c>
      <c r="S40" s="951">
        <f>R40*K40</f>
        <v>0</v>
      </c>
      <c r="T40" s="933">
        <f>G40-R40</f>
        <v>1</v>
      </c>
      <c r="U40" s="797">
        <f>L40-S40</f>
        <v>13620.41</v>
      </c>
      <c r="V40" s="715"/>
      <c r="W40" s="711"/>
      <c r="X40" s="711"/>
      <c r="Y40" s="711"/>
    </row>
    <row r="41" spans="1:25" ht="28">
      <c r="A41" s="794"/>
      <c r="B41" s="800" t="s">
        <v>49</v>
      </c>
      <c r="C41" s="778" t="s">
        <v>109</v>
      </c>
      <c r="D41" s="776" t="s">
        <v>156</v>
      </c>
      <c r="E41" s="777" t="s">
        <v>155</v>
      </c>
      <c r="F41" s="778" t="s">
        <v>92</v>
      </c>
      <c r="G41" s="779">
        <v>10</v>
      </c>
      <c r="H41" s="779">
        <v>450</v>
      </c>
      <c r="I41" s="779">
        <v>4500</v>
      </c>
      <c r="J41" s="779" t="s">
        <v>14</v>
      </c>
      <c r="K41" s="779">
        <v>552.94804114331384</v>
      </c>
      <c r="L41" s="779">
        <v>5529.48</v>
      </c>
      <c r="M41" s="780"/>
      <c r="N41" s="809"/>
      <c r="O41" s="797"/>
      <c r="P41" s="798"/>
      <c r="Q41" s="799"/>
      <c r="R41" s="929">
        <f t="shared" si="5"/>
        <v>0</v>
      </c>
      <c r="S41" s="951">
        <f>R41*K41</f>
        <v>0</v>
      </c>
      <c r="T41" s="933">
        <f>G41-R41</f>
        <v>10</v>
      </c>
      <c r="U41" s="797">
        <f>L41-S41</f>
        <v>5529.48</v>
      </c>
      <c r="V41" s="715"/>
      <c r="W41" s="711"/>
      <c r="X41" s="711"/>
      <c r="Y41" s="711"/>
    </row>
    <row r="42" spans="1:25" ht="42">
      <c r="A42" s="794"/>
      <c r="B42" s="800" t="s">
        <v>50</v>
      </c>
      <c r="C42" s="778" t="s">
        <v>76</v>
      </c>
      <c r="D42" s="776">
        <v>90796</v>
      </c>
      <c r="E42" s="777" t="s">
        <v>160</v>
      </c>
      <c r="F42" s="778" t="s">
        <v>127</v>
      </c>
      <c r="G42" s="779">
        <v>1</v>
      </c>
      <c r="H42" s="779">
        <v>735.11436200000003</v>
      </c>
      <c r="I42" s="779">
        <v>735.11436200000003</v>
      </c>
      <c r="J42" s="779" t="s">
        <v>14</v>
      </c>
      <c r="K42" s="779">
        <v>903.28899218714866</v>
      </c>
      <c r="L42" s="779">
        <v>903.29</v>
      </c>
      <c r="M42" s="780"/>
      <c r="N42" s="809"/>
      <c r="O42" s="797"/>
      <c r="P42" s="798"/>
      <c r="Q42" s="799"/>
      <c r="R42" s="929">
        <f t="shared" si="5"/>
        <v>0</v>
      </c>
      <c r="S42" s="951">
        <f>R42*K42</f>
        <v>0</v>
      </c>
      <c r="T42" s="933">
        <f>G42-R42</f>
        <v>1</v>
      </c>
      <c r="U42" s="797">
        <f>L42-S42</f>
        <v>903.29</v>
      </c>
      <c r="V42" s="715"/>
      <c r="W42" s="711"/>
      <c r="X42" s="711"/>
      <c r="Y42" s="711"/>
    </row>
    <row r="43" spans="1:25" ht="15.75" customHeight="1">
      <c r="A43" s="738"/>
      <c r="B43" s="815" t="s">
        <v>163</v>
      </c>
      <c r="C43" s="816"/>
      <c r="D43" s="817"/>
      <c r="E43" s="818" t="s">
        <v>51</v>
      </c>
      <c r="F43" s="819"/>
      <c r="G43" s="820"/>
      <c r="H43" s="819"/>
      <c r="I43" s="819"/>
      <c r="J43" s="819"/>
      <c r="K43" s="819"/>
      <c r="L43" s="821">
        <f>SUM(L44:L45)</f>
        <v>2807.27</v>
      </c>
      <c r="M43" s="822"/>
      <c r="N43" s="758"/>
      <c r="O43" s="759">
        <f>SUM(O44:O45)</f>
        <v>0</v>
      </c>
      <c r="P43" s="760"/>
      <c r="Q43" s="761"/>
      <c r="R43" s="942"/>
      <c r="S43" s="759">
        <f>SUM(S44:S45)</f>
        <v>0</v>
      </c>
      <c r="T43" s="758"/>
      <c r="U43" s="759">
        <f>SUM(U44:U45)</f>
        <v>2807.27</v>
      </c>
      <c r="V43" s="763"/>
      <c r="W43" s="711"/>
      <c r="X43" s="711"/>
      <c r="Y43" s="711"/>
    </row>
    <row r="44" spans="1:25" ht="28">
      <c r="A44" s="794"/>
      <c r="B44" s="800" t="s">
        <v>164</v>
      </c>
      <c r="C44" s="778" t="s">
        <v>76</v>
      </c>
      <c r="D44" s="776">
        <v>96114</v>
      </c>
      <c r="E44" s="777" t="s">
        <v>165</v>
      </c>
      <c r="F44" s="778" t="s">
        <v>92</v>
      </c>
      <c r="G44" s="779">
        <v>30</v>
      </c>
      <c r="H44" s="779">
        <v>71.360310999999996</v>
      </c>
      <c r="I44" s="779">
        <v>2140.80933</v>
      </c>
      <c r="J44" s="779" t="s">
        <v>14</v>
      </c>
      <c r="K44" s="779">
        <v>87.685653739617038</v>
      </c>
      <c r="L44" s="779">
        <v>2630.57</v>
      </c>
      <c r="M44" s="780"/>
      <c r="N44" s="809"/>
      <c r="O44" s="797"/>
      <c r="P44" s="798"/>
      <c r="Q44" s="799"/>
      <c r="R44" s="929">
        <f t="shared" si="5"/>
        <v>0</v>
      </c>
      <c r="S44" s="951">
        <f>R44*K44</f>
        <v>0</v>
      </c>
      <c r="T44" s="933">
        <f>G44-R44</f>
        <v>30</v>
      </c>
      <c r="U44" s="797">
        <f>L44-S44</f>
        <v>2630.57</v>
      </c>
      <c r="V44" s="715"/>
      <c r="W44" s="711"/>
      <c r="X44" s="711"/>
      <c r="Y44" s="711"/>
    </row>
    <row r="45" spans="1:25" ht="15.75" customHeight="1">
      <c r="A45" s="738"/>
      <c r="B45" s="800" t="s">
        <v>168</v>
      </c>
      <c r="C45" s="778" t="s">
        <v>170</v>
      </c>
      <c r="D45" s="776">
        <v>210506</v>
      </c>
      <c r="E45" s="777" t="s">
        <v>169</v>
      </c>
      <c r="F45" s="778" t="s">
        <v>133</v>
      </c>
      <c r="G45" s="779">
        <v>10</v>
      </c>
      <c r="H45" s="779">
        <v>14.38</v>
      </c>
      <c r="I45" s="779">
        <v>143.80000000000001</v>
      </c>
      <c r="J45" s="779" t="s">
        <v>14</v>
      </c>
      <c r="K45" s="779">
        <v>17.669761848090786</v>
      </c>
      <c r="L45" s="779">
        <v>176.7</v>
      </c>
      <c r="M45" s="780"/>
      <c r="N45" s="809"/>
      <c r="O45" s="797"/>
      <c r="P45" s="798"/>
      <c r="Q45" s="799"/>
      <c r="R45" s="929">
        <f t="shared" si="5"/>
        <v>0</v>
      </c>
      <c r="S45" s="951">
        <f>R45*K45</f>
        <v>0</v>
      </c>
      <c r="T45" s="933">
        <f>G45-R45</f>
        <v>10</v>
      </c>
      <c r="U45" s="797">
        <f>L45-S45</f>
        <v>176.7</v>
      </c>
      <c r="V45" s="715"/>
      <c r="W45" s="711"/>
      <c r="X45" s="711"/>
      <c r="Y45" s="711"/>
    </row>
    <row r="46" spans="1:25" ht="15.75" customHeight="1">
      <c r="A46" s="738"/>
      <c r="B46" s="815" t="s">
        <v>52</v>
      </c>
      <c r="C46" s="816"/>
      <c r="D46" s="817"/>
      <c r="E46" s="818" t="s">
        <v>53</v>
      </c>
      <c r="F46" s="819"/>
      <c r="G46" s="820"/>
      <c r="H46" s="819"/>
      <c r="I46" s="819"/>
      <c r="J46" s="819"/>
      <c r="K46" s="819"/>
      <c r="L46" s="821">
        <f>SUM(L47:L55)</f>
        <v>26848.43</v>
      </c>
      <c r="M46" s="822"/>
      <c r="N46" s="758"/>
      <c r="O46" s="759">
        <f>SUM(O47:O55)</f>
        <v>30724.009937740542</v>
      </c>
      <c r="P46" s="760"/>
      <c r="Q46" s="761"/>
      <c r="R46" s="942"/>
      <c r="S46" s="759">
        <f>SUM(S47:S55)</f>
        <v>30724.009937740542</v>
      </c>
      <c r="T46" s="758"/>
      <c r="U46" s="759">
        <f>SUM(U47:U55)</f>
        <v>-3875.5799377405447</v>
      </c>
      <c r="V46" s="763"/>
      <c r="W46" s="711"/>
      <c r="X46" s="711"/>
      <c r="Y46" s="711"/>
    </row>
    <row r="47" spans="1:25" ht="33" customHeight="1">
      <c r="A47" s="794"/>
      <c r="B47" s="800" t="s">
        <v>173</v>
      </c>
      <c r="C47" s="778" t="s">
        <v>76</v>
      </c>
      <c r="D47" s="776">
        <v>87879</v>
      </c>
      <c r="E47" s="777" t="s">
        <v>174</v>
      </c>
      <c r="F47" s="778" t="s">
        <v>92</v>
      </c>
      <c r="G47" s="779">
        <v>20.72</v>
      </c>
      <c r="H47" s="779">
        <v>3.8429129999999998</v>
      </c>
      <c r="I47" s="779">
        <v>79.625157359999989</v>
      </c>
      <c r="J47" s="779" t="s">
        <v>14</v>
      </c>
      <c r="K47" s="779">
        <v>4.7220693680759451</v>
      </c>
      <c r="L47" s="779">
        <v>97.84</v>
      </c>
      <c r="M47" s="780"/>
      <c r="N47" s="809">
        <f>TRUNC('MEMORIA DE CALCULO 1º MEDIÇÃO'!K154,2)</f>
        <v>13.18</v>
      </c>
      <c r="O47" s="797">
        <f>N47*K47</f>
        <v>62.236874271240957</v>
      </c>
      <c r="P47" s="798"/>
      <c r="Q47" s="799"/>
      <c r="R47" s="929">
        <f t="shared" si="5"/>
        <v>13.18</v>
      </c>
      <c r="S47" s="951">
        <f>R47*K47</f>
        <v>62.236874271240957</v>
      </c>
      <c r="T47" s="933">
        <f>G47-R47</f>
        <v>7.5399999999999991</v>
      </c>
      <c r="U47" s="797">
        <f>L47-S47</f>
        <v>35.603125728759046</v>
      </c>
      <c r="V47" s="715"/>
      <c r="W47" s="711"/>
      <c r="X47" s="711"/>
      <c r="Y47" s="711"/>
    </row>
    <row r="48" spans="1:25" ht="42.75" customHeight="1">
      <c r="A48" s="794"/>
      <c r="B48" s="800" t="s">
        <v>177</v>
      </c>
      <c r="C48" s="778" t="s">
        <v>76</v>
      </c>
      <c r="D48" s="776">
        <v>87536</v>
      </c>
      <c r="E48" s="777" t="s">
        <v>178</v>
      </c>
      <c r="F48" s="778" t="s">
        <v>92</v>
      </c>
      <c r="G48" s="779">
        <v>20.72</v>
      </c>
      <c r="H48" s="779">
        <v>32.647260000000003</v>
      </c>
      <c r="I48" s="779">
        <v>676.45122720000006</v>
      </c>
      <c r="J48" s="779" t="s">
        <v>14</v>
      </c>
      <c r="K48" s="779">
        <v>40.116085479325477</v>
      </c>
      <c r="L48" s="779">
        <v>831.21</v>
      </c>
      <c r="M48" s="780"/>
      <c r="N48" s="809">
        <f>TRUNC('MEMORIA DE CALCULO 1º MEDIÇÃO'!K158,2)</f>
        <v>13.18</v>
      </c>
      <c r="O48" s="797">
        <f t="shared" ref="O48:O55" si="6">N48*K48</f>
        <v>528.73000661750973</v>
      </c>
      <c r="P48" s="798"/>
      <c r="Q48" s="799"/>
      <c r="R48" s="929">
        <f t="shared" si="5"/>
        <v>13.18</v>
      </c>
      <c r="S48" s="951">
        <f t="shared" ref="S48:S55" si="7">R48*K48</f>
        <v>528.73000661750973</v>
      </c>
      <c r="T48" s="933">
        <f>G48-R48</f>
        <v>7.5399999999999991</v>
      </c>
      <c r="U48" s="797">
        <f>L48-S48</f>
        <v>302.47999338249031</v>
      </c>
      <c r="V48" s="715"/>
      <c r="W48" s="711"/>
      <c r="X48" s="711"/>
      <c r="Y48" s="711"/>
    </row>
    <row r="49" spans="1:25" ht="15.75" customHeight="1">
      <c r="A49" s="794"/>
      <c r="B49" s="800" t="s">
        <v>180</v>
      </c>
      <c r="C49" s="778" t="s">
        <v>93</v>
      </c>
      <c r="D49" s="825">
        <v>2180</v>
      </c>
      <c r="E49" s="777" t="s">
        <v>181</v>
      </c>
      <c r="F49" s="778" t="s">
        <v>92</v>
      </c>
      <c r="G49" s="779">
        <v>122</v>
      </c>
      <c r="H49" s="779">
        <v>25.708000000000002</v>
      </c>
      <c r="I49" s="779">
        <v>3136.3760000000002</v>
      </c>
      <c r="J49" s="779" t="s">
        <v>14</v>
      </c>
      <c r="K49" s="779">
        <v>31.589307203805141</v>
      </c>
      <c r="L49" s="779">
        <v>3853.9</v>
      </c>
      <c r="M49" s="780"/>
      <c r="N49" s="809">
        <f>'MEMORIA DE CALCULO 1º MEDIÇÃO'!K164</f>
        <v>130.5232</v>
      </c>
      <c r="O49" s="797">
        <f t="shared" si="6"/>
        <v>4123.1374620236993</v>
      </c>
      <c r="P49" s="798"/>
      <c r="Q49" s="799"/>
      <c r="R49" s="929">
        <f t="shared" si="5"/>
        <v>130.5232</v>
      </c>
      <c r="S49" s="951">
        <f t="shared" si="7"/>
        <v>4123.1374620236993</v>
      </c>
      <c r="T49" s="933">
        <f>G49-R49</f>
        <v>-8.5232000000000028</v>
      </c>
      <c r="U49" s="797">
        <f>L49-S49</f>
        <v>-269.23746202369921</v>
      </c>
      <c r="V49" s="715"/>
      <c r="W49" s="711"/>
      <c r="X49" s="711"/>
      <c r="Y49" s="711"/>
    </row>
    <row r="50" spans="1:25" ht="55.5" customHeight="1">
      <c r="A50" s="794"/>
      <c r="B50" s="800" t="s">
        <v>182</v>
      </c>
      <c r="C50" s="778" t="s">
        <v>76</v>
      </c>
      <c r="D50" s="776">
        <v>98681</v>
      </c>
      <c r="E50" s="777" t="s">
        <v>183</v>
      </c>
      <c r="F50" s="778" t="s">
        <v>108</v>
      </c>
      <c r="G50" s="779">
        <v>35</v>
      </c>
      <c r="H50" s="779">
        <v>34.74644</v>
      </c>
      <c r="I50" s="779">
        <v>1216.1253999999999</v>
      </c>
      <c r="J50" s="779" t="s">
        <v>14</v>
      </c>
      <c r="K50" s="779">
        <v>42.695502077119301</v>
      </c>
      <c r="L50" s="779">
        <v>1494.34</v>
      </c>
      <c r="M50" s="780"/>
      <c r="N50" s="809">
        <f>TRUNC('MEMORIA DE CALCULO 1º MEDIÇÃO'!K169,2)</f>
        <v>49.22</v>
      </c>
      <c r="O50" s="797">
        <f t="shared" si="6"/>
        <v>2101.472612235812</v>
      </c>
      <c r="P50" s="798"/>
      <c r="Q50" s="799"/>
      <c r="R50" s="929">
        <f t="shared" si="5"/>
        <v>49.22</v>
      </c>
      <c r="S50" s="951">
        <f t="shared" si="7"/>
        <v>2101.472612235812</v>
      </c>
      <c r="T50" s="933">
        <f>G50-R50</f>
        <v>-14.219999999999999</v>
      </c>
      <c r="U50" s="797">
        <f>L50-S50</f>
        <v>-607.13261223581208</v>
      </c>
      <c r="V50" s="715"/>
      <c r="W50" s="711"/>
      <c r="X50" s="711"/>
      <c r="Y50" s="711"/>
    </row>
    <row r="51" spans="1:25" ht="15.75" customHeight="1">
      <c r="A51" s="794"/>
      <c r="B51" s="800" t="s">
        <v>184</v>
      </c>
      <c r="C51" s="778" t="s">
        <v>186</v>
      </c>
      <c r="D51" s="776">
        <v>180028</v>
      </c>
      <c r="E51" s="777" t="s">
        <v>185</v>
      </c>
      <c r="F51" s="778" t="s">
        <v>108</v>
      </c>
      <c r="G51" s="779">
        <v>35</v>
      </c>
      <c r="H51" s="779">
        <v>19.89312</v>
      </c>
      <c r="I51" s="779">
        <v>696.25919999999996</v>
      </c>
      <c r="J51" s="779" t="s">
        <v>14</v>
      </c>
      <c r="K51" s="779">
        <v>24.444137191619731</v>
      </c>
      <c r="L51" s="779">
        <v>855.54</v>
      </c>
      <c r="M51" s="780"/>
      <c r="N51" s="809">
        <f>'MEMORIA DE CALCULO 1º MEDIÇÃO'!K173</f>
        <v>46</v>
      </c>
      <c r="O51" s="797">
        <f t="shared" si="6"/>
        <v>1124.4303108145077</v>
      </c>
      <c r="P51" s="798"/>
      <c r="Q51" s="799"/>
      <c r="R51" s="929">
        <f t="shared" si="5"/>
        <v>46</v>
      </c>
      <c r="S51" s="951">
        <f t="shared" si="7"/>
        <v>1124.4303108145077</v>
      </c>
      <c r="T51" s="933">
        <f>G51-R51</f>
        <v>-11</v>
      </c>
      <c r="U51" s="797">
        <f>L51-S51</f>
        <v>-268.89031081450776</v>
      </c>
      <c r="V51" s="715"/>
      <c r="W51" s="711"/>
      <c r="X51" s="711"/>
      <c r="Y51" s="711"/>
    </row>
    <row r="52" spans="1:25" ht="64.5" customHeight="1">
      <c r="A52" s="794"/>
      <c r="B52" s="800" t="s">
        <v>187</v>
      </c>
      <c r="C52" s="778" t="s">
        <v>189</v>
      </c>
      <c r="D52" s="775" t="s">
        <v>190</v>
      </c>
      <c r="E52" s="777" t="s">
        <v>188</v>
      </c>
      <c r="F52" s="778" t="s">
        <v>92</v>
      </c>
      <c r="G52" s="779">
        <v>56</v>
      </c>
      <c r="H52" s="779">
        <v>167.14750000000001</v>
      </c>
      <c r="I52" s="779">
        <v>9360.26</v>
      </c>
      <c r="J52" s="779" t="s">
        <v>14</v>
      </c>
      <c r="K52" s="779">
        <v>205.38640601556011</v>
      </c>
      <c r="L52" s="779">
        <v>11501.64</v>
      </c>
      <c r="M52" s="780"/>
      <c r="N52" s="809">
        <f>TRUNC(SUM('MEMORIA DE CALCULO 1º MEDIÇÃO'!K194),2)</f>
        <v>106.86</v>
      </c>
      <c r="O52" s="797">
        <f t="shared" si="6"/>
        <v>21947.591346822752</v>
      </c>
      <c r="P52" s="798"/>
      <c r="Q52" s="799"/>
      <c r="R52" s="929">
        <f t="shared" si="5"/>
        <v>106.86</v>
      </c>
      <c r="S52" s="951">
        <f t="shared" si="7"/>
        <v>21947.591346822752</v>
      </c>
      <c r="T52" s="933">
        <f>G52-R52</f>
        <v>-50.86</v>
      </c>
      <c r="U52" s="797">
        <f>L52-S52</f>
        <v>-10445.951346822752</v>
      </c>
      <c r="V52" s="715"/>
      <c r="W52" s="711"/>
      <c r="X52" s="711"/>
      <c r="Y52" s="711"/>
    </row>
    <row r="53" spans="1:25" ht="15.75" customHeight="1">
      <c r="A53" s="794"/>
      <c r="B53" s="800" t="s">
        <v>192</v>
      </c>
      <c r="C53" s="778" t="s">
        <v>186</v>
      </c>
      <c r="D53" s="825">
        <v>170453</v>
      </c>
      <c r="E53" s="777" t="s">
        <v>193</v>
      </c>
      <c r="F53" s="779" t="s">
        <v>108</v>
      </c>
      <c r="G53" s="779">
        <v>66</v>
      </c>
      <c r="H53" s="779">
        <v>87.818079999999995</v>
      </c>
      <c r="I53" s="779">
        <v>5795.9932799999997</v>
      </c>
      <c r="J53" s="779" t="s">
        <v>14</v>
      </c>
      <c r="K53" s="779">
        <v>107.90852291770405</v>
      </c>
      <c r="L53" s="779">
        <v>7121.96</v>
      </c>
      <c r="M53" s="780"/>
      <c r="N53" s="809"/>
      <c r="O53" s="797">
        <f t="shared" si="6"/>
        <v>0</v>
      </c>
      <c r="P53" s="798"/>
      <c r="Q53" s="799"/>
      <c r="R53" s="929">
        <f t="shared" si="5"/>
        <v>0</v>
      </c>
      <c r="S53" s="951">
        <f t="shared" si="7"/>
        <v>0</v>
      </c>
      <c r="T53" s="933">
        <f>G53-R53</f>
        <v>66</v>
      </c>
      <c r="U53" s="797">
        <f>L53-S53</f>
        <v>7121.96</v>
      </c>
      <c r="V53" s="715"/>
      <c r="W53" s="711"/>
      <c r="X53" s="711"/>
      <c r="Y53" s="711"/>
    </row>
    <row r="54" spans="1:25" ht="48" customHeight="1">
      <c r="A54" s="794"/>
      <c r="B54" s="800" t="s">
        <v>194</v>
      </c>
      <c r="C54" s="778" t="s">
        <v>93</v>
      </c>
      <c r="D54" s="825">
        <v>10354</v>
      </c>
      <c r="E54" s="777" t="s">
        <v>195</v>
      </c>
      <c r="F54" s="779" t="s">
        <v>133</v>
      </c>
      <c r="G54" s="779">
        <v>15</v>
      </c>
      <c r="H54" s="779">
        <v>47.27</v>
      </c>
      <c r="I54" s="779">
        <v>709.05000000000007</v>
      </c>
      <c r="J54" s="779" t="s">
        <v>14</v>
      </c>
      <c r="K54" s="779">
        <v>58.084119788543212</v>
      </c>
      <c r="L54" s="779">
        <v>871.26</v>
      </c>
      <c r="M54" s="780"/>
      <c r="N54" s="809">
        <f>'MEMORIA DE CALCULO 1º MEDIÇÃO'!K202</f>
        <v>14.399999999999999</v>
      </c>
      <c r="O54" s="797">
        <f t="shared" si="6"/>
        <v>836.41132495502222</v>
      </c>
      <c r="P54" s="798"/>
      <c r="Q54" s="799"/>
      <c r="R54" s="929">
        <f t="shared" si="5"/>
        <v>14.399999999999999</v>
      </c>
      <c r="S54" s="951">
        <f t="shared" si="7"/>
        <v>836.41132495502222</v>
      </c>
      <c r="T54" s="933">
        <f>G54-R54</f>
        <v>0.60000000000000142</v>
      </c>
      <c r="U54" s="797">
        <f>L54-S54</f>
        <v>34.848675044977767</v>
      </c>
      <c r="V54" s="715"/>
      <c r="W54" s="711"/>
      <c r="X54" s="711"/>
      <c r="Y54" s="711"/>
    </row>
    <row r="55" spans="1:25" ht="35.25" customHeight="1">
      <c r="A55" s="794"/>
      <c r="B55" s="887" t="s">
        <v>198</v>
      </c>
      <c r="C55" s="896" t="s">
        <v>186</v>
      </c>
      <c r="D55" s="892" t="s">
        <v>200</v>
      </c>
      <c r="E55" s="893" t="s">
        <v>199</v>
      </c>
      <c r="F55" s="894" t="s">
        <v>133</v>
      </c>
      <c r="G55" s="894">
        <v>2</v>
      </c>
      <c r="H55" s="894">
        <v>89.819800000000015</v>
      </c>
      <c r="I55" s="894">
        <v>179.63960000000003</v>
      </c>
      <c r="J55" s="894" t="s">
        <v>14</v>
      </c>
      <c r="K55" s="894">
        <v>110.3681832575205</v>
      </c>
      <c r="L55" s="894">
        <v>220.74</v>
      </c>
      <c r="M55" s="780"/>
      <c r="N55" s="809"/>
      <c r="O55" s="797">
        <f t="shared" si="6"/>
        <v>0</v>
      </c>
      <c r="P55" s="798"/>
      <c r="Q55" s="799"/>
      <c r="R55" s="929">
        <f t="shared" si="5"/>
        <v>0</v>
      </c>
      <c r="S55" s="951">
        <f t="shared" si="7"/>
        <v>0</v>
      </c>
      <c r="T55" s="933">
        <f>G55-R55</f>
        <v>2</v>
      </c>
      <c r="U55" s="797">
        <f>L55-S55</f>
        <v>220.74</v>
      </c>
      <c r="V55" s="715"/>
      <c r="W55" s="711"/>
      <c r="X55" s="711"/>
      <c r="Y55" s="711"/>
    </row>
    <row r="56" spans="1:25" ht="15.75" customHeight="1">
      <c r="A56" s="738"/>
      <c r="B56" s="815" t="s">
        <v>54</v>
      </c>
      <c r="C56" s="816"/>
      <c r="D56" s="817"/>
      <c r="E56" s="818" t="s">
        <v>55</v>
      </c>
      <c r="F56" s="819"/>
      <c r="G56" s="820"/>
      <c r="H56" s="819"/>
      <c r="I56" s="819"/>
      <c r="J56" s="819"/>
      <c r="K56" s="819"/>
      <c r="L56" s="821">
        <f>SUM(L57:L61)</f>
        <v>8716.4</v>
      </c>
      <c r="M56" s="822"/>
      <c r="N56" s="758"/>
      <c r="O56" s="759">
        <f>SUM(O57:O61)</f>
        <v>575.81354854067229</v>
      </c>
      <c r="P56" s="760"/>
      <c r="Q56" s="761"/>
      <c r="R56" s="942"/>
      <c r="S56" s="759">
        <f>SUM(S57:S61)</f>
        <v>575.81354854067229</v>
      </c>
      <c r="T56" s="758"/>
      <c r="U56" s="759">
        <f>SUM(U57:U61)</f>
        <v>8140.5864514593268</v>
      </c>
      <c r="V56" s="763"/>
      <c r="W56" s="711"/>
      <c r="X56" s="711"/>
      <c r="Y56" s="711"/>
    </row>
    <row r="57" spans="1:25" ht="14">
      <c r="A57" s="738"/>
      <c r="B57" s="800" t="s">
        <v>203</v>
      </c>
      <c r="C57" s="778" t="s">
        <v>170</v>
      </c>
      <c r="D57" s="776">
        <v>261300</v>
      </c>
      <c r="E57" s="824" t="s">
        <v>204</v>
      </c>
      <c r="F57" s="779" t="s">
        <v>92</v>
      </c>
      <c r="G57" s="779">
        <v>52.5</v>
      </c>
      <c r="H57" s="779">
        <v>11.857500000000002</v>
      </c>
      <c r="I57" s="779">
        <v>622.51875000000007</v>
      </c>
      <c r="J57" s="779" t="s">
        <v>14</v>
      </c>
      <c r="K57" s="779">
        <v>14.570180884126321</v>
      </c>
      <c r="L57" s="779">
        <v>764.93</v>
      </c>
      <c r="M57" s="780"/>
      <c r="N57" s="809">
        <f>'MEMORIA DE CALCULO 1º MEDIÇÃO'!K217</f>
        <v>39.520000000000003</v>
      </c>
      <c r="O57" s="797">
        <f>N57*K57</f>
        <v>575.81354854067229</v>
      </c>
      <c r="P57" s="798"/>
      <c r="Q57" s="799"/>
      <c r="R57" s="929">
        <f t="shared" si="5"/>
        <v>39.520000000000003</v>
      </c>
      <c r="S57" s="951">
        <f>R57*K57</f>
        <v>575.81354854067229</v>
      </c>
      <c r="T57" s="933">
        <f>G57-R57</f>
        <v>12.979999999999997</v>
      </c>
      <c r="U57" s="797">
        <f>L57-S57</f>
        <v>189.11645145932766</v>
      </c>
      <c r="V57" s="715"/>
      <c r="W57" s="711"/>
      <c r="X57" s="711"/>
      <c r="Y57" s="711"/>
    </row>
    <row r="58" spans="1:25" ht="15.75" customHeight="1">
      <c r="A58" s="738"/>
      <c r="B58" s="800" t="s">
        <v>206</v>
      </c>
      <c r="C58" s="778" t="s">
        <v>76</v>
      </c>
      <c r="D58" s="776">
        <v>104641</v>
      </c>
      <c r="E58" s="824" t="s">
        <v>207</v>
      </c>
      <c r="F58" s="779" t="s">
        <v>92</v>
      </c>
      <c r="G58" s="779">
        <v>71.608000000000004</v>
      </c>
      <c r="H58" s="779">
        <v>7.0356469999999991</v>
      </c>
      <c r="I58" s="779">
        <v>503.80861037599999</v>
      </c>
      <c r="J58" s="779" t="s">
        <v>14</v>
      </c>
      <c r="K58" s="779">
        <v>8.6452160596129595</v>
      </c>
      <c r="L58" s="779">
        <v>619.07000000000005</v>
      </c>
      <c r="M58" s="780"/>
      <c r="N58" s="809"/>
      <c r="O58" s="797"/>
      <c r="P58" s="798"/>
      <c r="Q58" s="799"/>
      <c r="R58" s="929">
        <f t="shared" si="5"/>
        <v>0</v>
      </c>
      <c r="S58" s="951">
        <f t="shared" ref="S58:S61" si="8">R58*K58</f>
        <v>0</v>
      </c>
      <c r="T58" s="933">
        <f>G58-R58</f>
        <v>71.608000000000004</v>
      </c>
      <c r="U58" s="797">
        <f>L58-S58</f>
        <v>619.07000000000005</v>
      </c>
      <c r="V58" s="715"/>
      <c r="W58" s="711"/>
      <c r="X58" s="711"/>
      <c r="Y58" s="711"/>
    </row>
    <row r="59" spans="1:25" ht="30" customHeight="1">
      <c r="A59" s="738"/>
      <c r="B59" s="800" t="s">
        <v>210</v>
      </c>
      <c r="C59" s="778" t="s">
        <v>212</v>
      </c>
      <c r="D59" s="776" t="s">
        <v>213</v>
      </c>
      <c r="E59" s="828" t="s">
        <v>211</v>
      </c>
      <c r="F59" s="779" t="s">
        <v>133</v>
      </c>
      <c r="G59" s="779">
        <v>3.75</v>
      </c>
      <c r="H59" s="779">
        <v>574.84</v>
      </c>
      <c r="I59" s="779">
        <v>2155.65</v>
      </c>
      <c r="J59" s="779" t="s">
        <v>14</v>
      </c>
      <c r="K59" s="779">
        <v>706.34811549071674</v>
      </c>
      <c r="L59" s="779">
        <v>2648.81</v>
      </c>
      <c r="M59" s="780"/>
      <c r="N59" s="809"/>
      <c r="O59" s="797"/>
      <c r="P59" s="798"/>
      <c r="Q59" s="799"/>
      <c r="R59" s="929">
        <f t="shared" si="5"/>
        <v>0</v>
      </c>
      <c r="S59" s="951">
        <f t="shared" si="8"/>
        <v>0</v>
      </c>
      <c r="T59" s="933">
        <f>G59-R59</f>
        <v>3.75</v>
      </c>
      <c r="U59" s="797">
        <f>L59-S59</f>
        <v>2648.81</v>
      </c>
      <c r="V59" s="715"/>
      <c r="W59" s="711"/>
      <c r="X59" s="711"/>
      <c r="Y59" s="711"/>
    </row>
    <row r="60" spans="1:25" ht="14">
      <c r="A60" s="738"/>
      <c r="B60" s="800" t="s">
        <v>216</v>
      </c>
      <c r="C60" s="778" t="s">
        <v>93</v>
      </c>
      <c r="D60" s="776">
        <v>8759</v>
      </c>
      <c r="E60" s="824" t="s">
        <v>217</v>
      </c>
      <c r="F60" s="779" t="s">
        <v>133</v>
      </c>
      <c r="G60" s="779">
        <v>3.6</v>
      </c>
      <c r="H60" s="829">
        <v>304.18</v>
      </c>
      <c r="I60" s="779">
        <v>1095.048</v>
      </c>
      <c r="J60" s="779" t="s">
        <v>14</v>
      </c>
      <c r="K60" s="779">
        <v>373.7683003443849</v>
      </c>
      <c r="L60" s="779">
        <v>1345.57</v>
      </c>
      <c r="M60" s="780"/>
      <c r="N60" s="809"/>
      <c r="O60" s="797"/>
      <c r="P60" s="798"/>
      <c r="Q60" s="799"/>
      <c r="R60" s="929">
        <f t="shared" si="5"/>
        <v>0</v>
      </c>
      <c r="S60" s="951">
        <f t="shared" si="8"/>
        <v>0</v>
      </c>
      <c r="T60" s="933">
        <f>G60-R60</f>
        <v>3.6</v>
      </c>
      <c r="U60" s="797">
        <f>L60-S60</f>
        <v>1345.57</v>
      </c>
      <c r="V60" s="715"/>
      <c r="W60" s="711"/>
      <c r="X60" s="711"/>
      <c r="Y60" s="711"/>
    </row>
    <row r="61" spans="1:25" ht="28">
      <c r="A61" s="738"/>
      <c r="B61" s="800" t="s">
        <v>220</v>
      </c>
      <c r="C61" s="825" t="s">
        <v>212</v>
      </c>
      <c r="D61" s="776" t="s">
        <v>222</v>
      </c>
      <c r="E61" s="824" t="s">
        <v>221</v>
      </c>
      <c r="F61" s="779" t="s">
        <v>133</v>
      </c>
      <c r="G61" s="827">
        <v>5</v>
      </c>
      <c r="H61" s="779">
        <v>543.30999999999995</v>
      </c>
      <c r="I61" s="779">
        <v>2716.5499999999997</v>
      </c>
      <c r="J61" s="779" t="s">
        <v>14</v>
      </c>
      <c r="K61" s="779">
        <v>667.60488940794176</v>
      </c>
      <c r="L61" s="779">
        <v>3338.02</v>
      </c>
      <c r="M61" s="780"/>
      <c r="N61" s="809"/>
      <c r="O61" s="797"/>
      <c r="P61" s="798"/>
      <c r="Q61" s="799"/>
      <c r="R61" s="929">
        <f t="shared" si="5"/>
        <v>0</v>
      </c>
      <c r="S61" s="951">
        <f t="shared" si="8"/>
        <v>0</v>
      </c>
      <c r="T61" s="933">
        <f>G61-R61</f>
        <v>5</v>
      </c>
      <c r="U61" s="797">
        <f>L61-S61</f>
        <v>3338.02</v>
      </c>
      <c r="V61" s="715"/>
      <c r="W61" s="711"/>
      <c r="X61" s="711"/>
      <c r="Y61" s="711"/>
    </row>
    <row r="62" spans="1:25" ht="15.75" customHeight="1">
      <c r="A62" s="738"/>
      <c r="B62" s="815" t="s">
        <v>1026</v>
      </c>
      <c r="C62" s="816" t="s">
        <v>1</v>
      </c>
      <c r="D62" s="817" t="s">
        <v>1</v>
      </c>
      <c r="E62" s="818" t="s">
        <v>225</v>
      </c>
      <c r="F62" s="819"/>
      <c r="G62" s="820"/>
      <c r="H62" s="819"/>
      <c r="I62" s="819"/>
      <c r="J62" s="819"/>
      <c r="K62" s="819"/>
      <c r="L62" s="821">
        <f>SUM(L63,L70,L73,L75)</f>
        <v>9419.177092609707</v>
      </c>
      <c r="M62" s="822"/>
      <c r="N62" s="758"/>
      <c r="O62" s="759">
        <f>SUM(O63,O70,O73,O75)</f>
        <v>3178.2716140862822</v>
      </c>
      <c r="P62" s="760"/>
      <c r="Q62" s="761"/>
      <c r="R62" s="942"/>
      <c r="S62" s="759">
        <f>SUM(S63,S70,S73,S75)</f>
        <v>3178.2716140862822</v>
      </c>
      <c r="T62" s="758"/>
      <c r="U62" s="759">
        <f>SUM(U63:U81)</f>
        <v>12481.810957046853</v>
      </c>
      <c r="V62" s="763"/>
      <c r="W62" s="711"/>
      <c r="X62" s="711"/>
      <c r="Y62" s="711"/>
    </row>
    <row r="63" spans="1:25" ht="15.75" customHeight="1">
      <c r="A63" s="738"/>
      <c r="B63" s="830" t="s">
        <v>56</v>
      </c>
      <c r="C63" s="833"/>
      <c r="D63" s="831"/>
      <c r="E63" s="832" t="s">
        <v>226</v>
      </c>
      <c r="F63" s="833" t="s">
        <v>1</v>
      </c>
      <c r="G63" s="834"/>
      <c r="H63" s="834" t="s">
        <v>1</v>
      </c>
      <c r="I63" s="834" t="s">
        <v>1</v>
      </c>
      <c r="J63" s="834"/>
      <c r="K63" s="834"/>
      <c r="L63" s="835">
        <f>SUM(L64:L69)</f>
        <v>5666.1299999999992</v>
      </c>
      <c r="M63" s="836"/>
      <c r="N63" s="905"/>
      <c r="O63" s="954">
        <f>SUM(O64:O69)</f>
        <v>3178.2716140862822</v>
      </c>
      <c r="P63" s="906"/>
      <c r="Q63" s="907"/>
      <c r="R63" s="943"/>
      <c r="S63" s="952">
        <f>SUM(S64:S69)</f>
        <v>3178.2716140862822</v>
      </c>
      <c r="T63" s="934">
        <f>G63-R63</f>
        <v>0</v>
      </c>
      <c r="U63" s="954">
        <f>L63-S63</f>
        <v>2487.858385913717</v>
      </c>
      <c r="V63" s="715"/>
      <c r="W63" s="711"/>
      <c r="X63" s="711"/>
      <c r="Y63" s="711"/>
    </row>
    <row r="64" spans="1:25" ht="28">
      <c r="A64" s="794"/>
      <c r="B64" s="887" t="s">
        <v>57</v>
      </c>
      <c r="C64" s="896" t="s">
        <v>212</v>
      </c>
      <c r="D64" s="895" t="s">
        <v>1139</v>
      </c>
      <c r="E64" s="893" t="s">
        <v>227</v>
      </c>
      <c r="F64" s="896" t="s">
        <v>127</v>
      </c>
      <c r="G64" s="894">
        <v>2</v>
      </c>
      <c r="H64" s="894">
        <v>182.09999999999997</v>
      </c>
      <c r="I64" s="894">
        <v>364.19999999999993</v>
      </c>
      <c r="J64" s="894" t="s">
        <v>14</v>
      </c>
      <c r="K64" s="894">
        <v>223.75964064932762</v>
      </c>
      <c r="L64" s="894">
        <v>447.52</v>
      </c>
      <c r="M64" s="780"/>
      <c r="N64" s="809"/>
      <c r="O64" s="797"/>
      <c r="P64" s="798"/>
      <c r="Q64" s="799"/>
      <c r="R64" s="929">
        <f t="shared" ref="R64:R80" si="9">(N64+P64)</f>
        <v>0</v>
      </c>
      <c r="S64" s="951">
        <f t="shared" ref="S64:S69" si="10">R64*K64</f>
        <v>0</v>
      </c>
      <c r="T64" s="933">
        <f>G64-R64</f>
        <v>2</v>
      </c>
      <c r="U64" s="797">
        <f>L64-S64</f>
        <v>447.52</v>
      </c>
      <c r="V64" s="715"/>
      <c r="W64" s="711"/>
      <c r="X64" s="711"/>
      <c r="Y64" s="711"/>
    </row>
    <row r="65" spans="1:25" ht="15.5">
      <c r="A65" s="794"/>
      <c r="B65" s="887" t="s">
        <v>58</v>
      </c>
      <c r="C65" s="896" t="s">
        <v>186</v>
      </c>
      <c r="D65" s="895">
        <v>60876</v>
      </c>
      <c r="E65" s="893" t="s">
        <v>230</v>
      </c>
      <c r="F65" s="896" t="s">
        <v>127</v>
      </c>
      <c r="G65" s="894">
        <v>6</v>
      </c>
      <c r="H65" s="894">
        <v>223.47528</v>
      </c>
      <c r="I65" s="894">
        <v>1340.85168</v>
      </c>
      <c r="J65" s="894" t="s">
        <v>14</v>
      </c>
      <c r="K65" s="894">
        <v>274.60048515545242</v>
      </c>
      <c r="L65" s="894">
        <v>1647.6</v>
      </c>
      <c r="M65" s="780"/>
      <c r="N65" s="809"/>
      <c r="O65" s="797"/>
      <c r="P65" s="798"/>
      <c r="Q65" s="799"/>
      <c r="R65" s="929">
        <f t="shared" si="9"/>
        <v>0</v>
      </c>
      <c r="S65" s="951">
        <f t="shared" si="10"/>
        <v>0</v>
      </c>
      <c r="T65" s="933">
        <f>G65-R65</f>
        <v>6</v>
      </c>
      <c r="U65" s="797">
        <f>L65-S65</f>
        <v>1647.6</v>
      </c>
      <c r="V65" s="715"/>
      <c r="W65" s="711"/>
      <c r="X65" s="711"/>
      <c r="Y65" s="711"/>
    </row>
    <row r="66" spans="1:25" ht="15.5">
      <c r="A66" s="794"/>
      <c r="B66" s="887" t="s">
        <v>59</v>
      </c>
      <c r="C66" s="896" t="s">
        <v>186</v>
      </c>
      <c r="D66" s="897">
        <v>60046</v>
      </c>
      <c r="E66" s="893" t="s">
        <v>232</v>
      </c>
      <c r="F66" s="896" t="s">
        <v>127</v>
      </c>
      <c r="G66" s="894">
        <v>3</v>
      </c>
      <c r="H66" s="894">
        <v>80.990000000000009</v>
      </c>
      <c r="I66" s="894">
        <v>242.97000000000003</v>
      </c>
      <c r="J66" s="894" t="s">
        <v>14</v>
      </c>
      <c r="K66" s="894">
        <v>99.518359671548865</v>
      </c>
      <c r="L66" s="894">
        <v>298.56</v>
      </c>
      <c r="M66" s="780"/>
      <c r="N66" s="809">
        <f>'MEMORIA DE CALCULO 1º MEDIÇÃO'!K247</f>
        <v>3</v>
      </c>
      <c r="O66" s="797">
        <f>N66*K66</f>
        <v>298.55507901464659</v>
      </c>
      <c r="P66" s="798"/>
      <c r="Q66" s="799"/>
      <c r="R66" s="929">
        <f t="shared" si="9"/>
        <v>3</v>
      </c>
      <c r="S66" s="951">
        <f t="shared" si="10"/>
        <v>298.55507901464659</v>
      </c>
      <c r="T66" s="933">
        <f>G66-R66</f>
        <v>0</v>
      </c>
      <c r="U66" s="797">
        <f>L66-S66</f>
        <v>4.9209853534080139E-3</v>
      </c>
      <c r="V66" s="715"/>
      <c r="W66" s="711"/>
      <c r="X66" s="711"/>
      <c r="Y66" s="711"/>
    </row>
    <row r="67" spans="1:25" ht="28">
      <c r="A67" s="794"/>
      <c r="B67" s="887" t="s">
        <v>60</v>
      </c>
      <c r="C67" s="896" t="s">
        <v>212</v>
      </c>
      <c r="D67" s="895" t="s">
        <v>235</v>
      </c>
      <c r="E67" s="893" t="s">
        <v>234</v>
      </c>
      <c r="F67" s="896" t="s">
        <v>127</v>
      </c>
      <c r="G67" s="894">
        <v>2</v>
      </c>
      <c r="H67" s="894">
        <v>159.81</v>
      </c>
      <c r="I67" s="894">
        <v>319.62</v>
      </c>
      <c r="J67" s="894" t="s">
        <v>14</v>
      </c>
      <c r="K67" s="894">
        <v>196.37028101136218</v>
      </c>
      <c r="L67" s="894">
        <v>392.74</v>
      </c>
      <c r="M67" s="780"/>
      <c r="N67" s="809"/>
      <c r="O67" s="797">
        <f>N67*K67</f>
        <v>0</v>
      </c>
      <c r="P67" s="798"/>
      <c r="Q67" s="799"/>
      <c r="R67" s="929">
        <f t="shared" si="9"/>
        <v>0</v>
      </c>
      <c r="S67" s="951">
        <f t="shared" si="10"/>
        <v>0</v>
      </c>
      <c r="T67" s="933">
        <f>G67-R67</f>
        <v>2</v>
      </c>
      <c r="U67" s="797">
        <f>L67-S67</f>
        <v>392.74</v>
      </c>
      <c r="V67" s="715"/>
      <c r="W67" s="711"/>
      <c r="X67" s="711"/>
      <c r="Y67" s="711"/>
    </row>
    <row r="68" spans="1:25" ht="15.5">
      <c r="A68" s="794"/>
      <c r="B68" s="800" t="s">
        <v>61</v>
      </c>
      <c r="C68" s="778" t="s">
        <v>186</v>
      </c>
      <c r="D68" s="823">
        <v>60386</v>
      </c>
      <c r="E68" s="777" t="s">
        <v>236</v>
      </c>
      <c r="F68" s="778" t="s">
        <v>127</v>
      </c>
      <c r="G68" s="779">
        <v>7</v>
      </c>
      <c r="H68" s="779">
        <v>306.12</v>
      </c>
      <c r="I68" s="779">
        <v>2142.84</v>
      </c>
      <c r="J68" s="779" t="s">
        <v>14</v>
      </c>
      <c r="K68" s="779">
        <v>376.15212078842495</v>
      </c>
      <c r="L68" s="779">
        <v>2633.06</v>
      </c>
      <c r="M68" s="780"/>
      <c r="N68" s="809">
        <f>'MEMORIA DE CALCULO 1º MEDIÇÃO'!K257</f>
        <v>7</v>
      </c>
      <c r="O68" s="797">
        <f>N68*K68</f>
        <v>2633.0648455189748</v>
      </c>
      <c r="P68" s="798"/>
      <c r="Q68" s="799"/>
      <c r="R68" s="929">
        <f t="shared" si="9"/>
        <v>7</v>
      </c>
      <c r="S68" s="951">
        <f t="shared" si="10"/>
        <v>2633.0648455189748</v>
      </c>
      <c r="T68" s="933">
        <f>G68-R68</f>
        <v>0</v>
      </c>
      <c r="U68" s="797">
        <f>L68-S68</f>
        <v>-4.8455189748892735E-3</v>
      </c>
      <c r="V68" s="715"/>
      <c r="W68" s="711"/>
      <c r="X68" s="711"/>
      <c r="Y68" s="711"/>
    </row>
    <row r="69" spans="1:25" ht="15.5">
      <c r="A69" s="794"/>
      <c r="B69" s="800" t="s">
        <v>62</v>
      </c>
      <c r="C69" s="778" t="s">
        <v>93</v>
      </c>
      <c r="D69" s="823">
        <v>12971</v>
      </c>
      <c r="E69" s="777" t="s">
        <v>63</v>
      </c>
      <c r="F69" s="778" t="s">
        <v>127</v>
      </c>
      <c r="G69" s="779">
        <v>3</v>
      </c>
      <c r="H69" s="779">
        <v>66.91</v>
      </c>
      <c r="I69" s="779">
        <v>200.73</v>
      </c>
      <c r="J69" s="779" t="s">
        <v>14</v>
      </c>
      <c r="K69" s="779">
        <v>82.217229850886952</v>
      </c>
      <c r="L69" s="779">
        <v>246.65</v>
      </c>
      <c r="M69" s="780"/>
      <c r="N69" s="809">
        <f>'MEMORIA DE CALCULO 1º MEDIÇÃO'!K261</f>
        <v>3</v>
      </c>
      <c r="O69" s="797">
        <f>N69*K69</f>
        <v>246.65168955266086</v>
      </c>
      <c r="P69" s="798"/>
      <c r="Q69" s="799"/>
      <c r="R69" s="929">
        <f t="shared" si="9"/>
        <v>3</v>
      </c>
      <c r="S69" s="951">
        <f t="shared" si="10"/>
        <v>246.65168955266086</v>
      </c>
      <c r="T69" s="933">
        <f>G69-R69</f>
        <v>0</v>
      </c>
      <c r="U69" s="797">
        <f>L69-S69</f>
        <v>-1.6895526608493583E-3</v>
      </c>
      <c r="V69" s="715"/>
      <c r="W69" s="711"/>
      <c r="X69" s="711"/>
      <c r="Y69" s="711"/>
    </row>
    <row r="70" spans="1:25" ht="14">
      <c r="A70" s="738"/>
      <c r="B70" s="898" t="s">
        <v>241</v>
      </c>
      <c r="C70" s="901"/>
      <c r="D70" s="899"/>
      <c r="E70" s="900" t="s">
        <v>242</v>
      </c>
      <c r="F70" s="901"/>
      <c r="G70" s="902"/>
      <c r="H70" s="902"/>
      <c r="I70" s="902"/>
      <c r="J70" s="902"/>
      <c r="K70" s="902"/>
      <c r="L70" s="903">
        <f>SUM(L71:L72)</f>
        <v>1334.9607176791681</v>
      </c>
      <c r="M70" s="904"/>
      <c r="N70" s="905"/>
      <c r="O70" s="954">
        <f>SUM(O71:O72)</f>
        <v>0</v>
      </c>
      <c r="P70" s="906"/>
      <c r="Q70" s="907"/>
      <c r="R70" s="943"/>
      <c r="S70" s="953">
        <f>SUM(S71:S72)</f>
        <v>0</v>
      </c>
      <c r="T70" s="934"/>
      <c r="U70" s="953">
        <f>SUM(U71:U72)</f>
        <v>1334.9607176791681</v>
      </c>
      <c r="V70" s="715"/>
      <c r="W70" s="711"/>
      <c r="X70" s="711"/>
      <c r="Y70" s="711"/>
    </row>
    <row r="71" spans="1:25" ht="42">
      <c r="A71" s="794"/>
      <c r="B71" s="800" t="s">
        <v>243</v>
      </c>
      <c r="C71" s="778" t="s">
        <v>76</v>
      </c>
      <c r="D71" s="776">
        <v>104475</v>
      </c>
      <c r="E71" s="777" t="s">
        <v>244</v>
      </c>
      <c r="F71" s="778" t="s">
        <v>127</v>
      </c>
      <c r="G71" s="779">
        <v>7</v>
      </c>
      <c r="H71" s="779">
        <v>122.16224000000001</v>
      </c>
      <c r="I71" s="779">
        <v>855.13568000000009</v>
      </c>
      <c r="J71" s="779" t="s">
        <v>14</v>
      </c>
      <c r="K71" s="779">
        <v>150.10971402150975</v>
      </c>
      <c r="L71" s="779">
        <v>1050.77</v>
      </c>
      <c r="M71" s="780"/>
      <c r="N71" s="809"/>
      <c r="O71" s="797"/>
      <c r="P71" s="798"/>
      <c r="Q71" s="799"/>
      <c r="R71" s="929">
        <f t="shared" si="9"/>
        <v>0</v>
      </c>
      <c r="S71" s="951">
        <f t="shared" ref="S71:S72" si="11">R71*K71</f>
        <v>0</v>
      </c>
      <c r="T71" s="933">
        <f>G71-R71</f>
        <v>7</v>
      </c>
      <c r="U71" s="797">
        <f>L71-S71</f>
        <v>1050.77</v>
      </c>
      <c r="V71" s="715"/>
      <c r="W71" s="711"/>
      <c r="X71" s="711"/>
      <c r="Y71" s="711"/>
    </row>
    <row r="72" spans="1:25" ht="41.25" customHeight="1">
      <c r="A72" s="738"/>
      <c r="B72" s="800" t="s">
        <v>269</v>
      </c>
      <c r="C72" s="778" t="s">
        <v>186</v>
      </c>
      <c r="D72" s="825">
        <v>62101</v>
      </c>
      <c r="E72" s="777" t="s">
        <v>270</v>
      </c>
      <c r="F72" s="778" t="s">
        <v>127</v>
      </c>
      <c r="G72" s="779">
        <v>4</v>
      </c>
      <c r="H72" s="779">
        <v>57.82</v>
      </c>
      <c r="I72" s="779">
        <v>231.28</v>
      </c>
      <c r="J72" s="779" t="s">
        <v>14</v>
      </c>
      <c r="K72" s="779">
        <v>71.047679419792019</v>
      </c>
      <c r="L72" s="779">
        <v>284.19071767916807</v>
      </c>
      <c r="M72" s="780"/>
      <c r="N72" s="809"/>
      <c r="O72" s="797"/>
      <c r="P72" s="798"/>
      <c r="Q72" s="799"/>
      <c r="R72" s="929">
        <f t="shared" si="9"/>
        <v>0</v>
      </c>
      <c r="S72" s="951">
        <f t="shared" si="11"/>
        <v>0</v>
      </c>
      <c r="T72" s="933">
        <f>G72-R72</f>
        <v>4</v>
      </c>
      <c r="U72" s="797">
        <f>L72-S72</f>
        <v>284.19071767916807</v>
      </c>
      <c r="V72" s="715"/>
      <c r="W72" s="711"/>
      <c r="X72" s="711"/>
      <c r="Y72" s="711"/>
    </row>
    <row r="73" spans="1:25" ht="14">
      <c r="A73" s="738"/>
      <c r="B73" s="830" t="s">
        <v>272</v>
      </c>
      <c r="C73" s="915"/>
      <c r="D73" s="831"/>
      <c r="E73" s="832" t="s">
        <v>273</v>
      </c>
      <c r="F73" s="833"/>
      <c r="G73" s="834"/>
      <c r="H73" s="834"/>
      <c r="I73" s="834"/>
      <c r="J73" s="834"/>
      <c r="K73" s="834"/>
      <c r="L73" s="835">
        <f>SUM(L74)</f>
        <v>486</v>
      </c>
      <c r="M73" s="836"/>
      <c r="N73" s="905"/>
      <c r="O73" s="954">
        <f>SUM(O74)</f>
        <v>0</v>
      </c>
      <c r="P73" s="906"/>
      <c r="Q73" s="907"/>
      <c r="R73" s="943"/>
      <c r="S73" s="952">
        <f>SUM(S74)</f>
        <v>0</v>
      </c>
      <c r="T73" s="934">
        <f>G73-R73</f>
        <v>0</v>
      </c>
      <c r="U73" s="954">
        <f>L73-S73</f>
        <v>486</v>
      </c>
      <c r="V73" s="715"/>
      <c r="W73" s="711"/>
      <c r="X73" s="711"/>
      <c r="Y73" s="711"/>
    </row>
    <row r="74" spans="1:25" ht="28">
      <c r="A74" s="794"/>
      <c r="B74" s="800" t="s">
        <v>274</v>
      </c>
      <c r="C74" s="888" t="s">
        <v>76</v>
      </c>
      <c r="D74" s="908">
        <v>91926</v>
      </c>
      <c r="E74" s="777" t="s">
        <v>275</v>
      </c>
      <c r="F74" s="778" t="s">
        <v>133</v>
      </c>
      <c r="G74" s="779">
        <v>100</v>
      </c>
      <c r="H74" s="779">
        <v>3.9552</v>
      </c>
      <c r="I74" s="779">
        <v>395.52</v>
      </c>
      <c r="J74" s="779" t="s">
        <v>14</v>
      </c>
      <c r="K74" s="779">
        <v>4.8600446496222993</v>
      </c>
      <c r="L74" s="779">
        <v>486</v>
      </c>
      <c r="M74" s="780"/>
      <c r="N74" s="809"/>
      <c r="O74" s="797"/>
      <c r="P74" s="798"/>
      <c r="Q74" s="799"/>
      <c r="R74" s="929">
        <f t="shared" si="9"/>
        <v>0</v>
      </c>
      <c r="S74" s="951">
        <f t="shared" ref="S74" si="12">R74*K74</f>
        <v>0</v>
      </c>
      <c r="T74" s="933">
        <f>G74-R74</f>
        <v>100</v>
      </c>
      <c r="U74" s="797">
        <f>L74-S74</f>
        <v>486</v>
      </c>
      <c r="V74" s="715"/>
      <c r="W74" s="711"/>
      <c r="X74" s="711"/>
      <c r="Y74" s="711"/>
    </row>
    <row r="75" spans="1:25" ht="15.75" customHeight="1">
      <c r="A75" s="738"/>
      <c r="B75" s="909" t="s">
        <v>316</v>
      </c>
      <c r="C75" s="833" t="s">
        <v>76</v>
      </c>
      <c r="D75" s="831">
        <v>98297</v>
      </c>
      <c r="E75" s="832" t="s">
        <v>317</v>
      </c>
      <c r="F75" s="833"/>
      <c r="G75" s="834"/>
      <c r="H75" s="834"/>
      <c r="I75" s="834"/>
      <c r="J75" s="834"/>
      <c r="K75" s="834"/>
      <c r="L75" s="835">
        <f>SUM(L76:L80)</f>
        <v>1932.0863749305402</v>
      </c>
      <c r="M75" s="836"/>
      <c r="N75" s="905"/>
      <c r="O75" s="954">
        <f>SUM(O76:O80)</f>
        <v>0</v>
      </c>
      <c r="P75" s="906"/>
      <c r="Q75" s="907"/>
      <c r="R75" s="943"/>
      <c r="S75" s="952">
        <f>SUM(S76:S80)</f>
        <v>0</v>
      </c>
      <c r="T75" s="934">
        <f>G75-R75</f>
        <v>0</v>
      </c>
      <c r="U75" s="954">
        <f>L75-S75</f>
        <v>1932.0863749305402</v>
      </c>
      <c r="V75" s="715"/>
      <c r="W75" s="711"/>
      <c r="X75" s="711"/>
      <c r="Y75" s="711"/>
    </row>
    <row r="76" spans="1:25" ht="45.75" customHeight="1">
      <c r="A76" s="794"/>
      <c r="B76" s="887" t="s">
        <v>318</v>
      </c>
      <c r="C76" s="896" t="s">
        <v>76</v>
      </c>
      <c r="D76" s="908">
        <v>98297</v>
      </c>
      <c r="E76" s="777" t="s">
        <v>319</v>
      </c>
      <c r="F76" s="778" t="s">
        <v>133</v>
      </c>
      <c r="G76" s="779">
        <v>100</v>
      </c>
      <c r="H76" s="779">
        <v>7.6976250000000004</v>
      </c>
      <c r="I76" s="779">
        <v>769.76250000000005</v>
      </c>
      <c r="J76" s="779" t="s">
        <v>14</v>
      </c>
      <c r="K76" s="779">
        <v>9.4586370337906693</v>
      </c>
      <c r="L76" s="779">
        <v>945.86</v>
      </c>
      <c r="M76" s="780"/>
      <c r="N76" s="809"/>
      <c r="O76" s="797"/>
      <c r="P76" s="798"/>
      <c r="Q76" s="799"/>
      <c r="R76" s="929">
        <f t="shared" si="9"/>
        <v>0</v>
      </c>
      <c r="S76" s="951">
        <f t="shared" ref="S76:S80" si="13">R76*K76</f>
        <v>0</v>
      </c>
      <c r="T76" s="933">
        <f>G76-R76</f>
        <v>100</v>
      </c>
      <c r="U76" s="797">
        <f>L76-S76</f>
        <v>945.86</v>
      </c>
      <c r="V76" s="715"/>
      <c r="W76" s="711"/>
      <c r="X76" s="711"/>
      <c r="Y76" s="711"/>
    </row>
    <row r="77" spans="1:25" ht="15.75" customHeight="1">
      <c r="A77" s="794"/>
      <c r="B77" s="800" t="s">
        <v>320</v>
      </c>
      <c r="C77" s="778" t="s">
        <v>76</v>
      </c>
      <c r="D77" s="776">
        <v>98307</v>
      </c>
      <c r="E77" s="777" t="s">
        <v>321</v>
      </c>
      <c r="F77" s="778" t="s">
        <v>127</v>
      </c>
      <c r="G77" s="779">
        <v>3</v>
      </c>
      <c r="H77" s="779">
        <v>42.351950000000002</v>
      </c>
      <c r="I77" s="779">
        <v>127.05585000000001</v>
      </c>
      <c r="J77" s="779" t="s">
        <v>14</v>
      </c>
      <c r="K77" s="779">
        <v>52.040950646887936</v>
      </c>
      <c r="L77" s="779">
        <v>156.12</v>
      </c>
      <c r="M77" s="780"/>
      <c r="N77" s="809"/>
      <c r="O77" s="797"/>
      <c r="P77" s="798"/>
      <c r="Q77" s="799"/>
      <c r="R77" s="929">
        <f t="shared" si="9"/>
        <v>0</v>
      </c>
      <c r="S77" s="951">
        <f t="shared" si="13"/>
        <v>0</v>
      </c>
      <c r="T77" s="933">
        <f>G77-R77</f>
        <v>3</v>
      </c>
      <c r="U77" s="797">
        <f>L77-S77</f>
        <v>156.12</v>
      </c>
      <c r="V77" s="715"/>
      <c r="W77" s="711"/>
      <c r="X77" s="711"/>
      <c r="Y77" s="711"/>
    </row>
    <row r="78" spans="1:25" ht="15.75" customHeight="1">
      <c r="A78" s="794"/>
      <c r="B78" s="800" t="s">
        <v>323</v>
      </c>
      <c r="C78" s="778" t="s">
        <v>186</v>
      </c>
      <c r="D78" s="776">
        <v>63036</v>
      </c>
      <c r="E78" s="777" t="s">
        <v>324</v>
      </c>
      <c r="F78" s="778" t="s">
        <v>133</v>
      </c>
      <c r="G78" s="779">
        <v>10</v>
      </c>
      <c r="H78" s="779">
        <v>34.17</v>
      </c>
      <c r="I78" s="779">
        <v>341.70000000000005</v>
      </c>
      <c r="J78" s="779" t="s">
        <v>14</v>
      </c>
      <c r="K78" s="779">
        <v>41.987187924148962</v>
      </c>
      <c r="L78" s="779">
        <v>419.87</v>
      </c>
      <c r="M78" s="780"/>
      <c r="N78" s="809"/>
      <c r="O78" s="797"/>
      <c r="P78" s="798"/>
      <c r="Q78" s="799"/>
      <c r="R78" s="929">
        <f t="shared" si="9"/>
        <v>0</v>
      </c>
      <c r="S78" s="951">
        <f t="shared" si="13"/>
        <v>0</v>
      </c>
      <c r="T78" s="933">
        <f>G78-R78</f>
        <v>10</v>
      </c>
      <c r="U78" s="797">
        <f>L78-S78</f>
        <v>419.87</v>
      </c>
      <c r="V78" s="715"/>
      <c r="W78" s="711"/>
      <c r="X78" s="711"/>
      <c r="Y78" s="711"/>
    </row>
    <row r="79" spans="1:25" ht="28">
      <c r="A79" s="794"/>
      <c r="B79" s="800" t="s">
        <v>330</v>
      </c>
      <c r="C79" s="778" t="s">
        <v>76</v>
      </c>
      <c r="D79" s="776">
        <v>91854</v>
      </c>
      <c r="E79" s="777" t="s">
        <v>331</v>
      </c>
      <c r="F79" s="778" t="s">
        <v>133</v>
      </c>
      <c r="G79" s="779">
        <v>10</v>
      </c>
      <c r="H79" s="779">
        <v>8.3056999999999999</v>
      </c>
      <c r="I79" s="779">
        <v>83.057000000000002</v>
      </c>
      <c r="J79" s="779" t="s">
        <v>14</v>
      </c>
      <c r="K79" s="779">
        <v>10.20582343405338</v>
      </c>
      <c r="L79" s="779">
        <v>102.06</v>
      </c>
      <c r="M79" s="780"/>
      <c r="N79" s="809"/>
      <c r="O79" s="797"/>
      <c r="P79" s="798"/>
      <c r="Q79" s="799"/>
      <c r="R79" s="929">
        <f t="shared" si="9"/>
        <v>0</v>
      </c>
      <c r="S79" s="951">
        <f t="shared" si="13"/>
        <v>0</v>
      </c>
      <c r="T79" s="933">
        <f>G79-R79</f>
        <v>10</v>
      </c>
      <c r="U79" s="797">
        <f>L79-S79</f>
        <v>102.06</v>
      </c>
      <c r="V79" s="715"/>
      <c r="W79" s="711"/>
      <c r="X79" s="711"/>
      <c r="Y79" s="711"/>
    </row>
    <row r="80" spans="1:25" ht="36.75" customHeight="1">
      <c r="A80" s="738"/>
      <c r="B80" s="800" t="s">
        <v>332</v>
      </c>
      <c r="C80" s="778" t="s">
        <v>334</v>
      </c>
      <c r="D80" s="776">
        <v>62101</v>
      </c>
      <c r="E80" s="777" t="s">
        <v>333</v>
      </c>
      <c r="F80" s="778" t="s">
        <v>127</v>
      </c>
      <c r="G80" s="779">
        <v>4</v>
      </c>
      <c r="H80" s="779">
        <v>62.7</v>
      </c>
      <c r="I80" s="779">
        <v>250.8</v>
      </c>
      <c r="J80" s="779" t="s">
        <v>14</v>
      </c>
      <c r="K80" s="779">
        <v>77.044093732635062</v>
      </c>
      <c r="L80" s="779">
        <v>308.17637493054025</v>
      </c>
      <c r="M80" s="780"/>
      <c r="N80" s="770"/>
      <c r="O80" s="771"/>
      <c r="P80" s="772"/>
      <c r="Q80" s="773"/>
      <c r="R80" s="929">
        <f t="shared" si="9"/>
        <v>0</v>
      </c>
      <c r="S80" s="951">
        <f t="shared" si="13"/>
        <v>0</v>
      </c>
      <c r="T80" s="931">
        <f>G80-R80</f>
        <v>4</v>
      </c>
      <c r="U80" s="771">
        <f>L80-S80</f>
        <v>308.17637493054025</v>
      </c>
      <c r="V80" s="774"/>
      <c r="W80" s="750"/>
      <c r="X80" s="750"/>
      <c r="Y80" s="750"/>
    </row>
    <row r="81" spans="1:25" ht="15.75" customHeight="1">
      <c r="A81" s="738"/>
      <c r="B81" s="837"/>
      <c r="C81" s="916" t="s">
        <v>1</v>
      </c>
      <c r="D81" s="837"/>
      <c r="E81" s="838"/>
      <c r="F81" s="838"/>
      <c r="G81" s="838"/>
      <c r="H81" s="839"/>
      <c r="I81" s="839"/>
      <c r="J81" s="839"/>
      <c r="K81" s="839"/>
      <c r="L81" s="840"/>
      <c r="M81" s="841"/>
      <c r="N81" s="770"/>
      <c r="O81" s="771"/>
      <c r="P81" s="772"/>
      <c r="Q81" s="773"/>
      <c r="R81" s="944"/>
      <c r="S81" s="773"/>
      <c r="T81" s="931"/>
      <c r="U81" s="771"/>
      <c r="V81" s="774"/>
      <c r="W81" s="750"/>
      <c r="X81" s="750"/>
      <c r="Y81" s="750"/>
    </row>
    <row r="82" spans="1:25" ht="15.75" customHeight="1">
      <c r="A82" s="738"/>
      <c r="B82" s="739">
        <v>4</v>
      </c>
      <c r="C82" s="910" t="s">
        <v>1</v>
      </c>
      <c r="D82" s="739" t="s">
        <v>1</v>
      </c>
      <c r="E82" s="740" t="s">
        <v>336</v>
      </c>
      <c r="F82" s="741" t="s">
        <v>1</v>
      </c>
      <c r="G82" s="741"/>
      <c r="H82" s="742" t="s">
        <v>1</v>
      </c>
      <c r="I82" s="742"/>
      <c r="J82" s="742"/>
      <c r="K82" s="742"/>
      <c r="L82" s="743">
        <f>SUM(L83,L86)</f>
        <v>5284.3099999999995</v>
      </c>
      <c r="M82" s="744"/>
      <c r="N82" s="745"/>
      <c r="O82" s="746">
        <f>O83+O86</f>
        <v>778.0863655752255</v>
      </c>
      <c r="P82" s="747"/>
      <c r="Q82" s="748"/>
      <c r="R82" s="941"/>
      <c r="S82" s="746">
        <f>S83+S86</f>
        <v>778.0863655752255</v>
      </c>
      <c r="T82" s="930"/>
      <c r="U82" s="746">
        <f>U83+U86</f>
        <v>4506.223634424774</v>
      </c>
      <c r="V82" s="749"/>
      <c r="W82" s="750"/>
      <c r="X82" s="750"/>
      <c r="Y82" s="750"/>
    </row>
    <row r="83" spans="1:25" ht="15.75" customHeight="1">
      <c r="A83" s="738"/>
      <c r="B83" s="815" t="s">
        <v>337</v>
      </c>
      <c r="C83" s="816"/>
      <c r="D83" s="817"/>
      <c r="E83" s="818" t="s">
        <v>64</v>
      </c>
      <c r="F83" s="819"/>
      <c r="G83" s="820"/>
      <c r="H83" s="819" t="s">
        <v>1</v>
      </c>
      <c r="I83" s="819"/>
      <c r="J83" s="819"/>
      <c r="K83" s="819"/>
      <c r="L83" s="821">
        <f>SUM(L84:L85)</f>
        <v>1790.28</v>
      </c>
      <c r="M83" s="822"/>
      <c r="N83" s="758"/>
      <c r="O83" s="759">
        <f>SUM(O84:O85)</f>
        <v>0</v>
      </c>
      <c r="P83" s="760"/>
      <c r="Q83" s="761"/>
      <c r="R83" s="942"/>
      <c r="S83" s="759">
        <f>SUM(S84:S85)</f>
        <v>0</v>
      </c>
      <c r="T83" s="758"/>
      <c r="U83" s="759">
        <f>SUM(U84:U85)</f>
        <v>1790.28</v>
      </c>
      <c r="V83" s="763"/>
      <c r="W83" s="750"/>
      <c r="X83" s="750"/>
      <c r="Y83" s="750"/>
    </row>
    <row r="84" spans="1:25" ht="42">
      <c r="A84" s="794"/>
      <c r="B84" s="800" t="s">
        <v>338</v>
      </c>
      <c r="C84" s="885" t="s">
        <v>93</v>
      </c>
      <c r="D84" s="886">
        <v>9418</v>
      </c>
      <c r="E84" s="777" t="s">
        <v>339</v>
      </c>
      <c r="F84" s="778" t="s">
        <v>133</v>
      </c>
      <c r="G84" s="779">
        <v>2</v>
      </c>
      <c r="H84" s="779">
        <v>66.225999999999999</v>
      </c>
      <c r="I84" s="779">
        <v>132.452</v>
      </c>
      <c r="J84" s="779" t="s">
        <v>14</v>
      </c>
      <c r="K84" s="779">
        <v>81.376748828349108</v>
      </c>
      <c r="L84" s="779">
        <v>162.75</v>
      </c>
      <c r="M84" s="780"/>
      <c r="N84" s="770"/>
      <c r="O84" s="771"/>
      <c r="P84" s="772"/>
      <c r="Q84" s="773"/>
      <c r="R84" s="929">
        <f t="shared" ref="R84:R85" si="14">(N84+P84)</f>
        <v>0</v>
      </c>
      <c r="S84" s="951">
        <f t="shared" ref="S84:S85" si="15">R84*K84</f>
        <v>0</v>
      </c>
      <c r="T84" s="931">
        <f>G84-R84</f>
        <v>2</v>
      </c>
      <c r="U84" s="771">
        <f>L84-S84</f>
        <v>162.75</v>
      </c>
      <c r="V84" s="774"/>
      <c r="W84" s="750"/>
      <c r="X84" s="750"/>
      <c r="Y84" s="750"/>
    </row>
    <row r="85" spans="1:25" ht="28">
      <c r="A85" s="794"/>
      <c r="B85" s="775" t="s">
        <v>340</v>
      </c>
      <c r="C85" s="778" t="s">
        <v>93</v>
      </c>
      <c r="D85" s="776">
        <v>11903</v>
      </c>
      <c r="E85" s="777" t="s">
        <v>341</v>
      </c>
      <c r="F85" s="778" t="s">
        <v>133</v>
      </c>
      <c r="G85" s="779">
        <v>20</v>
      </c>
      <c r="H85" s="779">
        <v>66.225999999999999</v>
      </c>
      <c r="I85" s="779">
        <v>1324.52</v>
      </c>
      <c r="J85" s="779" t="s">
        <v>14</v>
      </c>
      <c r="K85" s="779">
        <v>81.376748828349108</v>
      </c>
      <c r="L85" s="779">
        <v>1627.53</v>
      </c>
      <c r="M85" s="780"/>
      <c r="N85" s="770"/>
      <c r="O85" s="771"/>
      <c r="P85" s="772"/>
      <c r="Q85" s="773"/>
      <c r="R85" s="929">
        <f t="shared" si="14"/>
        <v>0</v>
      </c>
      <c r="S85" s="951">
        <f t="shared" si="15"/>
        <v>0</v>
      </c>
      <c r="T85" s="931">
        <f>G85-R85</f>
        <v>20</v>
      </c>
      <c r="U85" s="771">
        <f>L85-S85</f>
        <v>1627.53</v>
      </c>
      <c r="V85" s="774"/>
      <c r="W85" s="750"/>
      <c r="X85" s="750"/>
      <c r="Y85" s="750"/>
    </row>
    <row r="86" spans="1:25" ht="15.75" customHeight="1">
      <c r="A86" s="794"/>
      <c r="B86" s="815" t="s">
        <v>342</v>
      </c>
      <c r="C86" s="816" t="s">
        <v>1</v>
      </c>
      <c r="D86" s="817" t="s">
        <v>1</v>
      </c>
      <c r="E86" s="818" t="s">
        <v>65</v>
      </c>
      <c r="F86" s="819"/>
      <c r="G86" s="820"/>
      <c r="H86" s="819" t="s">
        <v>1</v>
      </c>
      <c r="I86" s="819"/>
      <c r="J86" s="819"/>
      <c r="K86" s="819"/>
      <c r="L86" s="821">
        <f>SUM(L87:L92)</f>
        <v>3494.0299999999997</v>
      </c>
      <c r="M86" s="822"/>
      <c r="N86" s="758"/>
      <c r="O86" s="759">
        <f>SUM(O87:O93)</f>
        <v>778.0863655752255</v>
      </c>
      <c r="P86" s="760"/>
      <c r="Q86" s="761"/>
      <c r="R86" s="942"/>
      <c r="S86" s="759">
        <f>SUM(S87:S93)</f>
        <v>778.0863655752255</v>
      </c>
      <c r="T86" s="758"/>
      <c r="U86" s="759">
        <f>SUM(U87:U93)</f>
        <v>2715.9436344247742</v>
      </c>
      <c r="V86" s="763"/>
      <c r="W86" s="750"/>
      <c r="X86" s="750"/>
      <c r="Y86" s="750"/>
    </row>
    <row r="87" spans="1:25" ht="15.75" customHeight="1">
      <c r="A87" s="794"/>
      <c r="B87" s="775" t="s">
        <v>343</v>
      </c>
      <c r="C87" s="778" t="s">
        <v>93</v>
      </c>
      <c r="D87" s="776">
        <v>2228</v>
      </c>
      <c r="E87" s="777" t="s">
        <v>344</v>
      </c>
      <c r="F87" s="778" t="s">
        <v>133</v>
      </c>
      <c r="G87" s="779">
        <v>12</v>
      </c>
      <c r="H87" s="779">
        <v>14.0716</v>
      </c>
      <c r="I87" s="779">
        <v>168.85919999999999</v>
      </c>
      <c r="J87" s="779" t="s">
        <v>14</v>
      </c>
      <c r="K87" s="779">
        <v>17.2908081238939</v>
      </c>
      <c r="L87" s="779">
        <v>207.49</v>
      </c>
      <c r="M87" s="780"/>
      <c r="N87" s="770">
        <f>'MEMORIA DE CALCULO 1º MEDIÇÃO'!K423</f>
        <v>45</v>
      </c>
      <c r="O87" s="771">
        <f>N87*K87</f>
        <v>778.0863655752255</v>
      </c>
      <c r="P87" s="772"/>
      <c r="Q87" s="773"/>
      <c r="R87" s="929">
        <f t="shared" ref="R87:R92" si="16">(N87+P87)</f>
        <v>45</v>
      </c>
      <c r="S87" s="951">
        <f t="shared" ref="S87:S92" si="17">R87*K87</f>
        <v>778.0863655752255</v>
      </c>
      <c r="T87" s="931">
        <f>G87-R87</f>
        <v>-33</v>
      </c>
      <c r="U87" s="771">
        <f>L87-S87</f>
        <v>-570.59636557522549</v>
      </c>
      <c r="V87" s="774"/>
      <c r="W87" s="750"/>
      <c r="X87" s="750"/>
      <c r="Y87" s="750"/>
    </row>
    <row r="88" spans="1:25" ht="15.75" customHeight="1">
      <c r="A88" s="794"/>
      <c r="B88" s="775" t="s">
        <v>346</v>
      </c>
      <c r="C88" s="778" t="s">
        <v>93</v>
      </c>
      <c r="D88" s="776">
        <v>7322</v>
      </c>
      <c r="E88" s="777" t="s">
        <v>347</v>
      </c>
      <c r="F88" s="778" t="s">
        <v>127</v>
      </c>
      <c r="G88" s="779">
        <v>3</v>
      </c>
      <c r="H88" s="779">
        <v>5.9770000000000003</v>
      </c>
      <c r="I88" s="779">
        <v>17.931000000000001</v>
      </c>
      <c r="J88" s="779" t="s">
        <v>14</v>
      </c>
      <c r="K88" s="779">
        <v>7.3443787598079711</v>
      </c>
      <c r="L88" s="779">
        <v>22.03</v>
      </c>
      <c r="M88" s="780"/>
      <c r="N88" s="770"/>
      <c r="O88" s="771"/>
      <c r="P88" s="772"/>
      <c r="Q88" s="773"/>
      <c r="R88" s="929">
        <f t="shared" si="16"/>
        <v>0</v>
      </c>
      <c r="S88" s="951">
        <f t="shared" si="17"/>
        <v>0</v>
      </c>
      <c r="T88" s="931">
        <f>G88-R88</f>
        <v>3</v>
      </c>
      <c r="U88" s="771">
        <f>L88-S88</f>
        <v>22.03</v>
      </c>
      <c r="V88" s="774"/>
      <c r="W88" s="750"/>
      <c r="X88" s="750"/>
      <c r="Y88" s="750"/>
    </row>
    <row r="89" spans="1:25" ht="15.75" customHeight="1">
      <c r="A89" s="738"/>
      <c r="B89" s="775" t="s">
        <v>348</v>
      </c>
      <c r="C89" s="778" t="s">
        <v>93</v>
      </c>
      <c r="D89" s="776">
        <v>7320</v>
      </c>
      <c r="E89" s="777" t="s">
        <v>349</v>
      </c>
      <c r="F89" s="778" t="s">
        <v>127</v>
      </c>
      <c r="G89" s="779">
        <v>5</v>
      </c>
      <c r="H89" s="779">
        <v>129.804</v>
      </c>
      <c r="I89" s="779">
        <v>649.02</v>
      </c>
      <c r="J89" s="779" t="s">
        <v>14</v>
      </c>
      <c r="K89" s="779">
        <v>159.49970562792603</v>
      </c>
      <c r="L89" s="779">
        <v>797.5</v>
      </c>
      <c r="M89" s="780"/>
      <c r="N89" s="809"/>
      <c r="O89" s="797"/>
      <c r="P89" s="798"/>
      <c r="Q89" s="799"/>
      <c r="R89" s="929">
        <f t="shared" si="16"/>
        <v>0</v>
      </c>
      <c r="S89" s="951">
        <f t="shared" si="17"/>
        <v>0</v>
      </c>
      <c r="T89" s="933">
        <f>G89-R89</f>
        <v>5</v>
      </c>
      <c r="U89" s="797">
        <f>L89-S89</f>
        <v>797.5</v>
      </c>
      <c r="V89" s="715"/>
      <c r="W89" s="711"/>
      <c r="X89" s="711"/>
      <c r="Y89" s="711"/>
    </row>
    <row r="90" spans="1:25" ht="15.75" customHeight="1">
      <c r="A90" s="738"/>
      <c r="B90" s="775" t="s">
        <v>350</v>
      </c>
      <c r="C90" s="778" t="s">
        <v>93</v>
      </c>
      <c r="D90" s="776">
        <v>12434</v>
      </c>
      <c r="E90" s="777" t="s">
        <v>351</v>
      </c>
      <c r="F90" s="778" t="s">
        <v>127</v>
      </c>
      <c r="G90" s="779">
        <v>2</v>
      </c>
      <c r="H90" s="779">
        <v>66.260000000000005</v>
      </c>
      <c r="I90" s="779">
        <v>132.52000000000001</v>
      </c>
      <c r="J90" s="779" t="s">
        <v>14</v>
      </c>
      <c r="K90" s="779">
        <v>81.418527124791055</v>
      </c>
      <c r="L90" s="779">
        <v>162.84</v>
      </c>
      <c r="M90" s="780"/>
      <c r="N90" s="809"/>
      <c r="O90" s="797"/>
      <c r="P90" s="798"/>
      <c r="Q90" s="799"/>
      <c r="R90" s="929">
        <f t="shared" si="16"/>
        <v>0</v>
      </c>
      <c r="S90" s="951">
        <f t="shared" si="17"/>
        <v>0</v>
      </c>
      <c r="T90" s="933">
        <f>G90-R90</f>
        <v>2</v>
      </c>
      <c r="U90" s="797">
        <f>L90-S90</f>
        <v>162.84</v>
      </c>
      <c r="V90" s="715"/>
      <c r="W90" s="711"/>
      <c r="X90" s="711"/>
      <c r="Y90" s="711"/>
    </row>
    <row r="91" spans="1:25" ht="15.75" customHeight="1">
      <c r="A91" s="738"/>
      <c r="B91" s="800" t="s">
        <v>352</v>
      </c>
      <c r="C91" s="778" t="s">
        <v>93</v>
      </c>
      <c r="D91" s="776">
        <v>12044</v>
      </c>
      <c r="E91" s="777" t="s">
        <v>353</v>
      </c>
      <c r="F91" s="778" t="s">
        <v>127</v>
      </c>
      <c r="G91" s="779">
        <v>14</v>
      </c>
      <c r="H91" s="779">
        <v>105.4675</v>
      </c>
      <c r="I91" s="779">
        <v>1476.5450000000001</v>
      </c>
      <c r="J91" s="779" t="s">
        <v>14</v>
      </c>
      <c r="K91" s="779">
        <v>129.59566117618323</v>
      </c>
      <c r="L91" s="779">
        <v>1814.34</v>
      </c>
      <c r="M91" s="780"/>
      <c r="N91" s="809"/>
      <c r="O91" s="797"/>
      <c r="P91" s="798"/>
      <c r="Q91" s="799"/>
      <c r="R91" s="929">
        <f t="shared" si="16"/>
        <v>0</v>
      </c>
      <c r="S91" s="951">
        <f t="shared" si="17"/>
        <v>0</v>
      </c>
      <c r="T91" s="933">
        <f>G91-R91</f>
        <v>14</v>
      </c>
      <c r="U91" s="797">
        <f>L91-S91</f>
        <v>1814.34</v>
      </c>
      <c r="V91" s="715"/>
      <c r="W91" s="711"/>
      <c r="X91" s="711"/>
      <c r="Y91" s="711"/>
    </row>
    <row r="92" spans="1:25" ht="15.75" customHeight="1">
      <c r="A92" s="738"/>
      <c r="B92" s="800" t="s">
        <v>354</v>
      </c>
      <c r="C92" s="778" t="s">
        <v>93</v>
      </c>
      <c r="D92" s="776">
        <v>12045</v>
      </c>
      <c r="E92" s="777" t="s">
        <v>355</v>
      </c>
      <c r="F92" s="778" t="s">
        <v>127</v>
      </c>
      <c r="G92" s="779">
        <v>2</v>
      </c>
      <c r="H92" s="779">
        <v>199.3175</v>
      </c>
      <c r="I92" s="779">
        <v>398.63499999999999</v>
      </c>
      <c r="J92" s="779" t="s">
        <v>14</v>
      </c>
      <c r="K92" s="779">
        <v>244.91604709018321</v>
      </c>
      <c r="L92" s="779">
        <v>489.83</v>
      </c>
      <c r="M92" s="780"/>
      <c r="N92" s="809"/>
      <c r="O92" s="797"/>
      <c r="P92" s="798"/>
      <c r="Q92" s="799"/>
      <c r="R92" s="929">
        <f t="shared" si="16"/>
        <v>0</v>
      </c>
      <c r="S92" s="951">
        <f t="shared" si="17"/>
        <v>0</v>
      </c>
      <c r="T92" s="933">
        <f>G92-R92</f>
        <v>2</v>
      </c>
      <c r="U92" s="797">
        <f>L92-S92</f>
        <v>489.83</v>
      </c>
      <c r="V92" s="715"/>
      <c r="W92" s="711"/>
      <c r="X92" s="711"/>
      <c r="Y92" s="711"/>
    </row>
    <row r="93" spans="1:25" ht="15.75" customHeight="1">
      <c r="A93" s="738"/>
      <c r="B93" s="837"/>
      <c r="C93" s="916" t="s">
        <v>1</v>
      </c>
      <c r="D93" s="837"/>
      <c r="E93" s="838"/>
      <c r="F93" s="838"/>
      <c r="G93" s="838"/>
      <c r="H93" s="839"/>
      <c r="I93" s="839"/>
      <c r="J93" s="839"/>
      <c r="K93" s="839"/>
      <c r="L93" s="840"/>
      <c r="M93" s="841"/>
      <c r="N93" s="809"/>
      <c r="O93" s="797"/>
      <c r="P93" s="798"/>
      <c r="Q93" s="799"/>
      <c r="R93" s="929"/>
      <c r="S93" s="951"/>
      <c r="T93" s="933"/>
      <c r="U93" s="797"/>
      <c r="V93" s="715"/>
      <c r="W93" s="711"/>
      <c r="X93" s="711"/>
      <c r="Y93" s="711"/>
    </row>
    <row r="94" spans="1:25" ht="15.75" customHeight="1">
      <c r="A94" s="738"/>
      <c r="B94" s="739">
        <v>5</v>
      </c>
      <c r="C94" s="910" t="s">
        <v>1</v>
      </c>
      <c r="D94" s="739"/>
      <c r="E94" s="740" t="s">
        <v>175</v>
      </c>
      <c r="F94" s="741" t="s">
        <v>1</v>
      </c>
      <c r="G94" s="741"/>
      <c r="H94" s="742" t="s">
        <v>1</v>
      </c>
      <c r="I94" s="742"/>
      <c r="J94" s="742"/>
      <c r="K94" s="742"/>
      <c r="L94" s="743">
        <v>6014.51</v>
      </c>
      <c r="M94" s="744"/>
      <c r="N94" s="745"/>
      <c r="O94" s="746">
        <f>O95</f>
        <v>0</v>
      </c>
      <c r="P94" s="747"/>
      <c r="Q94" s="748"/>
      <c r="R94" s="941"/>
      <c r="S94" s="746">
        <f>S95</f>
        <v>0</v>
      </c>
      <c r="T94" s="930"/>
      <c r="U94" s="746">
        <f>U95</f>
        <v>6014.51</v>
      </c>
      <c r="V94" s="749"/>
      <c r="W94" s="711"/>
      <c r="X94" s="711"/>
      <c r="Y94" s="711"/>
    </row>
    <row r="95" spans="1:25" ht="15.75" customHeight="1">
      <c r="A95" s="738"/>
      <c r="B95" s="815" t="s">
        <v>356</v>
      </c>
      <c r="C95" s="816" t="s">
        <v>1</v>
      </c>
      <c r="D95" s="817" t="s">
        <v>1</v>
      </c>
      <c r="E95" s="818" t="s">
        <v>357</v>
      </c>
      <c r="F95" s="819"/>
      <c r="G95" s="820"/>
      <c r="H95" s="819" t="s">
        <v>1</v>
      </c>
      <c r="I95" s="819"/>
      <c r="J95" s="819"/>
      <c r="K95" s="819"/>
      <c r="L95" s="821">
        <f>SUM(L96:L99)</f>
        <v>6014.51</v>
      </c>
      <c r="M95" s="822"/>
      <c r="N95" s="758"/>
      <c r="O95" s="759">
        <f>SUM(O96:O99)</f>
        <v>0</v>
      </c>
      <c r="P95" s="760"/>
      <c r="Q95" s="761"/>
      <c r="R95" s="942"/>
      <c r="S95" s="759">
        <f>SUM(S96:S99)</f>
        <v>0</v>
      </c>
      <c r="T95" s="758"/>
      <c r="U95" s="759">
        <f>SUM(U96:U99)</f>
        <v>6014.51</v>
      </c>
      <c r="V95" s="763"/>
      <c r="W95" s="711"/>
      <c r="X95" s="711"/>
      <c r="Y95" s="711"/>
    </row>
    <row r="96" spans="1:25" ht="28">
      <c r="A96" s="738"/>
      <c r="B96" s="800" t="s">
        <v>358</v>
      </c>
      <c r="C96" s="778" t="s">
        <v>93</v>
      </c>
      <c r="D96" s="776">
        <v>8854</v>
      </c>
      <c r="E96" s="777" t="s">
        <v>359</v>
      </c>
      <c r="F96" s="778" t="s">
        <v>108</v>
      </c>
      <c r="G96" s="779">
        <v>6.4</v>
      </c>
      <c r="H96" s="779">
        <v>124.82700000000001</v>
      </c>
      <c r="I96" s="779">
        <v>798.89280000000008</v>
      </c>
      <c r="J96" s="779" t="s">
        <v>14</v>
      </c>
      <c r="K96" s="779">
        <v>153.38410029288099</v>
      </c>
      <c r="L96" s="779">
        <v>981.66</v>
      </c>
      <c r="M96" s="780"/>
      <c r="N96" s="809"/>
      <c r="O96" s="797"/>
      <c r="P96" s="798"/>
      <c r="Q96" s="799"/>
      <c r="R96" s="929">
        <f t="shared" ref="R96:R99" si="18">(N96+P96)</f>
        <v>0</v>
      </c>
      <c r="S96" s="951">
        <f t="shared" ref="S96:S99" si="19">R96*K96</f>
        <v>0</v>
      </c>
      <c r="T96" s="933">
        <f>G96-R96</f>
        <v>6.4</v>
      </c>
      <c r="U96" s="797">
        <f>L96-S96</f>
        <v>981.66</v>
      </c>
      <c r="V96" s="715"/>
      <c r="W96" s="711"/>
      <c r="X96" s="711"/>
      <c r="Y96" s="711"/>
    </row>
    <row r="97" spans="1:25" ht="14">
      <c r="A97" s="738"/>
      <c r="B97" s="800" t="s">
        <v>361</v>
      </c>
      <c r="C97" s="778" t="s">
        <v>148</v>
      </c>
      <c r="D97" s="776">
        <v>161392</v>
      </c>
      <c r="E97" s="777" t="s">
        <v>362</v>
      </c>
      <c r="F97" s="778" t="s">
        <v>108</v>
      </c>
      <c r="G97" s="779">
        <v>2.16</v>
      </c>
      <c r="H97" s="779">
        <v>537.85215000000005</v>
      </c>
      <c r="I97" s="779">
        <v>1161.7606440000002</v>
      </c>
      <c r="J97" s="779" t="s">
        <v>14</v>
      </c>
      <c r="K97" s="779">
        <v>660.89842837159961</v>
      </c>
      <c r="L97" s="779">
        <v>1427.54</v>
      </c>
      <c r="M97" s="780"/>
      <c r="N97" s="809"/>
      <c r="O97" s="797"/>
      <c r="P97" s="798"/>
      <c r="Q97" s="799"/>
      <c r="R97" s="929">
        <f t="shared" si="18"/>
        <v>0</v>
      </c>
      <c r="S97" s="951">
        <f t="shared" si="19"/>
        <v>0</v>
      </c>
      <c r="T97" s="933">
        <f>G97-R97</f>
        <v>2.16</v>
      </c>
      <c r="U97" s="797">
        <f>L97-S97</f>
        <v>1427.54</v>
      </c>
      <c r="V97" s="715"/>
      <c r="W97" s="711"/>
      <c r="X97" s="711"/>
      <c r="Y97" s="711"/>
    </row>
    <row r="98" spans="1:25" ht="14">
      <c r="A98" s="738"/>
      <c r="B98" s="800" t="s">
        <v>364</v>
      </c>
      <c r="C98" s="778" t="s">
        <v>366</v>
      </c>
      <c r="D98" s="776" t="s">
        <v>367</v>
      </c>
      <c r="E98" s="777" t="s">
        <v>365</v>
      </c>
      <c r="F98" s="778" t="s">
        <v>127</v>
      </c>
      <c r="G98" s="779">
        <v>1</v>
      </c>
      <c r="H98" s="779">
        <v>1749.8999999999999</v>
      </c>
      <c r="I98" s="779">
        <v>1749.8999999999999</v>
      </c>
      <c r="J98" s="779" t="s">
        <v>14</v>
      </c>
      <c r="K98" s="779">
        <v>2150.2306159926329</v>
      </c>
      <c r="L98" s="779">
        <v>2150.23</v>
      </c>
      <c r="M98" s="780"/>
      <c r="N98" s="809"/>
      <c r="O98" s="797"/>
      <c r="P98" s="798"/>
      <c r="Q98" s="799"/>
      <c r="R98" s="929">
        <f t="shared" si="18"/>
        <v>0</v>
      </c>
      <c r="S98" s="951">
        <f t="shared" si="19"/>
        <v>0</v>
      </c>
      <c r="T98" s="933">
        <f>G98-R98</f>
        <v>1</v>
      </c>
      <c r="U98" s="797">
        <f>L98-S98</f>
        <v>2150.23</v>
      </c>
      <c r="V98" s="715"/>
      <c r="W98" s="711"/>
      <c r="X98" s="711"/>
      <c r="Y98" s="711"/>
    </row>
    <row r="99" spans="1:25" ht="14">
      <c r="A99" s="738"/>
      <c r="B99" s="800" t="s">
        <v>369</v>
      </c>
      <c r="C99" s="778" t="s">
        <v>186</v>
      </c>
      <c r="D99" s="776">
        <v>170104</v>
      </c>
      <c r="E99" s="777" t="s">
        <v>370</v>
      </c>
      <c r="F99" s="778" t="s">
        <v>108</v>
      </c>
      <c r="G99" s="779">
        <v>2.5</v>
      </c>
      <c r="H99" s="779">
        <v>473.67070000000001</v>
      </c>
      <c r="I99" s="779">
        <v>1184.1767500000001</v>
      </c>
      <c r="J99" s="779" t="s">
        <v>14</v>
      </c>
      <c r="K99" s="779">
        <v>582.03396824884953</v>
      </c>
      <c r="L99" s="779">
        <v>1455.08</v>
      </c>
      <c r="M99" s="780"/>
      <c r="N99" s="809"/>
      <c r="O99" s="797"/>
      <c r="P99" s="798"/>
      <c r="Q99" s="799"/>
      <c r="R99" s="929">
        <f t="shared" si="18"/>
        <v>0</v>
      </c>
      <c r="S99" s="951">
        <f t="shared" si="19"/>
        <v>0</v>
      </c>
      <c r="T99" s="933">
        <f>G99-R99</f>
        <v>2.5</v>
      </c>
      <c r="U99" s="797">
        <f>L99-S99</f>
        <v>1455.08</v>
      </c>
      <c r="V99" s="715"/>
      <c r="W99" s="711"/>
      <c r="X99" s="711"/>
      <c r="Y99" s="711"/>
    </row>
    <row r="100" spans="1:25" ht="15.75" customHeight="1">
      <c r="A100" s="738"/>
      <c r="B100" s="842"/>
      <c r="C100" s="843"/>
      <c r="D100" s="844"/>
      <c r="E100" s="845"/>
      <c r="F100" s="845"/>
      <c r="G100" s="845"/>
      <c r="H100" s="845"/>
      <c r="I100" s="845"/>
      <c r="J100" s="845"/>
      <c r="K100" s="845"/>
      <c r="L100" s="711"/>
      <c r="M100" s="715"/>
      <c r="N100" s="809"/>
      <c r="O100" s="797"/>
      <c r="P100" s="798"/>
      <c r="Q100" s="799"/>
      <c r="R100" s="929"/>
      <c r="S100" s="799"/>
      <c r="T100" s="933"/>
      <c r="U100" s="797"/>
      <c r="V100" s="715"/>
      <c r="W100" s="711"/>
      <c r="X100" s="711"/>
      <c r="Y100" s="711"/>
    </row>
    <row r="101" spans="1:25" ht="15.75" customHeight="1">
      <c r="A101" s="738"/>
      <c r="B101" s="739">
        <v>6</v>
      </c>
      <c r="C101" s="910" t="s">
        <v>1</v>
      </c>
      <c r="D101" s="739"/>
      <c r="E101" s="740" t="s">
        <v>38</v>
      </c>
      <c r="F101" s="741" t="s">
        <v>1</v>
      </c>
      <c r="G101" s="741"/>
      <c r="H101" s="742" t="s">
        <v>1</v>
      </c>
      <c r="I101" s="742"/>
      <c r="J101" s="742"/>
      <c r="K101" s="742"/>
      <c r="L101" s="743">
        <v>448.73</v>
      </c>
      <c r="M101" s="744"/>
      <c r="N101" s="745"/>
      <c r="O101" s="746">
        <f>O102</f>
        <v>0</v>
      </c>
      <c r="P101" s="747"/>
      <c r="Q101" s="748"/>
      <c r="R101" s="941"/>
      <c r="S101" s="746">
        <f>S102</f>
        <v>0</v>
      </c>
      <c r="T101" s="930"/>
      <c r="U101" s="746">
        <f>U102</f>
        <v>448.73</v>
      </c>
      <c r="V101" s="749"/>
      <c r="W101" s="711"/>
      <c r="X101" s="711"/>
      <c r="Y101" s="711"/>
    </row>
    <row r="102" spans="1:25" ht="15.75" customHeight="1">
      <c r="A102" s="738"/>
      <c r="B102" s="815" t="s">
        <v>376</v>
      </c>
      <c r="C102" s="816" t="s">
        <v>1</v>
      </c>
      <c r="D102" s="817" t="s">
        <v>1</v>
      </c>
      <c r="E102" s="818" t="s">
        <v>377</v>
      </c>
      <c r="F102" s="819"/>
      <c r="G102" s="820"/>
      <c r="H102" s="819" t="s">
        <v>1</v>
      </c>
      <c r="I102" s="819"/>
      <c r="J102" s="819"/>
      <c r="K102" s="819"/>
      <c r="L102" s="821">
        <f>SUM(L103)</f>
        <v>448.73</v>
      </c>
      <c r="M102" s="822"/>
      <c r="N102" s="758"/>
      <c r="O102" s="759">
        <f>SUM(O103)</f>
        <v>0</v>
      </c>
      <c r="P102" s="760"/>
      <c r="Q102" s="761"/>
      <c r="R102" s="942"/>
      <c r="S102" s="759">
        <f>SUM(S103)</f>
        <v>0</v>
      </c>
      <c r="T102" s="758"/>
      <c r="U102" s="759">
        <f>SUM(U103)</f>
        <v>448.73</v>
      </c>
      <c r="V102" s="763"/>
      <c r="W102" s="711"/>
      <c r="X102" s="711"/>
      <c r="Y102" s="711"/>
    </row>
    <row r="103" spans="1:25" ht="15.75" customHeight="1" thickBot="1">
      <c r="A103" s="794"/>
      <c r="B103" s="887" t="s">
        <v>378</v>
      </c>
      <c r="C103" s="888" t="s">
        <v>93</v>
      </c>
      <c r="D103" s="889">
        <v>2450</v>
      </c>
      <c r="E103" s="777" t="s">
        <v>379</v>
      </c>
      <c r="F103" s="778" t="s">
        <v>92</v>
      </c>
      <c r="G103" s="779">
        <v>250</v>
      </c>
      <c r="H103" s="779">
        <v>1.46075</v>
      </c>
      <c r="I103" s="779">
        <v>365.1875</v>
      </c>
      <c r="J103" s="779" t="s">
        <v>14</v>
      </c>
      <c r="K103" s="779">
        <v>1.7949307802224348</v>
      </c>
      <c r="L103" s="779">
        <v>448.73</v>
      </c>
      <c r="M103" s="780"/>
      <c r="N103" s="846"/>
      <c r="O103" s="847"/>
      <c r="P103" s="848"/>
      <c r="Q103" s="849"/>
      <c r="R103" s="945">
        <f t="shared" ref="R103" si="20">(N103+P103)</f>
        <v>0</v>
      </c>
      <c r="S103" s="950">
        <f>R103*K103</f>
        <v>0</v>
      </c>
      <c r="T103" s="935">
        <f>G103-R103</f>
        <v>250</v>
      </c>
      <c r="U103" s="847">
        <f>L103-S103</f>
        <v>448.73</v>
      </c>
      <c r="V103" s="715"/>
      <c r="W103" s="711"/>
      <c r="X103" s="711"/>
      <c r="Y103" s="711"/>
    </row>
    <row r="104" spans="1:25" ht="15.75" customHeight="1" thickBot="1">
      <c r="A104" s="738"/>
      <c r="B104" s="955"/>
      <c r="C104" s="826"/>
      <c r="D104" s="956"/>
      <c r="E104" s="957"/>
      <c r="F104" s="957"/>
      <c r="G104" s="957"/>
      <c r="H104" s="957"/>
      <c r="I104" s="957"/>
      <c r="J104" s="957"/>
      <c r="K104" s="957"/>
      <c r="L104" s="715"/>
      <c r="M104" s="715"/>
      <c r="N104" s="958"/>
      <c r="O104" s="714"/>
      <c r="P104" s="715"/>
      <c r="Q104" s="715"/>
      <c r="R104" s="959"/>
      <c r="S104" s="715"/>
      <c r="T104" s="865"/>
      <c r="V104" s="715"/>
      <c r="W104" s="711"/>
      <c r="X104" s="711"/>
      <c r="Y104" s="711"/>
    </row>
    <row r="105" spans="1:25" ht="28.5" thickBot="1">
      <c r="A105" s="738"/>
      <c r="B105" s="960" t="s">
        <v>4</v>
      </c>
      <c r="C105" s="961"/>
      <c r="D105" s="961"/>
      <c r="E105" s="961"/>
      <c r="F105" s="961"/>
      <c r="G105" s="961"/>
      <c r="H105" s="961"/>
      <c r="I105" s="961"/>
      <c r="J105" s="961"/>
      <c r="K105" s="962"/>
      <c r="L105" s="850">
        <v>97755.277623734015</v>
      </c>
      <c r="M105" s="851"/>
      <c r="N105" s="963" t="s">
        <v>1153</v>
      </c>
      <c r="O105" s="949">
        <f>O16+O22+O34+O82+O94+O101</f>
        <v>47042.397297848482</v>
      </c>
      <c r="P105" s="963" t="s">
        <v>1153</v>
      </c>
      <c r="Q105" s="947">
        <f>SUM(Q16:Q103)</f>
        <v>0</v>
      </c>
      <c r="R105" s="946" t="s">
        <v>1154</v>
      </c>
      <c r="S105" s="947">
        <f>SUM(O105,Q105)</f>
        <v>47042.397297848482</v>
      </c>
      <c r="T105" s="948" t="s">
        <v>1155</v>
      </c>
      <c r="U105" s="949">
        <f>L105-O105</f>
        <v>50712.880325885533</v>
      </c>
      <c r="V105" s="715"/>
      <c r="W105" s="711"/>
      <c r="X105" s="711"/>
      <c r="Y105" s="711"/>
    </row>
    <row r="106" spans="1:25" ht="15.75" customHeight="1">
      <c r="A106" s="738"/>
      <c r="B106" s="852"/>
      <c r="C106" s="843"/>
      <c r="D106" s="844"/>
      <c r="E106" s="845"/>
      <c r="F106" s="845"/>
      <c r="G106" s="845"/>
      <c r="H106" s="845"/>
      <c r="I106" s="845"/>
      <c r="J106" s="845"/>
      <c r="K106" s="845"/>
      <c r="L106" s="711"/>
      <c r="M106" s="711"/>
      <c r="V106" s="715"/>
      <c r="W106" s="711"/>
      <c r="X106" s="711"/>
      <c r="Y106" s="711"/>
    </row>
    <row r="107" spans="1:25" ht="15.75" customHeight="1">
      <c r="A107" s="738"/>
      <c r="B107" s="852"/>
      <c r="C107" s="843"/>
      <c r="D107" s="844"/>
      <c r="E107" s="845"/>
      <c r="F107" s="845"/>
      <c r="G107" s="845"/>
      <c r="H107" s="845"/>
      <c r="I107" s="845"/>
      <c r="J107" s="845"/>
      <c r="K107" s="845"/>
      <c r="L107" s="711"/>
      <c r="M107" s="711"/>
      <c r="V107" s="715"/>
      <c r="W107" s="711"/>
      <c r="X107" s="711"/>
      <c r="Y107" s="711"/>
    </row>
    <row r="108" spans="1:25" ht="15.75" customHeight="1">
      <c r="A108" s="738"/>
      <c r="B108" s="852"/>
      <c r="C108" s="843"/>
      <c r="D108" s="844"/>
      <c r="E108" s="845"/>
      <c r="F108" s="845"/>
      <c r="G108" s="845"/>
      <c r="H108" s="845"/>
      <c r="I108" s="845"/>
      <c r="J108" s="845"/>
      <c r="K108" s="845"/>
      <c r="L108" s="711"/>
      <c r="M108" s="711"/>
      <c r="V108" s="715"/>
      <c r="W108" s="711"/>
      <c r="X108" s="711"/>
      <c r="Y108" s="711"/>
    </row>
    <row r="109" spans="1:25" ht="15.75" customHeight="1">
      <c r="A109" s="738"/>
      <c r="B109" s="852"/>
      <c r="C109" s="843"/>
      <c r="D109" s="844"/>
      <c r="E109" s="845"/>
      <c r="F109" s="845"/>
      <c r="G109" s="845"/>
      <c r="H109" s="845"/>
      <c r="I109" s="845"/>
      <c r="J109" s="845"/>
      <c r="K109" s="845"/>
      <c r="L109" s="711"/>
      <c r="M109" s="711"/>
      <c r="V109" s="715"/>
      <c r="W109" s="711"/>
      <c r="X109" s="711"/>
      <c r="Y109" s="711"/>
    </row>
    <row r="110" spans="1:25" ht="15.75" customHeight="1">
      <c r="A110" s="738"/>
      <c r="B110" s="852"/>
      <c r="C110" s="843"/>
      <c r="D110" s="844"/>
      <c r="E110" s="845"/>
      <c r="F110" s="845"/>
      <c r="G110" s="845"/>
      <c r="H110" s="845"/>
      <c r="I110" s="845"/>
      <c r="J110" s="845"/>
      <c r="K110" s="845"/>
      <c r="L110" s="711"/>
      <c r="M110" s="711"/>
      <c r="V110" s="715"/>
      <c r="W110" s="711"/>
      <c r="X110" s="711"/>
      <c r="Y110" s="711"/>
    </row>
    <row r="111" spans="1:25" ht="15.75" customHeight="1">
      <c r="A111" s="738"/>
      <c r="B111" s="852"/>
      <c r="C111" s="843"/>
      <c r="D111" s="844"/>
      <c r="E111" s="845"/>
      <c r="F111" s="845"/>
      <c r="G111" s="845"/>
      <c r="H111" s="845"/>
      <c r="I111" s="845"/>
      <c r="J111" s="845"/>
      <c r="K111" s="845"/>
      <c r="L111" s="711"/>
      <c r="M111" s="711"/>
      <c r="V111" s="715"/>
      <c r="W111" s="711"/>
      <c r="X111" s="711"/>
      <c r="Y111" s="711"/>
    </row>
    <row r="112" spans="1:25" ht="15.75" customHeight="1">
      <c r="A112" s="738"/>
      <c r="B112" s="852"/>
      <c r="C112" s="843"/>
      <c r="D112" s="844"/>
      <c r="E112" s="845"/>
      <c r="F112" s="845"/>
      <c r="G112" s="845"/>
      <c r="H112" s="845"/>
      <c r="I112" s="845"/>
      <c r="J112" s="845"/>
      <c r="K112" s="845"/>
      <c r="L112" s="711"/>
      <c r="M112" s="711"/>
      <c r="V112" s="715"/>
      <c r="W112" s="711"/>
      <c r="X112" s="711"/>
      <c r="Y112" s="711"/>
    </row>
    <row r="113" spans="1:25" ht="15.75" customHeight="1">
      <c r="A113" s="738"/>
      <c r="B113" s="852"/>
      <c r="C113" s="843"/>
      <c r="D113" s="844"/>
      <c r="E113" s="845"/>
      <c r="F113" s="845"/>
      <c r="G113" s="845"/>
      <c r="H113" s="845"/>
      <c r="I113" s="845"/>
      <c r="J113" s="845"/>
      <c r="K113" s="845"/>
      <c r="L113" s="711"/>
      <c r="M113" s="711"/>
      <c r="V113" s="715"/>
      <c r="W113" s="711"/>
      <c r="X113" s="711"/>
      <c r="Y113" s="711"/>
    </row>
    <row r="114" spans="1:25" ht="15.75" customHeight="1">
      <c r="A114" s="738"/>
      <c r="B114" s="852"/>
      <c r="C114" s="843"/>
      <c r="D114" s="844"/>
      <c r="E114" s="845"/>
      <c r="F114" s="845"/>
      <c r="G114" s="845"/>
      <c r="H114" s="845"/>
      <c r="I114" s="845"/>
      <c r="J114" s="845"/>
      <c r="K114" s="845"/>
      <c r="L114" s="711"/>
      <c r="M114" s="711"/>
      <c r="V114" s="715"/>
      <c r="W114" s="711"/>
      <c r="X114" s="711"/>
      <c r="Y114" s="711"/>
    </row>
    <row r="115" spans="1:25" ht="15.75" customHeight="1">
      <c r="A115" s="738"/>
      <c r="B115" s="852"/>
      <c r="C115" s="843"/>
      <c r="D115" s="844"/>
      <c r="E115" s="845"/>
      <c r="F115" s="845"/>
      <c r="G115" s="845"/>
      <c r="H115" s="845"/>
      <c r="I115" s="845"/>
      <c r="J115" s="845"/>
      <c r="K115" s="845"/>
      <c r="L115" s="711"/>
      <c r="M115" s="711"/>
      <c r="V115" s="715"/>
      <c r="W115" s="711"/>
      <c r="X115" s="711"/>
      <c r="Y115" s="711"/>
    </row>
    <row r="116" spans="1:25" ht="15.75" customHeight="1">
      <c r="A116" s="738"/>
      <c r="B116" s="852"/>
      <c r="C116" s="843"/>
      <c r="D116" s="844"/>
      <c r="E116" s="845"/>
      <c r="F116" s="845"/>
      <c r="G116" s="845"/>
      <c r="H116" s="845"/>
      <c r="I116" s="845"/>
      <c r="J116" s="845"/>
      <c r="K116" s="845"/>
      <c r="L116" s="711"/>
      <c r="M116" s="711"/>
      <c r="V116" s="715"/>
      <c r="W116" s="711"/>
      <c r="X116" s="711"/>
      <c r="Y116" s="711"/>
    </row>
    <row r="117" spans="1:25" ht="15.75" customHeight="1">
      <c r="A117" s="738"/>
      <c r="B117" s="852"/>
      <c r="C117" s="843"/>
      <c r="D117" s="844"/>
      <c r="E117" s="845"/>
      <c r="F117" s="845"/>
      <c r="G117" s="845"/>
      <c r="H117" s="845"/>
      <c r="I117" s="845"/>
      <c r="J117" s="845"/>
      <c r="K117" s="845"/>
      <c r="L117" s="711"/>
      <c r="M117" s="711"/>
      <c r="V117" s="715"/>
      <c r="W117" s="711"/>
      <c r="X117" s="711"/>
      <c r="Y117" s="711"/>
    </row>
    <row r="118" spans="1:25" ht="15.75" customHeight="1">
      <c r="A118" s="738"/>
      <c r="B118" s="852"/>
      <c r="C118" s="843"/>
      <c r="D118" s="844"/>
      <c r="E118" s="845"/>
      <c r="F118" s="845"/>
      <c r="G118" s="845"/>
      <c r="H118" s="845"/>
      <c r="I118" s="845"/>
      <c r="J118" s="845"/>
      <c r="K118" s="845"/>
      <c r="L118" s="711"/>
      <c r="M118" s="711"/>
      <c r="V118" s="715"/>
      <c r="W118" s="711"/>
      <c r="X118" s="711"/>
      <c r="Y118" s="711"/>
    </row>
    <row r="119" spans="1:25" ht="15.75" customHeight="1">
      <c r="A119" s="738"/>
      <c r="B119" s="852"/>
      <c r="C119" s="843"/>
      <c r="D119" s="844"/>
      <c r="E119" s="845"/>
      <c r="F119" s="845"/>
      <c r="G119" s="845"/>
      <c r="H119" s="845"/>
      <c r="I119" s="845"/>
      <c r="J119" s="845"/>
      <c r="K119" s="845"/>
      <c r="L119" s="711"/>
      <c r="M119" s="711"/>
      <c r="V119" s="715"/>
      <c r="W119" s="711"/>
      <c r="X119" s="711"/>
      <c r="Y119" s="711"/>
    </row>
    <row r="120" spans="1:25" ht="15.75" customHeight="1">
      <c r="A120" s="738"/>
      <c r="B120" s="852"/>
      <c r="C120" s="843"/>
      <c r="D120" s="844"/>
      <c r="E120" s="845"/>
      <c r="F120" s="845"/>
      <c r="G120" s="845"/>
      <c r="H120" s="845"/>
      <c r="I120" s="845"/>
      <c r="J120" s="845"/>
      <c r="K120" s="845"/>
      <c r="L120" s="711"/>
      <c r="M120" s="711"/>
      <c r="V120" s="715"/>
      <c r="W120" s="711"/>
      <c r="X120" s="711"/>
      <c r="Y120" s="711"/>
    </row>
    <row r="121" spans="1:25" ht="15.75" customHeight="1">
      <c r="A121" s="738"/>
      <c r="B121" s="852"/>
      <c r="C121" s="843"/>
      <c r="D121" s="844"/>
      <c r="E121" s="845"/>
      <c r="F121" s="845"/>
      <c r="G121" s="845"/>
      <c r="H121" s="845"/>
      <c r="I121" s="845"/>
      <c r="J121" s="845"/>
      <c r="K121" s="845"/>
      <c r="L121" s="711"/>
      <c r="M121" s="711"/>
      <c r="V121" s="715"/>
      <c r="W121" s="711"/>
      <c r="X121" s="711"/>
      <c r="Y121" s="711"/>
    </row>
    <row r="122" spans="1:25" ht="15.75" customHeight="1">
      <c r="A122" s="738"/>
      <c r="B122" s="852"/>
      <c r="C122" s="843"/>
      <c r="D122" s="844"/>
      <c r="E122" s="845"/>
      <c r="F122" s="845"/>
      <c r="G122" s="845"/>
      <c r="H122" s="845"/>
      <c r="I122" s="845"/>
      <c r="J122" s="845"/>
      <c r="K122" s="845"/>
      <c r="L122" s="711"/>
      <c r="M122" s="711"/>
      <c r="V122" s="715"/>
      <c r="W122" s="711"/>
      <c r="X122" s="711"/>
      <c r="Y122" s="711"/>
    </row>
    <row r="123" spans="1:25" ht="15.75" customHeight="1">
      <c r="A123" s="738"/>
      <c r="B123" s="852"/>
      <c r="C123" s="843"/>
      <c r="D123" s="844"/>
      <c r="E123" s="845"/>
      <c r="F123" s="845"/>
      <c r="G123" s="845"/>
      <c r="H123" s="845"/>
      <c r="I123" s="845"/>
      <c r="J123" s="845"/>
      <c r="K123" s="845"/>
      <c r="L123" s="711"/>
      <c r="M123" s="711"/>
      <c r="V123" s="715"/>
      <c r="W123" s="711"/>
      <c r="X123" s="711"/>
      <c r="Y123" s="711"/>
    </row>
    <row r="124" spans="1:25" ht="15.75" customHeight="1">
      <c r="A124" s="738"/>
      <c r="B124" s="852"/>
      <c r="C124" s="843"/>
      <c r="D124" s="844"/>
      <c r="E124" s="845"/>
      <c r="F124" s="845"/>
      <c r="G124" s="845"/>
      <c r="H124" s="845"/>
      <c r="I124" s="845"/>
      <c r="J124" s="845"/>
      <c r="K124" s="845"/>
      <c r="L124" s="711"/>
      <c r="M124" s="711"/>
      <c r="V124" s="715"/>
      <c r="W124" s="711"/>
      <c r="X124" s="711"/>
      <c r="Y124" s="711"/>
    </row>
    <row r="125" spans="1:25" ht="15.75" customHeight="1">
      <c r="A125" s="738"/>
      <c r="B125" s="852"/>
      <c r="C125" s="843"/>
      <c r="D125" s="844"/>
      <c r="E125" s="845"/>
      <c r="F125" s="845"/>
      <c r="G125" s="845"/>
      <c r="H125" s="845"/>
      <c r="I125" s="845"/>
      <c r="J125" s="845"/>
      <c r="K125" s="845"/>
      <c r="L125" s="711"/>
      <c r="M125" s="711"/>
      <c r="V125" s="715"/>
      <c r="W125" s="711"/>
      <c r="X125" s="711"/>
      <c r="Y125" s="711"/>
    </row>
    <row r="126" spans="1:25" ht="15.75" customHeight="1">
      <c r="A126" s="738"/>
      <c r="B126" s="852"/>
      <c r="C126" s="843"/>
      <c r="D126" s="844"/>
      <c r="E126" s="845"/>
      <c r="F126" s="845"/>
      <c r="G126" s="845"/>
      <c r="H126" s="845"/>
      <c r="I126" s="845"/>
      <c r="J126" s="845"/>
      <c r="K126" s="845"/>
      <c r="L126" s="711"/>
      <c r="M126" s="711"/>
      <c r="V126" s="715"/>
      <c r="W126" s="711"/>
      <c r="X126" s="711"/>
      <c r="Y126" s="711"/>
    </row>
    <row r="127" spans="1:25" ht="15.75" customHeight="1">
      <c r="A127" s="738"/>
      <c r="B127" s="852"/>
      <c r="C127" s="843"/>
      <c r="D127" s="844"/>
      <c r="E127" s="845"/>
      <c r="F127" s="845"/>
      <c r="G127" s="845"/>
      <c r="H127" s="845"/>
      <c r="I127" s="845"/>
      <c r="J127" s="845"/>
      <c r="K127" s="845"/>
      <c r="L127" s="711"/>
      <c r="M127" s="711"/>
      <c r="V127" s="715"/>
      <c r="W127" s="711"/>
      <c r="X127" s="711"/>
      <c r="Y127" s="711"/>
    </row>
    <row r="128" spans="1:25" ht="15.75" customHeight="1">
      <c r="A128" s="738"/>
      <c r="B128" s="852"/>
      <c r="C128" s="843"/>
      <c r="D128" s="844"/>
      <c r="E128" s="845"/>
      <c r="F128" s="845"/>
      <c r="G128" s="845"/>
      <c r="H128" s="845"/>
      <c r="I128" s="845"/>
      <c r="J128" s="845"/>
      <c r="K128" s="845"/>
      <c r="L128" s="711"/>
      <c r="M128" s="711"/>
      <c r="V128" s="715"/>
      <c r="W128" s="711"/>
      <c r="X128" s="711"/>
      <c r="Y128" s="711"/>
    </row>
    <row r="129" spans="1:25" ht="15.75" customHeight="1">
      <c r="A129" s="738"/>
      <c r="B129" s="852"/>
      <c r="C129" s="843"/>
      <c r="D129" s="844"/>
      <c r="E129" s="845"/>
      <c r="F129" s="845"/>
      <c r="G129" s="845"/>
      <c r="H129" s="845"/>
      <c r="I129" s="845"/>
      <c r="J129" s="845"/>
      <c r="K129" s="845"/>
      <c r="L129" s="711"/>
      <c r="M129" s="711"/>
      <c r="V129" s="715"/>
      <c r="W129" s="711"/>
      <c r="X129" s="711"/>
      <c r="Y129" s="711"/>
    </row>
    <row r="130" spans="1:25" ht="15.75" customHeight="1">
      <c r="A130" s="738"/>
      <c r="B130" s="852"/>
      <c r="C130" s="843"/>
      <c r="D130" s="844"/>
      <c r="E130" s="845"/>
      <c r="F130" s="845"/>
      <c r="G130" s="845"/>
      <c r="H130" s="845"/>
      <c r="I130" s="845"/>
      <c r="J130" s="845"/>
      <c r="K130" s="845"/>
      <c r="L130" s="711"/>
      <c r="M130" s="711"/>
      <c r="V130" s="715"/>
      <c r="W130" s="711"/>
      <c r="X130" s="711"/>
      <c r="Y130" s="711"/>
    </row>
    <row r="131" spans="1:25" ht="15.75" customHeight="1">
      <c r="A131" s="738"/>
      <c r="B131" s="852"/>
      <c r="C131" s="843"/>
      <c r="D131" s="844"/>
      <c r="E131" s="845"/>
      <c r="F131" s="845"/>
      <c r="G131" s="845"/>
      <c r="H131" s="845"/>
      <c r="I131" s="845"/>
      <c r="J131" s="845"/>
      <c r="K131" s="845"/>
      <c r="L131" s="711"/>
      <c r="M131" s="711"/>
      <c r="V131" s="715"/>
      <c r="W131" s="711"/>
      <c r="X131" s="711"/>
      <c r="Y131" s="711"/>
    </row>
    <row r="132" spans="1:25" ht="15.75" customHeight="1">
      <c r="A132" s="738"/>
      <c r="B132" s="852"/>
      <c r="C132" s="843"/>
      <c r="D132" s="844"/>
      <c r="E132" s="845"/>
      <c r="F132" s="845"/>
      <c r="G132" s="845"/>
      <c r="H132" s="845"/>
      <c r="I132" s="845"/>
      <c r="J132" s="845"/>
      <c r="K132" s="845"/>
      <c r="L132" s="711"/>
      <c r="M132" s="711"/>
      <c r="V132" s="715"/>
      <c r="W132" s="711"/>
      <c r="X132" s="711"/>
      <c r="Y132" s="711"/>
    </row>
    <row r="133" spans="1:25" ht="15.75" customHeight="1">
      <c r="A133" s="738"/>
      <c r="B133" s="852"/>
      <c r="C133" s="843"/>
      <c r="D133" s="844"/>
      <c r="E133" s="845"/>
      <c r="F133" s="845"/>
      <c r="G133" s="845"/>
      <c r="H133" s="845"/>
      <c r="I133" s="845"/>
      <c r="J133" s="845"/>
      <c r="K133" s="845"/>
      <c r="L133" s="711"/>
      <c r="M133" s="711"/>
      <c r="V133" s="715"/>
      <c r="W133" s="711"/>
      <c r="X133" s="711"/>
      <c r="Y133" s="711"/>
    </row>
    <row r="134" spans="1:25" ht="15.75" customHeight="1">
      <c r="A134" s="738"/>
      <c r="B134" s="852"/>
      <c r="C134" s="843"/>
      <c r="D134" s="844"/>
      <c r="E134" s="845"/>
      <c r="F134" s="845"/>
      <c r="G134" s="845"/>
      <c r="H134" s="845"/>
      <c r="I134" s="845"/>
      <c r="J134" s="845"/>
      <c r="K134" s="845"/>
      <c r="L134" s="711"/>
      <c r="M134" s="711"/>
      <c r="V134" s="715"/>
      <c r="W134" s="711"/>
      <c r="X134" s="711"/>
      <c r="Y134" s="711"/>
    </row>
    <row r="135" spans="1:25" ht="15.75" customHeight="1">
      <c r="A135" s="738"/>
      <c r="B135" s="852"/>
      <c r="C135" s="843"/>
      <c r="D135" s="844"/>
      <c r="E135" s="845"/>
      <c r="F135" s="845"/>
      <c r="G135" s="845"/>
      <c r="H135" s="845"/>
      <c r="I135" s="845"/>
      <c r="J135" s="845"/>
      <c r="K135" s="845"/>
      <c r="L135" s="711"/>
      <c r="M135" s="711"/>
      <c r="V135" s="715"/>
      <c r="W135" s="711"/>
      <c r="X135" s="711"/>
      <c r="Y135" s="711"/>
    </row>
    <row r="136" spans="1:25" ht="15.75" customHeight="1">
      <c r="A136" s="738"/>
      <c r="B136" s="852"/>
      <c r="C136" s="843"/>
      <c r="D136" s="844"/>
      <c r="E136" s="845"/>
      <c r="F136" s="845"/>
      <c r="G136" s="845"/>
      <c r="H136" s="845"/>
      <c r="I136" s="845"/>
      <c r="J136" s="845"/>
      <c r="K136" s="845"/>
      <c r="L136" s="711"/>
      <c r="M136" s="711"/>
      <c r="V136" s="715"/>
      <c r="W136" s="711"/>
      <c r="X136" s="711"/>
      <c r="Y136" s="711"/>
    </row>
    <row r="137" spans="1:25" ht="15.75" customHeight="1">
      <c r="A137" s="738"/>
      <c r="B137" s="852"/>
      <c r="C137" s="843"/>
      <c r="D137" s="844"/>
      <c r="E137" s="845"/>
      <c r="F137" s="845"/>
      <c r="G137" s="845"/>
      <c r="H137" s="845"/>
      <c r="I137" s="845"/>
      <c r="J137" s="845"/>
      <c r="K137" s="845"/>
      <c r="L137" s="711"/>
      <c r="M137" s="711"/>
      <c r="V137" s="715"/>
      <c r="W137" s="711"/>
      <c r="X137" s="711"/>
      <c r="Y137" s="711"/>
    </row>
    <row r="138" spans="1:25" ht="15.75" customHeight="1">
      <c r="A138" s="738"/>
      <c r="B138" s="852"/>
      <c r="C138" s="843"/>
      <c r="D138" s="844"/>
      <c r="E138" s="845"/>
      <c r="F138" s="845"/>
      <c r="G138" s="845"/>
      <c r="H138" s="845"/>
      <c r="I138" s="845"/>
      <c r="J138" s="845"/>
      <c r="K138" s="845"/>
      <c r="L138" s="711"/>
      <c r="M138" s="711"/>
      <c r="V138" s="715"/>
      <c r="W138" s="711"/>
      <c r="X138" s="711"/>
      <c r="Y138" s="711"/>
    </row>
    <row r="139" spans="1:25" ht="15.75" customHeight="1">
      <c r="A139" s="738"/>
      <c r="B139" s="852"/>
      <c r="C139" s="843"/>
      <c r="D139" s="844"/>
      <c r="E139" s="845"/>
      <c r="F139" s="845"/>
      <c r="G139" s="845"/>
      <c r="H139" s="845"/>
      <c r="I139" s="845"/>
      <c r="J139" s="845"/>
      <c r="K139" s="845"/>
      <c r="L139" s="711"/>
      <c r="M139" s="711"/>
      <c r="V139" s="715"/>
      <c r="W139" s="711"/>
      <c r="X139" s="711"/>
      <c r="Y139" s="711"/>
    </row>
    <row r="140" spans="1:25" ht="15.75" customHeight="1">
      <c r="A140" s="738"/>
      <c r="B140" s="852"/>
      <c r="C140" s="843"/>
      <c r="D140" s="844"/>
      <c r="E140" s="845"/>
      <c r="F140" s="845"/>
      <c r="G140" s="845"/>
      <c r="H140" s="845"/>
      <c r="I140" s="845"/>
      <c r="J140" s="845"/>
      <c r="K140" s="845"/>
      <c r="L140" s="711"/>
      <c r="M140" s="711"/>
      <c r="V140" s="715"/>
      <c r="W140" s="711"/>
      <c r="X140" s="711"/>
      <c r="Y140" s="711"/>
    </row>
    <row r="141" spans="1:25" ht="15.75" customHeight="1">
      <c r="A141" s="738"/>
      <c r="B141" s="852"/>
      <c r="C141" s="843"/>
      <c r="D141" s="844"/>
      <c r="E141" s="845"/>
      <c r="F141" s="845"/>
      <c r="G141" s="845"/>
      <c r="H141" s="845"/>
      <c r="I141" s="845"/>
      <c r="J141" s="845"/>
      <c r="K141" s="845"/>
      <c r="L141" s="711"/>
      <c r="M141" s="711"/>
      <c r="V141" s="715"/>
      <c r="W141" s="711"/>
      <c r="X141" s="711"/>
      <c r="Y141" s="711"/>
    </row>
    <row r="142" spans="1:25" ht="15.75" customHeight="1">
      <c r="A142" s="738"/>
      <c r="B142" s="852"/>
      <c r="C142" s="843"/>
      <c r="D142" s="844"/>
      <c r="E142" s="845"/>
      <c r="F142" s="845"/>
      <c r="G142" s="845"/>
      <c r="H142" s="845"/>
      <c r="I142" s="845"/>
      <c r="J142" s="845"/>
      <c r="K142" s="845"/>
      <c r="L142" s="711"/>
      <c r="M142" s="711"/>
      <c r="V142" s="715"/>
      <c r="W142" s="711"/>
      <c r="X142" s="711"/>
      <c r="Y142" s="711"/>
    </row>
    <row r="143" spans="1:25" ht="15.75" customHeight="1">
      <c r="A143" s="738"/>
      <c r="B143" s="852"/>
      <c r="C143" s="843"/>
      <c r="D143" s="844"/>
      <c r="E143" s="845"/>
      <c r="F143" s="845"/>
      <c r="G143" s="845"/>
      <c r="H143" s="845"/>
      <c r="I143" s="845"/>
      <c r="J143" s="845"/>
      <c r="K143" s="845"/>
      <c r="L143" s="711"/>
      <c r="M143" s="711"/>
      <c r="V143" s="715"/>
      <c r="W143" s="711"/>
      <c r="X143" s="711"/>
      <c r="Y143" s="711"/>
    </row>
    <row r="144" spans="1:25" ht="15.75" customHeight="1">
      <c r="A144" s="738"/>
      <c r="B144" s="852"/>
      <c r="C144" s="843"/>
      <c r="D144" s="844"/>
      <c r="E144" s="845"/>
      <c r="F144" s="845"/>
      <c r="G144" s="845"/>
      <c r="H144" s="845"/>
      <c r="I144" s="845"/>
      <c r="J144" s="845"/>
      <c r="K144" s="845"/>
      <c r="L144" s="711"/>
      <c r="M144" s="711"/>
      <c r="V144" s="715"/>
      <c r="W144" s="711"/>
      <c r="X144" s="711"/>
      <c r="Y144" s="711"/>
    </row>
    <row r="145" spans="1:25" ht="15.75" customHeight="1">
      <c r="A145" s="738"/>
      <c r="B145" s="852"/>
      <c r="C145" s="843"/>
      <c r="D145" s="844"/>
      <c r="E145" s="845"/>
      <c r="F145" s="845"/>
      <c r="G145" s="845"/>
      <c r="H145" s="845"/>
      <c r="I145" s="845"/>
      <c r="J145" s="845"/>
      <c r="K145" s="845"/>
      <c r="L145" s="711"/>
      <c r="M145" s="711"/>
      <c r="V145" s="715"/>
      <c r="W145" s="711"/>
      <c r="X145" s="711"/>
      <c r="Y145" s="711"/>
    </row>
    <row r="146" spans="1:25" ht="15.75" customHeight="1">
      <c r="A146" s="738"/>
      <c r="B146" s="852"/>
      <c r="C146" s="843"/>
      <c r="D146" s="844"/>
      <c r="E146" s="845"/>
      <c r="F146" s="845"/>
      <c r="G146" s="845"/>
      <c r="H146" s="845"/>
      <c r="I146" s="845"/>
      <c r="J146" s="845"/>
      <c r="K146" s="845"/>
      <c r="L146" s="711"/>
      <c r="M146" s="711"/>
      <c r="V146" s="715"/>
      <c r="W146" s="711"/>
      <c r="X146" s="711"/>
      <c r="Y146" s="711"/>
    </row>
    <row r="147" spans="1:25" ht="15.75" customHeight="1">
      <c r="A147" s="738"/>
      <c r="B147" s="852"/>
      <c r="C147" s="843"/>
      <c r="D147" s="844"/>
      <c r="E147" s="845"/>
      <c r="F147" s="845"/>
      <c r="G147" s="845"/>
      <c r="H147" s="845"/>
      <c r="I147" s="845"/>
      <c r="J147" s="845"/>
      <c r="K147" s="845"/>
      <c r="L147" s="711"/>
      <c r="M147" s="711"/>
      <c r="V147" s="715"/>
      <c r="W147" s="711"/>
      <c r="X147" s="711"/>
      <c r="Y147" s="711"/>
    </row>
    <row r="148" spans="1:25" ht="15.75" customHeight="1">
      <c r="A148" s="738"/>
      <c r="B148" s="852"/>
      <c r="C148" s="843"/>
      <c r="D148" s="844"/>
      <c r="E148" s="845"/>
      <c r="F148" s="845"/>
      <c r="G148" s="845"/>
      <c r="H148" s="845"/>
      <c r="I148" s="845"/>
      <c r="J148" s="845"/>
      <c r="K148" s="845"/>
      <c r="L148" s="711"/>
      <c r="M148" s="711"/>
      <c r="V148" s="715"/>
      <c r="W148" s="711"/>
      <c r="X148" s="711"/>
      <c r="Y148" s="711"/>
    </row>
    <row r="149" spans="1:25" ht="15.75" customHeight="1">
      <c r="A149" s="738"/>
      <c r="B149" s="852"/>
      <c r="C149" s="843"/>
      <c r="D149" s="844"/>
      <c r="E149" s="845"/>
      <c r="F149" s="845"/>
      <c r="G149" s="845"/>
      <c r="H149" s="845"/>
      <c r="I149" s="845"/>
      <c r="J149" s="845"/>
      <c r="K149" s="845"/>
      <c r="L149" s="711"/>
      <c r="M149" s="711"/>
      <c r="V149" s="715"/>
      <c r="W149" s="711"/>
      <c r="X149" s="711"/>
      <c r="Y149" s="711"/>
    </row>
    <row r="150" spans="1:25" ht="15.75" customHeight="1">
      <c r="A150" s="738"/>
      <c r="B150" s="852"/>
      <c r="C150" s="843"/>
      <c r="D150" s="844"/>
      <c r="E150" s="845"/>
      <c r="F150" s="845"/>
      <c r="G150" s="845"/>
      <c r="H150" s="845"/>
      <c r="I150" s="845"/>
      <c r="J150" s="845"/>
      <c r="K150" s="845"/>
      <c r="L150" s="711"/>
      <c r="M150" s="711"/>
      <c r="V150" s="715"/>
      <c r="W150" s="711"/>
      <c r="X150" s="711"/>
      <c r="Y150" s="711"/>
    </row>
    <row r="151" spans="1:25" ht="15.75" customHeight="1">
      <c r="A151" s="738"/>
      <c r="B151" s="852"/>
      <c r="C151" s="843"/>
      <c r="D151" s="844"/>
      <c r="E151" s="845"/>
      <c r="F151" s="845"/>
      <c r="G151" s="845"/>
      <c r="H151" s="845"/>
      <c r="I151" s="845"/>
      <c r="J151" s="845"/>
      <c r="K151" s="845"/>
      <c r="L151" s="711"/>
      <c r="M151" s="711"/>
      <c r="V151" s="715"/>
      <c r="W151" s="711"/>
      <c r="X151" s="711"/>
      <c r="Y151" s="711"/>
    </row>
    <row r="152" spans="1:25" ht="15.75" customHeight="1">
      <c r="A152" s="738"/>
      <c r="B152" s="852"/>
      <c r="C152" s="843"/>
      <c r="D152" s="844"/>
      <c r="E152" s="845"/>
      <c r="F152" s="845"/>
      <c r="G152" s="845"/>
      <c r="H152" s="845"/>
      <c r="I152" s="845"/>
      <c r="J152" s="845"/>
      <c r="K152" s="845"/>
      <c r="L152" s="711"/>
      <c r="M152" s="711"/>
      <c r="V152" s="715"/>
      <c r="W152" s="711"/>
      <c r="X152" s="711"/>
      <c r="Y152" s="711"/>
    </row>
    <row r="153" spans="1:25" ht="15.75" customHeight="1">
      <c r="A153" s="738"/>
      <c r="B153" s="852"/>
      <c r="C153" s="843"/>
      <c r="D153" s="844"/>
      <c r="E153" s="845"/>
      <c r="F153" s="845"/>
      <c r="G153" s="845"/>
      <c r="H153" s="845"/>
      <c r="I153" s="845"/>
      <c r="J153" s="845"/>
      <c r="K153" s="845"/>
      <c r="L153" s="711"/>
      <c r="M153" s="711"/>
      <c r="V153" s="715"/>
      <c r="W153" s="711"/>
      <c r="X153" s="711"/>
      <c r="Y153" s="711"/>
    </row>
    <row r="154" spans="1:25" ht="15.75" customHeight="1">
      <c r="A154" s="738"/>
      <c r="B154" s="852"/>
      <c r="C154" s="843"/>
      <c r="D154" s="844"/>
      <c r="E154" s="845"/>
      <c r="F154" s="845"/>
      <c r="G154" s="845"/>
      <c r="H154" s="845"/>
      <c r="I154" s="845"/>
      <c r="J154" s="845"/>
      <c r="K154" s="845"/>
      <c r="L154" s="711"/>
      <c r="M154" s="711"/>
      <c r="V154" s="715"/>
      <c r="W154" s="711"/>
      <c r="X154" s="711"/>
      <c r="Y154" s="711"/>
    </row>
    <row r="155" spans="1:25" ht="15.75" customHeight="1">
      <c r="A155" s="738"/>
      <c r="B155" s="852"/>
      <c r="C155" s="843"/>
      <c r="D155" s="844"/>
      <c r="E155" s="845"/>
      <c r="F155" s="845"/>
      <c r="G155" s="845"/>
      <c r="H155" s="845"/>
      <c r="I155" s="845"/>
      <c r="J155" s="845"/>
      <c r="K155" s="845"/>
      <c r="L155" s="711"/>
      <c r="M155" s="711"/>
      <c r="V155" s="715"/>
      <c r="W155" s="711"/>
      <c r="X155" s="711"/>
      <c r="Y155" s="711"/>
    </row>
    <row r="156" spans="1:25" ht="15.75" customHeight="1">
      <c r="A156" s="738"/>
      <c r="B156" s="852"/>
      <c r="C156" s="843"/>
      <c r="D156" s="844"/>
      <c r="E156" s="845"/>
      <c r="F156" s="845"/>
      <c r="G156" s="845"/>
      <c r="H156" s="845"/>
      <c r="I156" s="845"/>
      <c r="J156" s="845"/>
      <c r="K156" s="845"/>
      <c r="L156" s="711"/>
      <c r="M156" s="711"/>
      <c r="V156" s="715"/>
      <c r="W156" s="711"/>
      <c r="X156" s="711"/>
      <c r="Y156" s="711"/>
    </row>
    <row r="157" spans="1:25" ht="15.75" customHeight="1">
      <c r="A157" s="738"/>
      <c r="B157" s="852"/>
      <c r="C157" s="843"/>
      <c r="D157" s="844"/>
      <c r="E157" s="845"/>
      <c r="F157" s="845"/>
      <c r="G157" s="845"/>
      <c r="H157" s="845"/>
      <c r="I157" s="845"/>
      <c r="J157" s="845"/>
      <c r="K157" s="845"/>
      <c r="L157" s="711"/>
      <c r="M157" s="711"/>
      <c r="V157" s="715"/>
      <c r="W157" s="711"/>
      <c r="X157" s="711"/>
      <c r="Y157" s="711"/>
    </row>
    <row r="158" spans="1:25" ht="15.75" customHeight="1">
      <c r="A158" s="738"/>
      <c r="B158" s="852"/>
      <c r="C158" s="843"/>
      <c r="D158" s="844"/>
      <c r="E158" s="845"/>
      <c r="F158" s="845"/>
      <c r="G158" s="845"/>
      <c r="H158" s="845"/>
      <c r="I158" s="845"/>
      <c r="J158" s="845"/>
      <c r="K158" s="845"/>
      <c r="L158" s="711"/>
      <c r="M158" s="711"/>
      <c r="V158" s="715"/>
      <c r="W158" s="711"/>
      <c r="X158" s="711"/>
      <c r="Y158" s="711"/>
    </row>
    <row r="159" spans="1:25" ht="15.75" customHeight="1">
      <c r="A159" s="738"/>
      <c r="B159" s="852"/>
      <c r="C159" s="843"/>
      <c r="D159" s="844"/>
      <c r="E159" s="845"/>
      <c r="F159" s="845"/>
      <c r="G159" s="845"/>
      <c r="H159" s="845"/>
      <c r="I159" s="845"/>
      <c r="J159" s="845"/>
      <c r="K159" s="845"/>
      <c r="L159" s="711"/>
      <c r="M159" s="711"/>
      <c r="V159" s="715"/>
      <c r="W159" s="711"/>
      <c r="X159" s="711"/>
      <c r="Y159" s="711"/>
    </row>
    <row r="160" spans="1:25" ht="15.75" customHeight="1">
      <c r="A160" s="738"/>
      <c r="B160" s="852"/>
      <c r="C160" s="843"/>
      <c r="D160" s="844"/>
      <c r="E160" s="845"/>
      <c r="F160" s="845"/>
      <c r="G160" s="845"/>
      <c r="H160" s="845"/>
      <c r="I160" s="845"/>
      <c r="J160" s="845"/>
      <c r="K160" s="845"/>
      <c r="L160" s="711"/>
      <c r="M160" s="711"/>
      <c r="V160" s="715"/>
      <c r="W160" s="711"/>
      <c r="X160" s="711"/>
      <c r="Y160" s="711"/>
    </row>
    <row r="161" spans="1:25" ht="15.75" customHeight="1">
      <c r="A161" s="738"/>
      <c r="B161" s="852"/>
      <c r="C161" s="843"/>
      <c r="D161" s="844"/>
      <c r="E161" s="845"/>
      <c r="F161" s="845"/>
      <c r="G161" s="845"/>
      <c r="H161" s="845"/>
      <c r="I161" s="845"/>
      <c r="J161" s="845"/>
      <c r="K161" s="845"/>
      <c r="L161" s="711"/>
      <c r="M161" s="711"/>
      <c r="V161" s="715"/>
      <c r="W161" s="711"/>
      <c r="X161" s="711"/>
      <c r="Y161" s="711"/>
    </row>
    <row r="162" spans="1:25" ht="15.75" customHeight="1">
      <c r="A162" s="738"/>
      <c r="B162" s="852"/>
      <c r="C162" s="843"/>
      <c r="D162" s="844"/>
      <c r="E162" s="845"/>
      <c r="F162" s="845"/>
      <c r="G162" s="845"/>
      <c r="H162" s="845"/>
      <c r="I162" s="845"/>
      <c r="J162" s="845"/>
      <c r="K162" s="845"/>
      <c r="L162" s="711"/>
      <c r="M162" s="711"/>
      <c r="V162" s="715"/>
      <c r="W162" s="711"/>
      <c r="X162" s="711"/>
      <c r="Y162" s="711"/>
    </row>
    <row r="163" spans="1:25" ht="15.75" customHeight="1">
      <c r="A163" s="738"/>
      <c r="B163" s="852"/>
      <c r="C163" s="843"/>
      <c r="D163" s="844"/>
      <c r="E163" s="845"/>
      <c r="F163" s="845"/>
      <c r="G163" s="845"/>
      <c r="H163" s="845"/>
      <c r="I163" s="845"/>
      <c r="J163" s="845"/>
      <c r="K163" s="845"/>
      <c r="L163" s="711"/>
      <c r="M163" s="711"/>
      <c r="V163" s="715"/>
      <c r="W163" s="711"/>
      <c r="X163" s="711"/>
      <c r="Y163" s="711"/>
    </row>
    <row r="164" spans="1:25" ht="15.75" customHeight="1">
      <c r="A164" s="738"/>
      <c r="B164" s="852"/>
      <c r="C164" s="843"/>
      <c r="D164" s="844"/>
      <c r="E164" s="845"/>
      <c r="F164" s="845"/>
      <c r="G164" s="845"/>
      <c r="H164" s="845"/>
      <c r="I164" s="845"/>
      <c r="J164" s="845"/>
      <c r="K164" s="845"/>
      <c r="L164" s="711"/>
      <c r="M164" s="711"/>
      <c r="V164" s="715"/>
      <c r="W164" s="711"/>
      <c r="X164" s="711"/>
      <c r="Y164" s="711"/>
    </row>
    <row r="165" spans="1:25" ht="15.75" customHeight="1">
      <c r="A165" s="738"/>
      <c r="B165" s="852"/>
      <c r="C165" s="843"/>
      <c r="D165" s="844"/>
      <c r="E165" s="845"/>
      <c r="F165" s="845"/>
      <c r="G165" s="845"/>
      <c r="H165" s="845"/>
      <c r="I165" s="845"/>
      <c r="J165" s="845"/>
      <c r="K165" s="845"/>
      <c r="L165" s="711"/>
      <c r="M165" s="711"/>
      <c r="V165" s="715"/>
      <c r="W165" s="711"/>
      <c r="X165" s="711"/>
      <c r="Y165" s="711"/>
    </row>
    <row r="166" spans="1:25" ht="15.75" customHeight="1">
      <c r="A166" s="738"/>
      <c r="B166" s="852"/>
      <c r="C166" s="843"/>
      <c r="D166" s="844"/>
      <c r="E166" s="845"/>
      <c r="F166" s="845"/>
      <c r="G166" s="845"/>
      <c r="H166" s="845"/>
      <c r="I166" s="845"/>
      <c r="J166" s="845"/>
      <c r="K166" s="845"/>
      <c r="L166" s="711"/>
      <c r="M166" s="711"/>
      <c r="V166" s="715"/>
      <c r="W166" s="711"/>
      <c r="X166" s="711"/>
      <c r="Y166" s="711"/>
    </row>
    <row r="167" spans="1:25" ht="15.75" customHeight="1">
      <c r="A167" s="738"/>
      <c r="B167" s="852"/>
      <c r="C167" s="843"/>
      <c r="D167" s="844"/>
      <c r="E167" s="845"/>
      <c r="F167" s="845"/>
      <c r="G167" s="845"/>
      <c r="H167" s="845"/>
      <c r="I167" s="845"/>
      <c r="J167" s="845"/>
      <c r="K167" s="845"/>
      <c r="L167" s="711"/>
      <c r="M167" s="711"/>
      <c r="V167" s="715"/>
      <c r="W167" s="711"/>
      <c r="X167" s="711"/>
      <c r="Y167" s="711"/>
    </row>
    <row r="168" spans="1:25" ht="15.75" customHeight="1">
      <c r="A168" s="738"/>
      <c r="B168" s="852"/>
      <c r="C168" s="843"/>
      <c r="D168" s="844"/>
      <c r="E168" s="845"/>
      <c r="F168" s="845"/>
      <c r="G168" s="845"/>
      <c r="H168" s="845"/>
      <c r="I168" s="845"/>
      <c r="J168" s="845"/>
      <c r="K168" s="845"/>
      <c r="L168" s="711"/>
      <c r="M168" s="711"/>
      <c r="V168" s="715"/>
      <c r="W168" s="711"/>
      <c r="X168" s="711"/>
      <c r="Y168" s="711"/>
    </row>
    <row r="169" spans="1:25" ht="15.75" customHeight="1">
      <c r="A169" s="738"/>
      <c r="B169" s="852"/>
      <c r="C169" s="843"/>
      <c r="D169" s="844"/>
      <c r="E169" s="845"/>
      <c r="F169" s="845"/>
      <c r="G169" s="845"/>
      <c r="H169" s="845"/>
      <c r="I169" s="845"/>
      <c r="J169" s="845"/>
      <c r="K169" s="845"/>
      <c r="L169" s="711"/>
      <c r="M169" s="711"/>
      <c r="V169" s="715"/>
      <c r="W169" s="711"/>
      <c r="X169" s="711"/>
      <c r="Y169" s="711"/>
    </row>
    <row r="170" spans="1:25" ht="15.75" customHeight="1">
      <c r="A170" s="738"/>
      <c r="B170" s="852"/>
      <c r="C170" s="843"/>
      <c r="D170" s="844"/>
      <c r="E170" s="845"/>
      <c r="F170" s="845"/>
      <c r="G170" s="845"/>
      <c r="H170" s="845"/>
      <c r="I170" s="845"/>
      <c r="J170" s="845"/>
      <c r="K170" s="845"/>
      <c r="L170" s="711"/>
      <c r="M170" s="711"/>
      <c r="V170" s="715"/>
      <c r="W170" s="711"/>
      <c r="X170" s="711"/>
      <c r="Y170" s="711"/>
    </row>
    <row r="171" spans="1:25" ht="15.75" customHeight="1">
      <c r="A171" s="738"/>
      <c r="B171" s="852"/>
      <c r="C171" s="843"/>
      <c r="D171" s="844"/>
      <c r="E171" s="845"/>
      <c r="F171" s="845"/>
      <c r="G171" s="845"/>
      <c r="H171" s="845"/>
      <c r="I171" s="845"/>
      <c r="J171" s="845"/>
      <c r="K171" s="845"/>
      <c r="L171" s="711"/>
      <c r="M171" s="711"/>
      <c r="V171" s="715"/>
      <c r="W171" s="711"/>
      <c r="X171" s="711"/>
      <c r="Y171" s="711"/>
    </row>
    <row r="172" spans="1:25" ht="15.75" customHeight="1">
      <c r="A172" s="738"/>
      <c r="B172" s="852"/>
      <c r="C172" s="843"/>
      <c r="D172" s="844"/>
      <c r="E172" s="845"/>
      <c r="F172" s="845"/>
      <c r="G172" s="845"/>
      <c r="H172" s="845"/>
      <c r="I172" s="845"/>
      <c r="J172" s="845"/>
      <c r="K172" s="845"/>
      <c r="L172" s="711"/>
      <c r="M172" s="711"/>
      <c r="V172" s="715"/>
      <c r="W172" s="711"/>
      <c r="X172" s="711"/>
      <c r="Y172" s="711"/>
    </row>
    <row r="173" spans="1:25" ht="15.75" customHeight="1">
      <c r="A173" s="738"/>
      <c r="B173" s="852"/>
      <c r="C173" s="843"/>
      <c r="D173" s="844"/>
      <c r="E173" s="845"/>
      <c r="F173" s="845"/>
      <c r="G173" s="845"/>
      <c r="H173" s="845"/>
      <c r="I173" s="845"/>
      <c r="J173" s="845"/>
      <c r="K173" s="845"/>
      <c r="L173" s="711"/>
      <c r="M173" s="711"/>
      <c r="V173" s="715"/>
      <c r="W173" s="711"/>
      <c r="X173" s="711"/>
      <c r="Y173" s="711"/>
    </row>
    <row r="174" spans="1:25" ht="15.75" customHeight="1">
      <c r="A174" s="738"/>
      <c r="B174" s="852"/>
      <c r="C174" s="843"/>
      <c r="D174" s="844"/>
      <c r="E174" s="845"/>
      <c r="F174" s="845"/>
      <c r="G174" s="845"/>
      <c r="H174" s="845"/>
      <c r="I174" s="845"/>
      <c r="J174" s="845"/>
      <c r="K174" s="845"/>
      <c r="L174" s="711"/>
      <c r="M174" s="711"/>
      <c r="V174" s="715"/>
      <c r="W174" s="711"/>
      <c r="X174" s="711"/>
      <c r="Y174" s="711"/>
    </row>
    <row r="175" spans="1:25" ht="15.75" customHeight="1">
      <c r="A175" s="738"/>
      <c r="B175" s="852"/>
      <c r="C175" s="843"/>
      <c r="D175" s="844"/>
      <c r="E175" s="845"/>
      <c r="F175" s="845"/>
      <c r="G175" s="845"/>
      <c r="H175" s="845"/>
      <c r="I175" s="845"/>
      <c r="J175" s="845"/>
      <c r="K175" s="845"/>
      <c r="L175" s="711"/>
      <c r="M175" s="711"/>
      <c r="V175" s="715"/>
      <c r="W175" s="711"/>
      <c r="X175" s="711"/>
      <c r="Y175" s="711"/>
    </row>
    <row r="176" spans="1:25" ht="15.75" customHeight="1">
      <c r="A176" s="738"/>
      <c r="B176" s="852"/>
      <c r="C176" s="843"/>
      <c r="D176" s="844"/>
      <c r="E176" s="845"/>
      <c r="F176" s="845"/>
      <c r="G176" s="845"/>
      <c r="H176" s="845"/>
      <c r="I176" s="845"/>
      <c r="J176" s="845"/>
      <c r="K176" s="845"/>
      <c r="L176" s="711"/>
      <c r="M176" s="711"/>
      <c r="V176" s="715"/>
      <c r="W176" s="711"/>
      <c r="X176" s="711"/>
      <c r="Y176" s="711"/>
    </row>
    <row r="177" spans="1:25" ht="15.75" customHeight="1">
      <c r="A177" s="738"/>
      <c r="B177" s="852"/>
      <c r="C177" s="843"/>
      <c r="D177" s="844"/>
      <c r="E177" s="845"/>
      <c r="F177" s="845"/>
      <c r="G177" s="845"/>
      <c r="H177" s="845"/>
      <c r="I177" s="845"/>
      <c r="J177" s="845"/>
      <c r="K177" s="845"/>
      <c r="L177" s="711"/>
      <c r="M177" s="711"/>
      <c r="V177" s="715"/>
      <c r="W177" s="711"/>
      <c r="X177" s="711"/>
      <c r="Y177" s="711"/>
    </row>
    <row r="178" spans="1:25" ht="15.75" customHeight="1">
      <c r="A178" s="738"/>
      <c r="B178" s="852"/>
      <c r="C178" s="843"/>
      <c r="D178" s="844"/>
      <c r="E178" s="845"/>
      <c r="F178" s="845"/>
      <c r="G178" s="845"/>
      <c r="H178" s="845"/>
      <c r="I178" s="845"/>
      <c r="J178" s="845"/>
      <c r="K178" s="845"/>
      <c r="L178" s="711"/>
      <c r="M178" s="711"/>
      <c r="V178" s="715"/>
      <c r="W178" s="711"/>
      <c r="X178" s="711"/>
      <c r="Y178" s="711"/>
    </row>
    <row r="179" spans="1:25" ht="15.75" customHeight="1">
      <c r="A179" s="738"/>
      <c r="B179" s="852"/>
      <c r="C179" s="843"/>
      <c r="D179" s="844"/>
      <c r="E179" s="845"/>
      <c r="F179" s="845"/>
      <c r="G179" s="845"/>
      <c r="H179" s="845"/>
      <c r="I179" s="845"/>
      <c r="J179" s="845"/>
      <c r="K179" s="845"/>
      <c r="L179" s="711"/>
      <c r="M179" s="711"/>
      <c r="V179" s="715"/>
      <c r="W179" s="711"/>
      <c r="X179" s="711"/>
      <c r="Y179" s="711"/>
    </row>
    <row r="180" spans="1:25" ht="15.75" customHeight="1">
      <c r="A180" s="738"/>
      <c r="B180" s="852"/>
      <c r="C180" s="843"/>
      <c r="D180" s="844"/>
      <c r="E180" s="845"/>
      <c r="F180" s="845"/>
      <c r="G180" s="845"/>
      <c r="H180" s="845"/>
      <c r="I180" s="845"/>
      <c r="J180" s="845"/>
      <c r="K180" s="845"/>
      <c r="L180" s="711"/>
      <c r="M180" s="711"/>
      <c r="V180" s="715"/>
      <c r="W180" s="711"/>
      <c r="X180" s="711"/>
      <c r="Y180" s="711"/>
    </row>
    <row r="181" spans="1:25" ht="15.75" customHeight="1">
      <c r="A181" s="738"/>
      <c r="B181" s="852"/>
      <c r="C181" s="843"/>
      <c r="D181" s="844"/>
      <c r="E181" s="845"/>
      <c r="F181" s="845"/>
      <c r="G181" s="845"/>
      <c r="H181" s="845"/>
      <c r="I181" s="845"/>
      <c r="J181" s="845"/>
      <c r="K181" s="845"/>
      <c r="L181" s="711"/>
      <c r="M181" s="711"/>
      <c r="V181" s="715"/>
      <c r="W181" s="711"/>
      <c r="X181" s="711"/>
      <c r="Y181" s="711"/>
    </row>
    <row r="182" spans="1:25" ht="15.75" customHeight="1">
      <c r="A182" s="738"/>
      <c r="B182" s="852"/>
      <c r="C182" s="843"/>
      <c r="D182" s="844"/>
      <c r="E182" s="845"/>
      <c r="F182" s="845"/>
      <c r="G182" s="845"/>
      <c r="H182" s="845"/>
      <c r="I182" s="845"/>
      <c r="J182" s="845"/>
      <c r="K182" s="845"/>
      <c r="L182" s="711"/>
      <c r="M182" s="711"/>
      <c r="V182" s="715"/>
      <c r="W182" s="711"/>
      <c r="X182" s="711"/>
      <c r="Y182" s="711"/>
    </row>
    <row r="183" spans="1:25" ht="15.75" customHeight="1">
      <c r="A183" s="738"/>
      <c r="B183" s="852"/>
      <c r="C183" s="843"/>
      <c r="D183" s="844"/>
      <c r="E183" s="845"/>
      <c r="F183" s="845"/>
      <c r="G183" s="845"/>
      <c r="H183" s="845"/>
      <c r="I183" s="845"/>
      <c r="J183" s="845"/>
      <c r="K183" s="845"/>
      <c r="L183" s="711"/>
      <c r="M183" s="711"/>
      <c r="V183" s="715"/>
      <c r="W183" s="711"/>
      <c r="X183" s="711"/>
      <c r="Y183" s="711"/>
    </row>
    <row r="184" spans="1:25" ht="15.75" customHeight="1">
      <c r="A184" s="738"/>
      <c r="B184" s="852"/>
      <c r="C184" s="843"/>
      <c r="D184" s="844"/>
      <c r="E184" s="845"/>
      <c r="F184" s="845"/>
      <c r="G184" s="845"/>
      <c r="H184" s="845"/>
      <c r="I184" s="845"/>
      <c r="J184" s="845"/>
      <c r="K184" s="845"/>
      <c r="L184" s="711"/>
      <c r="M184" s="711"/>
      <c r="V184" s="715"/>
      <c r="W184" s="711"/>
      <c r="X184" s="711"/>
      <c r="Y184" s="711"/>
    </row>
    <row r="185" spans="1:25" ht="15.75" customHeight="1">
      <c r="A185" s="738"/>
      <c r="B185" s="852"/>
      <c r="C185" s="843"/>
      <c r="D185" s="844"/>
      <c r="E185" s="845"/>
      <c r="F185" s="845"/>
      <c r="G185" s="845"/>
      <c r="H185" s="845"/>
      <c r="I185" s="845"/>
      <c r="J185" s="845"/>
      <c r="K185" s="845"/>
      <c r="L185" s="711"/>
      <c r="M185" s="711"/>
      <c r="V185" s="715"/>
      <c r="W185" s="711"/>
      <c r="X185" s="711"/>
      <c r="Y185" s="711"/>
    </row>
    <row r="186" spans="1:25" ht="15.75" customHeight="1">
      <c r="A186" s="738"/>
      <c r="B186" s="852"/>
      <c r="C186" s="843"/>
      <c r="D186" s="844"/>
      <c r="E186" s="845"/>
      <c r="F186" s="845"/>
      <c r="G186" s="845"/>
      <c r="H186" s="845"/>
      <c r="I186" s="845"/>
      <c r="J186" s="845"/>
      <c r="K186" s="845"/>
      <c r="L186" s="711"/>
      <c r="M186" s="711"/>
      <c r="V186" s="715"/>
      <c r="W186" s="711"/>
      <c r="X186" s="711"/>
      <c r="Y186" s="711"/>
    </row>
    <row r="187" spans="1:25" ht="15.75" customHeight="1">
      <c r="A187" s="738"/>
      <c r="B187" s="852"/>
      <c r="C187" s="843"/>
      <c r="D187" s="844"/>
      <c r="E187" s="845"/>
      <c r="F187" s="845"/>
      <c r="G187" s="845"/>
      <c r="H187" s="845"/>
      <c r="I187" s="845"/>
      <c r="J187" s="845"/>
      <c r="K187" s="845"/>
      <c r="L187" s="711"/>
      <c r="M187" s="711"/>
      <c r="V187" s="715"/>
      <c r="W187" s="711"/>
      <c r="X187" s="711"/>
      <c r="Y187" s="711"/>
    </row>
    <row r="188" spans="1:25" ht="15.75" customHeight="1">
      <c r="A188" s="738"/>
      <c r="B188" s="852"/>
      <c r="C188" s="843"/>
      <c r="D188" s="844"/>
      <c r="E188" s="845"/>
      <c r="F188" s="845"/>
      <c r="G188" s="845"/>
      <c r="H188" s="845"/>
      <c r="I188" s="845"/>
      <c r="J188" s="845"/>
      <c r="K188" s="845"/>
      <c r="L188" s="711"/>
      <c r="M188" s="711"/>
      <c r="V188" s="715"/>
      <c r="W188" s="711"/>
      <c r="X188" s="711"/>
      <c r="Y188" s="711"/>
    </row>
    <row r="189" spans="1:25" ht="15.75" customHeight="1">
      <c r="A189" s="738"/>
      <c r="B189" s="852"/>
      <c r="C189" s="843"/>
      <c r="D189" s="844"/>
      <c r="E189" s="845"/>
      <c r="F189" s="845"/>
      <c r="G189" s="845"/>
      <c r="H189" s="845"/>
      <c r="I189" s="845"/>
      <c r="J189" s="845"/>
      <c r="K189" s="845"/>
      <c r="L189" s="711"/>
      <c r="M189" s="711"/>
      <c r="V189" s="715"/>
      <c r="W189" s="711"/>
      <c r="X189" s="711"/>
      <c r="Y189" s="711"/>
    </row>
    <row r="190" spans="1:25" ht="15.75" customHeight="1">
      <c r="A190" s="738"/>
      <c r="B190" s="852"/>
      <c r="C190" s="843"/>
      <c r="D190" s="844"/>
      <c r="E190" s="845"/>
      <c r="F190" s="845"/>
      <c r="G190" s="845"/>
      <c r="H190" s="845"/>
      <c r="I190" s="845"/>
      <c r="J190" s="845"/>
      <c r="K190" s="845"/>
      <c r="L190" s="711"/>
      <c r="M190" s="711"/>
      <c r="V190" s="715"/>
      <c r="W190" s="711"/>
      <c r="X190" s="711"/>
      <c r="Y190" s="711"/>
    </row>
    <row r="191" spans="1:25" ht="15.75" customHeight="1">
      <c r="A191" s="738"/>
      <c r="B191" s="852"/>
      <c r="C191" s="843"/>
      <c r="D191" s="844"/>
      <c r="E191" s="845"/>
      <c r="F191" s="845"/>
      <c r="G191" s="845"/>
      <c r="H191" s="845"/>
      <c r="I191" s="845"/>
      <c r="J191" s="845"/>
      <c r="K191" s="845"/>
      <c r="L191" s="711"/>
      <c r="M191" s="711"/>
      <c r="V191" s="715"/>
      <c r="W191" s="711"/>
      <c r="X191" s="711"/>
      <c r="Y191" s="711"/>
    </row>
    <row r="192" spans="1:25" ht="15.75" customHeight="1">
      <c r="A192" s="738"/>
      <c r="B192" s="852"/>
      <c r="C192" s="843"/>
      <c r="D192" s="844"/>
      <c r="E192" s="845"/>
      <c r="F192" s="845"/>
      <c r="G192" s="845"/>
      <c r="H192" s="845"/>
      <c r="I192" s="845"/>
      <c r="J192" s="845"/>
      <c r="K192" s="845"/>
      <c r="L192" s="711"/>
      <c r="M192" s="711"/>
      <c r="V192" s="715"/>
      <c r="W192" s="711"/>
      <c r="X192" s="711"/>
      <c r="Y192" s="711"/>
    </row>
    <row r="193" spans="1:25" ht="15.75" customHeight="1">
      <c r="A193" s="738"/>
      <c r="B193" s="852"/>
      <c r="C193" s="843"/>
      <c r="D193" s="844"/>
      <c r="E193" s="845"/>
      <c r="F193" s="845"/>
      <c r="G193" s="845"/>
      <c r="H193" s="845"/>
      <c r="I193" s="845"/>
      <c r="J193" s="845"/>
      <c r="K193" s="845"/>
      <c r="L193" s="711"/>
      <c r="M193" s="711"/>
      <c r="V193" s="715"/>
      <c r="W193" s="711"/>
      <c r="X193" s="711"/>
      <c r="Y193" s="711"/>
    </row>
    <row r="194" spans="1:25" ht="15.75" customHeight="1">
      <c r="A194" s="738"/>
      <c r="B194" s="852"/>
      <c r="C194" s="843"/>
      <c r="D194" s="844"/>
      <c r="E194" s="845"/>
      <c r="F194" s="845"/>
      <c r="G194" s="845"/>
      <c r="H194" s="845"/>
      <c r="I194" s="845"/>
      <c r="J194" s="845"/>
      <c r="K194" s="845"/>
      <c r="L194" s="711"/>
      <c r="M194" s="711"/>
      <c r="V194" s="715"/>
      <c r="W194" s="711"/>
      <c r="X194" s="711"/>
      <c r="Y194" s="711"/>
    </row>
    <row r="195" spans="1:25" ht="15.75" customHeight="1">
      <c r="A195" s="738"/>
      <c r="B195" s="852"/>
      <c r="C195" s="843"/>
      <c r="D195" s="844"/>
      <c r="E195" s="845"/>
      <c r="F195" s="845"/>
      <c r="G195" s="845"/>
      <c r="H195" s="845"/>
      <c r="I195" s="845"/>
      <c r="J195" s="845"/>
      <c r="K195" s="845"/>
      <c r="L195" s="711"/>
      <c r="M195" s="711"/>
      <c r="V195" s="715"/>
      <c r="W195" s="711"/>
      <c r="X195" s="711"/>
      <c r="Y195" s="711"/>
    </row>
    <row r="196" spans="1:25" ht="15.75" customHeight="1">
      <c r="A196" s="738"/>
      <c r="B196" s="852"/>
      <c r="C196" s="843"/>
      <c r="D196" s="844"/>
      <c r="E196" s="845"/>
      <c r="F196" s="845"/>
      <c r="G196" s="845"/>
      <c r="H196" s="845"/>
      <c r="I196" s="845"/>
      <c r="J196" s="845"/>
      <c r="K196" s="845"/>
      <c r="L196" s="711"/>
      <c r="M196" s="711"/>
      <c r="V196" s="715"/>
      <c r="W196" s="711"/>
      <c r="X196" s="711"/>
      <c r="Y196" s="711"/>
    </row>
    <row r="197" spans="1:25" ht="15.75" customHeight="1">
      <c r="A197" s="738"/>
      <c r="B197" s="852"/>
      <c r="C197" s="843"/>
      <c r="D197" s="844"/>
      <c r="E197" s="845"/>
      <c r="F197" s="845"/>
      <c r="G197" s="845"/>
      <c r="H197" s="845"/>
      <c r="I197" s="845"/>
      <c r="J197" s="845"/>
      <c r="K197" s="845"/>
      <c r="L197" s="711"/>
      <c r="M197" s="711"/>
      <c r="V197" s="715"/>
      <c r="W197" s="711"/>
      <c r="X197" s="711"/>
      <c r="Y197" s="711"/>
    </row>
    <row r="198" spans="1:25" ht="15.75" customHeight="1">
      <c r="A198" s="738"/>
      <c r="B198" s="852"/>
      <c r="C198" s="843"/>
      <c r="D198" s="844"/>
      <c r="E198" s="845"/>
      <c r="F198" s="845"/>
      <c r="G198" s="845"/>
      <c r="H198" s="845"/>
      <c r="I198" s="845"/>
      <c r="J198" s="845"/>
      <c r="K198" s="845"/>
      <c r="L198" s="711"/>
      <c r="M198" s="711"/>
      <c r="V198" s="715"/>
      <c r="W198" s="711"/>
      <c r="X198" s="711"/>
      <c r="Y198" s="711"/>
    </row>
    <row r="199" spans="1:25" ht="15.75" customHeight="1">
      <c r="A199" s="738"/>
      <c r="B199" s="852"/>
      <c r="C199" s="843"/>
      <c r="D199" s="844"/>
      <c r="E199" s="845"/>
      <c r="F199" s="845"/>
      <c r="G199" s="845"/>
      <c r="H199" s="845"/>
      <c r="I199" s="845"/>
      <c r="J199" s="845"/>
      <c r="K199" s="845"/>
      <c r="L199" s="711"/>
      <c r="M199" s="711"/>
      <c r="V199" s="715"/>
      <c r="W199" s="711"/>
      <c r="X199" s="711"/>
      <c r="Y199" s="711"/>
    </row>
    <row r="200" spans="1:25" ht="15.75" customHeight="1">
      <c r="A200" s="738"/>
      <c r="B200" s="852"/>
      <c r="C200" s="843"/>
      <c r="D200" s="844"/>
      <c r="E200" s="845"/>
      <c r="F200" s="845"/>
      <c r="G200" s="845"/>
      <c r="H200" s="845"/>
      <c r="I200" s="845"/>
      <c r="J200" s="845"/>
      <c r="K200" s="845"/>
      <c r="L200" s="711"/>
      <c r="M200" s="711"/>
      <c r="V200" s="715"/>
      <c r="W200" s="711"/>
      <c r="X200" s="711"/>
      <c r="Y200" s="711"/>
    </row>
    <row r="201" spans="1:25" ht="15.75" customHeight="1">
      <c r="A201" s="738"/>
      <c r="B201" s="852"/>
      <c r="C201" s="843"/>
      <c r="D201" s="844"/>
      <c r="E201" s="845"/>
      <c r="F201" s="845"/>
      <c r="G201" s="845"/>
      <c r="H201" s="845"/>
      <c r="I201" s="845"/>
      <c r="J201" s="845"/>
      <c r="K201" s="845"/>
      <c r="L201" s="711"/>
      <c r="M201" s="711"/>
      <c r="V201" s="715"/>
      <c r="W201" s="711"/>
      <c r="X201" s="711"/>
      <c r="Y201" s="711"/>
    </row>
    <row r="202" spans="1:25" ht="15.75" customHeight="1">
      <c r="A202" s="738"/>
      <c r="B202" s="852"/>
      <c r="C202" s="843"/>
      <c r="D202" s="844"/>
      <c r="E202" s="845"/>
      <c r="F202" s="845"/>
      <c r="G202" s="845"/>
      <c r="H202" s="845"/>
      <c r="I202" s="845"/>
      <c r="J202" s="845"/>
      <c r="K202" s="845"/>
      <c r="L202" s="711"/>
      <c r="M202" s="711"/>
      <c r="V202" s="715"/>
      <c r="W202" s="711"/>
      <c r="X202" s="711"/>
      <c r="Y202" s="711"/>
    </row>
    <row r="203" spans="1:25" ht="15.75" customHeight="1">
      <c r="A203" s="738"/>
      <c r="B203" s="852"/>
      <c r="C203" s="843"/>
      <c r="D203" s="844"/>
      <c r="E203" s="845"/>
      <c r="F203" s="845"/>
      <c r="G203" s="845"/>
      <c r="H203" s="845"/>
      <c r="I203" s="845"/>
      <c r="J203" s="845"/>
      <c r="K203" s="845"/>
      <c r="L203" s="711"/>
      <c r="M203" s="711"/>
      <c r="V203" s="715"/>
      <c r="W203" s="711"/>
      <c r="X203" s="711"/>
      <c r="Y203" s="711"/>
    </row>
    <row r="204" spans="1:25" ht="15.75" customHeight="1">
      <c r="A204" s="738"/>
      <c r="B204" s="852"/>
      <c r="C204" s="843"/>
      <c r="D204" s="844"/>
      <c r="E204" s="845"/>
      <c r="F204" s="845"/>
      <c r="G204" s="845"/>
      <c r="H204" s="845"/>
      <c r="I204" s="845"/>
      <c r="J204" s="845"/>
      <c r="K204" s="845"/>
      <c r="L204" s="711"/>
      <c r="M204" s="711"/>
      <c r="V204" s="715"/>
      <c r="W204" s="711"/>
      <c r="X204" s="711"/>
      <c r="Y204" s="711"/>
    </row>
    <row r="205" spans="1:25" ht="15.75" customHeight="1">
      <c r="A205" s="738"/>
      <c r="B205" s="852"/>
      <c r="C205" s="843"/>
      <c r="D205" s="844"/>
      <c r="E205" s="845"/>
      <c r="F205" s="845"/>
      <c r="G205" s="845"/>
      <c r="H205" s="845"/>
      <c r="I205" s="845"/>
      <c r="J205" s="845"/>
      <c r="K205" s="845"/>
      <c r="L205" s="711"/>
      <c r="M205" s="711"/>
      <c r="V205" s="715"/>
      <c r="W205" s="711"/>
      <c r="X205" s="711"/>
      <c r="Y205" s="711"/>
    </row>
    <row r="206" spans="1:25" ht="15.75" customHeight="1">
      <c r="A206" s="738"/>
      <c r="B206" s="852"/>
      <c r="C206" s="843"/>
      <c r="D206" s="844"/>
      <c r="E206" s="845"/>
      <c r="F206" s="845"/>
      <c r="G206" s="845"/>
      <c r="H206" s="845"/>
      <c r="I206" s="845"/>
      <c r="J206" s="845"/>
      <c r="K206" s="845"/>
      <c r="L206" s="711"/>
      <c r="M206" s="711"/>
      <c r="V206" s="715"/>
      <c r="W206" s="711"/>
      <c r="X206" s="711"/>
      <c r="Y206" s="711"/>
    </row>
    <row r="207" spans="1:25" ht="15.75" customHeight="1">
      <c r="A207" s="738"/>
      <c r="B207" s="852"/>
      <c r="C207" s="843"/>
      <c r="D207" s="844"/>
      <c r="E207" s="845"/>
      <c r="F207" s="845"/>
      <c r="G207" s="845"/>
      <c r="H207" s="845"/>
      <c r="I207" s="845"/>
      <c r="J207" s="845"/>
      <c r="K207" s="845"/>
      <c r="L207" s="711"/>
      <c r="M207" s="711"/>
      <c r="V207" s="715"/>
      <c r="W207" s="711"/>
      <c r="X207" s="711"/>
      <c r="Y207" s="711"/>
    </row>
    <row r="208" spans="1:25" ht="15.75" customHeight="1">
      <c r="A208" s="738"/>
      <c r="B208" s="852"/>
      <c r="C208" s="843"/>
      <c r="D208" s="844"/>
      <c r="E208" s="845"/>
      <c r="F208" s="845"/>
      <c r="G208" s="845"/>
      <c r="H208" s="845"/>
      <c r="I208" s="845"/>
      <c r="J208" s="845"/>
      <c r="K208" s="845"/>
      <c r="L208" s="711"/>
      <c r="M208" s="711"/>
      <c r="V208" s="715"/>
      <c r="W208" s="711"/>
      <c r="X208" s="711"/>
      <c r="Y208" s="711"/>
    </row>
    <row r="209" spans="1:25" ht="15.75" customHeight="1">
      <c r="A209" s="738"/>
      <c r="B209" s="852"/>
      <c r="C209" s="843"/>
      <c r="D209" s="844"/>
      <c r="E209" s="845"/>
      <c r="F209" s="845"/>
      <c r="G209" s="845"/>
      <c r="H209" s="845"/>
      <c r="I209" s="845"/>
      <c r="J209" s="845"/>
      <c r="K209" s="845"/>
      <c r="L209" s="711"/>
      <c r="M209" s="711"/>
      <c r="V209" s="715"/>
      <c r="W209" s="711"/>
      <c r="X209" s="711"/>
      <c r="Y209" s="711"/>
    </row>
    <row r="210" spans="1:25" ht="15.75" customHeight="1">
      <c r="A210" s="738"/>
      <c r="B210" s="852"/>
      <c r="C210" s="843"/>
      <c r="D210" s="844"/>
      <c r="E210" s="845"/>
      <c r="F210" s="845"/>
      <c r="G210" s="845"/>
      <c r="H210" s="845"/>
      <c r="I210" s="845"/>
      <c r="J210" s="845"/>
      <c r="K210" s="845"/>
      <c r="L210" s="711"/>
      <c r="M210" s="711"/>
      <c r="V210" s="715"/>
      <c r="W210" s="711"/>
      <c r="X210" s="711"/>
      <c r="Y210" s="711"/>
    </row>
    <row r="211" spans="1:25" ht="15.75" customHeight="1">
      <c r="A211" s="738"/>
      <c r="B211" s="852"/>
      <c r="C211" s="843"/>
      <c r="D211" s="844"/>
      <c r="E211" s="845"/>
      <c r="F211" s="845"/>
      <c r="G211" s="845"/>
      <c r="H211" s="845"/>
      <c r="I211" s="845"/>
      <c r="J211" s="845"/>
      <c r="K211" s="845"/>
      <c r="L211" s="711"/>
      <c r="M211" s="711"/>
      <c r="V211" s="715"/>
      <c r="W211" s="711"/>
      <c r="X211" s="711"/>
      <c r="Y211" s="711"/>
    </row>
    <row r="212" spans="1:25" ht="15.75" customHeight="1">
      <c r="A212" s="738"/>
      <c r="B212" s="852"/>
      <c r="C212" s="843"/>
      <c r="D212" s="844"/>
      <c r="E212" s="845"/>
      <c r="F212" s="845"/>
      <c r="G212" s="845"/>
      <c r="H212" s="845"/>
      <c r="I212" s="845"/>
      <c r="J212" s="845"/>
      <c r="K212" s="845"/>
      <c r="L212" s="711"/>
      <c r="M212" s="711"/>
      <c r="V212" s="715"/>
      <c r="W212" s="711"/>
      <c r="X212" s="711"/>
      <c r="Y212" s="711"/>
    </row>
    <row r="213" spans="1:25" ht="15.75" customHeight="1">
      <c r="A213" s="738"/>
      <c r="B213" s="852"/>
      <c r="C213" s="843"/>
      <c r="D213" s="844"/>
      <c r="E213" s="845"/>
      <c r="F213" s="845"/>
      <c r="G213" s="845"/>
      <c r="H213" s="845"/>
      <c r="I213" s="845"/>
      <c r="J213" s="845"/>
      <c r="K213" s="845"/>
      <c r="L213" s="711"/>
      <c r="M213" s="711"/>
      <c r="V213" s="715"/>
      <c r="W213" s="711"/>
      <c r="X213" s="711"/>
      <c r="Y213" s="711"/>
    </row>
    <row r="214" spans="1:25" ht="15.75" customHeight="1">
      <c r="A214" s="738"/>
      <c r="B214" s="852"/>
      <c r="C214" s="843"/>
      <c r="D214" s="844"/>
      <c r="E214" s="845"/>
      <c r="F214" s="845"/>
      <c r="G214" s="845"/>
      <c r="H214" s="845"/>
      <c r="I214" s="845"/>
      <c r="J214" s="845"/>
      <c r="K214" s="845"/>
      <c r="L214" s="711"/>
      <c r="M214" s="711"/>
      <c r="V214" s="715"/>
      <c r="W214" s="711"/>
      <c r="X214" s="711"/>
      <c r="Y214" s="711"/>
    </row>
    <row r="215" spans="1:25" ht="15.75" customHeight="1">
      <c r="A215" s="738"/>
      <c r="B215" s="852"/>
      <c r="C215" s="843"/>
      <c r="D215" s="844"/>
      <c r="E215" s="845"/>
      <c r="F215" s="845"/>
      <c r="G215" s="845"/>
      <c r="H215" s="845"/>
      <c r="I215" s="845"/>
      <c r="J215" s="845"/>
      <c r="K215" s="845"/>
      <c r="L215" s="711"/>
      <c r="M215" s="711"/>
      <c r="V215" s="715"/>
      <c r="W215" s="711"/>
      <c r="X215" s="711"/>
      <c r="Y215" s="711"/>
    </row>
    <row r="216" spans="1:25" ht="15.75" customHeight="1">
      <c r="A216" s="738"/>
      <c r="B216" s="852"/>
      <c r="C216" s="843"/>
      <c r="D216" s="844"/>
      <c r="E216" s="845"/>
      <c r="F216" s="845"/>
      <c r="G216" s="845"/>
      <c r="H216" s="845"/>
      <c r="I216" s="845"/>
      <c r="J216" s="845"/>
      <c r="K216" s="845"/>
      <c r="L216" s="711"/>
      <c r="M216" s="711"/>
      <c r="V216" s="715"/>
      <c r="W216" s="711"/>
      <c r="X216" s="711"/>
      <c r="Y216" s="711"/>
    </row>
    <row r="217" spans="1:25" ht="15.75" customHeight="1">
      <c r="A217" s="738"/>
      <c r="B217" s="852"/>
      <c r="C217" s="843"/>
      <c r="D217" s="844"/>
      <c r="E217" s="845"/>
      <c r="F217" s="845"/>
      <c r="G217" s="845"/>
      <c r="H217" s="845"/>
      <c r="I217" s="845"/>
      <c r="J217" s="845"/>
      <c r="K217" s="845"/>
      <c r="L217" s="711"/>
      <c r="M217" s="711"/>
      <c r="V217" s="715"/>
      <c r="W217" s="711"/>
      <c r="X217" s="711"/>
      <c r="Y217" s="711"/>
    </row>
    <row r="218" spans="1:25" ht="15.75" customHeight="1">
      <c r="A218" s="738"/>
      <c r="B218" s="852"/>
      <c r="C218" s="843"/>
      <c r="D218" s="844"/>
      <c r="E218" s="845"/>
      <c r="F218" s="845"/>
      <c r="G218" s="845"/>
      <c r="H218" s="845"/>
      <c r="I218" s="845"/>
      <c r="J218" s="845"/>
      <c r="K218" s="845"/>
      <c r="L218" s="711"/>
      <c r="M218" s="711"/>
      <c r="V218" s="715"/>
      <c r="W218" s="711"/>
      <c r="X218" s="711"/>
      <c r="Y218" s="711"/>
    </row>
    <row r="219" spans="1:25" ht="15.75" customHeight="1">
      <c r="A219" s="738"/>
      <c r="B219" s="852"/>
      <c r="C219" s="843"/>
      <c r="D219" s="844"/>
      <c r="E219" s="845"/>
      <c r="F219" s="845"/>
      <c r="G219" s="845"/>
      <c r="H219" s="845"/>
      <c r="I219" s="845"/>
      <c r="J219" s="845"/>
      <c r="K219" s="845"/>
      <c r="L219" s="711"/>
      <c r="M219" s="711"/>
      <c r="V219" s="715"/>
      <c r="W219" s="711"/>
      <c r="X219" s="711"/>
      <c r="Y219" s="711"/>
    </row>
    <row r="220" spans="1:25" ht="15.75" customHeight="1">
      <c r="A220" s="738"/>
      <c r="B220" s="852"/>
      <c r="C220" s="843"/>
      <c r="D220" s="844"/>
      <c r="E220" s="845"/>
      <c r="F220" s="845"/>
      <c r="G220" s="845"/>
      <c r="H220" s="845"/>
      <c r="I220" s="845"/>
      <c r="J220" s="845"/>
      <c r="K220" s="845"/>
      <c r="L220" s="711"/>
      <c r="M220" s="711"/>
      <c r="V220" s="715"/>
      <c r="W220" s="711"/>
      <c r="X220" s="711"/>
      <c r="Y220" s="711"/>
    </row>
    <row r="221" spans="1:25" ht="15.75" customHeight="1">
      <c r="A221" s="738"/>
      <c r="B221" s="852"/>
      <c r="C221" s="843"/>
      <c r="D221" s="844"/>
      <c r="E221" s="845"/>
      <c r="F221" s="845"/>
      <c r="G221" s="845"/>
      <c r="H221" s="845"/>
      <c r="I221" s="845"/>
      <c r="J221" s="845"/>
      <c r="K221" s="845"/>
      <c r="L221" s="711"/>
      <c r="M221" s="711"/>
      <c r="V221" s="715"/>
      <c r="W221" s="711"/>
      <c r="X221" s="711"/>
      <c r="Y221" s="711"/>
    </row>
    <row r="222" spans="1:25" ht="15.75" customHeight="1">
      <c r="A222" s="738"/>
      <c r="B222" s="852"/>
      <c r="C222" s="843"/>
      <c r="D222" s="844"/>
      <c r="E222" s="845"/>
      <c r="F222" s="845"/>
      <c r="G222" s="845"/>
      <c r="H222" s="845"/>
      <c r="I222" s="845"/>
      <c r="J222" s="845"/>
      <c r="K222" s="845"/>
      <c r="L222" s="711"/>
      <c r="M222" s="711"/>
      <c r="V222" s="715"/>
      <c r="W222" s="711"/>
      <c r="X222" s="711"/>
      <c r="Y222" s="711"/>
    </row>
    <row r="223" spans="1:25" ht="15.75" customHeight="1">
      <c r="A223" s="738"/>
      <c r="B223" s="852"/>
      <c r="C223" s="843"/>
      <c r="D223" s="844"/>
      <c r="E223" s="845"/>
      <c r="F223" s="845"/>
      <c r="G223" s="845"/>
      <c r="H223" s="845"/>
      <c r="I223" s="845"/>
      <c r="J223" s="845"/>
      <c r="K223" s="845"/>
      <c r="L223" s="711"/>
      <c r="M223" s="711"/>
      <c r="V223" s="715"/>
      <c r="W223" s="711"/>
      <c r="X223" s="711"/>
      <c r="Y223" s="711"/>
    </row>
    <row r="224" spans="1:25" ht="15.75" customHeight="1">
      <c r="A224" s="738"/>
      <c r="B224" s="852"/>
      <c r="C224" s="843"/>
      <c r="D224" s="844"/>
      <c r="E224" s="845"/>
      <c r="F224" s="845"/>
      <c r="G224" s="845"/>
      <c r="H224" s="845"/>
      <c r="I224" s="845"/>
      <c r="J224" s="845"/>
      <c r="K224" s="845"/>
      <c r="L224" s="711"/>
      <c r="M224" s="711"/>
      <c r="V224" s="715"/>
      <c r="W224" s="711"/>
      <c r="X224" s="711"/>
      <c r="Y224" s="711"/>
    </row>
    <row r="225" spans="1:25" ht="15.75" customHeight="1">
      <c r="A225" s="738"/>
      <c r="B225" s="852"/>
      <c r="C225" s="843"/>
      <c r="D225" s="844"/>
      <c r="E225" s="845"/>
      <c r="F225" s="845"/>
      <c r="G225" s="845"/>
      <c r="H225" s="845"/>
      <c r="I225" s="845"/>
      <c r="J225" s="845"/>
      <c r="K225" s="845"/>
      <c r="L225" s="711"/>
      <c r="M225" s="711"/>
      <c r="V225" s="715"/>
      <c r="W225" s="711"/>
      <c r="X225" s="711"/>
      <c r="Y225" s="711"/>
    </row>
    <row r="226" spans="1:25" ht="15.75" customHeight="1">
      <c r="A226" s="738"/>
      <c r="B226" s="852"/>
      <c r="C226" s="843"/>
      <c r="D226" s="844"/>
      <c r="E226" s="845"/>
      <c r="F226" s="845"/>
      <c r="G226" s="845"/>
      <c r="H226" s="845"/>
      <c r="I226" s="845"/>
      <c r="J226" s="845"/>
      <c r="K226" s="845"/>
      <c r="L226" s="711"/>
      <c r="M226" s="711"/>
      <c r="V226" s="715"/>
      <c r="W226" s="711"/>
      <c r="X226" s="711"/>
      <c r="Y226" s="711"/>
    </row>
    <row r="227" spans="1:25" ht="15.75" customHeight="1">
      <c r="A227" s="738"/>
      <c r="B227" s="852"/>
      <c r="C227" s="843"/>
      <c r="D227" s="844"/>
      <c r="E227" s="845"/>
      <c r="F227" s="845"/>
      <c r="G227" s="845"/>
      <c r="H227" s="845"/>
      <c r="I227" s="845"/>
      <c r="J227" s="845"/>
      <c r="K227" s="845"/>
      <c r="L227" s="711"/>
      <c r="M227" s="711"/>
      <c r="V227" s="715"/>
      <c r="W227" s="711"/>
      <c r="X227" s="711"/>
      <c r="Y227" s="711"/>
    </row>
    <row r="228" spans="1:25" ht="15.75" customHeight="1">
      <c r="A228" s="738"/>
      <c r="B228" s="852"/>
      <c r="C228" s="843"/>
      <c r="D228" s="844"/>
      <c r="E228" s="845"/>
      <c r="F228" s="845"/>
      <c r="G228" s="845"/>
      <c r="H228" s="845"/>
      <c r="I228" s="845"/>
      <c r="J228" s="845"/>
      <c r="K228" s="845"/>
      <c r="L228" s="711"/>
      <c r="M228" s="711"/>
      <c r="V228" s="715"/>
      <c r="W228" s="711"/>
      <c r="X228" s="711"/>
      <c r="Y228" s="711"/>
    </row>
    <row r="229" spans="1:25" ht="15.75" customHeight="1">
      <c r="A229" s="738"/>
      <c r="B229" s="852"/>
      <c r="C229" s="843"/>
      <c r="D229" s="844"/>
      <c r="E229" s="845"/>
      <c r="F229" s="845"/>
      <c r="G229" s="845"/>
      <c r="H229" s="845"/>
      <c r="I229" s="845"/>
      <c r="J229" s="845"/>
      <c r="K229" s="845"/>
      <c r="L229" s="711"/>
      <c r="M229" s="711"/>
      <c r="V229" s="715"/>
      <c r="W229" s="711"/>
      <c r="X229" s="711"/>
      <c r="Y229" s="711"/>
    </row>
    <row r="230" spans="1:25" ht="15.75" customHeight="1">
      <c r="A230" s="738"/>
      <c r="B230" s="852"/>
      <c r="C230" s="843"/>
      <c r="D230" s="844"/>
      <c r="E230" s="845"/>
      <c r="F230" s="845"/>
      <c r="G230" s="845"/>
      <c r="H230" s="845"/>
      <c r="I230" s="845"/>
      <c r="J230" s="845"/>
      <c r="K230" s="845"/>
      <c r="L230" s="711"/>
      <c r="M230" s="711"/>
      <c r="V230" s="715"/>
      <c r="W230" s="711"/>
      <c r="X230" s="711"/>
      <c r="Y230" s="711"/>
    </row>
    <row r="231" spans="1:25" ht="15.75" customHeight="1">
      <c r="A231" s="738"/>
      <c r="B231" s="852"/>
      <c r="C231" s="843"/>
      <c r="D231" s="844"/>
      <c r="E231" s="845"/>
      <c r="F231" s="845"/>
      <c r="G231" s="845"/>
      <c r="H231" s="845"/>
      <c r="I231" s="845"/>
      <c r="J231" s="845"/>
      <c r="K231" s="845"/>
      <c r="L231" s="711"/>
      <c r="M231" s="711"/>
      <c r="V231" s="715"/>
      <c r="W231" s="711"/>
      <c r="X231" s="711"/>
      <c r="Y231" s="711"/>
    </row>
    <row r="232" spans="1:25" ht="15.75" customHeight="1">
      <c r="A232" s="738"/>
      <c r="B232" s="852"/>
      <c r="C232" s="843"/>
      <c r="D232" s="844"/>
      <c r="E232" s="845"/>
      <c r="F232" s="845"/>
      <c r="G232" s="845"/>
      <c r="H232" s="845"/>
      <c r="I232" s="845"/>
      <c r="J232" s="845"/>
      <c r="K232" s="845"/>
      <c r="L232" s="711"/>
      <c r="M232" s="711"/>
      <c r="V232" s="715"/>
      <c r="W232" s="711"/>
      <c r="X232" s="711"/>
      <c r="Y232" s="711"/>
    </row>
    <row r="233" spans="1:25" ht="15.75" customHeight="1">
      <c r="A233" s="738"/>
      <c r="B233" s="852"/>
      <c r="C233" s="843"/>
      <c r="D233" s="844"/>
      <c r="E233" s="845"/>
      <c r="F233" s="845"/>
      <c r="G233" s="845"/>
      <c r="H233" s="845"/>
      <c r="I233" s="845"/>
      <c r="J233" s="845"/>
      <c r="K233" s="845"/>
      <c r="L233" s="711"/>
      <c r="M233" s="711"/>
      <c r="V233" s="715"/>
      <c r="W233" s="711"/>
      <c r="X233" s="711"/>
      <c r="Y233" s="711"/>
    </row>
    <row r="234" spans="1:25" ht="15.75" customHeight="1">
      <c r="A234" s="738"/>
      <c r="B234" s="852"/>
      <c r="C234" s="843"/>
      <c r="D234" s="844"/>
      <c r="E234" s="845"/>
      <c r="F234" s="845"/>
      <c r="G234" s="845"/>
      <c r="H234" s="845"/>
      <c r="I234" s="845"/>
      <c r="J234" s="845"/>
      <c r="K234" s="845"/>
      <c r="L234" s="711"/>
      <c r="M234" s="711"/>
      <c r="V234" s="715"/>
      <c r="W234" s="711"/>
      <c r="X234" s="711"/>
      <c r="Y234" s="711"/>
    </row>
    <row r="235" spans="1:25" ht="15.75" customHeight="1">
      <c r="A235" s="738"/>
      <c r="B235" s="852"/>
      <c r="C235" s="843"/>
      <c r="D235" s="844"/>
      <c r="E235" s="845"/>
      <c r="F235" s="845"/>
      <c r="G235" s="845"/>
      <c r="H235" s="845"/>
      <c r="I235" s="845"/>
      <c r="J235" s="845"/>
      <c r="K235" s="845"/>
      <c r="L235" s="711"/>
      <c r="M235" s="711"/>
      <c r="V235" s="715"/>
      <c r="W235" s="711"/>
      <c r="X235" s="711"/>
      <c r="Y235" s="711"/>
    </row>
    <row r="236" spans="1:25" ht="15.75" customHeight="1">
      <c r="A236" s="738"/>
      <c r="B236" s="852"/>
      <c r="C236" s="843"/>
      <c r="D236" s="844"/>
      <c r="E236" s="845"/>
      <c r="F236" s="845"/>
      <c r="G236" s="845"/>
      <c r="H236" s="845"/>
      <c r="I236" s="845"/>
      <c r="J236" s="845"/>
      <c r="K236" s="845"/>
      <c r="L236" s="711"/>
      <c r="M236" s="711"/>
      <c r="V236" s="715"/>
      <c r="W236" s="711"/>
      <c r="X236" s="711"/>
      <c r="Y236" s="711"/>
    </row>
    <row r="237" spans="1:25" ht="15.75" customHeight="1">
      <c r="A237" s="738"/>
      <c r="B237" s="852"/>
      <c r="C237" s="843"/>
      <c r="D237" s="844"/>
      <c r="E237" s="845"/>
      <c r="F237" s="845"/>
      <c r="G237" s="845"/>
      <c r="H237" s="845"/>
      <c r="I237" s="845"/>
      <c r="J237" s="845"/>
      <c r="K237" s="845"/>
      <c r="L237" s="711"/>
      <c r="M237" s="711"/>
      <c r="V237" s="715"/>
      <c r="W237" s="711"/>
      <c r="X237" s="711"/>
      <c r="Y237" s="711"/>
    </row>
    <row r="238" spans="1:25" ht="15.75" customHeight="1">
      <c r="A238" s="738"/>
      <c r="B238" s="852"/>
      <c r="C238" s="843"/>
      <c r="D238" s="844"/>
      <c r="E238" s="845"/>
      <c r="F238" s="845"/>
      <c r="G238" s="845"/>
      <c r="H238" s="845"/>
      <c r="I238" s="845"/>
      <c r="J238" s="845"/>
      <c r="K238" s="845"/>
      <c r="L238" s="711"/>
      <c r="M238" s="711"/>
      <c r="V238" s="715"/>
      <c r="W238" s="711"/>
      <c r="X238" s="711"/>
      <c r="Y238" s="711"/>
    </row>
    <row r="239" spans="1:25" ht="15.75" customHeight="1">
      <c r="A239" s="738"/>
      <c r="B239" s="852"/>
      <c r="C239" s="843"/>
      <c r="D239" s="844"/>
      <c r="E239" s="845"/>
      <c r="F239" s="845"/>
      <c r="G239" s="845"/>
      <c r="H239" s="845"/>
      <c r="I239" s="845"/>
      <c r="J239" s="845"/>
      <c r="K239" s="845"/>
      <c r="L239" s="711"/>
      <c r="M239" s="711"/>
      <c r="V239" s="715"/>
      <c r="W239" s="711"/>
      <c r="X239" s="711"/>
      <c r="Y239" s="711"/>
    </row>
    <row r="240" spans="1:25" ht="15.75" customHeight="1">
      <c r="A240" s="738"/>
      <c r="B240" s="852"/>
      <c r="C240" s="843"/>
      <c r="D240" s="844"/>
      <c r="E240" s="845"/>
      <c r="F240" s="845"/>
      <c r="G240" s="845"/>
      <c r="H240" s="845"/>
      <c r="I240" s="845"/>
      <c r="J240" s="845"/>
      <c r="K240" s="845"/>
      <c r="L240" s="711"/>
      <c r="M240" s="711"/>
      <c r="V240" s="715"/>
      <c r="W240" s="711"/>
      <c r="X240" s="711"/>
      <c r="Y240" s="711"/>
    </row>
    <row r="241" spans="1:25" ht="15.75" customHeight="1">
      <c r="A241" s="738"/>
      <c r="B241" s="852"/>
      <c r="C241" s="843"/>
      <c r="D241" s="844"/>
      <c r="E241" s="845"/>
      <c r="F241" s="845"/>
      <c r="G241" s="845"/>
      <c r="H241" s="845"/>
      <c r="I241" s="845"/>
      <c r="J241" s="845"/>
      <c r="K241" s="845"/>
      <c r="L241" s="711"/>
      <c r="M241" s="711"/>
      <c r="V241" s="715"/>
      <c r="W241" s="711"/>
      <c r="X241" s="711"/>
      <c r="Y241" s="711"/>
    </row>
    <row r="242" spans="1:25" ht="15.75" customHeight="1">
      <c r="A242" s="738"/>
      <c r="B242" s="852"/>
      <c r="C242" s="843"/>
      <c r="D242" s="844"/>
      <c r="E242" s="845"/>
      <c r="F242" s="845"/>
      <c r="G242" s="845"/>
      <c r="H242" s="845"/>
      <c r="I242" s="845"/>
      <c r="J242" s="845"/>
      <c r="K242" s="845"/>
      <c r="L242" s="711"/>
      <c r="M242" s="711"/>
      <c r="V242" s="715"/>
      <c r="W242" s="711"/>
      <c r="X242" s="711"/>
      <c r="Y242" s="711"/>
    </row>
    <row r="243" spans="1:25" ht="15.75" customHeight="1">
      <c r="A243" s="738"/>
      <c r="B243" s="852"/>
      <c r="C243" s="843"/>
      <c r="D243" s="844"/>
      <c r="E243" s="845"/>
      <c r="F243" s="845"/>
      <c r="G243" s="845"/>
      <c r="H243" s="845"/>
      <c r="I243" s="845"/>
      <c r="J243" s="845"/>
      <c r="K243" s="845"/>
      <c r="L243" s="711"/>
      <c r="M243" s="711"/>
      <c r="V243" s="715"/>
      <c r="W243" s="711"/>
      <c r="X243" s="711"/>
      <c r="Y243" s="711"/>
    </row>
    <row r="244" spans="1:25" ht="15.75" customHeight="1">
      <c r="A244" s="738"/>
      <c r="B244" s="852"/>
      <c r="C244" s="843"/>
      <c r="D244" s="844"/>
      <c r="E244" s="845"/>
      <c r="F244" s="845"/>
      <c r="G244" s="845"/>
      <c r="H244" s="845"/>
      <c r="I244" s="845"/>
      <c r="J244" s="845"/>
      <c r="K244" s="845"/>
      <c r="L244" s="711"/>
      <c r="M244" s="711"/>
      <c r="V244" s="715"/>
      <c r="W244" s="711"/>
      <c r="X244" s="711"/>
      <c r="Y244" s="711"/>
    </row>
    <row r="245" spans="1:25" ht="15.75" customHeight="1">
      <c r="A245" s="738"/>
      <c r="B245" s="852"/>
      <c r="C245" s="843"/>
      <c r="D245" s="844"/>
      <c r="E245" s="845"/>
      <c r="F245" s="845"/>
      <c r="G245" s="845"/>
      <c r="H245" s="845"/>
      <c r="I245" s="845"/>
      <c r="J245" s="845"/>
      <c r="K245" s="845"/>
      <c r="L245" s="711"/>
      <c r="M245" s="711"/>
      <c r="V245" s="715"/>
      <c r="W245" s="711"/>
      <c r="X245" s="711"/>
      <c r="Y245" s="711"/>
    </row>
    <row r="246" spans="1:25" ht="15.75" customHeight="1">
      <c r="A246" s="738"/>
      <c r="B246" s="852"/>
      <c r="C246" s="843"/>
      <c r="D246" s="844"/>
      <c r="E246" s="845"/>
      <c r="F246" s="845"/>
      <c r="G246" s="845"/>
      <c r="H246" s="845"/>
      <c r="I246" s="845"/>
      <c r="J246" s="845"/>
      <c r="K246" s="845"/>
      <c r="L246" s="711"/>
      <c r="M246" s="711"/>
      <c r="V246" s="715"/>
      <c r="W246" s="711"/>
      <c r="X246" s="711"/>
      <c r="Y246" s="711"/>
    </row>
    <row r="247" spans="1:25" ht="15.75" customHeight="1">
      <c r="A247" s="738"/>
      <c r="B247" s="852"/>
      <c r="C247" s="843"/>
      <c r="D247" s="844"/>
      <c r="E247" s="845"/>
      <c r="F247" s="845"/>
      <c r="G247" s="845"/>
      <c r="H247" s="845"/>
      <c r="I247" s="845"/>
      <c r="J247" s="845"/>
      <c r="K247" s="845"/>
      <c r="L247" s="711"/>
      <c r="M247" s="711"/>
      <c r="V247" s="715"/>
      <c r="W247" s="711"/>
      <c r="X247" s="711"/>
      <c r="Y247" s="711"/>
    </row>
    <row r="248" spans="1:25" ht="15.75" customHeight="1">
      <c r="A248" s="738"/>
      <c r="B248" s="852"/>
      <c r="C248" s="843"/>
      <c r="D248" s="844"/>
      <c r="E248" s="845"/>
      <c r="F248" s="845"/>
      <c r="G248" s="845"/>
      <c r="H248" s="845"/>
      <c r="I248" s="845"/>
      <c r="J248" s="845"/>
      <c r="K248" s="845"/>
      <c r="L248" s="711"/>
      <c r="M248" s="711"/>
      <c r="V248" s="715"/>
      <c r="W248" s="711"/>
      <c r="X248" s="711"/>
      <c r="Y248" s="711"/>
    </row>
    <row r="249" spans="1:25" ht="15.75" customHeight="1">
      <c r="A249" s="738"/>
      <c r="B249" s="852"/>
      <c r="C249" s="843"/>
      <c r="D249" s="844"/>
      <c r="E249" s="845"/>
      <c r="F249" s="845"/>
      <c r="G249" s="845"/>
      <c r="H249" s="845"/>
      <c r="I249" s="845"/>
      <c r="J249" s="845"/>
      <c r="K249" s="845"/>
      <c r="L249" s="711"/>
      <c r="M249" s="711"/>
      <c r="V249" s="715"/>
      <c r="W249" s="711"/>
      <c r="X249" s="711"/>
      <c r="Y249" s="711"/>
    </row>
    <row r="250" spans="1:25" ht="15.75" customHeight="1">
      <c r="A250" s="738"/>
      <c r="B250" s="852"/>
      <c r="C250" s="843"/>
      <c r="D250" s="844"/>
      <c r="E250" s="845"/>
      <c r="F250" s="845"/>
      <c r="G250" s="845"/>
      <c r="H250" s="845"/>
      <c r="I250" s="845"/>
      <c r="J250" s="845"/>
      <c r="K250" s="845"/>
      <c r="L250" s="711"/>
      <c r="M250" s="711"/>
      <c r="V250" s="715"/>
      <c r="W250" s="711"/>
      <c r="X250" s="711"/>
      <c r="Y250" s="711"/>
    </row>
    <row r="251" spans="1:25" ht="15.75" customHeight="1">
      <c r="A251" s="738"/>
      <c r="B251" s="852"/>
      <c r="C251" s="843"/>
      <c r="D251" s="844"/>
      <c r="E251" s="845"/>
      <c r="F251" s="845"/>
      <c r="G251" s="845"/>
      <c r="H251" s="845"/>
      <c r="I251" s="845"/>
      <c r="J251" s="845"/>
      <c r="K251" s="845"/>
      <c r="L251" s="711"/>
      <c r="M251" s="711"/>
      <c r="V251" s="715"/>
      <c r="W251" s="711"/>
      <c r="X251" s="711"/>
      <c r="Y251" s="711"/>
    </row>
    <row r="252" spans="1:25" ht="15.75" customHeight="1">
      <c r="A252" s="738"/>
      <c r="B252" s="852"/>
      <c r="C252" s="843"/>
      <c r="D252" s="844"/>
      <c r="E252" s="845"/>
      <c r="F252" s="845"/>
      <c r="G252" s="845"/>
      <c r="H252" s="845"/>
      <c r="I252" s="845"/>
      <c r="J252" s="845"/>
      <c r="K252" s="845"/>
      <c r="L252" s="711"/>
      <c r="M252" s="711"/>
      <c r="V252" s="715"/>
      <c r="W252" s="711"/>
      <c r="X252" s="711"/>
      <c r="Y252" s="711"/>
    </row>
    <row r="253" spans="1:25" ht="15.75" customHeight="1">
      <c r="A253" s="738"/>
      <c r="B253" s="852"/>
      <c r="C253" s="843"/>
      <c r="D253" s="844"/>
      <c r="E253" s="845"/>
      <c r="F253" s="845"/>
      <c r="G253" s="845"/>
      <c r="H253" s="845"/>
      <c r="I253" s="845"/>
      <c r="J253" s="845"/>
      <c r="K253" s="845"/>
      <c r="L253" s="711"/>
      <c r="M253" s="711"/>
      <c r="V253" s="715"/>
      <c r="W253" s="711"/>
      <c r="X253" s="711"/>
      <c r="Y253" s="711"/>
    </row>
    <row r="254" spans="1:25" ht="15.75" customHeight="1">
      <c r="A254" s="738"/>
      <c r="B254" s="852"/>
      <c r="C254" s="843"/>
      <c r="D254" s="844"/>
      <c r="E254" s="845"/>
      <c r="F254" s="845"/>
      <c r="G254" s="845"/>
      <c r="H254" s="845"/>
      <c r="I254" s="845"/>
      <c r="J254" s="845"/>
      <c r="K254" s="845"/>
      <c r="L254" s="711"/>
      <c r="M254" s="711"/>
      <c r="V254" s="715"/>
      <c r="W254" s="711"/>
      <c r="X254" s="711"/>
      <c r="Y254" s="711"/>
    </row>
    <row r="255" spans="1:25" ht="15.75" customHeight="1">
      <c r="A255" s="738"/>
      <c r="B255" s="852"/>
      <c r="C255" s="843"/>
      <c r="D255" s="844"/>
      <c r="E255" s="845"/>
      <c r="F255" s="845"/>
      <c r="G255" s="845"/>
      <c r="H255" s="845"/>
      <c r="I255" s="845"/>
      <c r="J255" s="845"/>
      <c r="K255" s="845"/>
      <c r="L255" s="711"/>
      <c r="M255" s="711"/>
      <c r="V255" s="715"/>
      <c r="W255" s="711"/>
      <c r="X255" s="711"/>
      <c r="Y255" s="711"/>
    </row>
    <row r="256" spans="1:25" ht="15.75" customHeight="1">
      <c r="A256" s="738"/>
      <c r="B256" s="852"/>
      <c r="C256" s="843"/>
      <c r="D256" s="844"/>
      <c r="E256" s="845"/>
      <c r="F256" s="845"/>
      <c r="G256" s="845"/>
      <c r="H256" s="845"/>
      <c r="I256" s="845"/>
      <c r="J256" s="845"/>
      <c r="K256" s="845"/>
      <c r="L256" s="711"/>
      <c r="M256" s="711"/>
      <c r="V256" s="715"/>
      <c r="W256" s="711"/>
      <c r="X256" s="711"/>
      <c r="Y256" s="711"/>
    </row>
    <row r="257" spans="1:25" ht="15.75" customHeight="1">
      <c r="A257" s="738"/>
      <c r="B257" s="852"/>
      <c r="C257" s="843"/>
      <c r="D257" s="844"/>
      <c r="E257" s="845"/>
      <c r="F257" s="845"/>
      <c r="G257" s="845"/>
      <c r="H257" s="845"/>
      <c r="I257" s="845"/>
      <c r="J257" s="845"/>
      <c r="K257" s="845"/>
      <c r="L257" s="711"/>
      <c r="M257" s="711"/>
      <c r="V257" s="715"/>
      <c r="W257" s="711"/>
      <c r="X257" s="711"/>
      <c r="Y257" s="711"/>
    </row>
    <row r="258" spans="1:25" ht="15.75" customHeight="1">
      <c r="A258" s="738"/>
      <c r="B258" s="852"/>
      <c r="C258" s="843"/>
      <c r="D258" s="844"/>
      <c r="E258" s="845"/>
      <c r="F258" s="845"/>
      <c r="G258" s="845"/>
      <c r="H258" s="845"/>
      <c r="I258" s="845"/>
      <c r="J258" s="845"/>
      <c r="K258" s="845"/>
      <c r="L258" s="711"/>
      <c r="M258" s="711"/>
      <c r="V258" s="715"/>
      <c r="W258" s="711"/>
      <c r="X258" s="711"/>
      <c r="Y258" s="711"/>
    </row>
    <row r="259" spans="1:25" ht="15.75" customHeight="1">
      <c r="A259" s="738"/>
      <c r="B259" s="852"/>
      <c r="C259" s="843"/>
      <c r="D259" s="844"/>
      <c r="E259" s="845"/>
      <c r="F259" s="845"/>
      <c r="G259" s="845"/>
      <c r="H259" s="845"/>
      <c r="I259" s="845"/>
      <c r="J259" s="845"/>
      <c r="K259" s="845"/>
      <c r="L259" s="711"/>
      <c r="M259" s="711"/>
      <c r="V259" s="715"/>
      <c r="W259" s="711"/>
      <c r="X259" s="711"/>
      <c r="Y259" s="711"/>
    </row>
    <row r="260" spans="1:25" ht="15.75" customHeight="1">
      <c r="A260" s="738"/>
      <c r="B260" s="852"/>
      <c r="C260" s="843"/>
      <c r="D260" s="844"/>
      <c r="E260" s="845"/>
      <c r="F260" s="845"/>
      <c r="G260" s="845"/>
      <c r="H260" s="845"/>
      <c r="I260" s="845"/>
      <c r="J260" s="845"/>
      <c r="K260" s="845"/>
      <c r="L260" s="711"/>
      <c r="M260" s="711"/>
      <c r="V260" s="715"/>
      <c r="W260" s="711"/>
      <c r="X260" s="711"/>
      <c r="Y260" s="711"/>
    </row>
    <row r="261" spans="1:25" ht="15.75" customHeight="1">
      <c r="A261" s="738"/>
      <c r="B261" s="852"/>
      <c r="C261" s="843"/>
      <c r="D261" s="844"/>
      <c r="E261" s="845"/>
      <c r="F261" s="845"/>
      <c r="G261" s="845"/>
      <c r="H261" s="845"/>
      <c r="I261" s="845"/>
      <c r="J261" s="845"/>
      <c r="K261" s="845"/>
      <c r="L261" s="711"/>
      <c r="M261" s="711"/>
      <c r="V261" s="715"/>
      <c r="W261" s="711"/>
      <c r="X261" s="711"/>
      <c r="Y261" s="711"/>
    </row>
    <row r="262" spans="1:25" ht="15.75" customHeight="1">
      <c r="A262" s="738"/>
      <c r="B262" s="852"/>
      <c r="C262" s="843"/>
      <c r="D262" s="844"/>
      <c r="E262" s="845"/>
      <c r="F262" s="845"/>
      <c r="G262" s="845"/>
      <c r="H262" s="845"/>
      <c r="I262" s="845"/>
      <c r="J262" s="845"/>
      <c r="K262" s="845"/>
      <c r="L262" s="711"/>
      <c r="M262" s="711"/>
      <c r="V262" s="715"/>
      <c r="W262" s="711"/>
      <c r="X262" s="711"/>
      <c r="Y262" s="711"/>
    </row>
    <row r="263" spans="1:25" ht="15.75" customHeight="1">
      <c r="A263" s="738"/>
      <c r="B263" s="852"/>
      <c r="C263" s="843"/>
      <c r="D263" s="844"/>
      <c r="E263" s="845"/>
      <c r="F263" s="845"/>
      <c r="G263" s="845"/>
      <c r="H263" s="845"/>
      <c r="I263" s="845"/>
      <c r="J263" s="845"/>
      <c r="K263" s="845"/>
      <c r="L263" s="711"/>
      <c r="M263" s="711"/>
      <c r="V263" s="715"/>
      <c r="W263" s="711"/>
      <c r="X263" s="711"/>
      <c r="Y263" s="711"/>
    </row>
    <row r="264" spans="1:25" ht="15.75" customHeight="1">
      <c r="A264" s="738"/>
      <c r="B264" s="852"/>
      <c r="C264" s="843"/>
      <c r="D264" s="844"/>
      <c r="E264" s="845"/>
      <c r="F264" s="845"/>
      <c r="G264" s="845"/>
      <c r="H264" s="845"/>
      <c r="I264" s="845"/>
      <c r="J264" s="845"/>
      <c r="K264" s="845"/>
      <c r="L264" s="711"/>
      <c r="M264" s="711"/>
      <c r="V264" s="715"/>
      <c r="W264" s="711"/>
      <c r="X264" s="711"/>
      <c r="Y264" s="711"/>
    </row>
    <row r="265" spans="1:25" ht="15.75" customHeight="1">
      <c r="A265" s="738"/>
      <c r="B265" s="852"/>
      <c r="C265" s="843"/>
      <c r="D265" s="844"/>
      <c r="E265" s="845"/>
      <c r="F265" s="845"/>
      <c r="G265" s="845"/>
      <c r="H265" s="845"/>
      <c r="I265" s="845"/>
      <c r="J265" s="845"/>
      <c r="K265" s="845"/>
      <c r="L265" s="711"/>
      <c r="M265" s="711"/>
      <c r="V265" s="715"/>
      <c r="W265" s="711"/>
      <c r="X265" s="711"/>
      <c r="Y265" s="711"/>
    </row>
    <row r="266" spans="1:25" ht="15.75" customHeight="1">
      <c r="A266" s="738"/>
      <c r="B266" s="852"/>
      <c r="C266" s="843"/>
      <c r="D266" s="844"/>
      <c r="E266" s="845"/>
      <c r="F266" s="845"/>
      <c r="G266" s="845"/>
      <c r="H266" s="845"/>
      <c r="I266" s="845"/>
      <c r="J266" s="845"/>
      <c r="K266" s="845"/>
      <c r="L266" s="711"/>
      <c r="M266" s="711"/>
      <c r="V266" s="715"/>
      <c r="W266" s="711"/>
      <c r="X266" s="711"/>
      <c r="Y266" s="711"/>
    </row>
    <row r="267" spans="1:25" ht="15.75" customHeight="1">
      <c r="A267" s="738"/>
      <c r="B267" s="852"/>
      <c r="C267" s="843"/>
      <c r="D267" s="844"/>
      <c r="E267" s="845"/>
      <c r="F267" s="845"/>
      <c r="G267" s="845"/>
      <c r="H267" s="845"/>
      <c r="I267" s="845"/>
      <c r="J267" s="845"/>
      <c r="K267" s="845"/>
      <c r="L267" s="711"/>
      <c r="M267" s="711"/>
      <c r="V267" s="715"/>
      <c r="W267" s="711"/>
      <c r="X267" s="711"/>
      <c r="Y267" s="711"/>
    </row>
    <row r="268" spans="1:25" ht="15.75" customHeight="1">
      <c r="A268" s="738"/>
      <c r="B268" s="852"/>
      <c r="C268" s="843"/>
      <c r="D268" s="844"/>
      <c r="E268" s="845"/>
      <c r="F268" s="845"/>
      <c r="G268" s="845"/>
      <c r="H268" s="845"/>
      <c r="I268" s="845"/>
      <c r="J268" s="845"/>
      <c r="K268" s="845"/>
      <c r="L268" s="711"/>
      <c r="M268" s="711"/>
      <c r="V268" s="715"/>
      <c r="W268" s="711"/>
      <c r="X268" s="711"/>
      <c r="Y268" s="711"/>
    </row>
    <row r="269" spans="1:25" ht="15.75" customHeight="1">
      <c r="A269" s="738"/>
      <c r="B269" s="852"/>
      <c r="C269" s="843"/>
      <c r="D269" s="844"/>
      <c r="E269" s="845"/>
      <c r="F269" s="845"/>
      <c r="G269" s="845"/>
      <c r="H269" s="845"/>
      <c r="I269" s="845"/>
      <c r="J269" s="845"/>
      <c r="K269" s="845"/>
      <c r="L269" s="711"/>
      <c r="M269" s="711"/>
      <c r="V269" s="715"/>
      <c r="W269" s="711"/>
      <c r="X269" s="711"/>
      <c r="Y269" s="711"/>
    </row>
    <row r="270" spans="1:25" ht="15.75" customHeight="1">
      <c r="A270" s="738"/>
      <c r="B270" s="852"/>
      <c r="C270" s="843"/>
      <c r="D270" s="844"/>
      <c r="E270" s="845"/>
      <c r="F270" s="845"/>
      <c r="G270" s="845"/>
      <c r="H270" s="845"/>
      <c r="I270" s="845"/>
      <c r="J270" s="845"/>
      <c r="K270" s="845"/>
      <c r="L270" s="711"/>
      <c r="M270" s="711"/>
      <c r="V270" s="715"/>
      <c r="W270" s="711"/>
      <c r="X270" s="711"/>
      <c r="Y270" s="711"/>
    </row>
    <row r="271" spans="1:25" ht="15.75" customHeight="1">
      <c r="A271" s="738"/>
      <c r="B271" s="852"/>
      <c r="C271" s="843"/>
      <c r="D271" s="844"/>
      <c r="E271" s="845"/>
      <c r="F271" s="845"/>
      <c r="G271" s="845"/>
      <c r="H271" s="845"/>
      <c r="I271" s="845"/>
      <c r="J271" s="845"/>
      <c r="K271" s="845"/>
      <c r="L271" s="711"/>
      <c r="M271" s="711"/>
      <c r="V271" s="715"/>
      <c r="W271" s="711"/>
      <c r="X271" s="711"/>
      <c r="Y271" s="711"/>
    </row>
    <row r="272" spans="1:25" ht="15.75" customHeight="1">
      <c r="A272" s="738"/>
      <c r="B272" s="852"/>
      <c r="C272" s="843"/>
      <c r="D272" s="844"/>
      <c r="E272" s="845"/>
      <c r="F272" s="845"/>
      <c r="G272" s="845"/>
      <c r="H272" s="845"/>
      <c r="I272" s="845"/>
      <c r="J272" s="845"/>
      <c r="K272" s="845"/>
      <c r="L272" s="711"/>
      <c r="M272" s="711"/>
      <c r="V272" s="715"/>
      <c r="W272" s="711"/>
      <c r="X272" s="711"/>
      <c r="Y272" s="711"/>
    </row>
    <row r="273" spans="1:25" ht="15.75" customHeight="1">
      <c r="A273" s="738"/>
      <c r="B273" s="852"/>
      <c r="C273" s="843"/>
      <c r="D273" s="844"/>
      <c r="E273" s="845"/>
      <c r="F273" s="845"/>
      <c r="G273" s="845"/>
      <c r="H273" s="845"/>
      <c r="I273" s="845"/>
      <c r="J273" s="845"/>
      <c r="K273" s="845"/>
      <c r="L273" s="711"/>
      <c r="M273" s="711"/>
      <c r="V273" s="715"/>
      <c r="W273" s="711"/>
      <c r="X273" s="711"/>
      <c r="Y273" s="711"/>
    </row>
    <row r="274" spans="1:25" ht="15.75" customHeight="1">
      <c r="A274" s="738"/>
      <c r="B274" s="852"/>
      <c r="C274" s="843"/>
      <c r="D274" s="844"/>
      <c r="E274" s="845"/>
      <c r="F274" s="845"/>
      <c r="G274" s="845"/>
      <c r="H274" s="845"/>
      <c r="I274" s="845"/>
      <c r="J274" s="845"/>
      <c r="K274" s="845"/>
      <c r="L274" s="711"/>
      <c r="M274" s="711"/>
      <c r="V274" s="715"/>
      <c r="W274" s="711"/>
      <c r="X274" s="711"/>
      <c r="Y274" s="711"/>
    </row>
    <row r="275" spans="1:25" ht="15.75" customHeight="1">
      <c r="A275" s="738"/>
      <c r="B275" s="852"/>
      <c r="C275" s="843"/>
      <c r="D275" s="844"/>
      <c r="E275" s="845"/>
      <c r="F275" s="845"/>
      <c r="G275" s="845"/>
      <c r="H275" s="845"/>
      <c r="I275" s="845"/>
      <c r="J275" s="845"/>
      <c r="K275" s="845"/>
      <c r="L275" s="711"/>
      <c r="M275" s="711"/>
      <c r="V275" s="715"/>
      <c r="W275" s="711"/>
      <c r="X275" s="711"/>
      <c r="Y275" s="711"/>
    </row>
    <row r="276" spans="1:25" ht="15.75" customHeight="1">
      <c r="A276" s="738"/>
      <c r="B276" s="852"/>
      <c r="C276" s="843"/>
      <c r="D276" s="844"/>
      <c r="E276" s="845"/>
      <c r="F276" s="845"/>
      <c r="G276" s="845"/>
      <c r="H276" s="845"/>
      <c r="I276" s="845"/>
      <c r="J276" s="845"/>
      <c r="K276" s="845"/>
      <c r="L276" s="711"/>
      <c r="M276" s="711"/>
      <c r="V276" s="715"/>
      <c r="W276" s="711"/>
      <c r="X276" s="711"/>
      <c r="Y276" s="711"/>
    </row>
    <row r="277" spans="1:25" ht="15.75" customHeight="1">
      <c r="A277" s="738"/>
      <c r="B277" s="852"/>
      <c r="C277" s="843"/>
      <c r="D277" s="844"/>
      <c r="E277" s="845"/>
      <c r="F277" s="845"/>
      <c r="G277" s="845"/>
      <c r="H277" s="845"/>
      <c r="I277" s="845"/>
      <c r="J277" s="845"/>
      <c r="K277" s="845"/>
      <c r="L277" s="711"/>
      <c r="M277" s="711"/>
      <c r="V277" s="715"/>
      <c r="W277" s="711"/>
      <c r="X277" s="711"/>
      <c r="Y277" s="711"/>
    </row>
    <row r="278" spans="1:25" ht="15.75" customHeight="1">
      <c r="A278" s="738"/>
      <c r="B278" s="852"/>
      <c r="C278" s="843"/>
      <c r="D278" s="844"/>
      <c r="E278" s="845"/>
      <c r="F278" s="845"/>
      <c r="G278" s="845"/>
      <c r="H278" s="845"/>
      <c r="I278" s="845"/>
      <c r="J278" s="845"/>
      <c r="K278" s="845"/>
      <c r="L278" s="711"/>
      <c r="M278" s="711"/>
      <c r="V278" s="715"/>
      <c r="W278" s="711"/>
      <c r="X278" s="711"/>
      <c r="Y278" s="711"/>
    </row>
    <row r="279" spans="1:25" ht="15.75" customHeight="1">
      <c r="A279" s="738"/>
      <c r="B279" s="852"/>
      <c r="C279" s="843"/>
      <c r="D279" s="844"/>
      <c r="E279" s="845"/>
      <c r="F279" s="845"/>
      <c r="G279" s="845"/>
      <c r="H279" s="845"/>
      <c r="I279" s="845"/>
      <c r="J279" s="845"/>
      <c r="K279" s="845"/>
      <c r="L279" s="711"/>
      <c r="M279" s="711"/>
      <c r="V279" s="715"/>
      <c r="W279" s="711"/>
      <c r="X279" s="711"/>
      <c r="Y279" s="711"/>
    </row>
    <row r="280" spans="1:25" ht="15.75" customHeight="1">
      <c r="A280" s="738"/>
      <c r="B280" s="852"/>
      <c r="C280" s="843"/>
      <c r="D280" s="844"/>
      <c r="E280" s="845"/>
      <c r="F280" s="845"/>
      <c r="G280" s="845"/>
      <c r="H280" s="845"/>
      <c r="I280" s="845"/>
      <c r="J280" s="845"/>
      <c r="K280" s="845"/>
      <c r="L280" s="711"/>
      <c r="M280" s="711"/>
      <c r="V280" s="715"/>
      <c r="W280" s="711"/>
      <c r="X280" s="711"/>
      <c r="Y280" s="711"/>
    </row>
    <row r="281" spans="1:25" ht="15.75" customHeight="1">
      <c r="A281" s="738"/>
      <c r="B281" s="852"/>
      <c r="C281" s="843"/>
      <c r="D281" s="844"/>
      <c r="E281" s="845"/>
      <c r="F281" s="845"/>
      <c r="G281" s="845"/>
      <c r="H281" s="845"/>
      <c r="I281" s="845"/>
      <c r="J281" s="845"/>
      <c r="K281" s="845"/>
      <c r="L281" s="711"/>
      <c r="M281" s="711"/>
      <c r="V281" s="715"/>
      <c r="W281" s="711"/>
      <c r="X281" s="711"/>
      <c r="Y281" s="711"/>
    </row>
    <row r="282" spans="1:25" ht="15.75" customHeight="1">
      <c r="A282" s="738"/>
      <c r="B282" s="852"/>
      <c r="C282" s="843"/>
      <c r="D282" s="844"/>
      <c r="E282" s="845"/>
      <c r="F282" s="845"/>
      <c r="G282" s="845"/>
      <c r="H282" s="845"/>
      <c r="I282" s="845"/>
      <c r="J282" s="845"/>
      <c r="K282" s="845"/>
      <c r="L282" s="711"/>
      <c r="M282" s="711"/>
      <c r="V282" s="715"/>
      <c r="W282" s="711"/>
      <c r="X282" s="711"/>
      <c r="Y282" s="711"/>
    </row>
    <row r="283" spans="1:25" ht="15.75" customHeight="1">
      <c r="A283" s="738"/>
      <c r="B283" s="852"/>
      <c r="C283" s="843"/>
      <c r="D283" s="844"/>
      <c r="E283" s="845"/>
      <c r="F283" s="845"/>
      <c r="G283" s="845"/>
      <c r="H283" s="845"/>
      <c r="I283" s="845"/>
      <c r="J283" s="845"/>
      <c r="K283" s="845"/>
      <c r="L283" s="711"/>
      <c r="M283" s="711"/>
      <c r="V283" s="715"/>
      <c r="W283" s="711"/>
      <c r="X283" s="711"/>
      <c r="Y283" s="711"/>
    </row>
    <row r="284" spans="1:25" ht="15.75" customHeight="1">
      <c r="A284" s="738"/>
      <c r="B284" s="852"/>
      <c r="C284" s="843"/>
      <c r="D284" s="844"/>
      <c r="E284" s="845"/>
      <c r="F284" s="845"/>
      <c r="G284" s="845"/>
      <c r="H284" s="845"/>
      <c r="I284" s="845"/>
      <c r="J284" s="845"/>
      <c r="K284" s="845"/>
      <c r="L284" s="711"/>
      <c r="M284" s="711"/>
      <c r="V284" s="715"/>
      <c r="W284" s="711"/>
      <c r="X284" s="711"/>
      <c r="Y284" s="711"/>
    </row>
    <row r="285" spans="1:25" ht="15.75" customHeight="1">
      <c r="A285" s="738"/>
      <c r="B285" s="852"/>
      <c r="C285" s="843"/>
      <c r="D285" s="844"/>
      <c r="E285" s="845"/>
      <c r="F285" s="845"/>
      <c r="G285" s="845"/>
      <c r="H285" s="845"/>
      <c r="I285" s="845"/>
      <c r="J285" s="845"/>
      <c r="K285" s="845"/>
      <c r="L285" s="711"/>
      <c r="M285" s="711"/>
      <c r="V285" s="715"/>
      <c r="W285" s="711"/>
      <c r="X285" s="711"/>
      <c r="Y285" s="711"/>
    </row>
    <row r="286" spans="1:25" ht="15.75" customHeight="1">
      <c r="A286" s="738"/>
      <c r="B286" s="852"/>
      <c r="C286" s="843"/>
      <c r="D286" s="844"/>
      <c r="E286" s="845"/>
      <c r="F286" s="845"/>
      <c r="G286" s="845"/>
      <c r="H286" s="845"/>
      <c r="I286" s="845"/>
      <c r="J286" s="845"/>
      <c r="K286" s="845"/>
      <c r="L286" s="711"/>
      <c r="M286" s="711"/>
      <c r="V286" s="715"/>
      <c r="W286" s="711"/>
      <c r="X286" s="711"/>
      <c r="Y286" s="711"/>
    </row>
    <row r="287" spans="1:25" ht="15.75" customHeight="1">
      <c r="A287" s="738"/>
      <c r="B287" s="852"/>
      <c r="C287" s="843"/>
      <c r="D287" s="844"/>
      <c r="E287" s="845"/>
      <c r="F287" s="845"/>
      <c r="G287" s="845"/>
      <c r="H287" s="845"/>
      <c r="I287" s="845"/>
      <c r="J287" s="845"/>
      <c r="K287" s="845"/>
      <c r="L287" s="711"/>
      <c r="M287" s="711"/>
      <c r="V287" s="715"/>
      <c r="W287" s="711"/>
      <c r="X287" s="711"/>
      <c r="Y287" s="711"/>
    </row>
    <row r="288" spans="1:25" ht="15.75" customHeight="1">
      <c r="A288" s="738"/>
      <c r="B288" s="852"/>
      <c r="C288" s="843"/>
      <c r="D288" s="844"/>
      <c r="E288" s="845"/>
      <c r="F288" s="845"/>
      <c r="G288" s="845"/>
      <c r="H288" s="845"/>
      <c r="I288" s="845"/>
      <c r="J288" s="845"/>
      <c r="K288" s="845"/>
      <c r="L288" s="711"/>
      <c r="M288" s="711"/>
      <c r="V288" s="715"/>
      <c r="W288" s="711"/>
      <c r="X288" s="711"/>
      <c r="Y288" s="711"/>
    </row>
    <row r="289" spans="1:25" ht="15.75" customHeight="1">
      <c r="A289" s="738"/>
      <c r="B289" s="852"/>
      <c r="C289" s="843"/>
      <c r="D289" s="844"/>
      <c r="E289" s="845"/>
      <c r="F289" s="845"/>
      <c r="G289" s="845"/>
      <c r="H289" s="845"/>
      <c r="I289" s="845"/>
      <c r="J289" s="845"/>
      <c r="K289" s="845"/>
      <c r="L289" s="711"/>
      <c r="M289" s="711"/>
      <c r="V289" s="715"/>
      <c r="W289" s="711"/>
      <c r="X289" s="711"/>
      <c r="Y289" s="711"/>
    </row>
    <row r="290" spans="1:25" ht="15.75" customHeight="1">
      <c r="A290" s="738"/>
      <c r="B290" s="852"/>
      <c r="C290" s="843"/>
      <c r="D290" s="844"/>
      <c r="E290" s="845"/>
      <c r="F290" s="845"/>
      <c r="G290" s="845"/>
      <c r="H290" s="845"/>
      <c r="I290" s="845"/>
      <c r="J290" s="845"/>
      <c r="K290" s="845"/>
      <c r="L290" s="711"/>
      <c r="M290" s="711"/>
      <c r="V290" s="715"/>
      <c r="W290" s="711"/>
      <c r="X290" s="711"/>
      <c r="Y290" s="711"/>
    </row>
    <row r="291" spans="1:25" ht="15.75" customHeight="1">
      <c r="A291" s="738"/>
      <c r="B291" s="852"/>
      <c r="C291" s="843"/>
      <c r="D291" s="844"/>
      <c r="E291" s="845"/>
      <c r="F291" s="845"/>
      <c r="G291" s="845"/>
      <c r="H291" s="845"/>
      <c r="I291" s="845"/>
      <c r="J291" s="845"/>
      <c r="K291" s="845"/>
      <c r="L291" s="711"/>
      <c r="M291" s="711"/>
      <c r="V291" s="715"/>
      <c r="W291" s="711"/>
      <c r="X291" s="711"/>
      <c r="Y291" s="711"/>
    </row>
    <row r="292" spans="1:25" ht="15.75" customHeight="1">
      <c r="A292" s="738"/>
      <c r="B292" s="852"/>
      <c r="C292" s="843"/>
      <c r="D292" s="844"/>
      <c r="E292" s="845"/>
      <c r="F292" s="845"/>
      <c r="G292" s="845"/>
      <c r="H292" s="845"/>
      <c r="I292" s="845"/>
      <c r="J292" s="845"/>
      <c r="K292" s="845"/>
      <c r="L292" s="711"/>
      <c r="M292" s="711"/>
      <c r="V292" s="715"/>
      <c r="W292" s="711"/>
      <c r="X292" s="711"/>
      <c r="Y292" s="711"/>
    </row>
    <row r="293" spans="1:25" ht="15.75" customHeight="1">
      <c r="A293" s="738"/>
      <c r="B293" s="852"/>
      <c r="C293" s="843"/>
      <c r="D293" s="844"/>
      <c r="E293" s="845"/>
      <c r="F293" s="845"/>
      <c r="G293" s="845"/>
      <c r="H293" s="845"/>
      <c r="I293" s="845"/>
      <c r="J293" s="845"/>
      <c r="K293" s="845"/>
      <c r="L293" s="711"/>
      <c r="M293" s="711"/>
      <c r="V293" s="715"/>
      <c r="W293" s="711"/>
      <c r="X293" s="711"/>
      <c r="Y293" s="711"/>
    </row>
    <row r="294" spans="1:25" ht="15.75" customHeight="1">
      <c r="A294" s="738"/>
      <c r="B294" s="852"/>
      <c r="C294" s="843"/>
      <c r="D294" s="844"/>
      <c r="E294" s="845"/>
      <c r="F294" s="845"/>
      <c r="G294" s="845"/>
      <c r="H294" s="845"/>
      <c r="I294" s="845"/>
      <c r="J294" s="845"/>
      <c r="K294" s="845"/>
      <c r="L294" s="711"/>
      <c r="M294" s="711"/>
      <c r="V294" s="715"/>
      <c r="W294" s="711"/>
      <c r="X294" s="711"/>
      <c r="Y294" s="711"/>
    </row>
    <row r="295" spans="1:25" ht="15.75" customHeight="1">
      <c r="A295" s="738"/>
      <c r="B295" s="852"/>
      <c r="C295" s="843"/>
      <c r="D295" s="844"/>
      <c r="E295" s="845"/>
      <c r="F295" s="845"/>
      <c r="G295" s="845"/>
      <c r="H295" s="845"/>
      <c r="I295" s="845"/>
      <c r="J295" s="845"/>
      <c r="K295" s="845"/>
      <c r="L295" s="711"/>
      <c r="M295" s="711"/>
      <c r="V295" s="715"/>
      <c r="W295" s="711"/>
      <c r="X295" s="711"/>
      <c r="Y295" s="711"/>
    </row>
    <row r="296" spans="1:25" ht="15.75" customHeight="1">
      <c r="A296" s="738"/>
      <c r="B296" s="852"/>
      <c r="C296" s="843"/>
      <c r="D296" s="844"/>
      <c r="E296" s="845"/>
      <c r="F296" s="845"/>
      <c r="G296" s="845"/>
      <c r="H296" s="845"/>
      <c r="I296" s="845"/>
      <c r="J296" s="845"/>
      <c r="K296" s="845"/>
      <c r="L296" s="711"/>
      <c r="M296" s="711"/>
      <c r="V296" s="715"/>
      <c r="W296" s="711"/>
      <c r="X296" s="711"/>
      <c r="Y296" s="711"/>
    </row>
    <row r="297" spans="1:25" ht="15.75" customHeight="1">
      <c r="A297" s="738"/>
      <c r="B297" s="852"/>
      <c r="C297" s="843"/>
      <c r="D297" s="844"/>
      <c r="E297" s="845"/>
      <c r="F297" s="845"/>
      <c r="G297" s="845"/>
      <c r="H297" s="845"/>
      <c r="I297" s="845"/>
      <c r="J297" s="845"/>
      <c r="K297" s="845"/>
      <c r="L297" s="711"/>
      <c r="M297" s="711"/>
      <c r="V297" s="715"/>
      <c r="W297" s="711"/>
      <c r="X297" s="711"/>
      <c r="Y297" s="711"/>
    </row>
    <row r="298" spans="1:25" ht="15.75" customHeight="1">
      <c r="A298" s="738"/>
      <c r="B298" s="852"/>
      <c r="C298" s="843"/>
      <c r="D298" s="844"/>
      <c r="E298" s="845"/>
      <c r="F298" s="845"/>
      <c r="G298" s="845"/>
      <c r="H298" s="845"/>
      <c r="I298" s="845"/>
      <c r="J298" s="845"/>
      <c r="K298" s="845"/>
      <c r="L298" s="711"/>
      <c r="M298" s="711"/>
      <c r="V298" s="715"/>
      <c r="W298" s="711"/>
      <c r="X298" s="711"/>
      <c r="Y298" s="711"/>
    </row>
    <row r="299" spans="1:25" ht="15.75" customHeight="1">
      <c r="A299" s="738"/>
      <c r="B299" s="852"/>
      <c r="C299" s="843"/>
      <c r="D299" s="844"/>
      <c r="E299" s="845"/>
      <c r="F299" s="845"/>
      <c r="G299" s="845"/>
      <c r="H299" s="845"/>
      <c r="I299" s="845"/>
      <c r="J299" s="845"/>
      <c r="K299" s="845"/>
      <c r="L299" s="711"/>
      <c r="M299" s="711"/>
      <c r="V299" s="715"/>
      <c r="W299" s="711"/>
      <c r="X299" s="711"/>
      <c r="Y299" s="711"/>
    </row>
    <row r="300" spans="1:25" ht="15.75" customHeight="1">
      <c r="A300" s="738"/>
      <c r="B300" s="852"/>
      <c r="C300" s="843"/>
      <c r="D300" s="844"/>
      <c r="E300" s="845"/>
      <c r="F300" s="845"/>
      <c r="G300" s="845"/>
      <c r="H300" s="845"/>
      <c r="I300" s="845"/>
      <c r="J300" s="845"/>
      <c r="K300" s="845"/>
      <c r="L300" s="711"/>
      <c r="M300" s="711"/>
      <c r="V300" s="715"/>
      <c r="W300" s="711"/>
      <c r="X300" s="711"/>
      <c r="Y300" s="711"/>
    </row>
    <row r="301" spans="1:25" ht="15.75" customHeight="1">
      <c r="A301" s="738"/>
      <c r="B301" s="852"/>
      <c r="C301" s="843"/>
      <c r="D301" s="844"/>
      <c r="E301" s="845"/>
      <c r="F301" s="845"/>
      <c r="G301" s="845"/>
      <c r="H301" s="845"/>
      <c r="I301" s="845"/>
      <c r="J301" s="845"/>
      <c r="K301" s="845"/>
      <c r="L301" s="711"/>
      <c r="M301" s="711"/>
      <c r="V301" s="715"/>
      <c r="W301" s="711"/>
      <c r="X301" s="711"/>
      <c r="Y301" s="711"/>
    </row>
    <row r="302" spans="1:25" ht="15.75" customHeight="1">
      <c r="A302" s="738"/>
      <c r="B302" s="852"/>
      <c r="C302" s="843"/>
      <c r="D302" s="844"/>
      <c r="E302" s="845"/>
      <c r="F302" s="845"/>
      <c r="G302" s="845"/>
      <c r="H302" s="845"/>
      <c r="I302" s="845"/>
      <c r="J302" s="845"/>
      <c r="K302" s="845"/>
      <c r="L302" s="711"/>
      <c r="M302" s="711"/>
      <c r="V302" s="715"/>
      <c r="W302" s="711"/>
      <c r="X302" s="711"/>
      <c r="Y302" s="711"/>
    </row>
    <row r="303" spans="1:25" ht="15.75" customHeight="1">
      <c r="A303" s="738"/>
      <c r="B303" s="852"/>
      <c r="C303" s="843"/>
      <c r="D303" s="844"/>
      <c r="E303" s="845"/>
      <c r="F303" s="845"/>
      <c r="G303" s="845"/>
      <c r="H303" s="845"/>
      <c r="I303" s="845"/>
      <c r="J303" s="845"/>
      <c r="K303" s="845"/>
      <c r="L303" s="711"/>
      <c r="M303" s="711"/>
      <c r="V303" s="715"/>
      <c r="W303" s="711"/>
      <c r="X303" s="711"/>
      <c r="Y303" s="711"/>
    </row>
    <row r="304" spans="1:25" ht="15.75" customHeight="1">
      <c r="A304" s="738"/>
      <c r="B304" s="852"/>
      <c r="C304" s="843"/>
      <c r="D304" s="844"/>
      <c r="E304" s="845"/>
      <c r="F304" s="845"/>
      <c r="G304" s="845"/>
      <c r="H304" s="845"/>
      <c r="I304" s="845"/>
      <c r="J304" s="845"/>
      <c r="K304" s="845"/>
      <c r="L304" s="711"/>
      <c r="M304" s="711"/>
      <c r="V304" s="715"/>
      <c r="W304" s="711"/>
      <c r="X304" s="711"/>
      <c r="Y304" s="711"/>
    </row>
    <row r="305" spans="1:25" ht="15.75" customHeight="1">
      <c r="A305" s="738"/>
      <c r="B305" s="852"/>
      <c r="C305" s="843"/>
      <c r="D305" s="844"/>
      <c r="E305" s="845"/>
      <c r="F305" s="845"/>
      <c r="G305" s="845"/>
      <c r="H305" s="845"/>
      <c r="I305" s="845"/>
      <c r="J305" s="845"/>
      <c r="K305" s="845"/>
      <c r="L305" s="711"/>
      <c r="M305" s="711"/>
      <c r="V305" s="715"/>
      <c r="W305" s="711"/>
      <c r="X305" s="711"/>
      <c r="Y305" s="711"/>
    </row>
    <row r="306" spans="1:25" ht="15.75" customHeight="1">
      <c r="A306" s="738"/>
      <c r="B306" s="852"/>
      <c r="C306" s="843"/>
      <c r="D306" s="844"/>
      <c r="E306" s="845"/>
      <c r="F306" s="845"/>
      <c r="G306" s="845"/>
      <c r="H306" s="845"/>
      <c r="I306" s="845"/>
      <c r="J306" s="845"/>
      <c r="K306" s="845"/>
      <c r="L306" s="711"/>
      <c r="M306" s="711"/>
      <c r="V306" s="715"/>
      <c r="W306" s="711"/>
      <c r="X306" s="711"/>
      <c r="Y306" s="711"/>
    </row>
    <row r="307" spans="1:25" ht="15.75" customHeight="1">
      <c r="A307" s="738"/>
      <c r="B307" s="852"/>
      <c r="C307" s="843"/>
      <c r="D307" s="844"/>
      <c r="E307" s="845"/>
      <c r="F307" s="845"/>
      <c r="G307" s="845"/>
      <c r="H307" s="845"/>
      <c r="I307" s="845"/>
      <c r="J307" s="845"/>
      <c r="K307" s="845"/>
      <c r="L307" s="711"/>
      <c r="M307" s="711"/>
      <c r="V307" s="715"/>
      <c r="W307" s="711"/>
      <c r="X307" s="711"/>
      <c r="Y307" s="711"/>
    </row>
    <row r="308" spans="1:25" ht="15.75" customHeight="1">
      <c r="A308" s="738"/>
      <c r="B308" s="852"/>
      <c r="C308" s="843"/>
      <c r="D308" s="844"/>
      <c r="E308" s="845"/>
      <c r="F308" s="845"/>
      <c r="G308" s="845"/>
      <c r="H308" s="845"/>
      <c r="I308" s="845"/>
      <c r="J308" s="845"/>
      <c r="K308" s="845"/>
      <c r="L308" s="711"/>
      <c r="M308" s="711"/>
      <c r="V308" s="715"/>
      <c r="W308" s="711"/>
      <c r="X308" s="711"/>
      <c r="Y308" s="711"/>
    </row>
    <row r="309" spans="1:25" ht="15.75" customHeight="1">
      <c r="A309" s="738"/>
      <c r="B309" s="852"/>
      <c r="C309" s="843"/>
      <c r="D309" s="844"/>
      <c r="E309" s="845"/>
      <c r="F309" s="845"/>
      <c r="G309" s="845"/>
      <c r="H309" s="845"/>
      <c r="I309" s="845"/>
      <c r="J309" s="845"/>
      <c r="K309" s="845"/>
      <c r="L309" s="711"/>
      <c r="M309" s="711"/>
      <c r="V309" s="715"/>
      <c r="W309" s="711"/>
      <c r="X309" s="711"/>
      <c r="Y309" s="711"/>
    </row>
    <row r="310" spans="1:25" ht="15.75" customHeight="1">
      <c r="A310" s="738"/>
      <c r="B310" s="852"/>
      <c r="C310" s="843"/>
      <c r="D310" s="844"/>
      <c r="E310" s="845"/>
      <c r="F310" s="845"/>
      <c r="G310" s="845"/>
      <c r="H310" s="845"/>
      <c r="I310" s="845"/>
      <c r="J310" s="845"/>
      <c r="K310" s="845"/>
      <c r="L310" s="711"/>
      <c r="M310" s="711"/>
      <c r="V310" s="715"/>
      <c r="W310" s="711"/>
      <c r="X310" s="711"/>
      <c r="Y310" s="711"/>
    </row>
    <row r="311" spans="1:25" ht="15.75" customHeight="1">
      <c r="A311" s="738"/>
      <c r="B311" s="852"/>
      <c r="C311" s="843"/>
      <c r="D311" s="844"/>
      <c r="E311" s="845"/>
      <c r="F311" s="845"/>
      <c r="G311" s="845"/>
      <c r="H311" s="845"/>
      <c r="I311" s="845"/>
      <c r="J311" s="845"/>
      <c r="K311" s="845"/>
      <c r="L311" s="711"/>
      <c r="M311" s="711"/>
      <c r="V311" s="715"/>
      <c r="W311" s="711"/>
      <c r="X311" s="711"/>
      <c r="Y311" s="711"/>
    </row>
    <row r="312" spans="1:25" ht="15.75" customHeight="1">
      <c r="A312" s="738"/>
      <c r="B312" s="852"/>
      <c r="C312" s="843"/>
      <c r="D312" s="844"/>
      <c r="E312" s="845"/>
      <c r="F312" s="845"/>
      <c r="G312" s="845"/>
      <c r="H312" s="845"/>
      <c r="I312" s="845"/>
      <c r="J312" s="845"/>
      <c r="K312" s="845"/>
      <c r="L312" s="711"/>
      <c r="M312" s="711"/>
      <c r="V312" s="715"/>
      <c r="W312" s="711"/>
      <c r="X312" s="711"/>
      <c r="Y312" s="711"/>
    </row>
    <row r="313" spans="1:25" ht="15.75" customHeight="1">
      <c r="A313" s="738"/>
      <c r="B313" s="852"/>
      <c r="C313" s="843"/>
      <c r="D313" s="844"/>
      <c r="E313" s="845"/>
      <c r="F313" s="845"/>
      <c r="G313" s="845"/>
      <c r="H313" s="845"/>
      <c r="I313" s="845"/>
      <c r="J313" s="845"/>
      <c r="K313" s="845"/>
      <c r="L313" s="711"/>
      <c r="M313" s="711"/>
      <c r="V313" s="715"/>
      <c r="W313" s="711"/>
      <c r="X313" s="711"/>
      <c r="Y313" s="711"/>
    </row>
    <row r="314" spans="1:25" ht="15.75" customHeight="1">
      <c r="A314" s="738"/>
      <c r="B314" s="852"/>
      <c r="C314" s="843"/>
      <c r="D314" s="844"/>
      <c r="E314" s="845"/>
      <c r="F314" s="845"/>
      <c r="G314" s="845"/>
      <c r="H314" s="845"/>
      <c r="I314" s="845"/>
      <c r="J314" s="845"/>
      <c r="K314" s="845"/>
      <c r="L314" s="711"/>
      <c r="M314" s="711"/>
      <c r="V314" s="715"/>
      <c r="W314" s="711"/>
      <c r="X314" s="711"/>
      <c r="Y314" s="711"/>
    </row>
    <row r="315" spans="1:25" ht="15.75" customHeight="1">
      <c r="A315" s="738"/>
      <c r="B315" s="852"/>
      <c r="C315" s="843"/>
      <c r="D315" s="844"/>
      <c r="E315" s="845"/>
      <c r="F315" s="845"/>
      <c r="G315" s="845"/>
      <c r="H315" s="845"/>
      <c r="I315" s="845"/>
      <c r="J315" s="845"/>
      <c r="K315" s="845"/>
      <c r="L315" s="711"/>
      <c r="M315" s="711"/>
      <c r="V315" s="715"/>
      <c r="W315" s="711"/>
      <c r="X315" s="711"/>
      <c r="Y315" s="711"/>
    </row>
    <row r="316" spans="1:25" ht="15.75" customHeight="1">
      <c r="A316" s="738"/>
      <c r="B316" s="852"/>
      <c r="C316" s="843"/>
      <c r="D316" s="844"/>
      <c r="E316" s="845"/>
      <c r="F316" s="845"/>
      <c r="G316" s="845"/>
      <c r="H316" s="845"/>
      <c r="I316" s="845"/>
      <c r="J316" s="845"/>
      <c r="K316" s="845"/>
      <c r="L316" s="711"/>
      <c r="M316" s="711"/>
      <c r="V316" s="715"/>
      <c r="W316" s="711"/>
      <c r="X316" s="711"/>
      <c r="Y316" s="711"/>
    </row>
    <row r="317" spans="1:25" ht="15.75" customHeight="1">
      <c r="A317" s="738"/>
      <c r="B317" s="852"/>
      <c r="C317" s="843"/>
      <c r="D317" s="844"/>
      <c r="E317" s="845"/>
      <c r="F317" s="845"/>
      <c r="G317" s="845"/>
      <c r="H317" s="845"/>
      <c r="I317" s="845"/>
      <c r="J317" s="845"/>
      <c r="K317" s="845"/>
      <c r="L317" s="711"/>
      <c r="M317" s="711"/>
      <c r="V317" s="715"/>
      <c r="W317" s="711"/>
      <c r="X317" s="711"/>
      <c r="Y317" s="711"/>
    </row>
    <row r="318" spans="1:25" ht="15.75" customHeight="1">
      <c r="A318" s="738"/>
      <c r="B318" s="852"/>
      <c r="C318" s="843"/>
      <c r="D318" s="844"/>
      <c r="E318" s="845"/>
      <c r="F318" s="845"/>
      <c r="G318" s="845"/>
      <c r="H318" s="845"/>
      <c r="I318" s="845"/>
      <c r="J318" s="845"/>
      <c r="K318" s="845"/>
      <c r="L318" s="711"/>
      <c r="M318" s="711"/>
      <c r="V318" s="715"/>
      <c r="W318" s="711"/>
      <c r="X318" s="711"/>
      <c r="Y318" s="711"/>
    </row>
    <row r="319" spans="1:25" ht="15.75" customHeight="1">
      <c r="A319" s="738"/>
      <c r="B319" s="852"/>
      <c r="C319" s="843"/>
      <c r="D319" s="844"/>
      <c r="E319" s="845"/>
      <c r="F319" s="845"/>
      <c r="G319" s="845"/>
      <c r="H319" s="845"/>
      <c r="I319" s="845"/>
      <c r="J319" s="845"/>
      <c r="K319" s="845"/>
      <c r="L319" s="711"/>
      <c r="M319" s="711"/>
      <c r="V319" s="715"/>
      <c r="W319" s="711"/>
      <c r="X319" s="711"/>
      <c r="Y319" s="711"/>
    </row>
    <row r="320" spans="1:25" ht="15.75" customHeight="1">
      <c r="A320" s="738"/>
      <c r="B320" s="852"/>
      <c r="C320" s="843"/>
      <c r="D320" s="844"/>
      <c r="E320" s="845"/>
      <c r="F320" s="845"/>
      <c r="G320" s="845"/>
      <c r="H320" s="845"/>
      <c r="I320" s="845"/>
      <c r="J320" s="845"/>
      <c r="K320" s="845"/>
      <c r="L320" s="711"/>
      <c r="M320" s="711"/>
      <c r="V320" s="715"/>
      <c r="W320" s="711"/>
      <c r="X320" s="711"/>
      <c r="Y320" s="711"/>
    </row>
    <row r="321" spans="1:25" ht="15.75" customHeight="1">
      <c r="A321" s="738"/>
      <c r="B321" s="852"/>
      <c r="C321" s="843"/>
      <c r="D321" s="844"/>
      <c r="E321" s="845"/>
      <c r="F321" s="845"/>
      <c r="G321" s="845"/>
      <c r="H321" s="845"/>
      <c r="I321" s="845"/>
      <c r="J321" s="845"/>
      <c r="K321" s="845"/>
      <c r="L321" s="711"/>
      <c r="M321" s="711"/>
      <c r="V321" s="715"/>
      <c r="W321" s="711"/>
      <c r="X321" s="711"/>
      <c r="Y321" s="711"/>
    </row>
    <row r="322" spans="1:25" ht="15.75" customHeight="1">
      <c r="A322" s="738"/>
      <c r="B322" s="852"/>
      <c r="C322" s="843"/>
      <c r="D322" s="844"/>
      <c r="E322" s="845"/>
      <c r="F322" s="845"/>
      <c r="G322" s="845"/>
      <c r="H322" s="845"/>
      <c r="I322" s="845"/>
      <c r="J322" s="845"/>
      <c r="K322" s="845"/>
      <c r="L322" s="711"/>
      <c r="M322" s="711"/>
      <c r="V322" s="715"/>
      <c r="W322" s="711"/>
      <c r="X322" s="711"/>
      <c r="Y322" s="711"/>
    </row>
    <row r="323" spans="1:25" ht="15.75" customHeight="1">
      <c r="A323" s="738"/>
      <c r="B323" s="852"/>
      <c r="C323" s="843"/>
      <c r="D323" s="844"/>
      <c r="E323" s="845"/>
      <c r="F323" s="845"/>
      <c r="G323" s="845"/>
      <c r="H323" s="845"/>
      <c r="I323" s="845"/>
      <c r="J323" s="845"/>
      <c r="K323" s="845"/>
      <c r="L323" s="711"/>
      <c r="M323" s="711"/>
      <c r="V323" s="715"/>
      <c r="W323" s="711"/>
      <c r="X323" s="711"/>
      <c r="Y323" s="711"/>
    </row>
    <row r="324" spans="1:25" ht="15.75" customHeight="1">
      <c r="A324" s="738"/>
      <c r="B324" s="852"/>
      <c r="C324" s="843"/>
      <c r="D324" s="844"/>
      <c r="E324" s="845"/>
      <c r="F324" s="845"/>
      <c r="G324" s="845"/>
      <c r="H324" s="845"/>
      <c r="I324" s="845"/>
      <c r="J324" s="845"/>
      <c r="K324" s="845"/>
      <c r="L324" s="711"/>
      <c r="M324" s="711"/>
      <c r="V324" s="715"/>
      <c r="W324" s="711"/>
      <c r="X324" s="711"/>
      <c r="Y324" s="711"/>
    </row>
    <row r="325" spans="1:25" ht="15.75" customHeight="1">
      <c r="A325" s="738"/>
      <c r="B325" s="852"/>
      <c r="C325" s="843"/>
      <c r="D325" s="844"/>
      <c r="E325" s="845"/>
      <c r="F325" s="845"/>
      <c r="G325" s="845"/>
      <c r="H325" s="845"/>
      <c r="I325" s="845"/>
      <c r="J325" s="845"/>
      <c r="K325" s="845"/>
      <c r="L325" s="711"/>
      <c r="M325" s="711"/>
      <c r="V325" s="715"/>
      <c r="W325" s="711"/>
      <c r="X325" s="711"/>
      <c r="Y325" s="711"/>
    </row>
    <row r="326" spans="1:25" ht="15.75" customHeight="1">
      <c r="A326" s="738"/>
      <c r="B326" s="852"/>
      <c r="C326" s="843"/>
      <c r="D326" s="844"/>
      <c r="E326" s="845"/>
      <c r="F326" s="845"/>
      <c r="G326" s="845"/>
      <c r="H326" s="845"/>
      <c r="I326" s="845"/>
      <c r="J326" s="845"/>
      <c r="K326" s="845"/>
      <c r="L326" s="711"/>
      <c r="M326" s="711"/>
      <c r="V326" s="715"/>
      <c r="W326" s="711"/>
      <c r="X326" s="711"/>
      <c r="Y326" s="711"/>
    </row>
    <row r="327" spans="1:25" ht="15.75" customHeight="1">
      <c r="A327" s="738"/>
      <c r="B327" s="852"/>
      <c r="C327" s="843"/>
      <c r="D327" s="844"/>
      <c r="E327" s="845"/>
      <c r="F327" s="845"/>
      <c r="G327" s="845"/>
      <c r="H327" s="845"/>
      <c r="I327" s="845"/>
      <c r="J327" s="845"/>
      <c r="K327" s="845"/>
      <c r="L327" s="711"/>
      <c r="M327" s="711"/>
      <c r="V327" s="715"/>
      <c r="W327" s="711"/>
      <c r="X327" s="711"/>
      <c r="Y327" s="711"/>
    </row>
    <row r="328" spans="1:25" ht="15.75" customHeight="1">
      <c r="A328" s="738"/>
      <c r="B328" s="852"/>
      <c r="C328" s="843"/>
      <c r="D328" s="844"/>
      <c r="E328" s="845"/>
      <c r="F328" s="845"/>
      <c r="G328" s="845"/>
      <c r="H328" s="845"/>
      <c r="I328" s="845"/>
      <c r="J328" s="845"/>
      <c r="K328" s="845"/>
      <c r="L328" s="711"/>
      <c r="M328" s="711"/>
      <c r="V328" s="715"/>
      <c r="W328" s="711"/>
      <c r="X328" s="711"/>
      <c r="Y328" s="711"/>
    </row>
    <row r="329" spans="1:25" ht="15.75" customHeight="1">
      <c r="A329" s="738"/>
      <c r="B329" s="852"/>
      <c r="C329" s="843"/>
      <c r="D329" s="844"/>
      <c r="E329" s="845"/>
      <c r="F329" s="845"/>
      <c r="G329" s="845"/>
      <c r="H329" s="845"/>
      <c r="I329" s="845"/>
      <c r="J329" s="845"/>
      <c r="K329" s="845"/>
      <c r="L329" s="711"/>
      <c r="M329" s="711"/>
      <c r="V329" s="715"/>
      <c r="W329" s="711"/>
      <c r="X329" s="711"/>
      <c r="Y329" s="711"/>
    </row>
    <row r="330" spans="1:25" ht="15.75" customHeight="1">
      <c r="A330" s="738"/>
      <c r="B330" s="852"/>
      <c r="C330" s="843"/>
      <c r="D330" s="844"/>
      <c r="E330" s="845"/>
      <c r="F330" s="845"/>
      <c r="G330" s="845"/>
      <c r="H330" s="845"/>
      <c r="I330" s="845"/>
      <c r="J330" s="845"/>
      <c r="K330" s="845"/>
      <c r="L330" s="711"/>
      <c r="M330" s="711"/>
      <c r="V330" s="715"/>
      <c r="W330" s="711"/>
      <c r="X330" s="711"/>
      <c r="Y330" s="711"/>
    </row>
    <row r="331" spans="1:25" ht="15.75" customHeight="1">
      <c r="A331" s="738"/>
      <c r="B331" s="852"/>
      <c r="C331" s="843"/>
      <c r="D331" s="844"/>
      <c r="E331" s="845"/>
      <c r="F331" s="845"/>
      <c r="G331" s="845"/>
      <c r="H331" s="845"/>
      <c r="I331" s="845"/>
      <c r="J331" s="845"/>
      <c r="K331" s="845"/>
      <c r="L331" s="711"/>
      <c r="M331" s="711"/>
      <c r="V331" s="715"/>
      <c r="W331" s="711"/>
      <c r="X331" s="711"/>
      <c r="Y331" s="711"/>
    </row>
    <row r="332" spans="1:25" ht="15.75" customHeight="1">
      <c r="A332" s="738"/>
      <c r="B332" s="852"/>
      <c r="C332" s="843"/>
      <c r="D332" s="844"/>
      <c r="E332" s="845"/>
      <c r="F332" s="845"/>
      <c r="G332" s="845"/>
      <c r="H332" s="845"/>
      <c r="I332" s="845"/>
      <c r="J332" s="845"/>
      <c r="K332" s="845"/>
      <c r="L332" s="711"/>
      <c r="M332" s="711"/>
      <c r="V332" s="715"/>
      <c r="W332" s="711"/>
      <c r="X332" s="711"/>
      <c r="Y332" s="711"/>
    </row>
    <row r="333" spans="1:25" ht="15.75" customHeight="1">
      <c r="A333" s="738"/>
      <c r="B333" s="852"/>
      <c r="C333" s="843"/>
      <c r="D333" s="844"/>
      <c r="E333" s="845"/>
      <c r="F333" s="845"/>
      <c r="G333" s="845"/>
      <c r="H333" s="845"/>
      <c r="I333" s="845"/>
      <c r="J333" s="845"/>
      <c r="K333" s="845"/>
      <c r="L333" s="711"/>
      <c r="M333" s="711"/>
      <c r="V333" s="715"/>
      <c r="W333" s="711"/>
      <c r="X333" s="711"/>
      <c r="Y333" s="711"/>
    </row>
    <row r="334" spans="1:25" ht="15.75" customHeight="1">
      <c r="A334" s="738"/>
      <c r="B334" s="852"/>
      <c r="C334" s="843"/>
      <c r="D334" s="844"/>
      <c r="E334" s="845"/>
      <c r="F334" s="845"/>
      <c r="G334" s="845"/>
      <c r="H334" s="845"/>
      <c r="I334" s="845"/>
      <c r="J334" s="845"/>
      <c r="K334" s="845"/>
      <c r="L334" s="711"/>
      <c r="M334" s="711"/>
      <c r="V334" s="715"/>
      <c r="W334" s="711"/>
      <c r="X334" s="711"/>
      <c r="Y334" s="711"/>
    </row>
    <row r="335" spans="1:25" ht="15.75" customHeight="1">
      <c r="A335" s="738"/>
      <c r="B335" s="852"/>
      <c r="C335" s="843"/>
      <c r="D335" s="844"/>
      <c r="E335" s="845"/>
      <c r="F335" s="845"/>
      <c r="G335" s="845"/>
      <c r="H335" s="845"/>
      <c r="I335" s="845"/>
      <c r="J335" s="845"/>
      <c r="K335" s="845"/>
      <c r="L335" s="711"/>
      <c r="M335" s="711"/>
      <c r="V335" s="715"/>
      <c r="W335" s="711"/>
      <c r="X335" s="711"/>
      <c r="Y335" s="711"/>
    </row>
    <row r="336" spans="1:25" ht="15.75" customHeight="1">
      <c r="A336" s="738"/>
      <c r="B336" s="852"/>
      <c r="C336" s="843"/>
      <c r="D336" s="844"/>
      <c r="E336" s="845"/>
      <c r="F336" s="845"/>
      <c r="G336" s="845"/>
      <c r="H336" s="845"/>
      <c r="I336" s="845"/>
      <c r="J336" s="845"/>
      <c r="K336" s="845"/>
      <c r="L336" s="711"/>
      <c r="M336" s="711"/>
      <c r="V336" s="715"/>
      <c r="W336" s="711"/>
      <c r="X336" s="711"/>
      <c r="Y336" s="711"/>
    </row>
    <row r="337" spans="1:25" ht="15.75" customHeight="1">
      <c r="A337" s="738"/>
      <c r="B337" s="852"/>
      <c r="C337" s="843"/>
      <c r="D337" s="844"/>
      <c r="E337" s="845"/>
      <c r="F337" s="845"/>
      <c r="G337" s="845"/>
      <c r="H337" s="845"/>
      <c r="I337" s="845"/>
      <c r="J337" s="845"/>
      <c r="K337" s="845"/>
      <c r="L337" s="711"/>
      <c r="M337" s="711"/>
      <c r="V337" s="715"/>
      <c r="W337" s="711"/>
      <c r="X337" s="711"/>
      <c r="Y337" s="711"/>
    </row>
    <row r="338" spans="1:25" ht="15.75" customHeight="1">
      <c r="A338" s="738"/>
      <c r="B338" s="852"/>
      <c r="C338" s="843"/>
      <c r="D338" s="844"/>
      <c r="E338" s="845"/>
      <c r="F338" s="845"/>
      <c r="G338" s="845"/>
      <c r="H338" s="845"/>
      <c r="I338" s="845"/>
      <c r="J338" s="845"/>
      <c r="K338" s="845"/>
      <c r="L338" s="711"/>
      <c r="M338" s="711"/>
      <c r="V338" s="715"/>
      <c r="W338" s="711"/>
      <c r="X338" s="711"/>
      <c r="Y338" s="711"/>
    </row>
    <row r="339" spans="1:25" ht="15.75" customHeight="1">
      <c r="A339" s="738"/>
      <c r="B339" s="852"/>
      <c r="C339" s="843"/>
      <c r="D339" s="844"/>
      <c r="E339" s="845"/>
      <c r="F339" s="845"/>
      <c r="G339" s="845"/>
      <c r="H339" s="845"/>
      <c r="I339" s="845"/>
      <c r="J339" s="845"/>
      <c r="K339" s="845"/>
      <c r="L339" s="711"/>
      <c r="M339" s="711"/>
      <c r="V339" s="715"/>
      <c r="W339" s="711"/>
      <c r="X339" s="711"/>
      <c r="Y339" s="711"/>
    </row>
    <row r="340" spans="1:25" ht="15.75" customHeight="1">
      <c r="A340" s="738"/>
      <c r="B340" s="852"/>
      <c r="C340" s="843"/>
      <c r="D340" s="844"/>
      <c r="E340" s="845"/>
      <c r="F340" s="845"/>
      <c r="G340" s="845"/>
      <c r="H340" s="845"/>
      <c r="I340" s="845"/>
      <c r="J340" s="845"/>
      <c r="K340" s="845"/>
      <c r="L340" s="711"/>
      <c r="M340" s="711"/>
      <c r="V340" s="715"/>
      <c r="W340" s="711"/>
      <c r="X340" s="711"/>
      <c r="Y340" s="711"/>
    </row>
    <row r="341" spans="1:25" ht="15.75" customHeight="1">
      <c r="A341" s="738"/>
      <c r="B341" s="852"/>
      <c r="C341" s="843"/>
      <c r="D341" s="844"/>
      <c r="E341" s="845"/>
      <c r="F341" s="845"/>
      <c r="G341" s="845"/>
      <c r="H341" s="845"/>
      <c r="I341" s="845"/>
      <c r="J341" s="845"/>
      <c r="K341" s="845"/>
      <c r="L341" s="711"/>
      <c r="M341" s="711"/>
      <c r="V341" s="715"/>
      <c r="W341" s="711"/>
      <c r="X341" s="711"/>
      <c r="Y341" s="711"/>
    </row>
    <row r="342" spans="1:25" ht="15.75" customHeight="1">
      <c r="A342" s="738"/>
      <c r="B342" s="852"/>
      <c r="C342" s="843"/>
      <c r="D342" s="844"/>
      <c r="E342" s="845"/>
      <c r="F342" s="845"/>
      <c r="G342" s="845"/>
      <c r="H342" s="845"/>
      <c r="I342" s="845"/>
      <c r="J342" s="845"/>
      <c r="K342" s="845"/>
      <c r="L342" s="711"/>
      <c r="M342" s="711"/>
      <c r="V342" s="715"/>
      <c r="W342" s="711"/>
      <c r="X342" s="711"/>
      <c r="Y342" s="711"/>
    </row>
    <row r="343" spans="1:25" ht="15.75" customHeight="1">
      <c r="A343" s="738"/>
      <c r="B343" s="852"/>
      <c r="C343" s="843"/>
      <c r="D343" s="844"/>
      <c r="E343" s="845"/>
      <c r="F343" s="845"/>
      <c r="G343" s="845"/>
      <c r="H343" s="845"/>
      <c r="I343" s="845"/>
      <c r="J343" s="845"/>
      <c r="K343" s="845"/>
      <c r="L343" s="711"/>
      <c r="M343" s="711"/>
      <c r="V343" s="715"/>
      <c r="W343" s="711"/>
      <c r="X343" s="711"/>
      <c r="Y343" s="711"/>
    </row>
    <row r="344" spans="1:25" ht="15.75" customHeight="1">
      <c r="A344" s="738"/>
      <c r="B344" s="852"/>
      <c r="C344" s="843"/>
      <c r="D344" s="844"/>
      <c r="E344" s="845"/>
      <c r="F344" s="845"/>
      <c r="G344" s="845"/>
      <c r="H344" s="845"/>
      <c r="I344" s="845"/>
      <c r="J344" s="845"/>
      <c r="K344" s="845"/>
      <c r="L344" s="711"/>
      <c r="M344" s="711"/>
      <c r="V344" s="715"/>
      <c r="W344" s="711"/>
      <c r="X344" s="711"/>
      <c r="Y344" s="711"/>
    </row>
    <row r="345" spans="1:25" ht="15.75" customHeight="1">
      <c r="A345" s="738"/>
      <c r="B345" s="852"/>
      <c r="C345" s="843"/>
      <c r="D345" s="844"/>
      <c r="E345" s="845"/>
      <c r="F345" s="845"/>
      <c r="G345" s="845"/>
      <c r="H345" s="845"/>
      <c r="I345" s="845"/>
      <c r="J345" s="845"/>
      <c r="K345" s="845"/>
      <c r="L345" s="711"/>
      <c r="M345" s="711"/>
      <c r="V345" s="715"/>
      <c r="W345" s="711"/>
      <c r="X345" s="711"/>
      <c r="Y345" s="711"/>
    </row>
    <row r="346" spans="1:25" ht="15.75" customHeight="1">
      <c r="A346" s="738"/>
      <c r="B346" s="852"/>
      <c r="C346" s="843"/>
      <c r="D346" s="844"/>
      <c r="E346" s="845"/>
      <c r="F346" s="845"/>
      <c r="G346" s="845"/>
      <c r="H346" s="845"/>
      <c r="I346" s="845"/>
      <c r="J346" s="845"/>
      <c r="K346" s="845"/>
      <c r="L346" s="711"/>
      <c r="M346" s="711"/>
      <c r="V346" s="715"/>
      <c r="W346" s="711"/>
      <c r="X346" s="711"/>
      <c r="Y346" s="711"/>
    </row>
    <row r="347" spans="1:25" ht="15.75" customHeight="1">
      <c r="A347" s="738"/>
      <c r="B347" s="852"/>
      <c r="C347" s="843"/>
      <c r="D347" s="844"/>
      <c r="E347" s="845"/>
      <c r="F347" s="845"/>
      <c r="G347" s="845"/>
      <c r="H347" s="845"/>
      <c r="I347" s="845"/>
      <c r="J347" s="845"/>
      <c r="K347" s="845"/>
      <c r="L347" s="711"/>
      <c r="M347" s="711"/>
      <c r="V347" s="715"/>
      <c r="W347" s="711"/>
      <c r="X347" s="711"/>
      <c r="Y347" s="711"/>
    </row>
    <row r="348" spans="1:25" ht="15.75" customHeight="1">
      <c r="A348" s="738"/>
      <c r="B348" s="852"/>
      <c r="C348" s="843"/>
      <c r="D348" s="844"/>
      <c r="E348" s="845"/>
      <c r="F348" s="845"/>
      <c r="G348" s="845"/>
      <c r="H348" s="845"/>
      <c r="I348" s="845"/>
      <c r="J348" s="845"/>
      <c r="K348" s="845"/>
      <c r="L348" s="711"/>
      <c r="M348" s="711"/>
      <c r="V348" s="715"/>
      <c r="W348" s="711"/>
      <c r="X348" s="711"/>
      <c r="Y348" s="711"/>
    </row>
    <row r="349" spans="1:25" ht="15.75" customHeight="1">
      <c r="A349" s="738"/>
      <c r="B349" s="852"/>
      <c r="C349" s="843"/>
      <c r="D349" s="844"/>
      <c r="E349" s="845"/>
      <c r="F349" s="845"/>
      <c r="G349" s="845"/>
      <c r="H349" s="845"/>
      <c r="I349" s="845"/>
      <c r="J349" s="845"/>
      <c r="K349" s="845"/>
      <c r="L349" s="711"/>
      <c r="M349" s="711"/>
      <c r="V349" s="715"/>
      <c r="W349" s="711"/>
      <c r="X349" s="711"/>
      <c r="Y349" s="711"/>
    </row>
    <row r="350" spans="1:25" ht="15.75" customHeight="1">
      <c r="A350" s="738"/>
      <c r="B350" s="852"/>
      <c r="C350" s="843"/>
      <c r="D350" s="844"/>
      <c r="E350" s="845"/>
      <c r="F350" s="845"/>
      <c r="G350" s="845"/>
      <c r="H350" s="845"/>
      <c r="I350" s="845"/>
      <c r="J350" s="845"/>
      <c r="K350" s="845"/>
      <c r="L350" s="711"/>
      <c r="M350" s="711"/>
      <c r="V350" s="715"/>
      <c r="W350" s="711"/>
      <c r="X350" s="711"/>
      <c r="Y350" s="711"/>
    </row>
    <row r="351" spans="1:25" ht="15.75" customHeight="1">
      <c r="A351" s="738"/>
      <c r="B351" s="852"/>
      <c r="C351" s="843"/>
      <c r="D351" s="844"/>
      <c r="E351" s="845"/>
      <c r="F351" s="845"/>
      <c r="G351" s="845"/>
      <c r="H351" s="845"/>
      <c r="I351" s="845"/>
      <c r="J351" s="845"/>
      <c r="K351" s="845"/>
      <c r="L351" s="711"/>
      <c r="M351" s="711"/>
      <c r="V351" s="715"/>
      <c r="W351" s="711"/>
      <c r="X351" s="711"/>
      <c r="Y351" s="711"/>
    </row>
    <row r="352" spans="1:25" ht="15.75" customHeight="1">
      <c r="A352" s="738"/>
      <c r="B352" s="852"/>
      <c r="C352" s="843"/>
      <c r="D352" s="844"/>
      <c r="E352" s="845"/>
      <c r="F352" s="845"/>
      <c r="G352" s="845"/>
      <c r="H352" s="845"/>
      <c r="I352" s="845"/>
      <c r="J352" s="845"/>
      <c r="K352" s="845"/>
      <c r="L352" s="711"/>
      <c r="M352" s="711"/>
      <c r="V352" s="715"/>
      <c r="W352" s="711"/>
      <c r="X352" s="711"/>
      <c r="Y352" s="711"/>
    </row>
    <row r="353" spans="1:25" ht="15.75" customHeight="1">
      <c r="A353" s="738"/>
      <c r="B353" s="852"/>
      <c r="C353" s="843"/>
      <c r="D353" s="844"/>
      <c r="E353" s="845"/>
      <c r="F353" s="845"/>
      <c r="G353" s="845"/>
      <c r="H353" s="845"/>
      <c r="I353" s="845"/>
      <c r="J353" s="845"/>
      <c r="K353" s="845"/>
      <c r="L353" s="711"/>
      <c r="M353" s="711"/>
      <c r="V353" s="715"/>
      <c r="W353" s="711"/>
      <c r="X353" s="711"/>
      <c r="Y353" s="711"/>
    </row>
    <row r="354" spans="1:25" ht="15.75" customHeight="1">
      <c r="A354" s="738"/>
      <c r="B354" s="852"/>
      <c r="C354" s="843"/>
      <c r="D354" s="844"/>
      <c r="E354" s="845"/>
      <c r="F354" s="845"/>
      <c r="G354" s="845"/>
      <c r="H354" s="845"/>
      <c r="I354" s="845"/>
      <c r="J354" s="845"/>
      <c r="K354" s="845"/>
      <c r="L354" s="711"/>
      <c r="M354" s="711"/>
      <c r="V354" s="715"/>
      <c r="W354" s="711"/>
      <c r="X354" s="711"/>
      <c r="Y354" s="711"/>
    </row>
    <row r="355" spans="1:25" ht="15.75" customHeight="1">
      <c r="A355" s="738"/>
      <c r="B355" s="852"/>
      <c r="C355" s="843"/>
      <c r="D355" s="844"/>
      <c r="E355" s="845"/>
      <c r="F355" s="845"/>
      <c r="G355" s="845"/>
      <c r="H355" s="845"/>
      <c r="I355" s="845"/>
      <c r="J355" s="845"/>
      <c r="K355" s="845"/>
      <c r="L355" s="711"/>
      <c r="M355" s="711"/>
      <c r="V355" s="715"/>
      <c r="W355" s="711"/>
      <c r="X355" s="711"/>
      <c r="Y355" s="711"/>
    </row>
    <row r="356" spans="1:25" ht="15.75" customHeight="1">
      <c r="A356" s="738"/>
      <c r="B356" s="852"/>
      <c r="C356" s="843"/>
      <c r="D356" s="844"/>
      <c r="E356" s="845"/>
      <c r="F356" s="845"/>
      <c r="G356" s="845"/>
      <c r="H356" s="845"/>
      <c r="I356" s="845"/>
      <c r="J356" s="845"/>
      <c r="K356" s="845"/>
      <c r="L356" s="711"/>
      <c r="M356" s="711"/>
      <c r="V356" s="715"/>
      <c r="W356" s="711"/>
      <c r="X356" s="711"/>
      <c r="Y356" s="711"/>
    </row>
    <row r="357" spans="1:25" ht="15.75" customHeight="1">
      <c r="A357" s="738"/>
      <c r="B357" s="852"/>
      <c r="C357" s="843"/>
      <c r="D357" s="844"/>
      <c r="E357" s="845"/>
      <c r="F357" s="845"/>
      <c r="G357" s="845"/>
      <c r="H357" s="845"/>
      <c r="I357" s="845"/>
      <c r="J357" s="845"/>
      <c r="K357" s="845"/>
      <c r="L357" s="711"/>
      <c r="M357" s="711"/>
      <c r="V357" s="715"/>
      <c r="W357" s="711"/>
      <c r="X357" s="711"/>
      <c r="Y357" s="711"/>
    </row>
    <row r="358" spans="1:25" ht="15.75" customHeight="1">
      <c r="A358" s="738"/>
      <c r="B358" s="852"/>
      <c r="C358" s="843"/>
      <c r="D358" s="844"/>
      <c r="E358" s="845"/>
      <c r="F358" s="845"/>
      <c r="G358" s="845"/>
      <c r="H358" s="845"/>
      <c r="I358" s="845"/>
      <c r="J358" s="845"/>
      <c r="K358" s="845"/>
      <c r="L358" s="711"/>
      <c r="M358" s="711"/>
      <c r="V358" s="715"/>
      <c r="W358" s="711"/>
      <c r="X358" s="711"/>
      <c r="Y358" s="711"/>
    </row>
    <row r="359" spans="1:25" ht="15.75" customHeight="1">
      <c r="A359" s="738"/>
      <c r="B359" s="852"/>
      <c r="C359" s="843"/>
      <c r="D359" s="844"/>
      <c r="E359" s="845"/>
      <c r="F359" s="845"/>
      <c r="G359" s="845"/>
      <c r="H359" s="845"/>
      <c r="I359" s="845"/>
      <c r="J359" s="845"/>
      <c r="K359" s="845"/>
      <c r="L359" s="711"/>
      <c r="M359" s="711"/>
      <c r="V359" s="715"/>
      <c r="W359" s="711"/>
      <c r="X359" s="711"/>
      <c r="Y359" s="711"/>
    </row>
    <row r="360" spans="1:25" ht="15.75" customHeight="1">
      <c r="A360" s="738"/>
      <c r="B360" s="852"/>
      <c r="C360" s="843"/>
      <c r="D360" s="844"/>
      <c r="E360" s="845"/>
      <c r="F360" s="845"/>
      <c r="G360" s="845"/>
      <c r="H360" s="845"/>
      <c r="I360" s="845"/>
      <c r="J360" s="845"/>
      <c r="K360" s="845"/>
      <c r="L360" s="711"/>
      <c r="M360" s="711"/>
      <c r="V360" s="715"/>
      <c r="W360" s="711"/>
      <c r="X360" s="711"/>
      <c r="Y360" s="711"/>
    </row>
    <row r="361" spans="1:25" ht="15.75" customHeight="1">
      <c r="A361" s="738"/>
      <c r="B361" s="852"/>
      <c r="C361" s="843"/>
      <c r="D361" s="844"/>
      <c r="E361" s="845"/>
      <c r="F361" s="845"/>
      <c r="G361" s="845"/>
      <c r="H361" s="845"/>
      <c r="I361" s="845"/>
      <c r="J361" s="845"/>
      <c r="K361" s="845"/>
      <c r="L361" s="711"/>
      <c r="M361" s="711"/>
      <c r="V361" s="715"/>
      <c r="W361" s="711"/>
      <c r="X361" s="711"/>
      <c r="Y361" s="711"/>
    </row>
    <row r="362" spans="1:25" ht="15.75" customHeight="1">
      <c r="A362" s="738"/>
      <c r="B362" s="852"/>
      <c r="C362" s="843"/>
      <c r="D362" s="844"/>
      <c r="E362" s="845"/>
      <c r="F362" s="845"/>
      <c r="G362" s="845"/>
      <c r="H362" s="845"/>
      <c r="I362" s="845"/>
      <c r="J362" s="845"/>
      <c r="K362" s="845"/>
      <c r="L362" s="711"/>
      <c r="M362" s="711"/>
      <c r="V362" s="715"/>
      <c r="W362" s="711"/>
      <c r="X362" s="711"/>
      <c r="Y362" s="711"/>
    </row>
    <row r="363" spans="1:25" ht="15.75" customHeight="1">
      <c r="A363" s="738"/>
      <c r="B363" s="852"/>
      <c r="C363" s="843"/>
      <c r="D363" s="844"/>
      <c r="E363" s="845"/>
      <c r="F363" s="845"/>
      <c r="G363" s="845"/>
      <c r="H363" s="845"/>
      <c r="I363" s="845"/>
      <c r="J363" s="845"/>
      <c r="K363" s="845"/>
      <c r="L363" s="711"/>
      <c r="M363" s="711"/>
      <c r="V363" s="715"/>
      <c r="W363" s="711"/>
      <c r="X363" s="711"/>
      <c r="Y363" s="711"/>
    </row>
    <row r="364" spans="1:25" ht="15.75" customHeight="1">
      <c r="A364" s="738"/>
      <c r="B364" s="852"/>
      <c r="C364" s="843"/>
      <c r="D364" s="844"/>
      <c r="E364" s="845"/>
      <c r="F364" s="845"/>
      <c r="G364" s="845"/>
      <c r="H364" s="845"/>
      <c r="I364" s="845"/>
      <c r="J364" s="845"/>
      <c r="K364" s="845"/>
      <c r="L364" s="711"/>
      <c r="M364" s="711"/>
      <c r="V364" s="715"/>
      <c r="W364" s="711"/>
      <c r="X364" s="711"/>
      <c r="Y364" s="711"/>
    </row>
    <row r="365" spans="1:25" ht="15.75" customHeight="1">
      <c r="A365" s="738"/>
      <c r="B365" s="852"/>
      <c r="C365" s="843"/>
      <c r="D365" s="844"/>
      <c r="E365" s="845"/>
      <c r="F365" s="845"/>
      <c r="G365" s="845"/>
      <c r="H365" s="845"/>
      <c r="I365" s="845"/>
      <c r="J365" s="845"/>
      <c r="K365" s="845"/>
      <c r="L365" s="711"/>
      <c r="M365" s="711"/>
      <c r="V365" s="715"/>
      <c r="W365" s="711"/>
      <c r="X365" s="711"/>
      <c r="Y365" s="711"/>
    </row>
    <row r="366" spans="1:25" ht="15.75" customHeight="1">
      <c r="A366" s="738"/>
      <c r="B366" s="852"/>
      <c r="C366" s="843"/>
      <c r="D366" s="844"/>
      <c r="E366" s="845"/>
      <c r="F366" s="845"/>
      <c r="G366" s="845"/>
      <c r="H366" s="845"/>
      <c r="I366" s="845"/>
      <c r="J366" s="845"/>
      <c r="K366" s="845"/>
      <c r="L366" s="711"/>
      <c r="M366" s="711"/>
      <c r="V366" s="715"/>
      <c r="W366" s="711"/>
      <c r="X366" s="711"/>
      <c r="Y366" s="711"/>
    </row>
    <row r="367" spans="1:25" ht="15.75" customHeight="1">
      <c r="A367" s="738"/>
      <c r="B367" s="852"/>
      <c r="C367" s="843"/>
      <c r="D367" s="844"/>
      <c r="E367" s="845"/>
      <c r="F367" s="845"/>
      <c r="G367" s="845"/>
      <c r="H367" s="845"/>
      <c r="I367" s="845"/>
      <c r="J367" s="845"/>
      <c r="K367" s="845"/>
      <c r="L367" s="711"/>
      <c r="M367" s="711"/>
      <c r="V367" s="715"/>
      <c r="W367" s="711"/>
      <c r="X367" s="711"/>
      <c r="Y367" s="711"/>
    </row>
    <row r="368" spans="1:25" ht="15.75" customHeight="1">
      <c r="A368" s="738"/>
      <c r="B368" s="852"/>
      <c r="C368" s="843"/>
      <c r="D368" s="844"/>
      <c r="E368" s="845"/>
      <c r="F368" s="845"/>
      <c r="G368" s="845"/>
      <c r="H368" s="845"/>
      <c r="I368" s="845"/>
      <c r="J368" s="845"/>
      <c r="K368" s="845"/>
      <c r="L368" s="711"/>
      <c r="M368" s="711"/>
      <c r="V368" s="715"/>
      <c r="W368" s="711"/>
      <c r="X368" s="711"/>
      <c r="Y368" s="711"/>
    </row>
    <row r="369" spans="1:25" ht="15.75" customHeight="1">
      <c r="A369" s="738"/>
      <c r="B369" s="852"/>
      <c r="C369" s="843"/>
      <c r="D369" s="844"/>
      <c r="E369" s="845"/>
      <c r="F369" s="845"/>
      <c r="G369" s="845"/>
      <c r="H369" s="845"/>
      <c r="I369" s="845"/>
      <c r="J369" s="845"/>
      <c r="K369" s="845"/>
      <c r="L369" s="711"/>
      <c r="M369" s="711"/>
      <c r="V369" s="715"/>
      <c r="W369" s="711"/>
      <c r="X369" s="711"/>
      <c r="Y369" s="711"/>
    </row>
    <row r="370" spans="1:25" ht="15.75" customHeight="1">
      <c r="A370" s="738"/>
      <c r="B370" s="852"/>
      <c r="C370" s="843"/>
      <c r="D370" s="844"/>
      <c r="E370" s="845"/>
      <c r="F370" s="845"/>
      <c r="G370" s="845"/>
      <c r="H370" s="845"/>
      <c r="I370" s="845"/>
      <c r="J370" s="845"/>
      <c r="K370" s="845"/>
      <c r="L370" s="711"/>
      <c r="M370" s="711"/>
      <c r="V370" s="715"/>
      <c r="W370" s="711"/>
      <c r="X370" s="711"/>
      <c r="Y370" s="711"/>
    </row>
    <row r="371" spans="1:25" ht="15.75" customHeight="1">
      <c r="A371" s="738"/>
      <c r="B371" s="852"/>
      <c r="C371" s="843"/>
      <c r="D371" s="844"/>
      <c r="E371" s="845"/>
      <c r="F371" s="845"/>
      <c r="G371" s="845"/>
      <c r="H371" s="845"/>
      <c r="I371" s="845"/>
      <c r="J371" s="845"/>
      <c r="K371" s="845"/>
      <c r="L371" s="711"/>
      <c r="M371" s="711"/>
      <c r="V371" s="715"/>
      <c r="W371" s="711"/>
      <c r="X371" s="711"/>
      <c r="Y371" s="711"/>
    </row>
    <row r="372" spans="1:25" ht="15.75" customHeight="1">
      <c r="A372" s="738"/>
      <c r="B372" s="852"/>
      <c r="C372" s="843"/>
      <c r="D372" s="844"/>
      <c r="E372" s="845"/>
      <c r="F372" s="845"/>
      <c r="G372" s="845"/>
      <c r="H372" s="845"/>
      <c r="I372" s="845"/>
      <c r="J372" s="845"/>
      <c r="K372" s="845"/>
      <c r="L372" s="711"/>
      <c r="M372" s="711"/>
      <c r="V372" s="715"/>
      <c r="W372" s="711"/>
      <c r="X372" s="711"/>
      <c r="Y372" s="711"/>
    </row>
    <row r="373" spans="1:25" ht="15.75" customHeight="1">
      <c r="A373" s="738"/>
      <c r="B373" s="852"/>
      <c r="C373" s="843"/>
      <c r="D373" s="844"/>
      <c r="E373" s="845"/>
      <c r="F373" s="845"/>
      <c r="G373" s="845"/>
      <c r="H373" s="845"/>
      <c r="I373" s="845"/>
      <c r="J373" s="845"/>
      <c r="K373" s="845"/>
      <c r="L373" s="711"/>
      <c r="M373" s="711"/>
      <c r="V373" s="715"/>
      <c r="W373" s="711"/>
      <c r="X373" s="711"/>
      <c r="Y373" s="711"/>
    </row>
    <row r="374" spans="1:25" ht="15.75" customHeight="1">
      <c r="A374" s="738"/>
      <c r="B374" s="852"/>
      <c r="C374" s="843"/>
      <c r="D374" s="844"/>
      <c r="E374" s="845"/>
      <c r="F374" s="845"/>
      <c r="G374" s="845"/>
      <c r="H374" s="845"/>
      <c r="I374" s="845"/>
      <c r="J374" s="845"/>
      <c r="K374" s="845"/>
      <c r="L374" s="711"/>
      <c r="M374" s="711"/>
      <c r="V374" s="715"/>
      <c r="W374" s="711"/>
      <c r="X374" s="711"/>
      <c r="Y374" s="711"/>
    </row>
    <row r="375" spans="1:25" ht="15.75" customHeight="1">
      <c r="A375" s="738"/>
      <c r="B375" s="852"/>
      <c r="C375" s="843"/>
      <c r="D375" s="844"/>
      <c r="E375" s="845"/>
      <c r="F375" s="845"/>
      <c r="G375" s="845"/>
      <c r="H375" s="845"/>
      <c r="I375" s="845"/>
      <c r="J375" s="845"/>
      <c r="K375" s="845"/>
      <c r="L375" s="711"/>
      <c r="M375" s="711"/>
      <c r="V375" s="715"/>
      <c r="W375" s="711"/>
      <c r="X375" s="711"/>
      <c r="Y375" s="711"/>
    </row>
    <row r="376" spans="1:25" ht="15.75" customHeight="1">
      <c r="A376" s="738"/>
      <c r="B376" s="852"/>
      <c r="C376" s="843"/>
      <c r="D376" s="844"/>
      <c r="E376" s="845"/>
      <c r="F376" s="845"/>
      <c r="G376" s="845"/>
      <c r="H376" s="845"/>
      <c r="I376" s="845"/>
      <c r="J376" s="845"/>
      <c r="K376" s="845"/>
      <c r="L376" s="711"/>
      <c r="M376" s="711"/>
      <c r="V376" s="715"/>
      <c r="W376" s="711"/>
      <c r="X376" s="711"/>
      <c r="Y376" s="711"/>
    </row>
    <row r="377" spans="1:25" ht="15.75" customHeight="1">
      <c r="A377" s="738"/>
      <c r="B377" s="852"/>
      <c r="C377" s="843"/>
      <c r="D377" s="844"/>
      <c r="E377" s="845"/>
      <c r="F377" s="845"/>
      <c r="G377" s="845"/>
      <c r="H377" s="845"/>
      <c r="I377" s="845"/>
      <c r="J377" s="845"/>
      <c r="K377" s="845"/>
      <c r="L377" s="711"/>
      <c r="M377" s="711"/>
      <c r="V377" s="715"/>
      <c r="W377" s="711"/>
      <c r="X377" s="711"/>
      <c r="Y377" s="711"/>
    </row>
    <row r="378" spans="1:25" ht="15.75" customHeight="1">
      <c r="A378" s="738"/>
      <c r="B378" s="852"/>
      <c r="C378" s="843"/>
      <c r="D378" s="844"/>
      <c r="E378" s="845"/>
      <c r="F378" s="845"/>
      <c r="G378" s="845"/>
      <c r="H378" s="845"/>
      <c r="I378" s="845"/>
      <c r="J378" s="845"/>
      <c r="K378" s="845"/>
      <c r="L378" s="711"/>
      <c r="M378" s="711"/>
      <c r="V378" s="715"/>
      <c r="W378" s="711"/>
      <c r="X378" s="711"/>
      <c r="Y378" s="711"/>
    </row>
    <row r="379" spans="1:25" ht="15.75" customHeight="1">
      <c r="A379" s="738"/>
      <c r="B379" s="852"/>
      <c r="C379" s="843"/>
      <c r="D379" s="844"/>
      <c r="E379" s="845"/>
      <c r="F379" s="845"/>
      <c r="G379" s="845"/>
      <c r="H379" s="845"/>
      <c r="I379" s="845"/>
      <c r="J379" s="845"/>
      <c r="K379" s="845"/>
      <c r="L379" s="711"/>
      <c r="M379" s="711"/>
      <c r="V379" s="715"/>
      <c r="W379" s="711"/>
      <c r="X379" s="711"/>
      <c r="Y379" s="711"/>
    </row>
    <row r="380" spans="1:25" ht="15.75" customHeight="1">
      <c r="A380" s="738"/>
      <c r="B380" s="852"/>
      <c r="C380" s="843"/>
      <c r="D380" s="844"/>
      <c r="E380" s="845"/>
      <c r="F380" s="845"/>
      <c r="G380" s="845"/>
      <c r="H380" s="845"/>
      <c r="I380" s="845"/>
      <c r="J380" s="845"/>
      <c r="K380" s="845"/>
      <c r="L380" s="711"/>
      <c r="M380" s="711"/>
      <c r="V380" s="715"/>
      <c r="W380" s="711"/>
      <c r="X380" s="711"/>
      <c r="Y380" s="711"/>
    </row>
    <row r="381" spans="1:25" ht="15.75" customHeight="1">
      <c r="A381" s="738"/>
      <c r="B381" s="852"/>
      <c r="C381" s="843"/>
      <c r="D381" s="844"/>
      <c r="E381" s="845"/>
      <c r="F381" s="845"/>
      <c r="G381" s="845"/>
      <c r="H381" s="845"/>
      <c r="I381" s="845"/>
      <c r="J381" s="845"/>
      <c r="K381" s="845"/>
      <c r="L381" s="711"/>
      <c r="M381" s="711"/>
      <c r="V381" s="715"/>
      <c r="W381" s="711"/>
      <c r="X381" s="711"/>
      <c r="Y381" s="711"/>
    </row>
    <row r="382" spans="1:25" ht="15.75" customHeight="1">
      <c r="A382" s="738"/>
      <c r="B382" s="852"/>
      <c r="C382" s="843"/>
      <c r="D382" s="844"/>
      <c r="E382" s="845"/>
      <c r="F382" s="845"/>
      <c r="G382" s="845"/>
      <c r="H382" s="845"/>
      <c r="I382" s="845"/>
      <c r="J382" s="845"/>
      <c r="K382" s="845"/>
      <c r="L382" s="711"/>
      <c r="M382" s="711"/>
      <c r="V382" s="715"/>
      <c r="W382" s="711"/>
      <c r="X382" s="711"/>
      <c r="Y382" s="711"/>
    </row>
    <row r="383" spans="1:25" ht="15.75" customHeight="1">
      <c r="A383" s="738"/>
      <c r="B383" s="852"/>
      <c r="C383" s="843"/>
      <c r="D383" s="844"/>
      <c r="E383" s="845"/>
      <c r="F383" s="845"/>
      <c r="G383" s="845"/>
      <c r="H383" s="845"/>
      <c r="I383" s="845"/>
      <c r="J383" s="845"/>
      <c r="K383" s="845"/>
      <c r="L383" s="711"/>
      <c r="M383" s="711"/>
      <c r="V383" s="715"/>
      <c r="W383" s="711"/>
      <c r="X383" s="711"/>
      <c r="Y383" s="711"/>
    </row>
    <row r="384" spans="1:25" ht="15.75" customHeight="1">
      <c r="A384" s="738"/>
      <c r="B384" s="852"/>
      <c r="C384" s="843"/>
      <c r="D384" s="844"/>
      <c r="E384" s="845"/>
      <c r="F384" s="845"/>
      <c r="G384" s="845"/>
      <c r="H384" s="845"/>
      <c r="I384" s="845"/>
      <c r="J384" s="845"/>
      <c r="K384" s="845"/>
      <c r="L384" s="711"/>
      <c r="M384" s="711"/>
      <c r="V384" s="715"/>
      <c r="W384" s="711"/>
      <c r="X384" s="711"/>
      <c r="Y384" s="711"/>
    </row>
    <row r="385" spans="1:25" ht="15.75" customHeight="1">
      <c r="A385" s="738"/>
      <c r="B385" s="852"/>
      <c r="C385" s="843"/>
      <c r="D385" s="844"/>
      <c r="E385" s="845"/>
      <c r="F385" s="845"/>
      <c r="G385" s="845"/>
      <c r="H385" s="845"/>
      <c r="I385" s="845"/>
      <c r="J385" s="845"/>
      <c r="K385" s="845"/>
      <c r="L385" s="711"/>
      <c r="M385" s="711"/>
      <c r="V385" s="715"/>
      <c r="W385" s="711"/>
      <c r="X385" s="711"/>
      <c r="Y385" s="711"/>
    </row>
    <row r="386" spans="1:25" ht="15.75" customHeight="1">
      <c r="A386" s="738"/>
      <c r="B386" s="852"/>
      <c r="C386" s="843"/>
      <c r="D386" s="844"/>
      <c r="E386" s="845"/>
      <c r="F386" s="845"/>
      <c r="G386" s="845"/>
      <c r="H386" s="845"/>
      <c r="I386" s="845"/>
      <c r="J386" s="845"/>
      <c r="K386" s="845"/>
      <c r="L386" s="711"/>
      <c r="M386" s="711"/>
      <c r="V386" s="715"/>
      <c r="W386" s="711"/>
      <c r="X386" s="711"/>
      <c r="Y386" s="711"/>
    </row>
    <row r="387" spans="1:25" ht="15.75" customHeight="1">
      <c r="A387" s="738"/>
      <c r="B387" s="852"/>
      <c r="C387" s="843"/>
      <c r="D387" s="844"/>
      <c r="E387" s="845"/>
      <c r="F387" s="845"/>
      <c r="G387" s="845"/>
      <c r="H387" s="845"/>
      <c r="I387" s="845"/>
      <c r="J387" s="845"/>
      <c r="K387" s="845"/>
      <c r="L387" s="711"/>
      <c r="M387" s="711"/>
      <c r="V387" s="715"/>
      <c r="W387" s="711"/>
      <c r="X387" s="711"/>
      <c r="Y387" s="711"/>
    </row>
    <row r="388" spans="1:25" ht="15.75" customHeight="1">
      <c r="A388" s="738"/>
      <c r="B388" s="852"/>
      <c r="C388" s="843"/>
      <c r="D388" s="844"/>
      <c r="E388" s="845"/>
      <c r="F388" s="845"/>
      <c r="G388" s="845"/>
      <c r="H388" s="845"/>
      <c r="I388" s="845"/>
      <c r="J388" s="845"/>
      <c r="K388" s="845"/>
      <c r="L388" s="711"/>
      <c r="M388" s="711"/>
      <c r="V388" s="715"/>
      <c r="W388" s="711"/>
      <c r="X388" s="711"/>
      <c r="Y388" s="711"/>
    </row>
    <row r="389" spans="1:25" ht="15.75" customHeight="1">
      <c r="A389" s="738"/>
      <c r="B389" s="852"/>
      <c r="C389" s="843"/>
      <c r="D389" s="844"/>
      <c r="E389" s="845"/>
      <c r="F389" s="845"/>
      <c r="G389" s="845"/>
      <c r="H389" s="845"/>
      <c r="I389" s="845"/>
      <c r="J389" s="845"/>
      <c r="K389" s="845"/>
      <c r="L389" s="711"/>
      <c r="M389" s="711"/>
      <c r="V389" s="715"/>
      <c r="W389" s="711"/>
      <c r="X389" s="711"/>
      <c r="Y389" s="711"/>
    </row>
    <row r="390" spans="1:25" ht="15.75" customHeight="1">
      <c r="A390" s="738"/>
      <c r="B390" s="852"/>
      <c r="C390" s="843"/>
      <c r="D390" s="844"/>
      <c r="E390" s="845"/>
      <c r="F390" s="845"/>
      <c r="G390" s="845"/>
      <c r="H390" s="845"/>
      <c r="I390" s="845"/>
      <c r="J390" s="845"/>
      <c r="K390" s="845"/>
      <c r="L390" s="711"/>
      <c r="M390" s="711"/>
      <c r="V390" s="715"/>
      <c r="W390" s="711"/>
      <c r="X390" s="711"/>
      <c r="Y390" s="711"/>
    </row>
    <row r="391" spans="1:25" ht="15.75" customHeight="1">
      <c r="A391" s="738"/>
      <c r="B391" s="852"/>
      <c r="C391" s="843"/>
      <c r="D391" s="844"/>
      <c r="E391" s="845"/>
      <c r="F391" s="845"/>
      <c r="G391" s="845"/>
      <c r="H391" s="845"/>
      <c r="I391" s="845"/>
      <c r="J391" s="845"/>
      <c r="K391" s="845"/>
      <c r="L391" s="711"/>
      <c r="M391" s="711"/>
      <c r="V391" s="715"/>
      <c r="W391" s="711"/>
      <c r="X391" s="711"/>
      <c r="Y391" s="711"/>
    </row>
    <row r="392" spans="1:25" ht="15.75" customHeight="1">
      <c r="A392" s="738"/>
      <c r="B392" s="852"/>
      <c r="C392" s="843"/>
      <c r="D392" s="844"/>
      <c r="E392" s="845"/>
      <c r="F392" s="845"/>
      <c r="G392" s="845"/>
      <c r="H392" s="845"/>
      <c r="I392" s="845"/>
      <c r="J392" s="845"/>
      <c r="K392" s="845"/>
      <c r="L392" s="711"/>
      <c r="M392" s="711"/>
      <c r="V392" s="715"/>
      <c r="W392" s="711"/>
      <c r="X392" s="711"/>
      <c r="Y392" s="711"/>
    </row>
    <row r="393" spans="1:25" ht="15.75" customHeight="1">
      <c r="A393" s="738"/>
      <c r="B393" s="852"/>
      <c r="C393" s="843"/>
      <c r="D393" s="844"/>
      <c r="E393" s="845"/>
      <c r="F393" s="845"/>
      <c r="G393" s="845"/>
      <c r="H393" s="845"/>
      <c r="I393" s="845"/>
      <c r="J393" s="845"/>
      <c r="K393" s="845"/>
      <c r="L393" s="711"/>
      <c r="M393" s="711"/>
      <c r="V393" s="715"/>
      <c r="W393" s="711"/>
      <c r="X393" s="711"/>
      <c r="Y393" s="711"/>
    </row>
    <row r="394" spans="1:25" ht="15.75" customHeight="1">
      <c r="A394" s="738"/>
      <c r="B394" s="852"/>
      <c r="C394" s="843"/>
      <c r="D394" s="844"/>
      <c r="E394" s="845"/>
      <c r="F394" s="845"/>
      <c r="G394" s="845"/>
      <c r="H394" s="845"/>
      <c r="I394" s="845"/>
      <c r="J394" s="845"/>
      <c r="K394" s="845"/>
      <c r="L394" s="711"/>
      <c r="M394" s="711"/>
      <c r="V394" s="715"/>
      <c r="W394" s="711"/>
      <c r="X394" s="711"/>
      <c r="Y394" s="711"/>
    </row>
    <row r="395" spans="1:25" ht="15.75" customHeight="1">
      <c r="A395" s="738"/>
      <c r="B395" s="852"/>
      <c r="C395" s="843"/>
      <c r="D395" s="844"/>
      <c r="E395" s="845"/>
      <c r="F395" s="845"/>
      <c r="G395" s="845"/>
      <c r="H395" s="845"/>
      <c r="I395" s="845"/>
      <c r="J395" s="845"/>
      <c r="K395" s="845"/>
      <c r="L395" s="711"/>
      <c r="M395" s="711"/>
      <c r="V395" s="715"/>
      <c r="W395" s="711"/>
      <c r="X395" s="711"/>
      <c r="Y395" s="711"/>
    </row>
    <row r="396" spans="1:25" ht="15.75" customHeight="1">
      <c r="A396" s="738"/>
      <c r="B396" s="852"/>
      <c r="C396" s="843"/>
      <c r="D396" s="844"/>
      <c r="E396" s="845"/>
      <c r="F396" s="845"/>
      <c r="G396" s="845"/>
      <c r="H396" s="845"/>
      <c r="I396" s="845"/>
      <c r="J396" s="845"/>
      <c r="K396" s="845"/>
      <c r="L396" s="711"/>
      <c r="M396" s="711"/>
      <c r="V396" s="715"/>
      <c r="W396" s="711"/>
      <c r="X396" s="711"/>
      <c r="Y396" s="711"/>
    </row>
    <row r="397" spans="1:25" ht="15.75" customHeight="1">
      <c r="A397" s="738"/>
      <c r="B397" s="852"/>
      <c r="C397" s="843"/>
      <c r="D397" s="844"/>
      <c r="E397" s="845"/>
      <c r="F397" s="845"/>
      <c r="G397" s="845"/>
      <c r="H397" s="845"/>
      <c r="I397" s="845"/>
      <c r="J397" s="845"/>
      <c r="K397" s="845"/>
      <c r="L397" s="711"/>
      <c r="M397" s="711"/>
      <c r="V397" s="715"/>
      <c r="W397" s="711"/>
      <c r="X397" s="711"/>
      <c r="Y397" s="711"/>
    </row>
    <row r="398" spans="1:25" ht="15.75" customHeight="1">
      <c r="A398" s="738"/>
      <c r="B398" s="852"/>
      <c r="C398" s="843"/>
      <c r="D398" s="844"/>
      <c r="E398" s="845"/>
      <c r="F398" s="845"/>
      <c r="G398" s="845"/>
      <c r="H398" s="845"/>
      <c r="I398" s="845"/>
      <c r="J398" s="845"/>
      <c r="K398" s="845"/>
      <c r="L398" s="711"/>
      <c r="M398" s="711"/>
      <c r="V398" s="715"/>
      <c r="W398" s="711"/>
      <c r="X398" s="711"/>
      <c r="Y398" s="711"/>
    </row>
    <row r="399" spans="1:25" ht="15.75" customHeight="1">
      <c r="A399" s="738"/>
      <c r="B399" s="852"/>
      <c r="C399" s="843"/>
      <c r="D399" s="844"/>
      <c r="E399" s="845"/>
      <c r="F399" s="845"/>
      <c r="G399" s="845"/>
      <c r="H399" s="845"/>
      <c r="I399" s="845"/>
      <c r="J399" s="845"/>
      <c r="K399" s="845"/>
      <c r="L399" s="711"/>
      <c r="M399" s="711"/>
      <c r="V399" s="715"/>
      <c r="W399" s="711"/>
      <c r="X399" s="711"/>
      <c r="Y399" s="711"/>
    </row>
    <row r="400" spans="1:25" ht="15.75" customHeight="1">
      <c r="A400" s="738"/>
      <c r="B400" s="852"/>
      <c r="C400" s="843"/>
      <c r="D400" s="844"/>
      <c r="E400" s="845"/>
      <c r="F400" s="845"/>
      <c r="G400" s="845"/>
      <c r="H400" s="845"/>
      <c r="I400" s="845"/>
      <c r="J400" s="845"/>
      <c r="K400" s="845"/>
      <c r="L400" s="711"/>
      <c r="M400" s="711"/>
      <c r="V400" s="715"/>
      <c r="W400" s="711"/>
      <c r="X400" s="711"/>
      <c r="Y400" s="711"/>
    </row>
    <row r="401" spans="1:25" ht="15.75" customHeight="1">
      <c r="A401" s="738"/>
      <c r="B401" s="852"/>
      <c r="C401" s="843"/>
      <c r="D401" s="844"/>
      <c r="E401" s="845"/>
      <c r="F401" s="845"/>
      <c r="G401" s="845"/>
      <c r="H401" s="845"/>
      <c r="I401" s="845"/>
      <c r="J401" s="845"/>
      <c r="K401" s="845"/>
      <c r="L401" s="711"/>
      <c r="M401" s="711"/>
      <c r="V401" s="715"/>
      <c r="W401" s="711"/>
      <c r="X401" s="711"/>
      <c r="Y401" s="711"/>
    </row>
    <row r="402" spans="1:25" ht="15.75" customHeight="1">
      <c r="A402" s="738"/>
      <c r="B402" s="852"/>
      <c r="C402" s="843"/>
      <c r="D402" s="844"/>
      <c r="E402" s="845"/>
      <c r="F402" s="845"/>
      <c r="G402" s="845"/>
      <c r="H402" s="845"/>
      <c r="I402" s="845"/>
      <c r="J402" s="845"/>
      <c r="K402" s="845"/>
      <c r="L402" s="711"/>
      <c r="M402" s="711"/>
      <c r="V402" s="715"/>
      <c r="W402" s="711"/>
      <c r="X402" s="711"/>
      <c r="Y402" s="711"/>
    </row>
    <row r="403" spans="1:25" ht="15.75" customHeight="1">
      <c r="A403" s="738"/>
      <c r="B403" s="852"/>
      <c r="C403" s="843"/>
      <c r="D403" s="844"/>
      <c r="E403" s="845"/>
      <c r="F403" s="845"/>
      <c r="G403" s="845"/>
      <c r="H403" s="845"/>
      <c r="I403" s="845"/>
      <c r="J403" s="845"/>
      <c r="K403" s="845"/>
      <c r="L403" s="711"/>
      <c r="M403" s="711"/>
      <c r="V403" s="715"/>
      <c r="W403" s="711"/>
      <c r="X403" s="711"/>
      <c r="Y403" s="711"/>
    </row>
    <row r="404" spans="1:25" ht="15.75" customHeight="1">
      <c r="A404" s="738"/>
      <c r="B404" s="852"/>
      <c r="C404" s="843"/>
      <c r="D404" s="844"/>
      <c r="E404" s="845"/>
      <c r="F404" s="845"/>
      <c r="G404" s="845"/>
      <c r="H404" s="845"/>
      <c r="I404" s="845"/>
      <c r="J404" s="845"/>
      <c r="K404" s="845"/>
      <c r="L404" s="711"/>
      <c r="M404" s="711"/>
      <c r="V404" s="715"/>
      <c r="W404" s="711"/>
      <c r="X404" s="711"/>
      <c r="Y404" s="711"/>
    </row>
    <row r="405" spans="1:25" ht="15.75" customHeight="1">
      <c r="A405" s="738"/>
      <c r="B405" s="852"/>
      <c r="C405" s="843"/>
      <c r="D405" s="844"/>
      <c r="E405" s="845"/>
      <c r="F405" s="845"/>
      <c r="G405" s="845"/>
      <c r="H405" s="845"/>
      <c r="I405" s="845"/>
      <c r="J405" s="845"/>
      <c r="K405" s="845"/>
      <c r="L405" s="711"/>
      <c r="M405" s="711"/>
      <c r="V405" s="715"/>
      <c r="W405" s="711"/>
      <c r="X405" s="711"/>
      <c r="Y405" s="711"/>
    </row>
    <row r="406" spans="1:25" ht="15.75" customHeight="1">
      <c r="A406" s="738"/>
      <c r="B406" s="852"/>
      <c r="C406" s="843"/>
      <c r="D406" s="844"/>
      <c r="E406" s="845"/>
      <c r="F406" s="845"/>
      <c r="G406" s="845"/>
      <c r="H406" s="845"/>
      <c r="I406" s="845"/>
      <c r="J406" s="845"/>
      <c r="K406" s="845"/>
      <c r="L406" s="711"/>
      <c r="M406" s="711"/>
      <c r="V406" s="715"/>
      <c r="W406" s="711"/>
      <c r="X406" s="711"/>
      <c r="Y406" s="711"/>
    </row>
    <row r="407" spans="1:25" ht="15.75" customHeight="1">
      <c r="A407" s="738"/>
      <c r="B407" s="852"/>
      <c r="C407" s="843"/>
      <c r="D407" s="844"/>
      <c r="E407" s="845"/>
      <c r="F407" s="845"/>
      <c r="G407" s="845"/>
      <c r="H407" s="845"/>
      <c r="I407" s="845"/>
      <c r="J407" s="845"/>
      <c r="K407" s="845"/>
      <c r="L407" s="711"/>
      <c r="M407" s="711"/>
      <c r="V407" s="715"/>
      <c r="W407" s="711"/>
      <c r="X407" s="711"/>
      <c r="Y407" s="711"/>
    </row>
    <row r="408" spans="1:25" ht="15.75" customHeight="1">
      <c r="A408" s="738"/>
      <c r="B408" s="852"/>
      <c r="C408" s="843"/>
      <c r="D408" s="844"/>
      <c r="E408" s="845"/>
      <c r="F408" s="845"/>
      <c r="G408" s="845"/>
      <c r="H408" s="845"/>
      <c r="I408" s="845"/>
      <c r="J408" s="845"/>
      <c r="K408" s="845"/>
      <c r="L408" s="711"/>
      <c r="M408" s="711"/>
      <c r="V408" s="715"/>
      <c r="W408" s="711"/>
      <c r="X408" s="711"/>
      <c r="Y408" s="711"/>
    </row>
    <row r="409" spans="1:25" ht="15.75" customHeight="1">
      <c r="A409" s="738"/>
      <c r="B409" s="852"/>
      <c r="C409" s="843"/>
      <c r="D409" s="844"/>
      <c r="E409" s="845"/>
      <c r="F409" s="845"/>
      <c r="G409" s="845"/>
      <c r="H409" s="845"/>
      <c r="I409" s="845"/>
      <c r="J409" s="845"/>
      <c r="K409" s="845"/>
      <c r="L409" s="711"/>
      <c r="M409" s="711"/>
      <c r="V409" s="715"/>
      <c r="W409" s="711"/>
      <c r="X409" s="711"/>
      <c r="Y409" s="711"/>
    </row>
    <row r="410" spans="1:25" ht="15.75" customHeight="1">
      <c r="A410" s="738"/>
      <c r="B410" s="852"/>
      <c r="C410" s="843"/>
      <c r="D410" s="844"/>
      <c r="E410" s="845"/>
      <c r="F410" s="845"/>
      <c r="G410" s="845"/>
      <c r="H410" s="845"/>
      <c r="I410" s="845"/>
      <c r="J410" s="845"/>
      <c r="K410" s="845"/>
      <c r="L410" s="711"/>
      <c r="M410" s="711"/>
      <c r="V410" s="715"/>
      <c r="W410" s="711"/>
      <c r="X410" s="711"/>
      <c r="Y410" s="711"/>
    </row>
    <row r="411" spans="1:25" ht="15.75" customHeight="1">
      <c r="A411" s="738"/>
      <c r="B411" s="852"/>
      <c r="C411" s="843"/>
      <c r="D411" s="844"/>
      <c r="E411" s="845"/>
      <c r="F411" s="845"/>
      <c r="G411" s="845"/>
      <c r="H411" s="845"/>
      <c r="I411" s="845"/>
      <c r="J411" s="845"/>
      <c r="K411" s="845"/>
      <c r="L411" s="711"/>
      <c r="M411" s="711"/>
      <c r="V411" s="715"/>
      <c r="W411" s="711"/>
      <c r="X411" s="711"/>
      <c r="Y411" s="711"/>
    </row>
    <row r="412" spans="1:25" ht="15.75" customHeight="1">
      <c r="A412" s="738"/>
      <c r="B412" s="852"/>
      <c r="C412" s="843"/>
      <c r="D412" s="844"/>
      <c r="E412" s="845"/>
      <c r="F412" s="845"/>
      <c r="G412" s="845"/>
      <c r="H412" s="845"/>
      <c r="I412" s="845"/>
      <c r="J412" s="845"/>
      <c r="K412" s="845"/>
      <c r="L412" s="711"/>
      <c r="M412" s="711"/>
      <c r="V412" s="715"/>
      <c r="W412" s="711"/>
      <c r="X412" s="711"/>
      <c r="Y412" s="711"/>
    </row>
    <row r="413" spans="1:25" ht="15.75" customHeight="1">
      <c r="A413" s="738"/>
      <c r="B413" s="852"/>
      <c r="C413" s="843"/>
      <c r="D413" s="844"/>
      <c r="E413" s="845"/>
      <c r="F413" s="845"/>
      <c r="G413" s="845"/>
      <c r="H413" s="845"/>
      <c r="I413" s="845"/>
      <c r="J413" s="845"/>
      <c r="K413" s="845"/>
      <c r="L413" s="711"/>
      <c r="M413" s="711"/>
      <c r="V413" s="715"/>
      <c r="W413" s="711"/>
      <c r="X413" s="711"/>
      <c r="Y413" s="711"/>
    </row>
    <row r="414" spans="1:25" ht="15.75" customHeight="1">
      <c r="A414" s="738"/>
      <c r="B414" s="852"/>
      <c r="C414" s="843"/>
      <c r="D414" s="844"/>
      <c r="E414" s="845"/>
      <c r="F414" s="845"/>
      <c r="G414" s="845"/>
      <c r="H414" s="845"/>
      <c r="I414" s="845"/>
      <c r="J414" s="845"/>
      <c r="K414" s="845"/>
      <c r="L414" s="711"/>
      <c r="M414" s="711"/>
      <c r="V414" s="715"/>
      <c r="W414" s="711"/>
      <c r="X414" s="711"/>
      <c r="Y414" s="711"/>
    </row>
    <row r="415" spans="1:25" ht="15.75" customHeight="1">
      <c r="A415" s="738"/>
      <c r="B415" s="852"/>
      <c r="C415" s="843"/>
      <c r="D415" s="844"/>
      <c r="E415" s="845"/>
      <c r="F415" s="845"/>
      <c r="G415" s="845"/>
      <c r="H415" s="845"/>
      <c r="I415" s="845"/>
      <c r="J415" s="845"/>
      <c r="K415" s="845"/>
      <c r="L415" s="711"/>
      <c r="M415" s="711"/>
      <c r="V415" s="715"/>
      <c r="W415" s="711"/>
      <c r="X415" s="711"/>
      <c r="Y415" s="711"/>
    </row>
    <row r="416" spans="1:25" ht="15.75" customHeight="1">
      <c r="A416" s="738"/>
      <c r="B416" s="852"/>
      <c r="C416" s="843"/>
      <c r="D416" s="844"/>
      <c r="E416" s="845"/>
      <c r="F416" s="845"/>
      <c r="G416" s="845"/>
      <c r="H416" s="845"/>
      <c r="I416" s="845"/>
      <c r="J416" s="845"/>
      <c r="K416" s="845"/>
      <c r="L416" s="711"/>
      <c r="M416" s="711"/>
      <c r="V416" s="715"/>
      <c r="W416" s="711"/>
      <c r="X416" s="711"/>
      <c r="Y416" s="711"/>
    </row>
    <row r="417" spans="1:25" ht="15.75" customHeight="1">
      <c r="A417" s="738"/>
      <c r="B417" s="852"/>
      <c r="C417" s="843"/>
      <c r="D417" s="844"/>
      <c r="E417" s="845"/>
      <c r="F417" s="845"/>
      <c r="G417" s="845"/>
      <c r="H417" s="845"/>
      <c r="I417" s="845"/>
      <c r="J417" s="845"/>
      <c r="K417" s="845"/>
      <c r="L417" s="711"/>
      <c r="M417" s="711"/>
      <c r="V417" s="715"/>
      <c r="W417" s="711"/>
      <c r="X417" s="711"/>
      <c r="Y417" s="711"/>
    </row>
    <row r="418" spans="1:25" ht="15.75" customHeight="1">
      <c r="A418" s="738"/>
      <c r="B418" s="852"/>
      <c r="C418" s="843"/>
      <c r="D418" s="844"/>
      <c r="E418" s="845"/>
      <c r="F418" s="845"/>
      <c r="G418" s="845"/>
      <c r="H418" s="845"/>
      <c r="I418" s="845"/>
      <c r="J418" s="845"/>
      <c r="K418" s="845"/>
      <c r="L418" s="711"/>
      <c r="M418" s="711"/>
      <c r="V418" s="715"/>
      <c r="W418" s="711"/>
      <c r="X418" s="711"/>
      <c r="Y418" s="711"/>
    </row>
    <row r="419" spans="1:25" ht="15.75" customHeight="1">
      <c r="A419" s="738"/>
      <c r="B419" s="852"/>
      <c r="C419" s="843"/>
      <c r="D419" s="844"/>
      <c r="E419" s="845"/>
      <c r="F419" s="845"/>
      <c r="G419" s="845"/>
      <c r="H419" s="845"/>
      <c r="I419" s="845"/>
      <c r="J419" s="845"/>
      <c r="K419" s="845"/>
      <c r="L419" s="711"/>
      <c r="M419" s="711"/>
      <c r="V419" s="715"/>
      <c r="W419" s="711"/>
      <c r="X419" s="711"/>
      <c r="Y419" s="711"/>
    </row>
    <row r="420" spans="1:25" ht="15.75" customHeight="1">
      <c r="A420" s="738"/>
      <c r="B420" s="852"/>
      <c r="C420" s="843"/>
      <c r="D420" s="844"/>
      <c r="E420" s="845"/>
      <c r="F420" s="845"/>
      <c r="G420" s="845"/>
      <c r="H420" s="845"/>
      <c r="I420" s="845"/>
      <c r="J420" s="845"/>
      <c r="K420" s="845"/>
      <c r="L420" s="711"/>
      <c r="M420" s="711"/>
      <c r="V420" s="715"/>
      <c r="W420" s="711"/>
      <c r="X420" s="711"/>
      <c r="Y420" s="711"/>
    </row>
    <row r="421" spans="1:25" ht="15.75" customHeight="1">
      <c r="A421" s="738"/>
      <c r="B421" s="852"/>
      <c r="C421" s="843"/>
      <c r="D421" s="844"/>
      <c r="E421" s="845"/>
      <c r="F421" s="845"/>
      <c r="G421" s="845"/>
      <c r="H421" s="845"/>
      <c r="I421" s="845"/>
      <c r="J421" s="845"/>
      <c r="K421" s="845"/>
      <c r="L421" s="711"/>
      <c r="M421" s="711"/>
      <c r="V421" s="715"/>
      <c r="W421" s="711"/>
      <c r="X421" s="711"/>
      <c r="Y421" s="711"/>
    </row>
    <row r="422" spans="1:25" ht="15.75" customHeight="1">
      <c r="A422" s="738"/>
      <c r="B422" s="852"/>
      <c r="C422" s="843"/>
      <c r="D422" s="844"/>
      <c r="E422" s="845"/>
      <c r="F422" s="845"/>
      <c r="G422" s="845"/>
      <c r="H422" s="845"/>
      <c r="I422" s="845"/>
      <c r="J422" s="845"/>
      <c r="K422" s="845"/>
      <c r="L422" s="711"/>
      <c r="M422" s="711"/>
      <c r="V422" s="715"/>
      <c r="W422" s="711"/>
      <c r="X422" s="711"/>
      <c r="Y422" s="711"/>
    </row>
    <row r="423" spans="1:25" ht="15.75" customHeight="1">
      <c r="A423" s="738"/>
      <c r="B423" s="852"/>
      <c r="C423" s="843"/>
      <c r="D423" s="844"/>
      <c r="E423" s="845"/>
      <c r="F423" s="845"/>
      <c r="G423" s="845"/>
      <c r="H423" s="845"/>
      <c r="I423" s="845"/>
      <c r="J423" s="845"/>
      <c r="K423" s="845"/>
      <c r="L423" s="711"/>
      <c r="M423" s="711"/>
      <c r="V423" s="715"/>
      <c r="W423" s="711"/>
      <c r="X423" s="711"/>
      <c r="Y423" s="711"/>
    </row>
    <row r="424" spans="1:25" ht="15.75" customHeight="1">
      <c r="A424" s="738"/>
      <c r="B424" s="852"/>
      <c r="C424" s="843"/>
      <c r="D424" s="844"/>
      <c r="E424" s="845"/>
      <c r="F424" s="845"/>
      <c r="G424" s="845"/>
      <c r="H424" s="845"/>
      <c r="I424" s="845"/>
      <c r="J424" s="845"/>
      <c r="K424" s="845"/>
      <c r="L424" s="711"/>
      <c r="M424" s="711"/>
      <c r="V424" s="715"/>
      <c r="W424" s="711"/>
      <c r="X424" s="711"/>
      <c r="Y424" s="711"/>
    </row>
    <row r="425" spans="1:25" ht="15.75" customHeight="1">
      <c r="A425" s="738"/>
      <c r="B425" s="852"/>
      <c r="C425" s="843"/>
      <c r="D425" s="844"/>
      <c r="E425" s="845"/>
      <c r="F425" s="845"/>
      <c r="G425" s="845"/>
      <c r="H425" s="845"/>
      <c r="I425" s="845"/>
      <c r="J425" s="845"/>
      <c r="K425" s="845"/>
      <c r="L425" s="711"/>
      <c r="M425" s="711"/>
      <c r="V425" s="715"/>
      <c r="W425" s="711"/>
      <c r="X425" s="711"/>
      <c r="Y425" s="711"/>
    </row>
    <row r="426" spans="1:25" ht="15.75" customHeight="1">
      <c r="A426" s="738"/>
      <c r="B426" s="852"/>
      <c r="C426" s="843"/>
      <c r="D426" s="844"/>
      <c r="E426" s="845"/>
      <c r="F426" s="845"/>
      <c r="G426" s="845"/>
      <c r="H426" s="845"/>
      <c r="I426" s="845"/>
      <c r="J426" s="845"/>
      <c r="K426" s="845"/>
      <c r="L426" s="711"/>
      <c r="M426" s="711"/>
      <c r="V426" s="715"/>
      <c r="W426" s="711"/>
      <c r="X426" s="711"/>
      <c r="Y426" s="711"/>
    </row>
    <row r="427" spans="1:25" ht="15.75" customHeight="1">
      <c r="A427" s="738"/>
      <c r="B427" s="852"/>
      <c r="C427" s="843"/>
      <c r="D427" s="844"/>
      <c r="E427" s="845"/>
      <c r="F427" s="845"/>
      <c r="G427" s="845"/>
      <c r="H427" s="845"/>
      <c r="I427" s="845"/>
      <c r="J427" s="845"/>
      <c r="K427" s="845"/>
      <c r="L427" s="711"/>
      <c r="M427" s="711"/>
      <c r="V427" s="715"/>
      <c r="W427" s="711"/>
      <c r="X427" s="711"/>
      <c r="Y427" s="711"/>
    </row>
    <row r="428" spans="1:25" ht="15.75" customHeight="1">
      <c r="A428" s="738"/>
      <c r="B428" s="852"/>
      <c r="C428" s="843"/>
      <c r="D428" s="844"/>
      <c r="E428" s="845"/>
      <c r="F428" s="845"/>
      <c r="G428" s="845"/>
      <c r="H428" s="845"/>
      <c r="I428" s="845"/>
      <c r="J428" s="845"/>
      <c r="K428" s="845"/>
      <c r="L428" s="711"/>
      <c r="M428" s="711"/>
      <c r="V428" s="715"/>
      <c r="W428" s="711"/>
      <c r="X428" s="711"/>
      <c r="Y428" s="711"/>
    </row>
    <row r="429" spans="1:25" ht="15.75" customHeight="1">
      <c r="A429" s="738"/>
      <c r="B429" s="852"/>
      <c r="C429" s="843"/>
      <c r="D429" s="844"/>
      <c r="E429" s="845"/>
      <c r="F429" s="845"/>
      <c r="G429" s="845"/>
      <c r="H429" s="845"/>
      <c r="I429" s="845"/>
      <c r="J429" s="845"/>
      <c r="K429" s="845"/>
      <c r="L429" s="711"/>
      <c r="M429" s="711"/>
      <c r="V429" s="715"/>
      <c r="W429" s="711"/>
      <c r="X429" s="711"/>
      <c r="Y429" s="711"/>
    </row>
    <row r="430" spans="1:25" ht="15.75" customHeight="1">
      <c r="A430" s="738"/>
      <c r="B430" s="852"/>
      <c r="C430" s="843"/>
      <c r="D430" s="844"/>
      <c r="E430" s="845"/>
      <c r="F430" s="845"/>
      <c r="G430" s="845"/>
      <c r="H430" s="845"/>
      <c r="I430" s="845"/>
      <c r="J430" s="845"/>
      <c r="K430" s="845"/>
      <c r="L430" s="711"/>
      <c r="M430" s="711"/>
      <c r="V430" s="715"/>
      <c r="W430" s="711"/>
      <c r="X430" s="711"/>
      <c r="Y430" s="711"/>
    </row>
    <row r="431" spans="1:25" ht="15.75" customHeight="1">
      <c r="A431" s="738"/>
      <c r="B431" s="852"/>
      <c r="C431" s="843"/>
      <c r="D431" s="844"/>
      <c r="E431" s="845"/>
      <c r="F431" s="845"/>
      <c r="G431" s="845"/>
      <c r="H431" s="845"/>
      <c r="I431" s="845"/>
      <c r="J431" s="845"/>
      <c r="K431" s="845"/>
      <c r="L431" s="711"/>
      <c r="M431" s="711"/>
      <c r="V431" s="715"/>
      <c r="W431" s="711"/>
      <c r="X431" s="711"/>
      <c r="Y431" s="711"/>
    </row>
    <row r="432" spans="1:25" ht="15.75" customHeight="1">
      <c r="A432" s="738"/>
      <c r="B432" s="852"/>
      <c r="C432" s="843"/>
      <c r="D432" s="844"/>
      <c r="E432" s="845"/>
      <c r="F432" s="845"/>
      <c r="G432" s="845"/>
      <c r="H432" s="845"/>
      <c r="I432" s="845"/>
      <c r="J432" s="845"/>
      <c r="K432" s="845"/>
      <c r="L432" s="711"/>
      <c r="M432" s="711"/>
      <c r="V432" s="715"/>
      <c r="W432" s="711"/>
      <c r="X432" s="711"/>
      <c r="Y432" s="711"/>
    </row>
    <row r="433" spans="1:25" ht="15.75" customHeight="1">
      <c r="A433" s="738"/>
      <c r="B433" s="852"/>
      <c r="C433" s="843"/>
      <c r="D433" s="844"/>
      <c r="E433" s="845"/>
      <c r="F433" s="845"/>
      <c r="G433" s="845"/>
      <c r="H433" s="845"/>
      <c r="I433" s="845"/>
      <c r="J433" s="845"/>
      <c r="K433" s="845"/>
      <c r="L433" s="711"/>
      <c r="M433" s="711"/>
      <c r="V433" s="715"/>
      <c r="W433" s="711"/>
      <c r="X433" s="711"/>
      <c r="Y433" s="711"/>
    </row>
    <row r="434" spans="1:25" ht="15.75" customHeight="1">
      <c r="A434" s="738"/>
      <c r="B434" s="852"/>
      <c r="C434" s="843"/>
      <c r="D434" s="844"/>
      <c r="E434" s="845"/>
      <c r="F434" s="845"/>
      <c r="G434" s="845"/>
      <c r="H434" s="845"/>
      <c r="I434" s="845"/>
      <c r="J434" s="845"/>
      <c r="K434" s="845"/>
      <c r="L434" s="711"/>
      <c r="M434" s="711"/>
      <c r="V434" s="715"/>
      <c r="W434" s="711"/>
      <c r="X434" s="711"/>
      <c r="Y434" s="711"/>
    </row>
    <row r="435" spans="1:25" ht="15.75" customHeight="1">
      <c r="A435" s="738"/>
      <c r="B435" s="852"/>
      <c r="C435" s="843"/>
      <c r="D435" s="844"/>
      <c r="E435" s="845"/>
      <c r="F435" s="845"/>
      <c r="G435" s="845"/>
      <c r="H435" s="845"/>
      <c r="I435" s="845"/>
      <c r="J435" s="845"/>
      <c r="K435" s="845"/>
      <c r="L435" s="711"/>
      <c r="M435" s="711"/>
      <c r="V435" s="715"/>
      <c r="W435" s="711"/>
      <c r="X435" s="711"/>
      <c r="Y435" s="711"/>
    </row>
    <row r="436" spans="1:25" ht="15.75" customHeight="1">
      <c r="A436" s="738"/>
      <c r="B436" s="852"/>
      <c r="C436" s="843"/>
      <c r="D436" s="844"/>
      <c r="E436" s="845"/>
      <c r="F436" s="845"/>
      <c r="G436" s="845"/>
      <c r="H436" s="845"/>
      <c r="I436" s="845"/>
      <c r="J436" s="845"/>
      <c r="K436" s="845"/>
      <c r="L436" s="711"/>
      <c r="M436" s="711"/>
      <c r="V436" s="715"/>
      <c r="W436" s="711"/>
      <c r="X436" s="711"/>
      <c r="Y436" s="711"/>
    </row>
    <row r="437" spans="1:25" ht="15.75" customHeight="1">
      <c r="A437" s="738"/>
      <c r="B437" s="852"/>
      <c r="C437" s="843"/>
      <c r="D437" s="844"/>
      <c r="E437" s="845"/>
      <c r="F437" s="845"/>
      <c r="G437" s="845"/>
      <c r="H437" s="845"/>
      <c r="I437" s="845"/>
      <c r="J437" s="845"/>
      <c r="K437" s="845"/>
      <c r="L437" s="711"/>
      <c r="M437" s="711"/>
      <c r="V437" s="715"/>
      <c r="W437" s="711"/>
      <c r="X437" s="711"/>
      <c r="Y437" s="711"/>
    </row>
    <row r="438" spans="1:25" ht="15.75" customHeight="1">
      <c r="A438" s="738"/>
      <c r="B438" s="852"/>
      <c r="C438" s="843"/>
      <c r="D438" s="844"/>
      <c r="E438" s="845"/>
      <c r="F438" s="845"/>
      <c r="G438" s="845"/>
      <c r="H438" s="845"/>
      <c r="I438" s="845"/>
      <c r="J438" s="845"/>
      <c r="K438" s="845"/>
      <c r="L438" s="711"/>
      <c r="M438" s="711"/>
      <c r="V438" s="715"/>
      <c r="W438" s="711"/>
      <c r="X438" s="711"/>
      <c r="Y438" s="711"/>
    </row>
    <row r="439" spans="1:25" ht="15.75" customHeight="1">
      <c r="A439" s="738"/>
      <c r="B439" s="852"/>
      <c r="C439" s="843"/>
      <c r="D439" s="844"/>
      <c r="E439" s="845"/>
      <c r="F439" s="845"/>
      <c r="G439" s="845"/>
      <c r="H439" s="845"/>
      <c r="I439" s="845"/>
      <c r="J439" s="845"/>
      <c r="K439" s="845"/>
      <c r="L439" s="711"/>
      <c r="M439" s="711"/>
      <c r="V439" s="715"/>
      <c r="W439" s="711"/>
      <c r="X439" s="711"/>
      <c r="Y439" s="711"/>
    </row>
    <row r="440" spans="1:25" ht="15.75" customHeight="1">
      <c r="A440" s="738"/>
      <c r="B440" s="852"/>
      <c r="C440" s="843"/>
      <c r="D440" s="844"/>
      <c r="E440" s="845"/>
      <c r="F440" s="845"/>
      <c r="G440" s="845"/>
      <c r="H440" s="845"/>
      <c r="I440" s="845"/>
      <c r="J440" s="845"/>
      <c r="K440" s="845"/>
      <c r="L440" s="711"/>
      <c r="M440" s="711"/>
      <c r="V440" s="715"/>
      <c r="W440" s="711"/>
      <c r="X440" s="711"/>
      <c r="Y440" s="711"/>
    </row>
    <row r="441" spans="1:25" ht="15.75" customHeight="1">
      <c r="A441" s="738"/>
      <c r="B441" s="852"/>
      <c r="C441" s="843"/>
      <c r="D441" s="844"/>
      <c r="E441" s="845"/>
      <c r="F441" s="845"/>
      <c r="G441" s="845"/>
      <c r="H441" s="845"/>
      <c r="I441" s="845"/>
      <c r="J441" s="845"/>
      <c r="K441" s="845"/>
      <c r="L441" s="711"/>
      <c r="M441" s="711"/>
      <c r="V441" s="715"/>
      <c r="W441" s="711"/>
      <c r="X441" s="711"/>
      <c r="Y441" s="711"/>
    </row>
    <row r="442" spans="1:25" ht="15.75" customHeight="1">
      <c r="A442" s="738"/>
      <c r="B442" s="852"/>
      <c r="C442" s="843"/>
      <c r="D442" s="844"/>
      <c r="E442" s="845"/>
      <c r="F442" s="845"/>
      <c r="G442" s="845"/>
      <c r="H442" s="845"/>
      <c r="I442" s="845"/>
      <c r="J442" s="845"/>
      <c r="K442" s="845"/>
      <c r="L442" s="711"/>
      <c r="M442" s="711"/>
      <c r="V442" s="715"/>
      <c r="W442" s="711"/>
      <c r="X442" s="711"/>
      <c r="Y442" s="711"/>
    </row>
    <row r="443" spans="1:25" ht="15.75" customHeight="1">
      <c r="A443" s="738"/>
      <c r="B443" s="852"/>
      <c r="C443" s="843"/>
      <c r="D443" s="844"/>
      <c r="E443" s="845"/>
      <c r="F443" s="845"/>
      <c r="G443" s="845"/>
      <c r="H443" s="845"/>
      <c r="I443" s="845"/>
      <c r="J443" s="845"/>
      <c r="K443" s="845"/>
      <c r="L443" s="711"/>
      <c r="M443" s="711"/>
      <c r="V443" s="715"/>
      <c r="W443" s="711"/>
      <c r="X443" s="711"/>
      <c r="Y443" s="711"/>
    </row>
    <row r="444" spans="1:25" ht="15.75" customHeight="1">
      <c r="A444" s="738"/>
      <c r="B444" s="852"/>
      <c r="C444" s="843"/>
      <c r="D444" s="844"/>
      <c r="E444" s="845"/>
      <c r="F444" s="845"/>
      <c r="G444" s="845"/>
      <c r="H444" s="845"/>
      <c r="I444" s="845"/>
      <c r="J444" s="845"/>
      <c r="K444" s="845"/>
      <c r="L444" s="711"/>
      <c r="M444" s="711"/>
      <c r="V444" s="715"/>
      <c r="W444" s="711"/>
      <c r="X444" s="711"/>
      <c r="Y444" s="711"/>
    </row>
    <row r="445" spans="1:25" ht="15.75" customHeight="1">
      <c r="A445" s="738"/>
      <c r="B445" s="852"/>
      <c r="C445" s="843"/>
      <c r="D445" s="844"/>
      <c r="E445" s="845"/>
      <c r="F445" s="845"/>
      <c r="G445" s="845"/>
      <c r="H445" s="845"/>
      <c r="I445" s="845"/>
      <c r="J445" s="845"/>
      <c r="K445" s="845"/>
      <c r="L445" s="711"/>
      <c r="M445" s="711"/>
      <c r="V445" s="715"/>
      <c r="W445" s="711"/>
      <c r="X445" s="711"/>
      <c r="Y445" s="711"/>
    </row>
    <row r="446" spans="1:25" ht="15.75" customHeight="1">
      <c r="A446" s="738"/>
      <c r="B446" s="852"/>
      <c r="C446" s="843"/>
      <c r="D446" s="844"/>
      <c r="E446" s="845"/>
      <c r="F446" s="845"/>
      <c r="G446" s="845"/>
      <c r="H446" s="845"/>
      <c r="I446" s="845"/>
      <c r="J446" s="845"/>
      <c r="K446" s="845"/>
      <c r="L446" s="711"/>
      <c r="M446" s="711"/>
      <c r="V446" s="715"/>
      <c r="W446" s="711"/>
      <c r="X446" s="711"/>
      <c r="Y446" s="711"/>
    </row>
    <row r="447" spans="1:25" ht="15.75" customHeight="1">
      <c r="A447" s="738"/>
      <c r="B447" s="852"/>
      <c r="C447" s="843"/>
      <c r="D447" s="844"/>
      <c r="E447" s="845"/>
      <c r="F447" s="845"/>
      <c r="G447" s="845"/>
      <c r="H447" s="845"/>
      <c r="I447" s="845"/>
      <c r="J447" s="845"/>
      <c r="K447" s="845"/>
      <c r="L447" s="711"/>
      <c r="M447" s="711"/>
      <c r="V447" s="715"/>
      <c r="W447" s="711"/>
      <c r="X447" s="711"/>
      <c r="Y447" s="711"/>
    </row>
    <row r="448" spans="1:25" ht="15.75" customHeight="1">
      <c r="A448" s="738"/>
      <c r="B448" s="852"/>
      <c r="C448" s="843"/>
      <c r="D448" s="844"/>
      <c r="E448" s="845"/>
      <c r="F448" s="845"/>
      <c r="G448" s="845"/>
      <c r="H448" s="845"/>
      <c r="I448" s="845"/>
      <c r="J448" s="845"/>
      <c r="K448" s="845"/>
      <c r="L448" s="711"/>
      <c r="M448" s="711"/>
      <c r="V448" s="715"/>
      <c r="W448" s="711"/>
      <c r="X448" s="711"/>
      <c r="Y448" s="711"/>
    </row>
    <row r="449" spans="1:25" ht="15.75" customHeight="1">
      <c r="A449" s="738"/>
      <c r="B449" s="852"/>
      <c r="C449" s="843"/>
      <c r="D449" s="844"/>
      <c r="E449" s="845"/>
      <c r="F449" s="845"/>
      <c r="G449" s="845"/>
      <c r="H449" s="845"/>
      <c r="I449" s="845"/>
      <c r="J449" s="845"/>
      <c r="K449" s="845"/>
      <c r="L449" s="711"/>
      <c r="M449" s="711"/>
      <c r="V449" s="715"/>
      <c r="W449" s="711"/>
      <c r="X449" s="711"/>
      <c r="Y449" s="711"/>
    </row>
    <row r="450" spans="1:25" ht="15.75" customHeight="1">
      <c r="A450" s="738"/>
      <c r="B450" s="852"/>
      <c r="C450" s="843"/>
      <c r="D450" s="844"/>
      <c r="E450" s="845"/>
      <c r="F450" s="845"/>
      <c r="G450" s="845"/>
      <c r="H450" s="845"/>
      <c r="I450" s="845"/>
      <c r="J450" s="845"/>
      <c r="K450" s="845"/>
      <c r="L450" s="711"/>
      <c r="M450" s="711"/>
      <c r="V450" s="715"/>
      <c r="W450" s="711"/>
      <c r="X450" s="711"/>
      <c r="Y450" s="711"/>
    </row>
    <row r="451" spans="1:25" ht="15.75" customHeight="1">
      <c r="A451" s="738"/>
      <c r="B451" s="852"/>
      <c r="C451" s="843"/>
      <c r="D451" s="844"/>
      <c r="E451" s="845"/>
      <c r="F451" s="845"/>
      <c r="G451" s="845"/>
      <c r="H451" s="845"/>
      <c r="I451" s="845"/>
      <c r="J451" s="845"/>
      <c r="K451" s="845"/>
      <c r="L451" s="711"/>
      <c r="M451" s="711"/>
      <c r="V451" s="715"/>
      <c r="W451" s="711"/>
      <c r="X451" s="711"/>
      <c r="Y451" s="711"/>
    </row>
    <row r="452" spans="1:25" ht="15.75" customHeight="1">
      <c r="A452" s="738"/>
      <c r="B452" s="852"/>
      <c r="C452" s="843"/>
      <c r="D452" s="844"/>
      <c r="E452" s="845"/>
      <c r="F452" s="845"/>
      <c r="G452" s="845"/>
      <c r="H452" s="845"/>
      <c r="I452" s="845"/>
      <c r="J452" s="845"/>
      <c r="K452" s="845"/>
      <c r="L452" s="711"/>
      <c r="M452" s="711"/>
      <c r="V452" s="715"/>
      <c r="W452" s="711"/>
      <c r="X452" s="711"/>
      <c r="Y452" s="711"/>
    </row>
    <row r="453" spans="1:25" ht="15.75" customHeight="1">
      <c r="A453" s="738"/>
      <c r="B453" s="852"/>
      <c r="C453" s="843"/>
      <c r="D453" s="844"/>
      <c r="E453" s="845"/>
      <c r="F453" s="845"/>
      <c r="G453" s="845"/>
      <c r="H453" s="845"/>
      <c r="I453" s="845"/>
      <c r="J453" s="845"/>
      <c r="K453" s="845"/>
      <c r="L453" s="711"/>
      <c r="M453" s="711"/>
      <c r="V453" s="715"/>
      <c r="W453" s="711"/>
      <c r="X453" s="711"/>
      <c r="Y453" s="711"/>
    </row>
    <row r="454" spans="1:25" ht="15.75" customHeight="1">
      <c r="A454" s="738"/>
      <c r="B454" s="852"/>
      <c r="C454" s="843"/>
      <c r="D454" s="844"/>
      <c r="E454" s="845"/>
      <c r="F454" s="845"/>
      <c r="G454" s="845"/>
      <c r="H454" s="845"/>
      <c r="I454" s="845"/>
      <c r="J454" s="845"/>
      <c r="K454" s="845"/>
      <c r="L454" s="711"/>
      <c r="M454" s="711"/>
      <c r="V454" s="715"/>
      <c r="W454" s="711"/>
      <c r="X454" s="711"/>
      <c r="Y454" s="711"/>
    </row>
    <row r="455" spans="1:25" ht="15.75" customHeight="1">
      <c r="A455" s="738"/>
      <c r="B455" s="852"/>
      <c r="C455" s="843"/>
      <c r="D455" s="844"/>
      <c r="E455" s="845"/>
      <c r="F455" s="845"/>
      <c r="G455" s="845"/>
      <c r="H455" s="845"/>
      <c r="I455" s="845"/>
      <c r="J455" s="845"/>
      <c r="K455" s="845"/>
      <c r="L455" s="711"/>
      <c r="M455" s="711"/>
      <c r="V455" s="715"/>
      <c r="W455" s="711"/>
      <c r="X455" s="711"/>
      <c r="Y455" s="711"/>
    </row>
    <row r="456" spans="1:25" ht="15.75" customHeight="1">
      <c r="A456" s="738"/>
      <c r="B456" s="852"/>
      <c r="C456" s="843"/>
      <c r="D456" s="844"/>
      <c r="E456" s="845"/>
      <c r="F456" s="845"/>
      <c r="G456" s="845"/>
      <c r="H456" s="845"/>
      <c r="I456" s="845"/>
      <c r="J456" s="845"/>
      <c r="K456" s="845"/>
      <c r="L456" s="711"/>
      <c r="M456" s="711"/>
      <c r="V456" s="715"/>
      <c r="W456" s="711"/>
      <c r="X456" s="711"/>
      <c r="Y456" s="711"/>
    </row>
    <row r="457" spans="1:25" ht="15.75" customHeight="1">
      <c r="A457" s="738"/>
      <c r="B457" s="852"/>
      <c r="C457" s="843"/>
      <c r="D457" s="844"/>
      <c r="E457" s="845"/>
      <c r="F457" s="845"/>
      <c r="G457" s="845"/>
      <c r="H457" s="845"/>
      <c r="I457" s="845"/>
      <c r="J457" s="845"/>
      <c r="K457" s="845"/>
      <c r="L457" s="711"/>
      <c r="M457" s="711"/>
      <c r="V457" s="715"/>
      <c r="W457" s="711"/>
      <c r="X457" s="711"/>
      <c r="Y457" s="711"/>
    </row>
    <row r="458" spans="1:25" ht="15.75" customHeight="1">
      <c r="A458" s="738"/>
      <c r="B458" s="852"/>
      <c r="C458" s="843"/>
      <c r="D458" s="844"/>
      <c r="E458" s="845"/>
      <c r="F458" s="845"/>
      <c r="G458" s="845"/>
      <c r="H458" s="845"/>
      <c r="I458" s="845"/>
      <c r="J458" s="845"/>
      <c r="K458" s="845"/>
      <c r="L458" s="711"/>
      <c r="M458" s="711"/>
      <c r="V458" s="715"/>
      <c r="W458" s="711"/>
      <c r="X458" s="711"/>
      <c r="Y458" s="711"/>
    </row>
    <row r="459" spans="1:25" ht="15.75" customHeight="1">
      <c r="A459" s="738"/>
      <c r="B459" s="852"/>
      <c r="C459" s="843"/>
      <c r="D459" s="844"/>
      <c r="E459" s="845"/>
      <c r="F459" s="845"/>
      <c r="G459" s="845"/>
      <c r="H459" s="845"/>
      <c r="I459" s="845"/>
      <c r="J459" s="845"/>
      <c r="K459" s="845"/>
      <c r="L459" s="711"/>
      <c r="M459" s="711"/>
      <c r="V459" s="715"/>
      <c r="W459" s="711"/>
      <c r="X459" s="711"/>
      <c r="Y459" s="711"/>
    </row>
    <row r="460" spans="1:25" ht="15.75" customHeight="1">
      <c r="A460" s="738"/>
      <c r="B460" s="852"/>
      <c r="C460" s="843"/>
      <c r="D460" s="844"/>
      <c r="E460" s="845"/>
      <c r="F460" s="845"/>
      <c r="G460" s="845"/>
      <c r="H460" s="845"/>
      <c r="I460" s="845"/>
      <c r="J460" s="845"/>
      <c r="K460" s="845"/>
      <c r="L460" s="711"/>
      <c r="M460" s="711"/>
      <c r="V460" s="715"/>
      <c r="W460" s="711"/>
      <c r="X460" s="711"/>
      <c r="Y460" s="711"/>
    </row>
    <row r="461" spans="1:25" ht="15.75" customHeight="1">
      <c r="A461" s="738"/>
      <c r="B461" s="852"/>
      <c r="C461" s="843"/>
      <c r="D461" s="844"/>
      <c r="E461" s="845"/>
      <c r="F461" s="845"/>
      <c r="G461" s="845"/>
      <c r="H461" s="845"/>
      <c r="I461" s="845"/>
      <c r="J461" s="845"/>
      <c r="K461" s="845"/>
      <c r="L461" s="711"/>
      <c r="M461" s="711"/>
      <c r="V461" s="715"/>
      <c r="W461" s="711"/>
      <c r="X461" s="711"/>
      <c r="Y461" s="711"/>
    </row>
    <row r="462" spans="1:25" ht="15.75" customHeight="1">
      <c r="A462" s="738"/>
      <c r="B462" s="852"/>
      <c r="C462" s="843"/>
      <c r="D462" s="844"/>
      <c r="E462" s="845"/>
      <c r="F462" s="845"/>
      <c r="G462" s="845"/>
      <c r="H462" s="845"/>
      <c r="I462" s="845"/>
      <c r="J462" s="845"/>
      <c r="K462" s="845"/>
      <c r="L462" s="711"/>
      <c r="M462" s="711"/>
      <c r="V462" s="715"/>
      <c r="W462" s="711"/>
      <c r="X462" s="711"/>
      <c r="Y462" s="711"/>
    </row>
    <row r="463" spans="1:25" ht="15.75" customHeight="1">
      <c r="A463" s="738"/>
      <c r="B463" s="852"/>
      <c r="C463" s="843"/>
      <c r="D463" s="844"/>
      <c r="E463" s="845"/>
      <c r="F463" s="845"/>
      <c r="G463" s="845"/>
      <c r="H463" s="845"/>
      <c r="I463" s="845"/>
      <c r="J463" s="845"/>
      <c r="K463" s="845"/>
      <c r="L463" s="711"/>
      <c r="M463" s="711"/>
      <c r="V463" s="715"/>
      <c r="W463" s="711"/>
      <c r="X463" s="711"/>
      <c r="Y463" s="711"/>
    </row>
    <row r="464" spans="1:25" ht="15.75" customHeight="1">
      <c r="A464" s="738"/>
      <c r="B464" s="852"/>
      <c r="C464" s="843"/>
      <c r="D464" s="844"/>
      <c r="E464" s="845"/>
      <c r="F464" s="845"/>
      <c r="G464" s="845"/>
      <c r="H464" s="845"/>
      <c r="I464" s="845"/>
      <c r="J464" s="845"/>
      <c r="K464" s="845"/>
      <c r="L464" s="711"/>
      <c r="M464" s="711"/>
      <c r="V464" s="715"/>
      <c r="W464" s="711"/>
      <c r="X464" s="711"/>
      <c r="Y464" s="711"/>
    </row>
    <row r="465" spans="1:25" ht="15.75" customHeight="1">
      <c r="A465" s="738"/>
      <c r="B465" s="852"/>
      <c r="C465" s="843"/>
      <c r="D465" s="844"/>
      <c r="E465" s="845"/>
      <c r="F465" s="845"/>
      <c r="G465" s="845"/>
      <c r="H465" s="845"/>
      <c r="I465" s="845"/>
      <c r="J465" s="845"/>
      <c r="K465" s="845"/>
      <c r="L465" s="711"/>
      <c r="M465" s="711"/>
      <c r="V465" s="715"/>
      <c r="W465" s="711"/>
      <c r="X465" s="711"/>
      <c r="Y465" s="711"/>
    </row>
    <row r="466" spans="1:25" ht="15.75" customHeight="1">
      <c r="A466" s="738"/>
      <c r="B466" s="852"/>
      <c r="C466" s="843"/>
      <c r="D466" s="844"/>
      <c r="E466" s="845"/>
      <c r="F466" s="845"/>
      <c r="G466" s="845"/>
      <c r="H466" s="845"/>
      <c r="I466" s="845"/>
      <c r="J466" s="845"/>
      <c r="K466" s="845"/>
      <c r="L466" s="711"/>
      <c r="M466" s="711"/>
      <c r="V466" s="715"/>
      <c r="W466" s="711"/>
      <c r="X466" s="711"/>
      <c r="Y466" s="711"/>
    </row>
    <row r="467" spans="1:25" ht="15.75" customHeight="1">
      <c r="A467" s="738"/>
      <c r="B467" s="852"/>
      <c r="C467" s="843"/>
      <c r="D467" s="844"/>
      <c r="E467" s="845"/>
      <c r="F467" s="845"/>
      <c r="G467" s="845"/>
      <c r="H467" s="845"/>
      <c r="I467" s="845"/>
      <c r="J467" s="845"/>
      <c r="K467" s="845"/>
      <c r="L467" s="711"/>
      <c r="M467" s="711"/>
      <c r="V467" s="715"/>
      <c r="W467" s="711"/>
      <c r="X467" s="711"/>
      <c r="Y467" s="711"/>
    </row>
    <row r="468" spans="1:25" ht="15.75" customHeight="1">
      <c r="A468" s="738"/>
      <c r="B468" s="852"/>
      <c r="C468" s="843"/>
      <c r="D468" s="844"/>
      <c r="E468" s="845"/>
      <c r="F468" s="845"/>
      <c r="G468" s="845"/>
      <c r="H468" s="845"/>
      <c r="I468" s="845"/>
      <c r="J468" s="845"/>
      <c r="K468" s="845"/>
      <c r="L468" s="711"/>
      <c r="M468" s="711"/>
      <c r="V468" s="715"/>
      <c r="W468" s="711"/>
      <c r="X468" s="711"/>
      <c r="Y468" s="711"/>
    </row>
    <row r="469" spans="1:25" ht="15.75" customHeight="1">
      <c r="A469" s="738"/>
      <c r="B469" s="852"/>
      <c r="C469" s="843"/>
      <c r="D469" s="844"/>
      <c r="E469" s="845"/>
      <c r="F469" s="845"/>
      <c r="G469" s="845"/>
      <c r="H469" s="845"/>
      <c r="I469" s="845"/>
      <c r="J469" s="845"/>
      <c r="K469" s="845"/>
      <c r="L469" s="711"/>
      <c r="M469" s="711"/>
      <c r="V469" s="715"/>
      <c r="W469" s="711"/>
      <c r="X469" s="711"/>
      <c r="Y469" s="711"/>
    </row>
    <row r="470" spans="1:25" ht="15.75" customHeight="1">
      <c r="A470" s="738"/>
      <c r="B470" s="852"/>
      <c r="C470" s="843"/>
      <c r="D470" s="844"/>
      <c r="E470" s="845"/>
      <c r="F470" s="845"/>
      <c r="G470" s="845"/>
      <c r="H470" s="845"/>
      <c r="I470" s="845"/>
      <c r="J470" s="845"/>
      <c r="K470" s="845"/>
      <c r="L470" s="711"/>
      <c r="M470" s="711"/>
      <c r="V470" s="715"/>
      <c r="W470" s="711"/>
      <c r="X470" s="711"/>
      <c r="Y470" s="711"/>
    </row>
    <row r="471" spans="1:25" ht="15.75" customHeight="1">
      <c r="A471" s="738"/>
      <c r="B471" s="852"/>
      <c r="C471" s="843"/>
      <c r="D471" s="844"/>
      <c r="E471" s="845"/>
      <c r="F471" s="845"/>
      <c r="G471" s="845"/>
      <c r="H471" s="845"/>
      <c r="I471" s="845"/>
      <c r="J471" s="845"/>
      <c r="K471" s="845"/>
      <c r="L471" s="711"/>
      <c r="M471" s="711"/>
      <c r="V471" s="715"/>
      <c r="W471" s="711"/>
      <c r="X471" s="711"/>
      <c r="Y471" s="711"/>
    </row>
    <row r="472" spans="1:25" ht="15.75" customHeight="1">
      <c r="A472" s="738"/>
      <c r="B472" s="852"/>
      <c r="C472" s="843"/>
      <c r="D472" s="844"/>
      <c r="E472" s="845"/>
      <c r="F472" s="845"/>
      <c r="G472" s="845"/>
      <c r="H472" s="845"/>
      <c r="I472" s="845"/>
      <c r="J472" s="845"/>
      <c r="K472" s="845"/>
      <c r="L472" s="711"/>
      <c r="M472" s="711"/>
      <c r="V472" s="715"/>
      <c r="W472" s="711"/>
      <c r="X472" s="711"/>
      <c r="Y472" s="711"/>
    </row>
    <row r="473" spans="1:25" ht="15.75" customHeight="1">
      <c r="A473" s="738"/>
      <c r="B473" s="852"/>
      <c r="C473" s="843"/>
      <c r="D473" s="844"/>
      <c r="E473" s="845"/>
      <c r="F473" s="845"/>
      <c r="G473" s="845"/>
      <c r="H473" s="845"/>
      <c r="I473" s="845"/>
      <c r="J473" s="845"/>
      <c r="K473" s="845"/>
      <c r="L473" s="711"/>
      <c r="M473" s="711"/>
      <c r="V473" s="715"/>
      <c r="W473" s="711"/>
      <c r="X473" s="711"/>
      <c r="Y473" s="711"/>
    </row>
    <row r="474" spans="1:25" ht="15.75" customHeight="1">
      <c r="A474" s="738"/>
      <c r="B474" s="852"/>
      <c r="C474" s="843"/>
      <c r="D474" s="844"/>
      <c r="E474" s="845"/>
      <c r="F474" s="845"/>
      <c r="G474" s="845"/>
      <c r="H474" s="845"/>
      <c r="I474" s="845"/>
      <c r="J474" s="845"/>
      <c r="K474" s="845"/>
      <c r="L474" s="711"/>
      <c r="M474" s="711"/>
      <c r="V474" s="715"/>
      <c r="W474" s="711"/>
      <c r="X474" s="711"/>
      <c r="Y474" s="711"/>
    </row>
    <row r="475" spans="1:25" ht="15.75" customHeight="1">
      <c r="A475" s="738"/>
      <c r="B475" s="852"/>
      <c r="C475" s="843"/>
      <c r="D475" s="844"/>
      <c r="E475" s="845"/>
      <c r="F475" s="845"/>
      <c r="G475" s="845"/>
      <c r="H475" s="845"/>
      <c r="I475" s="845"/>
      <c r="J475" s="845"/>
      <c r="K475" s="845"/>
      <c r="L475" s="711"/>
      <c r="M475" s="711"/>
      <c r="V475" s="715"/>
      <c r="W475" s="711"/>
      <c r="X475" s="711"/>
      <c r="Y475" s="711"/>
    </row>
    <row r="476" spans="1:25" ht="15.75" customHeight="1">
      <c r="A476" s="738"/>
      <c r="B476" s="852"/>
      <c r="C476" s="843"/>
      <c r="D476" s="844"/>
      <c r="E476" s="845"/>
      <c r="F476" s="845"/>
      <c r="G476" s="845"/>
      <c r="H476" s="845"/>
      <c r="I476" s="845"/>
      <c r="J476" s="845"/>
      <c r="K476" s="845"/>
      <c r="L476" s="711"/>
      <c r="M476" s="711"/>
      <c r="V476" s="715"/>
      <c r="W476" s="711"/>
      <c r="X476" s="711"/>
      <c r="Y476" s="711"/>
    </row>
    <row r="477" spans="1:25" ht="15.75" customHeight="1">
      <c r="A477" s="738"/>
      <c r="B477" s="852"/>
      <c r="C477" s="843"/>
      <c r="D477" s="844"/>
      <c r="E477" s="845"/>
      <c r="F477" s="845"/>
      <c r="G477" s="845"/>
      <c r="H477" s="845"/>
      <c r="I477" s="845"/>
      <c r="J477" s="845"/>
      <c r="K477" s="845"/>
      <c r="L477" s="711"/>
      <c r="M477" s="711"/>
      <c r="V477" s="715"/>
      <c r="W477" s="711"/>
      <c r="X477" s="711"/>
      <c r="Y477" s="711"/>
    </row>
    <row r="478" spans="1:25" ht="15.75" customHeight="1">
      <c r="A478" s="738"/>
      <c r="B478" s="852"/>
      <c r="C478" s="843"/>
      <c r="D478" s="844"/>
      <c r="E478" s="845"/>
      <c r="F478" s="845"/>
      <c r="G478" s="845"/>
      <c r="H478" s="845"/>
      <c r="I478" s="845"/>
      <c r="J478" s="845"/>
      <c r="K478" s="845"/>
      <c r="L478" s="711"/>
      <c r="M478" s="711"/>
      <c r="V478" s="715"/>
      <c r="W478" s="711"/>
      <c r="X478" s="711"/>
      <c r="Y478" s="711"/>
    </row>
    <row r="479" spans="1:25" ht="15.75" customHeight="1">
      <c r="A479" s="738"/>
      <c r="B479" s="852"/>
      <c r="C479" s="843"/>
      <c r="D479" s="844"/>
      <c r="E479" s="845"/>
      <c r="F479" s="845"/>
      <c r="G479" s="845"/>
      <c r="H479" s="845"/>
      <c r="I479" s="845"/>
      <c r="J479" s="845"/>
      <c r="K479" s="845"/>
      <c r="L479" s="711"/>
      <c r="M479" s="711"/>
      <c r="V479" s="715"/>
      <c r="W479" s="711"/>
      <c r="X479" s="711"/>
      <c r="Y479" s="711"/>
    </row>
    <row r="480" spans="1:25" ht="15.75" customHeight="1">
      <c r="A480" s="738"/>
      <c r="B480" s="852"/>
      <c r="C480" s="843"/>
      <c r="D480" s="844"/>
      <c r="E480" s="845"/>
      <c r="F480" s="845"/>
      <c r="G480" s="845"/>
      <c r="H480" s="845"/>
      <c r="I480" s="845"/>
      <c r="J480" s="845"/>
      <c r="K480" s="845"/>
      <c r="L480" s="711"/>
      <c r="M480" s="711"/>
      <c r="V480" s="715"/>
      <c r="W480" s="711"/>
      <c r="X480" s="711"/>
      <c r="Y480" s="711"/>
    </row>
    <row r="481" spans="1:25" ht="15.75" customHeight="1">
      <c r="A481" s="738"/>
      <c r="B481" s="852"/>
      <c r="C481" s="843"/>
      <c r="D481" s="844"/>
      <c r="E481" s="845"/>
      <c r="F481" s="845"/>
      <c r="G481" s="845"/>
      <c r="H481" s="845"/>
      <c r="I481" s="845"/>
      <c r="J481" s="845"/>
      <c r="K481" s="845"/>
      <c r="L481" s="711"/>
      <c r="M481" s="711"/>
      <c r="V481" s="715"/>
      <c r="W481" s="711"/>
      <c r="X481" s="711"/>
      <c r="Y481" s="711"/>
    </row>
    <row r="482" spans="1:25" ht="15.75" customHeight="1">
      <c r="A482" s="738"/>
      <c r="B482" s="852"/>
      <c r="C482" s="843"/>
      <c r="D482" s="844"/>
      <c r="E482" s="845"/>
      <c r="F482" s="845"/>
      <c r="G482" s="845"/>
      <c r="H482" s="845"/>
      <c r="I482" s="845"/>
      <c r="J482" s="845"/>
      <c r="K482" s="845"/>
      <c r="L482" s="711"/>
      <c r="M482" s="711"/>
      <c r="V482" s="715"/>
      <c r="W482" s="711"/>
      <c r="X482" s="711"/>
      <c r="Y482" s="711"/>
    </row>
    <row r="483" spans="1:25" ht="15.75" customHeight="1">
      <c r="A483" s="738"/>
      <c r="B483" s="852"/>
      <c r="C483" s="843"/>
      <c r="D483" s="844"/>
      <c r="E483" s="845"/>
      <c r="F483" s="845"/>
      <c r="G483" s="845"/>
      <c r="H483" s="845"/>
      <c r="I483" s="845"/>
      <c r="J483" s="845"/>
      <c r="K483" s="845"/>
      <c r="L483" s="711"/>
      <c r="M483" s="711"/>
      <c r="V483" s="715"/>
      <c r="W483" s="711"/>
      <c r="X483" s="711"/>
      <c r="Y483" s="711"/>
    </row>
    <row r="484" spans="1:25" ht="15.75" customHeight="1">
      <c r="A484" s="738"/>
      <c r="B484" s="852"/>
      <c r="C484" s="843"/>
      <c r="D484" s="844"/>
      <c r="E484" s="845"/>
      <c r="F484" s="845"/>
      <c r="G484" s="845"/>
      <c r="H484" s="845"/>
      <c r="I484" s="845"/>
      <c r="J484" s="845"/>
      <c r="K484" s="845"/>
      <c r="L484" s="711"/>
      <c r="M484" s="711"/>
      <c r="V484" s="715"/>
      <c r="W484" s="711"/>
      <c r="X484" s="711"/>
      <c r="Y484" s="711"/>
    </row>
    <row r="485" spans="1:25" ht="15.75" customHeight="1">
      <c r="A485" s="738"/>
      <c r="B485" s="852"/>
      <c r="C485" s="843"/>
      <c r="D485" s="844"/>
      <c r="E485" s="845"/>
      <c r="F485" s="845"/>
      <c r="G485" s="845"/>
      <c r="H485" s="845"/>
      <c r="I485" s="845"/>
      <c r="J485" s="845"/>
      <c r="K485" s="845"/>
      <c r="L485" s="711"/>
      <c r="M485" s="711"/>
      <c r="V485" s="715"/>
      <c r="W485" s="711"/>
      <c r="X485" s="711"/>
      <c r="Y485" s="711"/>
    </row>
    <row r="486" spans="1:25" ht="15.75" customHeight="1">
      <c r="A486" s="738"/>
      <c r="B486" s="852"/>
      <c r="C486" s="843"/>
      <c r="D486" s="844"/>
      <c r="E486" s="845"/>
      <c r="F486" s="845"/>
      <c r="G486" s="845"/>
      <c r="H486" s="845"/>
      <c r="I486" s="845"/>
      <c r="J486" s="845"/>
      <c r="K486" s="845"/>
      <c r="L486" s="711"/>
      <c r="M486" s="711"/>
      <c r="V486" s="715"/>
      <c r="W486" s="711"/>
      <c r="X486" s="711"/>
      <c r="Y486" s="711"/>
    </row>
    <row r="487" spans="1:25" ht="15.75" customHeight="1">
      <c r="A487" s="738"/>
      <c r="B487" s="852"/>
      <c r="C487" s="843"/>
      <c r="D487" s="844"/>
      <c r="E487" s="845"/>
      <c r="F487" s="845"/>
      <c r="G487" s="845"/>
      <c r="H487" s="845"/>
      <c r="I487" s="845"/>
      <c r="J487" s="845"/>
      <c r="K487" s="845"/>
      <c r="L487" s="711"/>
      <c r="M487" s="711"/>
      <c r="V487" s="715"/>
      <c r="W487" s="711"/>
      <c r="X487" s="711"/>
      <c r="Y487" s="711"/>
    </row>
    <row r="488" spans="1:25" ht="15.75" customHeight="1">
      <c r="A488" s="738"/>
      <c r="B488" s="852"/>
      <c r="C488" s="843"/>
      <c r="D488" s="844"/>
      <c r="E488" s="845"/>
      <c r="F488" s="845"/>
      <c r="G488" s="845"/>
      <c r="H488" s="845"/>
      <c r="I488" s="845"/>
      <c r="J488" s="845"/>
      <c r="K488" s="845"/>
      <c r="L488" s="711"/>
      <c r="M488" s="711"/>
      <c r="V488" s="715"/>
      <c r="W488" s="711"/>
      <c r="X488" s="711"/>
      <c r="Y488" s="711"/>
    </row>
    <row r="489" spans="1:25" ht="15.75" customHeight="1">
      <c r="A489" s="738"/>
      <c r="B489" s="852"/>
      <c r="C489" s="843"/>
      <c r="D489" s="844"/>
      <c r="E489" s="845"/>
      <c r="F489" s="845"/>
      <c r="G489" s="845"/>
      <c r="H489" s="845"/>
      <c r="I489" s="845"/>
      <c r="J489" s="845"/>
      <c r="K489" s="845"/>
      <c r="L489" s="711"/>
      <c r="M489" s="711"/>
      <c r="V489" s="715"/>
      <c r="W489" s="711"/>
      <c r="X489" s="711"/>
      <c r="Y489" s="711"/>
    </row>
    <row r="490" spans="1:25" ht="15.75" customHeight="1">
      <c r="A490" s="738"/>
      <c r="B490" s="852"/>
      <c r="C490" s="843"/>
      <c r="D490" s="844"/>
      <c r="E490" s="845"/>
      <c r="F490" s="845"/>
      <c r="G490" s="845"/>
      <c r="H490" s="845"/>
      <c r="I490" s="845"/>
      <c r="J490" s="845"/>
      <c r="K490" s="845"/>
      <c r="L490" s="711"/>
      <c r="M490" s="711"/>
      <c r="V490" s="715"/>
      <c r="W490" s="711"/>
      <c r="X490" s="711"/>
      <c r="Y490" s="711"/>
    </row>
    <row r="491" spans="1:25" ht="15.75" customHeight="1">
      <c r="A491" s="738"/>
      <c r="B491" s="852"/>
      <c r="C491" s="843"/>
      <c r="D491" s="844"/>
      <c r="E491" s="845"/>
      <c r="F491" s="845"/>
      <c r="G491" s="845"/>
      <c r="H491" s="845"/>
      <c r="I491" s="845"/>
      <c r="J491" s="845"/>
      <c r="K491" s="845"/>
      <c r="L491" s="711"/>
      <c r="M491" s="711"/>
      <c r="V491" s="715"/>
      <c r="W491" s="711"/>
      <c r="X491" s="711"/>
      <c r="Y491" s="711"/>
    </row>
    <row r="492" spans="1:25" ht="15.75" customHeight="1">
      <c r="A492" s="738"/>
      <c r="B492" s="852"/>
      <c r="C492" s="843"/>
      <c r="D492" s="844"/>
      <c r="E492" s="845"/>
      <c r="F492" s="845"/>
      <c r="G492" s="845"/>
      <c r="H492" s="845"/>
      <c r="I492" s="845"/>
      <c r="J492" s="845"/>
      <c r="K492" s="845"/>
      <c r="L492" s="711"/>
      <c r="M492" s="711"/>
      <c r="V492" s="715"/>
      <c r="W492" s="711"/>
      <c r="X492" s="711"/>
      <c r="Y492" s="711"/>
    </row>
    <row r="493" spans="1:25" ht="15.75" customHeight="1">
      <c r="A493" s="738"/>
      <c r="B493" s="852"/>
      <c r="C493" s="843"/>
      <c r="D493" s="844"/>
      <c r="E493" s="845"/>
      <c r="F493" s="845"/>
      <c r="G493" s="845"/>
      <c r="H493" s="845"/>
      <c r="I493" s="845"/>
      <c r="J493" s="845"/>
      <c r="K493" s="845"/>
      <c r="L493" s="711"/>
      <c r="M493" s="711"/>
      <c r="V493" s="715"/>
      <c r="W493" s="711"/>
      <c r="X493" s="711"/>
      <c r="Y493" s="711"/>
    </row>
    <row r="494" spans="1:25" ht="15.75" customHeight="1">
      <c r="A494" s="738"/>
      <c r="B494" s="852"/>
      <c r="C494" s="843"/>
      <c r="D494" s="844"/>
      <c r="E494" s="845"/>
      <c r="F494" s="845"/>
      <c r="G494" s="845"/>
      <c r="H494" s="845"/>
      <c r="I494" s="845"/>
      <c r="J494" s="845"/>
      <c r="K494" s="845"/>
      <c r="L494" s="711"/>
      <c r="M494" s="711"/>
      <c r="V494" s="715"/>
      <c r="W494" s="711"/>
      <c r="X494" s="711"/>
      <c r="Y494" s="711"/>
    </row>
    <row r="495" spans="1:25" ht="15.75" customHeight="1">
      <c r="A495" s="738"/>
      <c r="B495" s="852"/>
      <c r="C495" s="843"/>
      <c r="D495" s="844"/>
      <c r="E495" s="845"/>
      <c r="F495" s="845"/>
      <c r="G495" s="845"/>
      <c r="H495" s="845"/>
      <c r="I495" s="845"/>
      <c r="J495" s="845"/>
      <c r="K495" s="845"/>
      <c r="L495" s="711"/>
      <c r="M495" s="711"/>
      <c r="V495" s="715"/>
      <c r="W495" s="711"/>
      <c r="X495" s="711"/>
      <c r="Y495" s="711"/>
    </row>
    <row r="496" spans="1:25" ht="15.75" customHeight="1">
      <c r="A496" s="738"/>
      <c r="B496" s="852"/>
      <c r="C496" s="843"/>
      <c r="D496" s="844"/>
      <c r="E496" s="845"/>
      <c r="F496" s="845"/>
      <c r="G496" s="845"/>
      <c r="H496" s="845"/>
      <c r="I496" s="845"/>
      <c r="J496" s="845"/>
      <c r="K496" s="845"/>
      <c r="L496" s="711"/>
      <c r="M496" s="711"/>
      <c r="V496" s="715"/>
      <c r="W496" s="711"/>
      <c r="X496" s="711"/>
      <c r="Y496" s="711"/>
    </row>
    <row r="497" spans="1:25" ht="15.75" customHeight="1">
      <c r="A497" s="738"/>
      <c r="B497" s="852"/>
      <c r="C497" s="843"/>
      <c r="D497" s="844"/>
      <c r="E497" s="845"/>
      <c r="F497" s="845"/>
      <c r="G497" s="845"/>
      <c r="H497" s="845"/>
      <c r="I497" s="845"/>
      <c r="J497" s="845"/>
      <c r="K497" s="845"/>
      <c r="L497" s="711"/>
      <c r="M497" s="711"/>
      <c r="V497" s="715"/>
      <c r="W497" s="711"/>
      <c r="X497" s="711"/>
      <c r="Y497" s="711"/>
    </row>
    <row r="498" spans="1:25" ht="15.75" customHeight="1">
      <c r="A498" s="738"/>
      <c r="B498" s="852"/>
      <c r="C498" s="843"/>
      <c r="D498" s="844"/>
      <c r="E498" s="845"/>
      <c r="F498" s="845"/>
      <c r="G498" s="845"/>
      <c r="H498" s="845"/>
      <c r="I498" s="845"/>
      <c r="J498" s="845"/>
      <c r="K498" s="845"/>
      <c r="L498" s="711"/>
      <c r="M498" s="711"/>
      <c r="V498" s="715"/>
      <c r="W498" s="711"/>
      <c r="X498" s="711"/>
      <c r="Y498" s="711"/>
    </row>
    <row r="499" spans="1:25" ht="15.75" customHeight="1">
      <c r="A499" s="738"/>
      <c r="B499" s="852"/>
      <c r="C499" s="843"/>
      <c r="D499" s="844"/>
      <c r="E499" s="845"/>
      <c r="F499" s="845"/>
      <c r="G499" s="845"/>
      <c r="H499" s="845"/>
      <c r="I499" s="845"/>
      <c r="J499" s="845"/>
      <c r="K499" s="845"/>
      <c r="L499" s="711"/>
      <c r="M499" s="711"/>
      <c r="V499" s="715"/>
      <c r="W499" s="711"/>
      <c r="X499" s="711"/>
      <c r="Y499" s="711"/>
    </row>
    <row r="500" spans="1:25" ht="15.75" customHeight="1">
      <c r="A500" s="738"/>
      <c r="B500" s="852"/>
      <c r="C500" s="843"/>
      <c r="D500" s="844"/>
      <c r="E500" s="845"/>
      <c r="F500" s="845"/>
      <c r="G500" s="845"/>
      <c r="H500" s="845"/>
      <c r="I500" s="845"/>
      <c r="J500" s="845"/>
      <c r="K500" s="845"/>
      <c r="L500" s="711"/>
      <c r="M500" s="711"/>
      <c r="V500" s="715"/>
      <c r="W500" s="711"/>
      <c r="X500" s="711"/>
      <c r="Y500" s="711"/>
    </row>
    <row r="501" spans="1:25" ht="15.75" customHeight="1">
      <c r="A501" s="738"/>
      <c r="B501" s="852"/>
      <c r="C501" s="843"/>
      <c r="D501" s="844"/>
      <c r="E501" s="845"/>
      <c r="F501" s="845"/>
      <c r="G501" s="845"/>
      <c r="H501" s="845"/>
      <c r="I501" s="845"/>
      <c r="J501" s="845"/>
      <c r="K501" s="845"/>
      <c r="L501" s="711"/>
      <c r="M501" s="711"/>
      <c r="V501" s="715"/>
      <c r="W501" s="711"/>
      <c r="X501" s="711"/>
      <c r="Y501" s="711"/>
    </row>
    <row r="502" spans="1:25" ht="15.75" customHeight="1">
      <c r="A502" s="738"/>
      <c r="B502" s="852"/>
      <c r="C502" s="843"/>
      <c r="D502" s="844"/>
      <c r="E502" s="845"/>
      <c r="F502" s="845"/>
      <c r="G502" s="845"/>
      <c r="H502" s="845"/>
      <c r="I502" s="845"/>
      <c r="J502" s="845"/>
      <c r="K502" s="845"/>
      <c r="L502" s="711"/>
      <c r="M502" s="711"/>
      <c r="V502" s="715"/>
      <c r="W502" s="711"/>
      <c r="X502" s="711"/>
      <c r="Y502" s="711"/>
    </row>
    <row r="503" spans="1:25" ht="15.75" customHeight="1">
      <c r="A503" s="738"/>
      <c r="B503" s="852"/>
      <c r="C503" s="843"/>
      <c r="D503" s="844"/>
      <c r="E503" s="845"/>
      <c r="F503" s="845"/>
      <c r="G503" s="845"/>
      <c r="H503" s="845"/>
      <c r="I503" s="845"/>
      <c r="J503" s="845"/>
      <c r="K503" s="845"/>
      <c r="L503" s="711"/>
      <c r="M503" s="711"/>
      <c r="V503" s="715"/>
      <c r="W503" s="711"/>
      <c r="X503" s="711"/>
      <c r="Y503" s="711"/>
    </row>
    <row r="504" spans="1:25" ht="15.75" customHeight="1">
      <c r="A504" s="738"/>
      <c r="B504" s="852"/>
      <c r="C504" s="843"/>
      <c r="D504" s="844"/>
      <c r="E504" s="845"/>
      <c r="F504" s="845"/>
      <c r="G504" s="845"/>
      <c r="H504" s="845"/>
      <c r="I504" s="845"/>
      <c r="J504" s="845"/>
      <c r="K504" s="845"/>
      <c r="L504" s="711"/>
      <c r="M504" s="711"/>
      <c r="V504" s="715"/>
      <c r="W504" s="711"/>
      <c r="X504" s="711"/>
      <c r="Y504" s="711"/>
    </row>
    <row r="505" spans="1:25" ht="15.75" customHeight="1">
      <c r="A505" s="738"/>
      <c r="B505" s="852"/>
      <c r="C505" s="843"/>
      <c r="D505" s="844"/>
      <c r="E505" s="845"/>
      <c r="F505" s="845"/>
      <c r="G505" s="845"/>
      <c r="H505" s="845"/>
      <c r="I505" s="845"/>
      <c r="J505" s="845"/>
      <c r="K505" s="845"/>
      <c r="L505" s="711"/>
      <c r="M505" s="711"/>
      <c r="V505" s="715"/>
      <c r="W505" s="711"/>
      <c r="X505" s="711"/>
      <c r="Y505" s="711"/>
    </row>
    <row r="506" spans="1:25" ht="15.75" customHeight="1">
      <c r="A506" s="738"/>
      <c r="B506" s="852"/>
      <c r="C506" s="843"/>
      <c r="D506" s="844"/>
      <c r="E506" s="845"/>
      <c r="F506" s="845"/>
      <c r="G506" s="845"/>
      <c r="H506" s="845"/>
      <c r="I506" s="845"/>
      <c r="J506" s="845"/>
      <c r="K506" s="845"/>
      <c r="L506" s="711"/>
      <c r="M506" s="711"/>
      <c r="V506" s="715"/>
      <c r="W506" s="711"/>
      <c r="X506" s="711"/>
      <c r="Y506" s="711"/>
    </row>
    <row r="507" spans="1:25" ht="15.75" customHeight="1">
      <c r="A507" s="738"/>
      <c r="B507" s="852"/>
      <c r="C507" s="843"/>
      <c r="D507" s="844"/>
      <c r="E507" s="845"/>
      <c r="F507" s="845"/>
      <c r="G507" s="845"/>
      <c r="H507" s="845"/>
      <c r="I507" s="845"/>
      <c r="J507" s="845"/>
      <c r="K507" s="845"/>
      <c r="L507" s="711"/>
      <c r="M507" s="711"/>
      <c r="V507" s="715"/>
      <c r="W507" s="711"/>
      <c r="X507" s="711"/>
      <c r="Y507" s="711"/>
    </row>
    <row r="508" spans="1:25" ht="15.75" customHeight="1">
      <c r="A508" s="738"/>
      <c r="B508" s="852"/>
      <c r="C508" s="843"/>
      <c r="D508" s="844"/>
      <c r="E508" s="845"/>
      <c r="F508" s="845"/>
      <c r="G508" s="845"/>
      <c r="H508" s="845"/>
      <c r="I508" s="845"/>
      <c r="J508" s="845"/>
      <c r="K508" s="845"/>
      <c r="L508" s="711"/>
      <c r="M508" s="711"/>
      <c r="V508" s="715"/>
      <c r="W508" s="711"/>
      <c r="X508" s="711"/>
      <c r="Y508" s="711"/>
    </row>
    <row r="509" spans="1:25" ht="15.75" customHeight="1">
      <c r="A509" s="738"/>
      <c r="B509" s="852"/>
      <c r="C509" s="843"/>
      <c r="D509" s="844"/>
      <c r="E509" s="845"/>
      <c r="F509" s="845"/>
      <c r="G509" s="845"/>
      <c r="H509" s="845"/>
      <c r="I509" s="845"/>
      <c r="J509" s="845"/>
      <c r="K509" s="845"/>
      <c r="L509" s="711"/>
      <c r="M509" s="711"/>
      <c r="V509" s="715"/>
      <c r="W509" s="711"/>
      <c r="X509" s="711"/>
      <c r="Y509" s="711"/>
    </row>
    <row r="510" spans="1:25" ht="15.75" customHeight="1">
      <c r="A510" s="738"/>
      <c r="B510" s="852"/>
      <c r="C510" s="843"/>
      <c r="D510" s="844"/>
      <c r="E510" s="845"/>
      <c r="F510" s="845"/>
      <c r="G510" s="845"/>
      <c r="H510" s="845"/>
      <c r="I510" s="845"/>
      <c r="J510" s="845"/>
      <c r="K510" s="845"/>
      <c r="L510" s="711"/>
      <c r="M510" s="711"/>
      <c r="V510" s="715"/>
      <c r="W510" s="711"/>
      <c r="X510" s="711"/>
      <c r="Y510" s="711"/>
    </row>
    <row r="511" spans="1:25" ht="15.75" customHeight="1">
      <c r="A511" s="738"/>
      <c r="B511" s="852"/>
      <c r="C511" s="843"/>
      <c r="D511" s="844"/>
      <c r="E511" s="845"/>
      <c r="F511" s="845"/>
      <c r="G511" s="845"/>
      <c r="H511" s="845"/>
      <c r="I511" s="845"/>
      <c r="J511" s="845"/>
      <c r="K511" s="845"/>
      <c r="L511" s="711"/>
      <c r="M511" s="711"/>
      <c r="V511" s="715"/>
      <c r="W511" s="711"/>
      <c r="X511" s="711"/>
      <c r="Y511" s="711"/>
    </row>
    <row r="512" spans="1:25" ht="15.75" customHeight="1">
      <c r="A512" s="738"/>
      <c r="B512" s="852"/>
      <c r="C512" s="843"/>
      <c r="D512" s="844"/>
      <c r="E512" s="845"/>
      <c r="F512" s="845"/>
      <c r="G512" s="845"/>
      <c r="H512" s="845"/>
      <c r="I512" s="845"/>
      <c r="J512" s="845"/>
      <c r="K512" s="845"/>
      <c r="L512" s="711"/>
      <c r="M512" s="711"/>
      <c r="V512" s="715"/>
      <c r="W512" s="711"/>
      <c r="X512" s="711"/>
      <c r="Y512" s="711"/>
    </row>
    <row r="513" spans="1:25" ht="15.75" customHeight="1">
      <c r="A513" s="738"/>
      <c r="B513" s="852"/>
      <c r="C513" s="843"/>
      <c r="D513" s="844"/>
      <c r="E513" s="845"/>
      <c r="F513" s="845"/>
      <c r="G513" s="845"/>
      <c r="H513" s="845"/>
      <c r="I513" s="845"/>
      <c r="J513" s="845"/>
      <c r="K513" s="845"/>
      <c r="L513" s="711"/>
      <c r="M513" s="711"/>
      <c r="V513" s="715"/>
      <c r="W513" s="711"/>
      <c r="X513" s="711"/>
      <c r="Y513" s="711"/>
    </row>
    <row r="514" spans="1:25" ht="15.75" customHeight="1">
      <c r="A514" s="738"/>
      <c r="B514" s="852"/>
      <c r="C514" s="843"/>
      <c r="D514" s="844"/>
      <c r="E514" s="845"/>
      <c r="F514" s="845"/>
      <c r="G514" s="845"/>
      <c r="H514" s="845"/>
      <c r="I514" s="845"/>
      <c r="J514" s="845"/>
      <c r="K514" s="845"/>
      <c r="L514" s="711"/>
      <c r="M514" s="711"/>
      <c r="V514" s="715"/>
      <c r="W514" s="711"/>
      <c r="X514" s="711"/>
      <c r="Y514" s="711"/>
    </row>
    <row r="515" spans="1:25" ht="15.75" customHeight="1">
      <c r="A515" s="738"/>
      <c r="B515" s="852"/>
      <c r="C515" s="843"/>
      <c r="D515" s="844"/>
      <c r="E515" s="845"/>
      <c r="F515" s="845"/>
      <c r="G515" s="845"/>
      <c r="H515" s="845"/>
      <c r="I515" s="845"/>
      <c r="J515" s="845"/>
      <c r="K515" s="845"/>
      <c r="L515" s="711"/>
      <c r="M515" s="711"/>
      <c r="V515" s="715"/>
      <c r="W515" s="711"/>
      <c r="X515" s="711"/>
      <c r="Y515" s="711"/>
    </row>
    <row r="516" spans="1:25" ht="15.75" customHeight="1">
      <c r="A516" s="738"/>
      <c r="B516" s="852"/>
      <c r="C516" s="843"/>
      <c r="D516" s="844"/>
      <c r="E516" s="845"/>
      <c r="F516" s="845"/>
      <c r="G516" s="845"/>
      <c r="H516" s="845"/>
      <c r="I516" s="845"/>
      <c r="J516" s="845"/>
      <c r="K516" s="845"/>
      <c r="L516" s="711"/>
      <c r="M516" s="711"/>
      <c r="V516" s="715"/>
      <c r="W516" s="711"/>
      <c r="X516" s="711"/>
      <c r="Y516" s="711"/>
    </row>
    <row r="517" spans="1:25" ht="15.75" customHeight="1">
      <c r="A517" s="738"/>
      <c r="B517" s="852"/>
      <c r="C517" s="843"/>
      <c r="D517" s="844"/>
      <c r="E517" s="845"/>
      <c r="F517" s="845"/>
      <c r="G517" s="845"/>
      <c r="H517" s="845"/>
      <c r="I517" s="845"/>
      <c r="J517" s="845"/>
      <c r="K517" s="845"/>
      <c r="L517" s="711"/>
      <c r="M517" s="711"/>
      <c r="V517" s="715"/>
      <c r="W517" s="711"/>
      <c r="X517" s="711"/>
      <c r="Y517" s="711"/>
    </row>
    <row r="518" spans="1:25" ht="15.75" customHeight="1">
      <c r="A518" s="738"/>
      <c r="B518" s="852"/>
      <c r="C518" s="843"/>
      <c r="D518" s="844"/>
      <c r="E518" s="845"/>
      <c r="F518" s="845"/>
      <c r="G518" s="845"/>
      <c r="H518" s="845"/>
      <c r="I518" s="845"/>
      <c r="J518" s="845"/>
      <c r="K518" s="845"/>
      <c r="L518" s="711"/>
      <c r="M518" s="711"/>
      <c r="V518" s="715"/>
      <c r="W518" s="711"/>
      <c r="X518" s="711"/>
      <c r="Y518" s="711"/>
    </row>
    <row r="519" spans="1:25" ht="15.75" customHeight="1">
      <c r="A519" s="738"/>
      <c r="B519" s="852"/>
      <c r="C519" s="843"/>
      <c r="D519" s="844"/>
      <c r="E519" s="845"/>
      <c r="F519" s="845"/>
      <c r="G519" s="845"/>
      <c r="H519" s="845"/>
      <c r="I519" s="845"/>
      <c r="J519" s="845"/>
      <c r="K519" s="845"/>
      <c r="L519" s="711"/>
      <c r="M519" s="711"/>
      <c r="V519" s="715"/>
      <c r="W519" s="711"/>
      <c r="X519" s="711"/>
      <c r="Y519" s="711"/>
    </row>
    <row r="520" spans="1:25" ht="15.75" customHeight="1">
      <c r="A520" s="738"/>
      <c r="B520" s="852"/>
      <c r="C520" s="843"/>
      <c r="D520" s="844"/>
      <c r="E520" s="845"/>
      <c r="F520" s="845"/>
      <c r="G520" s="845"/>
      <c r="H520" s="845"/>
      <c r="I520" s="845"/>
      <c r="J520" s="845"/>
      <c r="K520" s="845"/>
      <c r="L520" s="711"/>
      <c r="M520" s="711"/>
      <c r="V520" s="715"/>
      <c r="W520" s="711"/>
      <c r="X520" s="711"/>
      <c r="Y520" s="711"/>
    </row>
    <row r="521" spans="1:25" ht="15.75" customHeight="1">
      <c r="A521" s="738"/>
      <c r="B521" s="852"/>
      <c r="C521" s="843"/>
      <c r="D521" s="844"/>
      <c r="E521" s="845"/>
      <c r="F521" s="845"/>
      <c r="G521" s="845"/>
      <c r="H521" s="845"/>
      <c r="I521" s="845"/>
      <c r="J521" s="845"/>
      <c r="K521" s="845"/>
      <c r="L521" s="711"/>
      <c r="M521" s="711"/>
      <c r="V521" s="715"/>
      <c r="W521" s="711"/>
      <c r="X521" s="711"/>
      <c r="Y521" s="711"/>
    </row>
    <row r="522" spans="1:25" ht="15.75" customHeight="1">
      <c r="A522" s="738"/>
      <c r="B522" s="852"/>
      <c r="C522" s="843"/>
      <c r="D522" s="844"/>
      <c r="E522" s="845"/>
      <c r="F522" s="845"/>
      <c r="G522" s="845"/>
      <c r="H522" s="845"/>
      <c r="I522" s="845"/>
      <c r="J522" s="845"/>
      <c r="K522" s="845"/>
      <c r="L522" s="711"/>
      <c r="M522" s="711"/>
      <c r="V522" s="715"/>
      <c r="W522" s="711"/>
      <c r="X522" s="711"/>
      <c r="Y522" s="711"/>
    </row>
    <row r="523" spans="1:25" ht="15.75" customHeight="1">
      <c r="A523" s="738"/>
      <c r="B523" s="852"/>
      <c r="C523" s="843"/>
      <c r="D523" s="844"/>
      <c r="E523" s="845"/>
      <c r="F523" s="845"/>
      <c r="G523" s="845"/>
      <c r="H523" s="845"/>
      <c r="I523" s="845"/>
      <c r="J523" s="845"/>
      <c r="K523" s="845"/>
      <c r="L523" s="711"/>
      <c r="M523" s="711"/>
      <c r="V523" s="715"/>
      <c r="W523" s="711"/>
      <c r="X523" s="711"/>
      <c r="Y523" s="711"/>
    </row>
    <row r="524" spans="1:25" ht="15.75" customHeight="1">
      <c r="A524" s="738"/>
      <c r="B524" s="852"/>
      <c r="C524" s="843"/>
      <c r="D524" s="844"/>
      <c r="E524" s="845"/>
      <c r="F524" s="845"/>
      <c r="G524" s="845"/>
      <c r="H524" s="845"/>
      <c r="I524" s="845"/>
      <c r="J524" s="845"/>
      <c r="K524" s="845"/>
      <c r="L524" s="711"/>
      <c r="M524" s="711"/>
      <c r="V524" s="715"/>
      <c r="W524" s="711"/>
      <c r="X524" s="711"/>
      <c r="Y524" s="711"/>
    </row>
    <row r="525" spans="1:25" ht="15.75" customHeight="1">
      <c r="A525" s="738"/>
      <c r="B525" s="852"/>
      <c r="C525" s="843"/>
      <c r="D525" s="844"/>
      <c r="E525" s="845"/>
      <c r="F525" s="845"/>
      <c r="G525" s="845"/>
      <c r="H525" s="845"/>
      <c r="I525" s="845"/>
      <c r="J525" s="845"/>
      <c r="K525" s="845"/>
      <c r="L525" s="711"/>
      <c r="M525" s="711"/>
      <c r="V525" s="715"/>
      <c r="W525" s="711"/>
      <c r="X525" s="711"/>
      <c r="Y525" s="711"/>
    </row>
    <row r="526" spans="1:25" ht="15.75" customHeight="1">
      <c r="A526" s="738"/>
      <c r="B526" s="852"/>
      <c r="C526" s="843"/>
      <c r="D526" s="844"/>
      <c r="E526" s="845"/>
      <c r="F526" s="845"/>
      <c r="G526" s="845"/>
      <c r="H526" s="845"/>
      <c r="I526" s="845"/>
      <c r="J526" s="845"/>
      <c r="K526" s="845"/>
      <c r="L526" s="711"/>
      <c r="M526" s="711"/>
      <c r="V526" s="715"/>
      <c r="W526" s="711"/>
      <c r="X526" s="711"/>
      <c r="Y526" s="711"/>
    </row>
    <row r="527" spans="1:25" ht="15.75" customHeight="1">
      <c r="A527" s="738"/>
      <c r="B527" s="852"/>
      <c r="C527" s="843"/>
      <c r="D527" s="844"/>
      <c r="E527" s="845"/>
      <c r="F527" s="845"/>
      <c r="G527" s="845"/>
      <c r="H527" s="845"/>
      <c r="I527" s="845"/>
      <c r="J527" s="845"/>
      <c r="K527" s="845"/>
      <c r="L527" s="711"/>
      <c r="M527" s="711"/>
      <c r="V527" s="715"/>
      <c r="W527" s="711"/>
      <c r="X527" s="711"/>
      <c r="Y527" s="711"/>
    </row>
    <row r="528" spans="1:25" ht="15.75" customHeight="1">
      <c r="A528" s="738"/>
      <c r="B528" s="852"/>
      <c r="C528" s="843"/>
      <c r="D528" s="844"/>
      <c r="E528" s="845"/>
      <c r="F528" s="845"/>
      <c r="G528" s="845"/>
      <c r="H528" s="845"/>
      <c r="I528" s="845"/>
      <c r="J528" s="845"/>
      <c r="K528" s="845"/>
      <c r="L528" s="711"/>
      <c r="M528" s="711"/>
      <c r="V528" s="715"/>
      <c r="W528" s="711"/>
      <c r="X528" s="711"/>
      <c r="Y528" s="711"/>
    </row>
    <row r="529" spans="1:25" ht="15.75" customHeight="1">
      <c r="A529" s="738"/>
      <c r="B529" s="852"/>
      <c r="C529" s="843"/>
      <c r="D529" s="844"/>
      <c r="E529" s="845"/>
      <c r="F529" s="845"/>
      <c r="G529" s="845"/>
      <c r="H529" s="845"/>
      <c r="I529" s="845"/>
      <c r="J529" s="845"/>
      <c r="K529" s="845"/>
      <c r="L529" s="711"/>
      <c r="M529" s="711"/>
      <c r="V529" s="715"/>
      <c r="W529" s="711"/>
      <c r="X529" s="711"/>
      <c r="Y529" s="711"/>
    </row>
    <row r="530" spans="1:25" ht="15.75" customHeight="1">
      <c r="A530" s="738"/>
      <c r="B530" s="852"/>
      <c r="C530" s="843"/>
      <c r="D530" s="844"/>
      <c r="E530" s="845"/>
      <c r="F530" s="845"/>
      <c r="G530" s="845"/>
      <c r="H530" s="845"/>
      <c r="I530" s="845"/>
      <c r="J530" s="845"/>
      <c r="K530" s="845"/>
      <c r="L530" s="711"/>
      <c r="M530" s="711"/>
      <c r="V530" s="715"/>
      <c r="W530" s="711"/>
      <c r="X530" s="711"/>
      <c r="Y530" s="711"/>
    </row>
    <row r="531" spans="1:25" ht="15.75" customHeight="1">
      <c r="A531" s="738"/>
      <c r="B531" s="852"/>
      <c r="C531" s="843"/>
      <c r="D531" s="844"/>
      <c r="E531" s="845"/>
      <c r="F531" s="845"/>
      <c r="G531" s="845"/>
      <c r="H531" s="845"/>
      <c r="I531" s="845"/>
      <c r="J531" s="845"/>
      <c r="K531" s="845"/>
      <c r="L531" s="711"/>
      <c r="M531" s="711"/>
      <c r="V531" s="715"/>
      <c r="W531" s="711"/>
      <c r="X531" s="711"/>
      <c r="Y531" s="711"/>
    </row>
    <row r="532" spans="1:25" ht="15.75" customHeight="1">
      <c r="A532" s="738"/>
      <c r="B532" s="852"/>
      <c r="C532" s="843"/>
      <c r="D532" s="844"/>
      <c r="E532" s="845"/>
      <c r="F532" s="845"/>
      <c r="G532" s="845"/>
      <c r="H532" s="845"/>
      <c r="I532" s="845"/>
      <c r="J532" s="845"/>
      <c r="K532" s="845"/>
      <c r="L532" s="711"/>
      <c r="M532" s="711"/>
      <c r="V532" s="715"/>
      <c r="W532" s="711"/>
      <c r="X532" s="711"/>
      <c r="Y532" s="711"/>
    </row>
    <row r="533" spans="1:25" ht="15.75" customHeight="1">
      <c r="A533" s="738"/>
      <c r="B533" s="852"/>
      <c r="C533" s="843"/>
      <c r="D533" s="844"/>
      <c r="E533" s="845"/>
      <c r="F533" s="845"/>
      <c r="G533" s="845"/>
      <c r="H533" s="845"/>
      <c r="I533" s="845"/>
      <c r="J533" s="845"/>
      <c r="K533" s="845"/>
      <c r="L533" s="711"/>
      <c r="M533" s="711"/>
      <c r="V533" s="715"/>
      <c r="W533" s="711"/>
      <c r="X533" s="711"/>
      <c r="Y533" s="711"/>
    </row>
    <row r="534" spans="1:25" ht="15.75" customHeight="1">
      <c r="A534" s="738"/>
      <c r="B534" s="852"/>
      <c r="C534" s="843"/>
      <c r="D534" s="844"/>
      <c r="E534" s="845"/>
      <c r="F534" s="845"/>
      <c r="G534" s="845"/>
      <c r="H534" s="845"/>
      <c r="I534" s="845"/>
      <c r="J534" s="845"/>
      <c r="K534" s="845"/>
      <c r="L534" s="711"/>
      <c r="M534" s="711"/>
      <c r="V534" s="715"/>
      <c r="W534" s="711"/>
      <c r="X534" s="711"/>
      <c r="Y534" s="711"/>
    </row>
    <row r="535" spans="1:25" ht="15.75" customHeight="1">
      <c r="A535" s="738"/>
      <c r="B535" s="852"/>
      <c r="C535" s="843"/>
      <c r="D535" s="844"/>
      <c r="E535" s="845"/>
      <c r="F535" s="845"/>
      <c r="G535" s="845"/>
      <c r="H535" s="845"/>
      <c r="I535" s="845"/>
      <c r="J535" s="845"/>
      <c r="K535" s="845"/>
      <c r="L535" s="711"/>
      <c r="M535" s="711"/>
      <c r="V535" s="715"/>
      <c r="W535" s="711"/>
      <c r="X535" s="711"/>
      <c r="Y535" s="711"/>
    </row>
    <row r="536" spans="1:25" ht="15.75" customHeight="1">
      <c r="A536" s="738"/>
      <c r="B536" s="852"/>
      <c r="C536" s="843"/>
      <c r="D536" s="844"/>
      <c r="E536" s="845"/>
      <c r="F536" s="845"/>
      <c r="G536" s="845"/>
      <c r="H536" s="845"/>
      <c r="I536" s="845"/>
      <c r="J536" s="845"/>
      <c r="K536" s="845"/>
      <c r="L536" s="711"/>
      <c r="M536" s="711"/>
      <c r="V536" s="715"/>
      <c r="W536" s="711"/>
      <c r="X536" s="711"/>
      <c r="Y536" s="711"/>
    </row>
    <row r="537" spans="1:25" ht="15.75" customHeight="1">
      <c r="A537" s="738"/>
      <c r="B537" s="852"/>
      <c r="C537" s="843"/>
      <c r="D537" s="844"/>
      <c r="E537" s="845"/>
      <c r="F537" s="845"/>
      <c r="G537" s="845"/>
      <c r="H537" s="845"/>
      <c r="I537" s="845"/>
      <c r="J537" s="845"/>
      <c r="K537" s="845"/>
      <c r="L537" s="711"/>
      <c r="M537" s="711"/>
      <c r="V537" s="715"/>
      <c r="W537" s="711"/>
      <c r="X537" s="711"/>
      <c r="Y537" s="711"/>
    </row>
    <row r="538" spans="1:25" ht="15.75" customHeight="1">
      <c r="A538" s="738"/>
      <c r="B538" s="852"/>
      <c r="C538" s="843"/>
      <c r="D538" s="844"/>
      <c r="E538" s="845"/>
      <c r="F538" s="845"/>
      <c r="G538" s="845"/>
      <c r="H538" s="845"/>
      <c r="I538" s="845"/>
      <c r="J538" s="845"/>
      <c r="K538" s="845"/>
      <c r="L538" s="711"/>
      <c r="M538" s="711"/>
      <c r="V538" s="715"/>
      <c r="W538" s="711"/>
      <c r="X538" s="711"/>
      <c r="Y538" s="711"/>
    </row>
    <row r="539" spans="1:25" ht="15.75" customHeight="1">
      <c r="A539" s="738"/>
      <c r="B539" s="852"/>
      <c r="C539" s="843"/>
      <c r="D539" s="844"/>
      <c r="E539" s="845"/>
      <c r="F539" s="845"/>
      <c r="G539" s="845"/>
      <c r="H539" s="845"/>
      <c r="I539" s="845"/>
      <c r="J539" s="845"/>
      <c r="K539" s="845"/>
      <c r="L539" s="711"/>
      <c r="M539" s="711"/>
      <c r="V539" s="715"/>
      <c r="W539" s="711"/>
      <c r="X539" s="711"/>
      <c r="Y539" s="711"/>
    </row>
    <row r="540" spans="1:25" ht="15.75" customHeight="1">
      <c r="A540" s="738"/>
      <c r="B540" s="852"/>
      <c r="C540" s="843"/>
      <c r="D540" s="844"/>
      <c r="E540" s="845"/>
      <c r="F540" s="845"/>
      <c r="G540" s="845"/>
      <c r="H540" s="845"/>
      <c r="I540" s="845"/>
      <c r="J540" s="845"/>
      <c r="K540" s="845"/>
      <c r="L540" s="711"/>
      <c r="M540" s="711"/>
      <c r="V540" s="715"/>
      <c r="W540" s="711"/>
      <c r="X540" s="711"/>
      <c r="Y540" s="711"/>
    </row>
    <row r="541" spans="1:25" ht="15.75" customHeight="1">
      <c r="A541" s="738"/>
      <c r="B541" s="852"/>
      <c r="C541" s="843"/>
      <c r="D541" s="844"/>
      <c r="E541" s="845"/>
      <c r="F541" s="845"/>
      <c r="G541" s="845"/>
      <c r="H541" s="845"/>
      <c r="I541" s="845"/>
      <c r="J541" s="845"/>
      <c r="K541" s="845"/>
      <c r="L541" s="711"/>
      <c r="M541" s="711"/>
      <c r="V541" s="715"/>
      <c r="W541" s="711"/>
      <c r="X541" s="711"/>
      <c r="Y541" s="711"/>
    </row>
    <row r="542" spans="1:25" ht="15.75" customHeight="1">
      <c r="A542" s="738"/>
      <c r="B542" s="852"/>
      <c r="C542" s="843"/>
      <c r="D542" s="844"/>
      <c r="E542" s="845"/>
      <c r="F542" s="845"/>
      <c r="G542" s="845"/>
      <c r="H542" s="845"/>
      <c r="I542" s="845"/>
      <c r="J542" s="845"/>
      <c r="K542" s="845"/>
      <c r="L542" s="711"/>
      <c r="M542" s="711"/>
      <c r="V542" s="715"/>
      <c r="W542" s="711"/>
      <c r="X542" s="711"/>
      <c r="Y542" s="711"/>
    </row>
    <row r="543" spans="1:25" ht="15.75" customHeight="1">
      <c r="A543" s="738"/>
      <c r="B543" s="852"/>
      <c r="C543" s="843"/>
      <c r="D543" s="844"/>
      <c r="E543" s="845"/>
      <c r="F543" s="845"/>
      <c r="G543" s="845"/>
      <c r="H543" s="845"/>
      <c r="I543" s="845"/>
      <c r="J543" s="845"/>
      <c r="K543" s="845"/>
      <c r="L543" s="711"/>
      <c r="M543" s="711"/>
      <c r="V543" s="715"/>
      <c r="W543" s="711"/>
      <c r="X543" s="711"/>
      <c r="Y543" s="711"/>
    </row>
    <row r="544" spans="1:25" ht="15.75" customHeight="1">
      <c r="A544" s="738"/>
      <c r="B544" s="852"/>
      <c r="C544" s="843"/>
      <c r="D544" s="844"/>
      <c r="E544" s="845"/>
      <c r="F544" s="845"/>
      <c r="G544" s="845"/>
      <c r="H544" s="845"/>
      <c r="I544" s="845"/>
      <c r="J544" s="845"/>
      <c r="K544" s="845"/>
      <c r="L544" s="711"/>
      <c r="M544" s="711"/>
      <c r="V544" s="715"/>
      <c r="W544" s="711"/>
      <c r="X544" s="711"/>
      <c r="Y544" s="711"/>
    </row>
    <row r="545" spans="1:25" ht="15.75" customHeight="1">
      <c r="A545" s="738"/>
      <c r="B545" s="852"/>
      <c r="C545" s="843"/>
      <c r="D545" s="844"/>
      <c r="E545" s="845"/>
      <c r="F545" s="845"/>
      <c r="G545" s="845"/>
      <c r="H545" s="845"/>
      <c r="I545" s="845"/>
      <c r="J545" s="845"/>
      <c r="K545" s="845"/>
      <c r="L545" s="711"/>
      <c r="M545" s="711"/>
      <c r="V545" s="715"/>
      <c r="W545" s="711"/>
      <c r="X545" s="711"/>
      <c r="Y545" s="711"/>
    </row>
    <row r="546" spans="1:25" ht="15.75" customHeight="1">
      <c r="A546" s="738"/>
      <c r="B546" s="852"/>
      <c r="C546" s="843"/>
      <c r="D546" s="844"/>
      <c r="E546" s="845"/>
      <c r="F546" s="845"/>
      <c r="G546" s="845"/>
      <c r="H546" s="845"/>
      <c r="I546" s="845"/>
      <c r="J546" s="845"/>
      <c r="K546" s="845"/>
      <c r="L546" s="711"/>
      <c r="M546" s="711"/>
      <c r="V546" s="715"/>
      <c r="W546" s="711"/>
      <c r="X546" s="711"/>
      <c r="Y546" s="711"/>
    </row>
    <row r="547" spans="1:25" ht="15.75" customHeight="1">
      <c r="A547" s="738"/>
      <c r="B547" s="852"/>
      <c r="C547" s="843"/>
      <c r="D547" s="844"/>
      <c r="E547" s="845"/>
      <c r="F547" s="845"/>
      <c r="G547" s="845"/>
      <c r="H547" s="845"/>
      <c r="I547" s="845"/>
      <c r="J547" s="845"/>
      <c r="K547" s="845"/>
      <c r="L547" s="711"/>
      <c r="M547" s="711"/>
      <c r="V547" s="715"/>
      <c r="W547" s="711"/>
      <c r="X547" s="711"/>
      <c r="Y547" s="711"/>
    </row>
    <row r="548" spans="1:25" ht="15.75" customHeight="1">
      <c r="A548" s="738"/>
      <c r="B548" s="852"/>
      <c r="C548" s="843"/>
      <c r="D548" s="844"/>
      <c r="E548" s="845"/>
      <c r="F548" s="845"/>
      <c r="G548" s="845"/>
      <c r="H548" s="845"/>
      <c r="I548" s="845"/>
      <c r="J548" s="845"/>
      <c r="K548" s="845"/>
      <c r="L548" s="711"/>
      <c r="M548" s="711"/>
      <c r="V548" s="715"/>
      <c r="W548" s="711"/>
      <c r="X548" s="711"/>
      <c r="Y548" s="711"/>
    </row>
    <row r="549" spans="1:25" ht="15.75" customHeight="1">
      <c r="A549" s="738"/>
      <c r="B549" s="852"/>
      <c r="C549" s="843"/>
      <c r="D549" s="844"/>
      <c r="E549" s="845"/>
      <c r="F549" s="845"/>
      <c r="G549" s="845"/>
      <c r="H549" s="845"/>
      <c r="I549" s="845"/>
      <c r="J549" s="845"/>
      <c r="K549" s="845"/>
      <c r="L549" s="711"/>
      <c r="M549" s="711"/>
      <c r="V549" s="715"/>
      <c r="W549" s="711"/>
      <c r="X549" s="711"/>
      <c r="Y549" s="711"/>
    </row>
    <row r="550" spans="1:25" ht="15.75" customHeight="1">
      <c r="A550" s="738"/>
      <c r="B550" s="852"/>
      <c r="C550" s="843"/>
      <c r="D550" s="844"/>
      <c r="E550" s="845"/>
      <c r="F550" s="845"/>
      <c r="G550" s="845"/>
      <c r="H550" s="845"/>
      <c r="I550" s="845"/>
      <c r="J550" s="845"/>
      <c r="K550" s="845"/>
      <c r="L550" s="711"/>
      <c r="M550" s="711"/>
      <c r="V550" s="715"/>
      <c r="W550" s="711"/>
      <c r="X550" s="711"/>
      <c r="Y550" s="711"/>
    </row>
    <row r="551" spans="1:25" ht="15.75" customHeight="1">
      <c r="A551" s="738"/>
      <c r="B551" s="852"/>
      <c r="C551" s="843"/>
      <c r="D551" s="844"/>
      <c r="E551" s="845"/>
      <c r="F551" s="845"/>
      <c r="G551" s="845"/>
      <c r="H551" s="845"/>
      <c r="I551" s="845"/>
      <c r="J551" s="845"/>
      <c r="K551" s="845"/>
      <c r="L551" s="711"/>
      <c r="M551" s="711"/>
      <c r="V551" s="715"/>
      <c r="W551" s="711"/>
      <c r="X551" s="711"/>
      <c r="Y551" s="711"/>
    </row>
    <row r="552" spans="1:25" ht="15.75" customHeight="1">
      <c r="A552" s="738"/>
      <c r="B552" s="852"/>
      <c r="C552" s="843"/>
      <c r="D552" s="844"/>
      <c r="E552" s="845"/>
      <c r="F552" s="845"/>
      <c r="G552" s="845"/>
      <c r="H552" s="845"/>
      <c r="I552" s="845"/>
      <c r="J552" s="845"/>
      <c r="K552" s="845"/>
      <c r="L552" s="711"/>
      <c r="M552" s="711"/>
      <c r="V552" s="715"/>
      <c r="W552" s="711"/>
      <c r="X552" s="711"/>
      <c r="Y552" s="711"/>
    </row>
    <row r="553" spans="1:25" ht="15.75" customHeight="1">
      <c r="A553" s="738"/>
      <c r="B553" s="852"/>
      <c r="C553" s="843"/>
      <c r="D553" s="844"/>
      <c r="E553" s="845"/>
      <c r="F553" s="845"/>
      <c r="G553" s="845"/>
      <c r="H553" s="845"/>
      <c r="I553" s="845"/>
      <c r="J553" s="845"/>
      <c r="K553" s="845"/>
      <c r="L553" s="711"/>
      <c r="M553" s="711"/>
      <c r="V553" s="715"/>
      <c r="W553" s="711"/>
      <c r="X553" s="711"/>
      <c r="Y553" s="711"/>
    </row>
    <row r="554" spans="1:25" ht="15.75" customHeight="1">
      <c r="A554" s="738"/>
      <c r="B554" s="852"/>
      <c r="C554" s="843"/>
      <c r="D554" s="844"/>
      <c r="E554" s="845"/>
      <c r="F554" s="845"/>
      <c r="G554" s="845"/>
      <c r="H554" s="845"/>
      <c r="I554" s="845"/>
      <c r="J554" s="845"/>
      <c r="K554" s="845"/>
      <c r="L554" s="711"/>
      <c r="M554" s="711"/>
      <c r="V554" s="715"/>
      <c r="W554" s="711"/>
      <c r="X554" s="711"/>
      <c r="Y554" s="711"/>
    </row>
    <row r="555" spans="1:25" ht="15.75" customHeight="1">
      <c r="A555" s="738"/>
      <c r="B555" s="852"/>
      <c r="C555" s="843"/>
      <c r="D555" s="844"/>
      <c r="E555" s="845"/>
      <c r="F555" s="845"/>
      <c r="G555" s="845"/>
      <c r="H555" s="845"/>
      <c r="I555" s="845"/>
      <c r="J555" s="845"/>
      <c r="K555" s="845"/>
      <c r="L555" s="711"/>
      <c r="M555" s="711"/>
      <c r="V555" s="715"/>
      <c r="W555" s="711"/>
      <c r="X555" s="711"/>
      <c r="Y555" s="711"/>
    </row>
    <row r="556" spans="1:25" ht="15.75" customHeight="1">
      <c r="A556" s="738"/>
      <c r="B556" s="852"/>
      <c r="C556" s="843"/>
      <c r="D556" s="844"/>
      <c r="E556" s="845"/>
      <c r="F556" s="845"/>
      <c r="G556" s="845"/>
      <c r="H556" s="845"/>
      <c r="I556" s="845"/>
      <c r="J556" s="845"/>
      <c r="K556" s="845"/>
      <c r="L556" s="711"/>
      <c r="M556" s="711"/>
      <c r="V556" s="715"/>
      <c r="W556" s="711"/>
      <c r="X556" s="711"/>
      <c r="Y556" s="711"/>
    </row>
    <row r="557" spans="1:25" ht="15.75" customHeight="1">
      <c r="A557" s="738"/>
      <c r="B557" s="852"/>
      <c r="C557" s="843"/>
      <c r="D557" s="844"/>
      <c r="E557" s="845"/>
      <c r="F557" s="845"/>
      <c r="G557" s="845"/>
      <c r="H557" s="845"/>
      <c r="I557" s="845"/>
      <c r="J557" s="845"/>
      <c r="K557" s="845"/>
      <c r="L557" s="711"/>
      <c r="M557" s="711"/>
      <c r="V557" s="715"/>
      <c r="W557" s="711"/>
      <c r="X557" s="711"/>
      <c r="Y557" s="711"/>
    </row>
    <row r="558" spans="1:25" ht="15.75" customHeight="1">
      <c r="A558" s="738"/>
      <c r="B558" s="852"/>
      <c r="C558" s="843"/>
      <c r="D558" s="844"/>
      <c r="E558" s="845"/>
      <c r="F558" s="845"/>
      <c r="G558" s="845"/>
      <c r="H558" s="845"/>
      <c r="I558" s="845"/>
      <c r="J558" s="845"/>
      <c r="K558" s="845"/>
      <c r="L558" s="711"/>
      <c r="M558" s="711"/>
      <c r="V558" s="715"/>
      <c r="W558" s="711"/>
      <c r="X558" s="711"/>
      <c r="Y558" s="711"/>
    </row>
    <row r="559" spans="1:25" ht="15.75" customHeight="1">
      <c r="A559" s="738"/>
      <c r="B559" s="852"/>
      <c r="C559" s="843"/>
      <c r="D559" s="844"/>
      <c r="E559" s="845"/>
      <c r="F559" s="845"/>
      <c r="G559" s="845"/>
      <c r="H559" s="845"/>
      <c r="I559" s="845"/>
      <c r="J559" s="845"/>
      <c r="K559" s="845"/>
      <c r="L559" s="711"/>
      <c r="M559" s="711"/>
      <c r="V559" s="715"/>
      <c r="W559" s="711"/>
      <c r="X559" s="711"/>
      <c r="Y559" s="711"/>
    </row>
    <row r="560" spans="1:25" ht="15.75" customHeight="1">
      <c r="A560" s="738"/>
      <c r="B560" s="852"/>
      <c r="C560" s="843"/>
      <c r="D560" s="844"/>
      <c r="E560" s="845"/>
      <c r="F560" s="845"/>
      <c r="G560" s="845"/>
      <c r="H560" s="845"/>
      <c r="I560" s="845"/>
      <c r="J560" s="845"/>
      <c r="K560" s="845"/>
      <c r="L560" s="711"/>
      <c r="M560" s="711"/>
      <c r="V560" s="715"/>
      <c r="W560" s="711"/>
      <c r="X560" s="711"/>
      <c r="Y560" s="711"/>
    </row>
    <row r="561" spans="1:25" ht="15.75" customHeight="1">
      <c r="A561" s="738"/>
      <c r="B561" s="852"/>
      <c r="C561" s="843"/>
      <c r="D561" s="844"/>
      <c r="E561" s="845"/>
      <c r="F561" s="845"/>
      <c r="G561" s="845"/>
      <c r="H561" s="845"/>
      <c r="I561" s="845"/>
      <c r="J561" s="845"/>
      <c r="K561" s="845"/>
      <c r="L561" s="711"/>
      <c r="M561" s="711"/>
      <c r="V561" s="715"/>
      <c r="W561" s="711"/>
      <c r="X561" s="711"/>
      <c r="Y561" s="711"/>
    </row>
    <row r="562" spans="1:25" ht="15.75" customHeight="1">
      <c r="A562" s="738"/>
      <c r="B562" s="852"/>
      <c r="C562" s="843"/>
      <c r="D562" s="844"/>
      <c r="E562" s="845"/>
      <c r="F562" s="845"/>
      <c r="G562" s="845"/>
      <c r="H562" s="845"/>
      <c r="I562" s="845"/>
      <c r="J562" s="845"/>
      <c r="K562" s="845"/>
      <c r="L562" s="711"/>
      <c r="M562" s="711"/>
      <c r="V562" s="715"/>
      <c r="W562" s="711"/>
      <c r="X562" s="711"/>
      <c r="Y562" s="711"/>
    </row>
    <row r="563" spans="1:25" ht="15.75" customHeight="1">
      <c r="A563" s="738"/>
      <c r="B563" s="852"/>
      <c r="C563" s="843"/>
      <c r="D563" s="844"/>
      <c r="E563" s="845"/>
      <c r="F563" s="845"/>
      <c r="G563" s="845"/>
      <c r="H563" s="845"/>
      <c r="I563" s="845"/>
      <c r="J563" s="845"/>
      <c r="K563" s="845"/>
      <c r="L563" s="711"/>
      <c r="M563" s="711"/>
      <c r="V563" s="715"/>
      <c r="W563" s="711"/>
      <c r="X563" s="711"/>
      <c r="Y563" s="711"/>
    </row>
    <row r="564" spans="1:25" ht="15.75" customHeight="1">
      <c r="A564" s="738"/>
      <c r="B564" s="852"/>
      <c r="C564" s="843"/>
      <c r="D564" s="844"/>
      <c r="E564" s="845"/>
      <c r="F564" s="845"/>
      <c r="G564" s="845"/>
      <c r="H564" s="845"/>
      <c r="I564" s="845"/>
      <c r="J564" s="845"/>
      <c r="K564" s="845"/>
      <c r="L564" s="711"/>
      <c r="M564" s="711"/>
      <c r="V564" s="715"/>
      <c r="W564" s="711"/>
      <c r="X564" s="711"/>
      <c r="Y564" s="711"/>
    </row>
    <row r="565" spans="1:25" ht="15.75" customHeight="1">
      <c r="A565" s="738"/>
      <c r="B565" s="852"/>
      <c r="C565" s="843"/>
      <c r="D565" s="844"/>
      <c r="E565" s="845"/>
      <c r="F565" s="845"/>
      <c r="G565" s="845"/>
      <c r="H565" s="845"/>
      <c r="I565" s="845"/>
      <c r="J565" s="845"/>
      <c r="K565" s="845"/>
      <c r="L565" s="711"/>
      <c r="M565" s="711"/>
      <c r="V565" s="715"/>
      <c r="W565" s="711"/>
      <c r="X565" s="711"/>
      <c r="Y565" s="711"/>
    </row>
    <row r="566" spans="1:25" ht="15.75" customHeight="1">
      <c r="A566" s="738"/>
      <c r="B566" s="852"/>
      <c r="C566" s="843"/>
      <c r="D566" s="844"/>
      <c r="E566" s="845"/>
      <c r="F566" s="845"/>
      <c r="G566" s="845"/>
      <c r="H566" s="845"/>
      <c r="I566" s="845"/>
      <c r="J566" s="845"/>
      <c r="K566" s="845"/>
      <c r="L566" s="711"/>
      <c r="M566" s="711"/>
      <c r="V566" s="715"/>
      <c r="W566" s="711"/>
      <c r="X566" s="711"/>
      <c r="Y566" s="711"/>
    </row>
    <row r="567" spans="1:25" ht="15.75" customHeight="1">
      <c r="A567" s="738"/>
      <c r="B567" s="852"/>
      <c r="C567" s="843"/>
      <c r="D567" s="844"/>
      <c r="E567" s="845"/>
      <c r="F567" s="845"/>
      <c r="G567" s="845"/>
      <c r="H567" s="845"/>
      <c r="I567" s="845"/>
      <c r="J567" s="845"/>
      <c r="K567" s="845"/>
      <c r="L567" s="711"/>
      <c r="M567" s="711"/>
      <c r="V567" s="715"/>
      <c r="W567" s="711"/>
      <c r="X567" s="711"/>
      <c r="Y567" s="711"/>
    </row>
    <row r="568" spans="1:25" ht="15.75" customHeight="1">
      <c r="A568" s="738"/>
      <c r="B568" s="852"/>
      <c r="C568" s="843"/>
      <c r="D568" s="844"/>
      <c r="E568" s="845"/>
      <c r="F568" s="845"/>
      <c r="G568" s="845"/>
      <c r="H568" s="845"/>
      <c r="I568" s="845"/>
      <c r="J568" s="845"/>
      <c r="K568" s="845"/>
      <c r="L568" s="711"/>
      <c r="M568" s="711"/>
      <c r="V568" s="715"/>
      <c r="W568" s="711"/>
      <c r="X568" s="711"/>
      <c r="Y568" s="711"/>
    </row>
    <row r="569" spans="1:25" ht="15.75" customHeight="1">
      <c r="A569" s="738"/>
      <c r="B569" s="852"/>
      <c r="C569" s="843"/>
      <c r="D569" s="844"/>
      <c r="E569" s="845"/>
      <c r="F569" s="845"/>
      <c r="G569" s="845"/>
      <c r="H569" s="845"/>
      <c r="I569" s="845"/>
      <c r="J569" s="845"/>
      <c r="K569" s="845"/>
      <c r="L569" s="711"/>
      <c r="M569" s="711"/>
      <c r="V569" s="715"/>
      <c r="W569" s="711"/>
      <c r="X569" s="711"/>
      <c r="Y569" s="711"/>
    </row>
    <row r="570" spans="1:25" ht="15.75" customHeight="1">
      <c r="A570" s="738"/>
      <c r="B570" s="852"/>
      <c r="C570" s="843"/>
      <c r="D570" s="844"/>
      <c r="E570" s="845"/>
      <c r="F570" s="845"/>
      <c r="G570" s="845"/>
      <c r="H570" s="845"/>
      <c r="I570" s="845"/>
      <c r="J570" s="845"/>
      <c r="K570" s="845"/>
      <c r="L570" s="711"/>
      <c r="M570" s="711"/>
      <c r="V570" s="715"/>
      <c r="W570" s="711"/>
      <c r="X570" s="711"/>
      <c r="Y570" s="711"/>
    </row>
    <row r="571" spans="1:25" ht="15.75" customHeight="1">
      <c r="A571" s="738"/>
      <c r="B571" s="852"/>
      <c r="C571" s="843"/>
      <c r="D571" s="844"/>
      <c r="E571" s="845"/>
      <c r="F571" s="845"/>
      <c r="G571" s="845"/>
      <c r="H571" s="845"/>
      <c r="I571" s="845"/>
      <c r="J571" s="845"/>
      <c r="K571" s="845"/>
      <c r="L571" s="711"/>
      <c r="M571" s="711"/>
      <c r="V571" s="715"/>
      <c r="W571" s="711"/>
      <c r="X571" s="711"/>
      <c r="Y571" s="711"/>
    </row>
    <row r="572" spans="1:25" ht="15.75" customHeight="1">
      <c r="A572" s="738"/>
      <c r="B572" s="852"/>
      <c r="C572" s="843"/>
      <c r="D572" s="844"/>
      <c r="E572" s="845"/>
      <c r="F572" s="845"/>
      <c r="G572" s="845"/>
      <c r="H572" s="845"/>
      <c r="I572" s="845"/>
      <c r="J572" s="845"/>
      <c r="K572" s="845"/>
      <c r="L572" s="711"/>
      <c r="M572" s="711"/>
      <c r="V572" s="715"/>
      <c r="W572" s="711"/>
      <c r="X572" s="711"/>
      <c r="Y572" s="711"/>
    </row>
    <row r="573" spans="1:25" ht="15.75" customHeight="1">
      <c r="A573" s="738"/>
      <c r="B573" s="852"/>
      <c r="C573" s="843"/>
      <c r="D573" s="844"/>
      <c r="E573" s="845"/>
      <c r="F573" s="845"/>
      <c r="G573" s="845"/>
      <c r="H573" s="845"/>
      <c r="I573" s="845"/>
      <c r="J573" s="845"/>
      <c r="K573" s="845"/>
      <c r="L573" s="711"/>
      <c r="M573" s="711"/>
      <c r="V573" s="715"/>
      <c r="W573" s="711"/>
      <c r="X573" s="711"/>
      <c r="Y573" s="711"/>
    </row>
    <row r="574" spans="1:25" ht="15.75" customHeight="1">
      <c r="A574" s="738"/>
      <c r="B574" s="852"/>
      <c r="C574" s="843"/>
      <c r="D574" s="844"/>
      <c r="E574" s="845"/>
      <c r="F574" s="845"/>
      <c r="G574" s="845"/>
      <c r="H574" s="845"/>
      <c r="I574" s="845"/>
      <c r="J574" s="845"/>
      <c r="K574" s="845"/>
      <c r="L574" s="711"/>
      <c r="M574" s="711"/>
      <c r="V574" s="715"/>
      <c r="W574" s="711"/>
      <c r="X574" s="711"/>
      <c r="Y574" s="711"/>
    </row>
    <row r="575" spans="1:25" ht="15.75" customHeight="1">
      <c r="A575" s="738"/>
      <c r="B575" s="852"/>
      <c r="C575" s="843"/>
      <c r="D575" s="844"/>
      <c r="E575" s="845"/>
      <c r="F575" s="845"/>
      <c r="G575" s="845"/>
      <c r="H575" s="845"/>
      <c r="I575" s="845"/>
      <c r="J575" s="845"/>
      <c r="K575" s="845"/>
      <c r="L575" s="711"/>
      <c r="M575" s="711"/>
      <c r="V575" s="715"/>
      <c r="W575" s="711"/>
      <c r="X575" s="711"/>
      <c r="Y575" s="711"/>
    </row>
    <row r="576" spans="1:25" ht="15.75" customHeight="1">
      <c r="A576" s="738"/>
      <c r="B576" s="852"/>
      <c r="C576" s="843"/>
      <c r="D576" s="844"/>
      <c r="E576" s="845"/>
      <c r="F576" s="845"/>
      <c r="G576" s="845"/>
      <c r="H576" s="845"/>
      <c r="I576" s="845"/>
      <c r="J576" s="845"/>
      <c r="K576" s="845"/>
      <c r="L576" s="711"/>
      <c r="M576" s="711"/>
      <c r="V576" s="715"/>
      <c r="W576" s="711"/>
      <c r="X576" s="711"/>
      <c r="Y576" s="711"/>
    </row>
    <row r="577" spans="1:25" ht="15.75" customHeight="1">
      <c r="A577" s="738"/>
      <c r="B577" s="852"/>
      <c r="C577" s="843"/>
      <c r="D577" s="844"/>
      <c r="E577" s="845"/>
      <c r="F577" s="845"/>
      <c r="G577" s="845"/>
      <c r="H577" s="845"/>
      <c r="I577" s="845"/>
      <c r="J577" s="845"/>
      <c r="K577" s="845"/>
      <c r="L577" s="711"/>
      <c r="M577" s="711"/>
      <c r="V577" s="715"/>
      <c r="W577" s="711"/>
      <c r="X577" s="711"/>
      <c r="Y577" s="711"/>
    </row>
    <row r="578" spans="1:25" ht="15.75" customHeight="1">
      <c r="A578" s="738"/>
      <c r="B578" s="852"/>
      <c r="C578" s="843"/>
      <c r="D578" s="844"/>
      <c r="E578" s="845"/>
      <c r="F578" s="845"/>
      <c r="G578" s="845"/>
      <c r="H578" s="845"/>
      <c r="I578" s="845"/>
      <c r="J578" s="845"/>
      <c r="K578" s="845"/>
      <c r="L578" s="711"/>
      <c r="M578" s="711"/>
      <c r="V578" s="715"/>
      <c r="W578" s="711"/>
      <c r="X578" s="711"/>
      <c r="Y578" s="711"/>
    </row>
    <row r="579" spans="1:25" ht="15.75" customHeight="1">
      <c r="A579" s="738"/>
      <c r="B579" s="852"/>
      <c r="C579" s="843"/>
      <c r="D579" s="844"/>
      <c r="E579" s="845"/>
      <c r="F579" s="845"/>
      <c r="G579" s="845"/>
      <c r="H579" s="845"/>
      <c r="I579" s="845"/>
      <c r="J579" s="845"/>
      <c r="K579" s="845"/>
      <c r="L579" s="711"/>
      <c r="M579" s="711"/>
      <c r="V579" s="715"/>
      <c r="W579" s="711"/>
      <c r="X579" s="711"/>
      <c r="Y579" s="711"/>
    </row>
    <row r="580" spans="1:25" ht="15.75" customHeight="1">
      <c r="A580" s="738"/>
      <c r="B580" s="852"/>
      <c r="C580" s="843"/>
      <c r="D580" s="844"/>
      <c r="E580" s="845"/>
      <c r="F580" s="845"/>
      <c r="G580" s="845"/>
      <c r="H580" s="845"/>
      <c r="I580" s="845"/>
      <c r="J580" s="845"/>
      <c r="K580" s="845"/>
      <c r="L580" s="711"/>
      <c r="M580" s="711"/>
      <c r="V580" s="715"/>
      <c r="W580" s="711"/>
      <c r="X580" s="711"/>
      <c r="Y580" s="711"/>
    </row>
    <row r="581" spans="1:25" ht="15.75" customHeight="1">
      <c r="A581" s="738"/>
      <c r="B581" s="852"/>
      <c r="C581" s="843"/>
      <c r="D581" s="844"/>
      <c r="E581" s="845"/>
      <c r="F581" s="845"/>
      <c r="G581" s="845"/>
      <c r="H581" s="845"/>
      <c r="I581" s="845"/>
      <c r="J581" s="845"/>
      <c r="K581" s="845"/>
      <c r="L581" s="711"/>
      <c r="M581" s="711"/>
      <c r="V581" s="715"/>
      <c r="W581" s="711"/>
      <c r="X581" s="711"/>
      <c r="Y581" s="711"/>
    </row>
    <row r="582" spans="1:25" ht="15.75" customHeight="1">
      <c r="A582" s="738"/>
      <c r="B582" s="852"/>
      <c r="C582" s="843"/>
      <c r="D582" s="844"/>
      <c r="E582" s="845"/>
      <c r="F582" s="845"/>
      <c r="G582" s="845"/>
      <c r="H582" s="845"/>
      <c r="I582" s="845"/>
      <c r="J582" s="845"/>
      <c r="K582" s="845"/>
      <c r="L582" s="711"/>
      <c r="M582" s="711"/>
      <c r="V582" s="715"/>
      <c r="W582" s="711"/>
      <c r="X582" s="711"/>
      <c r="Y582" s="711"/>
    </row>
    <row r="583" spans="1:25" ht="15.75" customHeight="1">
      <c r="A583" s="738"/>
      <c r="B583" s="852"/>
      <c r="C583" s="843"/>
      <c r="D583" s="844"/>
      <c r="E583" s="845"/>
      <c r="F583" s="845"/>
      <c r="G583" s="845"/>
      <c r="H583" s="845"/>
      <c r="I583" s="845"/>
      <c r="J583" s="845"/>
      <c r="K583" s="845"/>
      <c r="L583" s="711"/>
      <c r="M583" s="711"/>
      <c r="V583" s="715"/>
      <c r="W583" s="711"/>
      <c r="X583" s="711"/>
      <c r="Y583" s="711"/>
    </row>
    <row r="584" spans="1:25" ht="15.75" customHeight="1">
      <c r="A584" s="738"/>
      <c r="B584" s="852"/>
      <c r="C584" s="843"/>
      <c r="D584" s="844"/>
      <c r="E584" s="845"/>
      <c r="F584" s="845"/>
      <c r="G584" s="845"/>
      <c r="H584" s="845"/>
      <c r="I584" s="845"/>
      <c r="J584" s="845"/>
      <c r="K584" s="845"/>
      <c r="L584" s="711"/>
      <c r="M584" s="711"/>
      <c r="V584" s="715"/>
      <c r="W584" s="711"/>
      <c r="X584" s="711"/>
      <c r="Y584" s="711"/>
    </row>
    <row r="585" spans="1:25" ht="15.75" customHeight="1">
      <c r="A585" s="738"/>
      <c r="B585" s="852"/>
      <c r="C585" s="843"/>
      <c r="D585" s="844"/>
      <c r="E585" s="845"/>
      <c r="F585" s="845"/>
      <c r="G585" s="845"/>
      <c r="H585" s="845"/>
      <c r="I585" s="845"/>
      <c r="J585" s="845"/>
      <c r="K585" s="845"/>
      <c r="L585" s="711"/>
      <c r="M585" s="711"/>
      <c r="V585" s="715"/>
      <c r="W585" s="711"/>
      <c r="X585" s="711"/>
      <c r="Y585" s="711"/>
    </row>
    <row r="586" spans="1:25" ht="15.75" customHeight="1">
      <c r="A586" s="738"/>
      <c r="B586" s="852"/>
      <c r="C586" s="843"/>
      <c r="D586" s="844"/>
      <c r="E586" s="845"/>
      <c r="F586" s="845"/>
      <c r="G586" s="845"/>
      <c r="H586" s="845"/>
      <c r="I586" s="845"/>
      <c r="J586" s="845"/>
      <c r="K586" s="845"/>
      <c r="L586" s="711"/>
      <c r="M586" s="711"/>
      <c r="V586" s="715"/>
      <c r="W586" s="711"/>
      <c r="X586" s="711"/>
      <c r="Y586" s="711"/>
    </row>
    <row r="587" spans="1:25" ht="15.75" customHeight="1">
      <c r="A587" s="738"/>
      <c r="B587" s="852"/>
      <c r="C587" s="843"/>
      <c r="D587" s="844"/>
      <c r="E587" s="845"/>
      <c r="F587" s="845"/>
      <c r="G587" s="845"/>
      <c r="H587" s="845"/>
      <c r="I587" s="845"/>
      <c r="J587" s="845"/>
      <c r="K587" s="845"/>
      <c r="L587" s="711"/>
      <c r="M587" s="711"/>
      <c r="V587" s="715"/>
      <c r="W587" s="711"/>
      <c r="X587" s="711"/>
      <c r="Y587" s="711"/>
    </row>
    <row r="588" spans="1:25" ht="15.75" customHeight="1">
      <c r="A588" s="738"/>
      <c r="B588" s="852"/>
      <c r="C588" s="843"/>
      <c r="D588" s="844"/>
      <c r="E588" s="845"/>
      <c r="F588" s="845"/>
      <c r="G588" s="845"/>
      <c r="H588" s="845"/>
      <c r="I588" s="845"/>
      <c r="J588" s="845"/>
      <c r="K588" s="845"/>
      <c r="L588" s="711"/>
      <c r="M588" s="711"/>
      <c r="V588" s="715"/>
      <c r="W588" s="711"/>
      <c r="X588" s="711"/>
      <c r="Y588" s="711"/>
    </row>
    <row r="589" spans="1:25" ht="15.75" customHeight="1">
      <c r="A589" s="738"/>
      <c r="B589" s="852"/>
      <c r="C589" s="843"/>
      <c r="D589" s="844"/>
      <c r="E589" s="845"/>
      <c r="F589" s="845"/>
      <c r="G589" s="845"/>
      <c r="H589" s="845"/>
      <c r="I589" s="845"/>
      <c r="J589" s="845"/>
      <c r="K589" s="845"/>
      <c r="L589" s="711"/>
      <c r="M589" s="711"/>
      <c r="V589" s="715"/>
      <c r="W589" s="711"/>
      <c r="X589" s="711"/>
      <c r="Y589" s="711"/>
    </row>
    <row r="590" spans="1:25" ht="15.75" customHeight="1">
      <c r="A590" s="738"/>
      <c r="B590" s="852"/>
      <c r="C590" s="843"/>
      <c r="D590" s="844"/>
      <c r="E590" s="845"/>
      <c r="F590" s="845"/>
      <c r="G590" s="845"/>
      <c r="H590" s="845"/>
      <c r="I590" s="845"/>
      <c r="J590" s="845"/>
      <c r="K590" s="845"/>
      <c r="L590" s="711"/>
      <c r="M590" s="711"/>
      <c r="V590" s="715"/>
      <c r="W590" s="711"/>
      <c r="X590" s="711"/>
      <c r="Y590" s="711"/>
    </row>
    <row r="591" spans="1:25" ht="15.75" customHeight="1">
      <c r="A591" s="738"/>
      <c r="B591" s="852"/>
      <c r="C591" s="843"/>
      <c r="D591" s="844"/>
      <c r="E591" s="845"/>
      <c r="F591" s="845"/>
      <c r="G591" s="845"/>
      <c r="H591" s="845"/>
      <c r="I591" s="845"/>
      <c r="J591" s="845"/>
      <c r="K591" s="845"/>
      <c r="L591" s="711"/>
      <c r="M591" s="711"/>
      <c r="V591" s="715"/>
      <c r="W591" s="711"/>
      <c r="X591" s="711"/>
      <c r="Y591" s="711"/>
    </row>
    <row r="592" spans="1:25" ht="15.75" customHeight="1">
      <c r="A592" s="738"/>
      <c r="B592" s="852"/>
      <c r="C592" s="843"/>
      <c r="D592" s="844"/>
      <c r="E592" s="845"/>
      <c r="F592" s="845"/>
      <c r="G592" s="845"/>
      <c r="H592" s="845"/>
      <c r="I592" s="845"/>
      <c r="J592" s="845"/>
      <c r="K592" s="845"/>
      <c r="L592" s="711"/>
      <c r="M592" s="711"/>
      <c r="V592" s="715"/>
      <c r="W592" s="711"/>
      <c r="X592" s="711"/>
      <c r="Y592" s="711"/>
    </row>
    <row r="593" spans="1:25" ht="15.75" customHeight="1">
      <c r="A593" s="738"/>
      <c r="B593" s="852"/>
      <c r="C593" s="843"/>
      <c r="D593" s="844"/>
      <c r="E593" s="845"/>
      <c r="F593" s="845"/>
      <c r="G593" s="845"/>
      <c r="H593" s="845"/>
      <c r="I593" s="845"/>
      <c r="J593" s="845"/>
      <c r="K593" s="845"/>
      <c r="L593" s="711"/>
      <c r="M593" s="711"/>
      <c r="V593" s="715"/>
      <c r="W593" s="711"/>
      <c r="X593" s="711"/>
      <c r="Y593" s="711"/>
    </row>
    <row r="594" spans="1:25" ht="15.75" customHeight="1">
      <c r="A594" s="738"/>
      <c r="B594" s="852"/>
      <c r="C594" s="843"/>
      <c r="D594" s="844"/>
      <c r="E594" s="845"/>
      <c r="F594" s="845"/>
      <c r="G594" s="845"/>
      <c r="H594" s="845"/>
      <c r="I594" s="845"/>
      <c r="J594" s="845"/>
      <c r="K594" s="845"/>
      <c r="L594" s="711"/>
      <c r="M594" s="711"/>
      <c r="V594" s="715"/>
      <c r="W594" s="711"/>
      <c r="X594" s="711"/>
      <c r="Y594" s="711"/>
    </row>
    <row r="595" spans="1:25" ht="15.75" customHeight="1">
      <c r="A595" s="738"/>
      <c r="B595" s="852"/>
      <c r="C595" s="843"/>
      <c r="D595" s="844"/>
      <c r="E595" s="845"/>
      <c r="F595" s="845"/>
      <c r="G595" s="845"/>
      <c r="H595" s="845"/>
      <c r="I595" s="845"/>
      <c r="J595" s="845"/>
      <c r="K595" s="845"/>
      <c r="L595" s="711"/>
      <c r="M595" s="711"/>
      <c r="V595" s="715"/>
      <c r="W595" s="711"/>
      <c r="X595" s="711"/>
      <c r="Y595" s="711"/>
    </row>
    <row r="596" spans="1:25" ht="15.75" customHeight="1">
      <c r="A596" s="738"/>
      <c r="B596" s="852"/>
      <c r="C596" s="843"/>
      <c r="D596" s="844"/>
      <c r="E596" s="845"/>
      <c r="F596" s="845"/>
      <c r="G596" s="845"/>
      <c r="H596" s="845"/>
      <c r="I596" s="845"/>
      <c r="J596" s="845"/>
      <c r="K596" s="845"/>
      <c r="L596" s="711"/>
      <c r="M596" s="711"/>
      <c r="V596" s="715"/>
      <c r="W596" s="711"/>
      <c r="X596" s="711"/>
      <c r="Y596" s="711"/>
    </row>
    <row r="597" spans="1:25" ht="15.75" customHeight="1">
      <c r="A597" s="738"/>
      <c r="B597" s="852"/>
      <c r="C597" s="843"/>
      <c r="D597" s="844"/>
      <c r="E597" s="845"/>
      <c r="F597" s="845"/>
      <c r="G597" s="845"/>
      <c r="H597" s="845"/>
      <c r="I597" s="845"/>
      <c r="J597" s="845"/>
      <c r="K597" s="845"/>
      <c r="L597" s="711"/>
      <c r="M597" s="711"/>
      <c r="V597" s="715"/>
      <c r="W597" s="711"/>
      <c r="X597" s="711"/>
      <c r="Y597" s="711"/>
    </row>
    <row r="598" spans="1:25" ht="15.75" customHeight="1">
      <c r="A598" s="738"/>
      <c r="B598" s="852"/>
      <c r="C598" s="843"/>
      <c r="D598" s="844"/>
      <c r="E598" s="845"/>
      <c r="F598" s="845"/>
      <c r="G598" s="845"/>
      <c r="H598" s="845"/>
      <c r="I598" s="845"/>
      <c r="J598" s="845"/>
      <c r="K598" s="845"/>
      <c r="L598" s="711"/>
      <c r="M598" s="711"/>
      <c r="V598" s="715"/>
      <c r="W598" s="711"/>
      <c r="X598" s="711"/>
      <c r="Y598" s="711"/>
    </row>
    <row r="599" spans="1:25" ht="15.75" customHeight="1">
      <c r="A599" s="738"/>
      <c r="B599" s="852"/>
      <c r="C599" s="843"/>
      <c r="D599" s="844"/>
      <c r="E599" s="845"/>
      <c r="F599" s="845"/>
      <c r="G599" s="845"/>
      <c r="H599" s="845"/>
      <c r="I599" s="845"/>
      <c r="J599" s="845"/>
      <c r="K599" s="845"/>
      <c r="L599" s="711"/>
      <c r="M599" s="711"/>
      <c r="V599" s="715"/>
      <c r="W599" s="711"/>
      <c r="X599" s="711"/>
      <c r="Y599" s="711"/>
    </row>
    <row r="600" spans="1:25" ht="15.75" customHeight="1">
      <c r="A600" s="738"/>
      <c r="B600" s="852"/>
      <c r="C600" s="843"/>
      <c r="D600" s="844"/>
      <c r="E600" s="845"/>
      <c r="F600" s="845"/>
      <c r="G600" s="845"/>
      <c r="H600" s="845"/>
      <c r="I600" s="845"/>
      <c r="J600" s="845"/>
      <c r="K600" s="845"/>
      <c r="L600" s="711"/>
      <c r="M600" s="711"/>
      <c r="V600" s="715"/>
      <c r="W600" s="711"/>
      <c r="X600" s="711"/>
      <c r="Y600" s="711"/>
    </row>
    <row r="601" spans="1:25" ht="15.75" customHeight="1">
      <c r="A601" s="738"/>
      <c r="B601" s="852"/>
      <c r="C601" s="843"/>
      <c r="D601" s="844"/>
      <c r="E601" s="845"/>
      <c r="F601" s="845"/>
      <c r="G601" s="845"/>
      <c r="H601" s="845"/>
      <c r="I601" s="845"/>
      <c r="J601" s="845"/>
      <c r="K601" s="845"/>
      <c r="L601" s="711"/>
      <c r="M601" s="711"/>
      <c r="V601" s="715"/>
      <c r="W601" s="711"/>
      <c r="X601" s="711"/>
      <c r="Y601" s="711"/>
    </row>
    <row r="602" spans="1:25" ht="15.75" customHeight="1">
      <c r="A602" s="738"/>
      <c r="B602" s="852"/>
      <c r="C602" s="843"/>
      <c r="D602" s="844"/>
      <c r="E602" s="845"/>
      <c r="F602" s="845"/>
      <c r="G602" s="845"/>
      <c r="H602" s="845"/>
      <c r="I602" s="845"/>
      <c r="J602" s="845"/>
      <c r="K602" s="845"/>
      <c r="L602" s="711"/>
      <c r="M602" s="711"/>
      <c r="V602" s="715"/>
      <c r="W602" s="711"/>
      <c r="X602" s="711"/>
      <c r="Y602" s="711"/>
    </row>
    <row r="603" spans="1:25" ht="15.75" customHeight="1">
      <c r="A603" s="738"/>
      <c r="B603" s="852"/>
      <c r="C603" s="843"/>
      <c r="D603" s="844"/>
      <c r="E603" s="845"/>
      <c r="F603" s="845"/>
      <c r="G603" s="845"/>
      <c r="H603" s="845"/>
      <c r="I603" s="845"/>
      <c r="J603" s="845"/>
      <c r="K603" s="845"/>
      <c r="L603" s="711"/>
      <c r="M603" s="711"/>
      <c r="V603" s="715"/>
      <c r="W603" s="711"/>
      <c r="X603" s="711"/>
      <c r="Y603" s="711"/>
    </row>
    <row r="604" spans="1:25" ht="15.75" customHeight="1">
      <c r="A604" s="738"/>
      <c r="B604" s="852"/>
      <c r="C604" s="843"/>
      <c r="D604" s="844"/>
      <c r="E604" s="845"/>
      <c r="F604" s="845"/>
      <c r="G604" s="845"/>
      <c r="H604" s="845"/>
      <c r="I604" s="845"/>
      <c r="J604" s="845"/>
      <c r="K604" s="845"/>
      <c r="L604" s="711"/>
      <c r="M604" s="711"/>
      <c r="V604" s="715"/>
      <c r="W604" s="711"/>
      <c r="X604" s="711"/>
      <c r="Y604" s="711"/>
    </row>
    <row r="605" spans="1:25" ht="15.75" customHeight="1">
      <c r="A605" s="738"/>
      <c r="B605" s="852"/>
      <c r="C605" s="843"/>
      <c r="D605" s="844"/>
      <c r="E605" s="845"/>
      <c r="F605" s="845"/>
      <c r="G605" s="845"/>
      <c r="H605" s="845"/>
      <c r="I605" s="845"/>
      <c r="J605" s="845"/>
      <c r="K605" s="845"/>
      <c r="L605" s="711"/>
      <c r="M605" s="711"/>
      <c r="V605" s="715"/>
      <c r="W605" s="711"/>
      <c r="X605" s="711"/>
      <c r="Y605" s="711"/>
    </row>
    <row r="606" spans="1:25" ht="15.75" customHeight="1">
      <c r="A606" s="738"/>
      <c r="B606" s="852"/>
      <c r="C606" s="843"/>
      <c r="D606" s="844"/>
      <c r="E606" s="845"/>
      <c r="F606" s="845"/>
      <c r="G606" s="845"/>
      <c r="H606" s="845"/>
      <c r="I606" s="845"/>
      <c r="J606" s="845"/>
      <c r="K606" s="845"/>
      <c r="L606" s="711"/>
      <c r="M606" s="711"/>
      <c r="V606" s="715"/>
      <c r="W606" s="711"/>
      <c r="X606" s="711"/>
      <c r="Y606" s="711"/>
    </row>
    <row r="607" spans="1:25" ht="15.75" customHeight="1">
      <c r="A607" s="738"/>
      <c r="B607" s="852"/>
      <c r="C607" s="843"/>
      <c r="D607" s="844"/>
      <c r="E607" s="845"/>
      <c r="F607" s="845"/>
      <c r="G607" s="845"/>
      <c r="H607" s="845"/>
      <c r="I607" s="845"/>
      <c r="J607" s="845"/>
      <c r="K607" s="845"/>
      <c r="L607" s="711"/>
      <c r="M607" s="711"/>
      <c r="V607" s="715"/>
      <c r="W607" s="711"/>
      <c r="X607" s="711"/>
      <c r="Y607" s="711"/>
    </row>
    <row r="608" spans="1:25" ht="15.75" customHeight="1">
      <c r="A608" s="738"/>
      <c r="B608" s="852"/>
      <c r="C608" s="843"/>
      <c r="D608" s="844"/>
      <c r="E608" s="845"/>
      <c r="F608" s="845"/>
      <c r="G608" s="845"/>
      <c r="H608" s="845"/>
      <c r="I608" s="845"/>
      <c r="J608" s="845"/>
      <c r="K608" s="845"/>
      <c r="L608" s="711"/>
      <c r="M608" s="711"/>
      <c r="V608" s="715"/>
      <c r="W608" s="711"/>
      <c r="X608" s="711"/>
      <c r="Y608" s="711"/>
    </row>
    <row r="609" spans="1:25" ht="15.75" customHeight="1">
      <c r="A609" s="738"/>
      <c r="B609" s="852"/>
      <c r="C609" s="843"/>
      <c r="D609" s="844"/>
      <c r="E609" s="845"/>
      <c r="F609" s="845"/>
      <c r="G609" s="845"/>
      <c r="H609" s="845"/>
      <c r="I609" s="845"/>
      <c r="J609" s="845"/>
      <c r="K609" s="845"/>
      <c r="L609" s="711"/>
      <c r="M609" s="711"/>
      <c r="V609" s="715"/>
      <c r="W609" s="711"/>
      <c r="X609" s="711"/>
      <c r="Y609" s="711"/>
    </row>
    <row r="610" spans="1:25" ht="15.75" customHeight="1">
      <c r="A610" s="738"/>
      <c r="B610" s="852"/>
      <c r="C610" s="843"/>
      <c r="D610" s="844"/>
      <c r="E610" s="845"/>
      <c r="F610" s="845"/>
      <c r="G610" s="845"/>
      <c r="H610" s="845"/>
      <c r="I610" s="845"/>
      <c r="J610" s="845"/>
      <c r="K610" s="845"/>
      <c r="L610" s="711"/>
      <c r="M610" s="711"/>
      <c r="V610" s="715"/>
      <c r="W610" s="711"/>
      <c r="X610" s="711"/>
      <c r="Y610" s="711"/>
    </row>
    <row r="611" spans="1:25" ht="15.75" customHeight="1">
      <c r="A611" s="738"/>
      <c r="B611" s="852"/>
      <c r="C611" s="843"/>
      <c r="D611" s="844"/>
      <c r="E611" s="845"/>
      <c r="F611" s="845"/>
      <c r="G611" s="845"/>
      <c r="H611" s="845"/>
      <c r="I611" s="845"/>
      <c r="J611" s="845"/>
      <c r="K611" s="845"/>
      <c r="L611" s="711"/>
      <c r="M611" s="711"/>
      <c r="V611" s="715"/>
      <c r="W611" s="711"/>
      <c r="X611" s="711"/>
      <c r="Y611" s="711"/>
    </row>
    <row r="612" spans="1:25" ht="15.75" customHeight="1">
      <c r="A612" s="738"/>
      <c r="B612" s="852"/>
      <c r="C612" s="843"/>
      <c r="D612" s="844"/>
      <c r="E612" s="845"/>
      <c r="F612" s="845"/>
      <c r="G612" s="845"/>
      <c r="H612" s="845"/>
      <c r="I612" s="845"/>
      <c r="J612" s="845"/>
      <c r="K612" s="845"/>
      <c r="L612" s="711"/>
      <c r="M612" s="711"/>
      <c r="V612" s="715"/>
      <c r="W612" s="711"/>
      <c r="X612" s="711"/>
      <c r="Y612" s="711"/>
    </row>
    <row r="613" spans="1:25" ht="15.75" customHeight="1">
      <c r="A613" s="738"/>
      <c r="B613" s="852"/>
      <c r="C613" s="843"/>
      <c r="D613" s="844"/>
      <c r="E613" s="845"/>
      <c r="F613" s="845"/>
      <c r="G613" s="845"/>
      <c r="H613" s="845"/>
      <c r="I613" s="845"/>
      <c r="J613" s="845"/>
      <c r="K613" s="845"/>
      <c r="L613" s="711"/>
      <c r="M613" s="711"/>
      <c r="V613" s="715"/>
      <c r="W613" s="711"/>
      <c r="X613" s="711"/>
      <c r="Y613" s="711"/>
    </row>
    <row r="614" spans="1:25" ht="15.75" customHeight="1">
      <c r="A614" s="738"/>
      <c r="B614" s="852"/>
      <c r="C614" s="843"/>
      <c r="D614" s="844"/>
      <c r="E614" s="845"/>
      <c r="F614" s="845"/>
      <c r="G614" s="845"/>
      <c r="H614" s="845"/>
      <c r="I614" s="845"/>
      <c r="J614" s="845"/>
      <c r="K614" s="845"/>
      <c r="L614" s="711"/>
      <c r="M614" s="711"/>
      <c r="V614" s="715"/>
      <c r="W614" s="711"/>
      <c r="X614" s="711"/>
      <c r="Y614" s="711"/>
    </row>
    <row r="615" spans="1:25" ht="15.75" customHeight="1">
      <c r="A615" s="738"/>
      <c r="B615" s="852"/>
      <c r="C615" s="843"/>
      <c r="D615" s="844"/>
      <c r="E615" s="845"/>
      <c r="F615" s="845"/>
      <c r="G615" s="845"/>
      <c r="H615" s="845"/>
      <c r="I615" s="845"/>
      <c r="J615" s="845"/>
      <c r="K615" s="845"/>
      <c r="L615" s="711"/>
      <c r="M615" s="711"/>
      <c r="V615" s="715"/>
      <c r="W615" s="711"/>
      <c r="X615" s="711"/>
      <c r="Y615" s="711"/>
    </row>
    <row r="616" spans="1:25" ht="15.75" customHeight="1">
      <c r="A616" s="738"/>
      <c r="B616" s="852"/>
      <c r="C616" s="843"/>
      <c r="D616" s="844"/>
      <c r="E616" s="845"/>
      <c r="F616" s="845"/>
      <c r="G616" s="845"/>
      <c r="H616" s="845"/>
      <c r="I616" s="845"/>
      <c r="J616" s="845"/>
      <c r="K616" s="845"/>
      <c r="L616" s="711"/>
      <c r="M616" s="711"/>
      <c r="V616" s="715"/>
      <c r="W616" s="711"/>
      <c r="X616" s="711"/>
      <c r="Y616" s="711"/>
    </row>
    <row r="617" spans="1:25" ht="15.75" customHeight="1">
      <c r="A617" s="738"/>
      <c r="B617" s="852"/>
      <c r="C617" s="843"/>
      <c r="D617" s="844"/>
      <c r="E617" s="845"/>
      <c r="F617" s="845"/>
      <c r="G617" s="845"/>
      <c r="H617" s="845"/>
      <c r="I617" s="845"/>
      <c r="J617" s="845"/>
      <c r="K617" s="845"/>
      <c r="L617" s="711"/>
      <c r="M617" s="711"/>
      <c r="V617" s="715"/>
      <c r="W617" s="711"/>
      <c r="X617" s="711"/>
      <c r="Y617" s="711"/>
    </row>
    <row r="618" spans="1:25" ht="15.75" customHeight="1">
      <c r="A618" s="738"/>
      <c r="B618" s="852"/>
      <c r="C618" s="843"/>
      <c r="D618" s="844"/>
      <c r="E618" s="845"/>
      <c r="F618" s="845"/>
      <c r="G618" s="845"/>
      <c r="H618" s="845"/>
      <c r="I618" s="845"/>
      <c r="J618" s="845"/>
      <c r="K618" s="845"/>
      <c r="L618" s="711"/>
      <c r="M618" s="711"/>
      <c r="V618" s="715"/>
      <c r="W618" s="711"/>
      <c r="X618" s="711"/>
      <c r="Y618" s="711"/>
    </row>
    <row r="619" spans="1:25" ht="15.75" customHeight="1">
      <c r="A619" s="738"/>
      <c r="B619" s="852"/>
      <c r="C619" s="843"/>
      <c r="D619" s="844"/>
      <c r="E619" s="845"/>
      <c r="F619" s="845"/>
      <c r="G619" s="845"/>
      <c r="H619" s="845"/>
      <c r="I619" s="845"/>
      <c r="J619" s="845"/>
      <c r="K619" s="845"/>
      <c r="L619" s="711"/>
      <c r="M619" s="711"/>
      <c r="V619" s="715"/>
      <c r="W619" s="711"/>
      <c r="X619" s="711"/>
      <c r="Y619" s="711"/>
    </row>
    <row r="620" spans="1:25" ht="15.75" customHeight="1">
      <c r="A620" s="738"/>
      <c r="B620" s="852"/>
      <c r="C620" s="843"/>
      <c r="D620" s="844"/>
      <c r="E620" s="845"/>
      <c r="F620" s="845"/>
      <c r="G620" s="845"/>
      <c r="H620" s="845"/>
      <c r="I620" s="845"/>
      <c r="J620" s="845"/>
      <c r="K620" s="845"/>
      <c r="L620" s="711"/>
      <c r="M620" s="711"/>
      <c r="V620" s="715"/>
      <c r="W620" s="711"/>
      <c r="X620" s="711"/>
      <c r="Y620" s="711"/>
    </row>
    <row r="621" spans="1:25" ht="15.75" customHeight="1">
      <c r="A621" s="738"/>
      <c r="B621" s="852"/>
      <c r="C621" s="843"/>
      <c r="D621" s="844"/>
      <c r="E621" s="845"/>
      <c r="F621" s="845"/>
      <c r="G621" s="845"/>
      <c r="H621" s="845"/>
      <c r="I621" s="845"/>
      <c r="J621" s="845"/>
      <c r="K621" s="845"/>
      <c r="L621" s="711"/>
      <c r="M621" s="711"/>
      <c r="V621" s="715"/>
      <c r="W621" s="711"/>
      <c r="X621" s="711"/>
      <c r="Y621" s="711"/>
    </row>
    <row r="622" spans="1:25" ht="15.75" customHeight="1">
      <c r="A622" s="738"/>
      <c r="B622" s="852"/>
      <c r="C622" s="843"/>
      <c r="D622" s="844"/>
      <c r="E622" s="845"/>
      <c r="F622" s="845"/>
      <c r="G622" s="845"/>
      <c r="H622" s="845"/>
      <c r="I622" s="845"/>
      <c r="J622" s="845"/>
      <c r="K622" s="845"/>
      <c r="L622" s="711"/>
      <c r="M622" s="711"/>
      <c r="V622" s="715"/>
      <c r="W622" s="711"/>
      <c r="X622" s="711"/>
      <c r="Y622" s="711"/>
    </row>
    <row r="623" spans="1:25" ht="15.75" customHeight="1">
      <c r="A623" s="738"/>
      <c r="B623" s="852"/>
      <c r="C623" s="843"/>
      <c r="D623" s="844"/>
      <c r="E623" s="845"/>
      <c r="F623" s="845"/>
      <c r="G623" s="845"/>
      <c r="H623" s="845"/>
      <c r="I623" s="845"/>
      <c r="J623" s="845"/>
      <c r="K623" s="845"/>
      <c r="L623" s="711"/>
      <c r="M623" s="711"/>
      <c r="V623" s="715"/>
      <c r="W623" s="711"/>
      <c r="X623" s="711"/>
      <c r="Y623" s="711"/>
    </row>
    <row r="624" spans="1:25" ht="15.75" customHeight="1">
      <c r="A624" s="738"/>
      <c r="B624" s="852"/>
      <c r="C624" s="843"/>
      <c r="D624" s="844"/>
      <c r="E624" s="845"/>
      <c r="F624" s="845"/>
      <c r="G624" s="845"/>
      <c r="H624" s="845"/>
      <c r="I624" s="845"/>
      <c r="J624" s="845"/>
      <c r="K624" s="845"/>
      <c r="L624" s="711"/>
      <c r="M624" s="711"/>
      <c r="V624" s="715"/>
      <c r="W624" s="711"/>
      <c r="X624" s="711"/>
      <c r="Y624" s="711"/>
    </row>
    <row r="625" spans="1:25" ht="15.75" customHeight="1">
      <c r="A625" s="738"/>
      <c r="B625" s="852"/>
      <c r="C625" s="843"/>
      <c r="D625" s="844"/>
      <c r="E625" s="845"/>
      <c r="F625" s="845"/>
      <c r="G625" s="845"/>
      <c r="H625" s="845"/>
      <c r="I625" s="845"/>
      <c r="J625" s="845"/>
      <c r="K625" s="845"/>
      <c r="L625" s="711"/>
      <c r="M625" s="711"/>
      <c r="V625" s="715"/>
      <c r="W625" s="711"/>
      <c r="X625" s="711"/>
      <c r="Y625" s="711"/>
    </row>
    <row r="626" spans="1:25" ht="15.75" customHeight="1">
      <c r="A626" s="738"/>
      <c r="B626" s="852"/>
      <c r="C626" s="843"/>
      <c r="D626" s="844"/>
      <c r="E626" s="845"/>
      <c r="F626" s="845"/>
      <c r="G626" s="845"/>
      <c r="H626" s="845"/>
      <c r="I626" s="845"/>
      <c r="J626" s="845"/>
      <c r="K626" s="845"/>
      <c r="L626" s="711"/>
      <c r="M626" s="711"/>
      <c r="V626" s="715"/>
      <c r="W626" s="711"/>
      <c r="X626" s="711"/>
      <c r="Y626" s="711"/>
    </row>
    <row r="627" spans="1:25" ht="15.75" customHeight="1">
      <c r="A627" s="738"/>
      <c r="B627" s="852"/>
      <c r="C627" s="843"/>
      <c r="D627" s="844"/>
      <c r="E627" s="845"/>
      <c r="F627" s="845"/>
      <c r="G627" s="845"/>
      <c r="H627" s="845"/>
      <c r="I627" s="845"/>
      <c r="J627" s="845"/>
      <c r="K627" s="845"/>
      <c r="L627" s="711"/>
      <c r="M627" s="711"/>
      <c r="V627" s="715"/>
      <c r="W627" s="711"/>
      <c r="X627" s="711"/>
      <c r="Y627" s="711"/>
    </row>
    <row r="628" spans="1:25" ht="15.75" customHeight="1">
      <c r="A628" s="738"/>
      <c r="B628" s="852"/>
      <c r="C628" s="843"/>
      <c r="D628" s="844"/>
      <c r="E628" s="845"/>
      <c r="F628" s="845"/>
      <c r="G628" s="845"/>
      <c r="H628" s="845"/>
      <c r="I628" s="845"/>
      <c r="J628" s="845"/>
      <c r="K628" s="845"/>
      <c r="L628" s="711"/>
      <c r="M628" s="711"/>
      <c r="V628" s="715"/>
      <c r="W628" s="711"/>
      <c r="X628" s="711"/>
      <c r="Y628" s="711"/>
    </row>
    <row r="629" spans="1:25" ht="15.75" customHeight="1">
      <c r="A629" s="738"/>
      <c r="B629" s="852"/>
      <c r="C629" s="843"/>
      <c r="D629" s="844"/>
      <c r="E629" s="845"/>
      <c r="F629" s="845"/>
      <c r="G629" s="845"/>
      <c r="H629" s="845"/>
      <c r="I629" s="845"/>
      <c r="J629" s="845"/>
      <c r="K629" s="845"/>
      <c r="L629" s="711"/>
      <c r="M629" s="711"/>
      <c r="V629" s="715"/>
      <c r="W629" s="711"/>
      <c r="X629" s="711"/>
      <c r="Y629" s="711"/>
    </row>
    <row r="630" spans="1:25" ht="15.75" customHeight="1">
      <c r="A630" s="738"/>
      <c r="B630" s="852"/>
      <c r="C630" s="843"/>
      <c r="D630" s="844"/>
      <c r="E630" s="845"/>
      <c r="F630" s="845"/>
      <c r="G630" s="845"/>
      <c r="H630" s="845"/>
      <c r="I630" s="845"/>
      <c r="J630" s="845"/>
      <c r="K630" s="845"/>
      <c r="L630" s="711"/>
      <c r="M630" s="711"/>
      <c r="V630" s="715"/>
      <c r="W630" s="711"/>
      <c r="X630" s="711"/>
      <c r="Y630" s="711"/>
    </row>
    <row r="631" spans="1:25" ht="15.75" customHeight="1">
      <c r="A631" s="738"/>
      <c r="B631" s="852"/>
      <c r="C631" s="843"/>
      <c r="D631" s="844"/>
      <c r="E631" s="845"/>
      <c r="F631" s="845"/>
      <c r="G631" s="845"/>
      <c r="H631" s="845"/>
      <c r="I631" s="845"/>
      <c r="J631" s="845"/>
      <c r="K631" s="845"/>
      <c r="L631" s="711"/>
      <c r="M631" s="711"/>
      <c r="V631" s="715"/>
      <c r="W631" s="711"/>
      <c r="X631" s="711"/>
      <c r="Y631" s="711"/>
    </row>
    <row r="632" spans="1:25" ht="15.75" customHeight="1">
      <c r="A632" s="738"/>
      <c r="B632" s="852"/>
      <c r="C632" s="843"/>
      <c r="D632" s="844"/>
      <c r="E632" s="845"/>
      <c r="F632" s="845"/>
      <c r="G632" s="845"/>
      <c r="H632" s="845"/>
      <c r="I632" s="845"/>
      <c r="J632" s="845"/>
      <c r="K632" s="845"/>
      <c r="L632" s="711"/>
      <c r="M632" s="711"/>
      <c r="V632" s="715"/>
      <c r="W632" s="711"/>
      <c r="X632" s="711"/>
      <c r="Y632" s="711"/>
    </row>
    <row r="633" spans="1:25" ht="15.75" customHeight="1">
      <c r="A633" s="738"/>
      <c r="B633" s="852"/>
      <c r="C633" s="843"/>
      <c r="D633" s="844"/>
      <c r="E633" s="845"/>
      <c r="F633" s="845"/>
      <c r="G633" s="845"/>
      <c r="H633" s="845"/>
      <c r="I633" s="845"/>
      <c r="J633" s="845"/>
      <c r="K633" s="845"/>
      <c r="L633" s="711"/>
      <c r="M633" s="711"/>
      <c r="V633" s="715"/>
      <c r="W633" s="711"/>
      <c r="X633" s="711"/>
      <c r="Y633" s="711"/>
    </row>
    <row r="634" spans="1:25" ht="15.75" customHeight="1">
      <c r="A634" s="738"/>
      <c r="B634" s="852"/>
      <c r="C634" s="843"/>
      <c r="D634" s="844"/>
      <c r="E634" s="845"/>
      <c r="F634" s="845"/>
      <c r="G634" s="845"/>
      <c r="H634" s="845"/>
      <c r="I634" s="845"/>
      <c r="J634" s="845"/>
      <c r="K634" s="845"/>
      <c r="L634" s="711"/>
      <c r="M634" s="711"/>
      <c r="V634" s="715"/>
      <c r="W634" s="711"/>
      <c r="X634" s="711"/>
      <c r="Y634" s="711"/>
    </row>
    <row r="635" spans="1:25" ht="15.75" customHeight="1">
      <c r="A635" s="738"/>
      <c r="B635" s="852"/>
      <c r="C635" s="843"/>
      <c r="D635" s="844"/>
      <c r="E635" s="845"/>
      <c r="F635" s="845"/>
      <c r="G635" s="845"/>
      <c r="H635" s="845"/>
      <c r="I635" s="845"/>
      <c r="J635" s="845"/>
      <c r="K635" s="845"/>
      <c r="L635" s="711"/>
      <c r="M635" s="711"/>
      <c r="V635" s="715"/>
      <c r="W635" s="711"/>
      <c r="X635" s="711"/>
      <c r="Y635" s="711"/>
    </row>
    <row r="636" spans="1:25" ht="15.75" customHeight="1">
      <c r="A636" s="738"/>
      <c r="B636" s="852"/>
      <c r="C636" s="843"/>
      <c r="D636" s="844"/>
      <c r="E636" s="845"/>
      <c r="F636" s="845"/>
      <c r="G636" s="845"/>
      <c r="H636" s="845"/>
      <c r="I636" s="845"/>
      <c r="J636" s="845"/>
      <c r="K636" s="845"/>
      <c r="L636" s="711"/>
      <c r="M636" s="711"/>
      <c r="V636" s="715"/>
      <c r="W636" s="711"/>
      <c r="X636" s="711"/>
      <c r="Y636" s="711"/>
    </row>
    <row r="637" spans="1:25" ht="15.75" customHeight="1">
      <c r="A637" s="738"/>
      <c r="B637" s="852"/>
      <c r="C637" s="843"/>
      <c r="D637" s="844"/>
      <c r="E637" s="845"/>
      <c r="F637" s="845"/>
      <c r="G637" s="845"/>
      <c r="H637" s="845"/>
      <c r="I637" s="845"/>
      <c r="J637" s="845"/>
      <c r="K637" s="845"/>
      <c r="L637" s="711"/>
      <c r="M637" s="711"/>
      <c r="V637" s="715"/>
      <c r="W637" s="711"/>
      <c r="X637" s="711"/>
      <c r="Y637" s="711"/>
    </row>
    <row r="638" spans="1:25" ht="15.75" customHeight="1">
      <c r="A638" s="738"/>
      <c r="B638" s="852"/>
      <c r="C638" s="843"/>
      <c r="D638" s="844"/>
      <c r="E638" s="845"/>
      <c r="F638" s="845"/>
      <c r="G638" s="845"/>
      <c r="H638" s="845"/>
      <c r="I638" s="845"/>
      <c r="J638" s="845"/>
      <c r="K638" s="845"/>
      <c r="L638" s="711"/>
      <c r="M638" s="711"/>
      <c r="V638" s="715"/>
      <c r="W638" s="711"/>
      <c r="X638" s="711"/>
      <c r="Y638" s="711"/>
    </row>
    <row r="639" spans="1:25" ht="15.75" customHeight="1">
      <c r="A639" s="738"/>
      <c r="B639" s="852"/>
      <c r="C639" s="843"/>
      <c r="D639" s="844"/>
      <c r="E639" s="845"/>
      <c r="F639" s="845"/>
      <c r="G639" s="845"/>
      <c r="H639" s="845"/>
      <c r="I639" s="845"/>
      <c r="J639" s="845"/>
      <c r="K639" s="845"/>
      <c r="L639" s="711"/>
      <c r="M639" s="711"/>
      <c r="V639" s="715"/>
      <c r="W639" s="711"/>
      <c r="X639" s="711"/>
      <c r="Y639" s="711"/>
    </row>
    <row r="640" spans="1:25" ht="15.75" customHeight="1">
      <c r="A640" s="738"/>
      <c r="B640" s="852"/>
      <c r="C640" s="843"/>
      <c r="D640" s="844"/>
      <c r="E640" s="845"/>
      <c r="F640" s="845"/>
      <c r="G640" s="845"/>
      <c r="H640" s="845"/>
      <c r="I640" s="845"/>
      <c r="J640" s="845"/>
      <c r="K640" s="845"/>
      <c r="L640" s="711"/>
      <c r="M640" s="711"/>
      <c r="V640" s="715"/>
      <c r="W640" s="711"/>
      <c r="X640" s="711"/>
      <c r="Y640" s="711"/>
    </row>
    <row r="641" spans="1:25" ht="15.75" customHeight="1">
      <c r="A641" s="738"/>
      <c r="B641" s="852"/>
      <c r="C641" s="843"/>
      <c r="D641" s="844"/>
      <c r="E641" s="845"/>
      <c r="F641" s="845"/>
      <c r="G641" s="845"/>
      <c r="H641" s="845"/>
      <c r="I641" s="845"/>
      <c r="J641" s="845"/>
      <c r="K641" s="845"/>
      <c r="L641" s="711"/>
      <c r="M641" s="711"/>
      <c r="V641" s="715"/>
      <c r="W641" s="711"/>
      <c r="X641" s="711"/>
      <c r="Y641" s="711"/>
    </row>
    <row r="642" spans="1:25" ht="15.75" customHeight="1">
      <c r="A642" s="738"/>
      <c r="B642" s="852"/>
      <c r="C642" s="843"/>
      <c r="D642" s="844"/>
      <c r="E642" s="845"/>
      <c r="F642" s="845"/>
      <c r="G642" s="845"/>
      <c r="H642" s="845"/>
      <c r="I642" s="845"/>
      <c r="J642" s="845"/>
      <c r="K642" s="845"/>
      <c r="L642" s="711"/>
      <c r="M642" s="711"/>
      <c r="V642" s="715"/>
      <c r="W642" s="711"/>
      <c r="X642" s="711"/>
      <c r="Y642" s="711"/>
    </row>
    <row r="643" spans="1:25" ht="15.75" customHeight="1">
      <c r="A643" s="738"/>
      <c r="B643" s="852"/>
      <c r="C643" s="843"/>
      <c r="D643" s="844"/>
      <c r="E643" s="845"/>
      <c r="F643" s="845"/>
      <c r="G643" s="845"/>
      <c r="H643" s="845"/>
      <c r="I643" s="845"/>
      <c r="J643" s="845"/>
      <c r="K643" s="845"/>
      <c r="L643" s="711"/>
      <c r="M643" s="711"/>
      <c r="V643" s="715"/>
      <c r="W643" s="711"/>
      <c r="X643" s="711"/>
      <c r="Y643" s="711"/>
    </row>
    <row r="644" spans="1:25" ht="15.75" customHeight="1">
      <c r="A644" s="738"/>
      <c r="B644" s="852"/>
      <c r="C644" s="843"/>
      <c r="D644" s="844"/>
      <c r="E644" s="845"/>
      <c r="F644" s="845"/>
      <c r="G644" s="845"/>
      <c r="H644" s="845"/>
      <c r="I644" s="845"/>
      <c r="J644" s="845"/>
      <c r="K644" s="845"/>
      <c r="L644" s="711"/>
      <c r="M644" s="711"/>
      <c r="V644" s="715"/>
      <c r="W644" s="711"/>
      <c r="X644" s="711"/>
      <c r="Y644" s="711"/>
    </row>
    <row r="645" spans="1:25" ht="15.75" customHeight="1">
      <c r="A645" s="738"/>
      <c r="B645" s="852"/>
      <c r="C645" s="843"/>
      <c r="D645" s="844"/>
      <c r="E645" s="845"/>
      <c r="F645" s="845"/>
      <c r="G645" s="845"/>
      <c r="H645" s="845"/>
      <c r="I645" s="845"/>
      <c r="J645" s="845"/>
      <c r="K645" s="845"/>
      <c r="L645" s="711"/>
      <c r="M645" s="711"/>
      <c r="V645" s="715"/>
      <c r="W645" s="711"/>
      <c r="X645" s="711"/>
      <c r="Y645" s="711"/>
    </row>
    <row r="646" spans="1:25" ht="15.75" customHeight="1">
      <c r="A646" s="738"/>
      <c r="B646" s="852"/>
      <c r="C646" s="843"/>
      <c r="D646" s="844"/>
      <c r="E646" s="845"/>
      <c r="F646" s="845"/>
      <c r="G646" s="845"/>
      <c r="H646" s="845"/>
      <c r="I646" s="845"/>
      <c r="J646" s="845"/>
      <c r="K646" s="845"/>
      <c r="L646" s="711"/>
      <c r="M646" s="711"/>
      <c r="V646" s="715"/>
      <c r="W646" s="711"/>
      <c r="X646" s="711"/>
      <c r="Y646" s="711"/>
    </row>
    <row r="647" spans="1:25" ht="15.75" customHeight="1">
      <c r="A647" s="738"/>
      <c r="B647" s="852"/>
      <c r="C647" s="843"/>
      <c r="D647" s="844"/>
      <c r="E647" s="845"/>
      <c r="F647" s="845"/>
      <c r="G647" s="845"/>
      <c r="H647" s="845"/>
      <c r="I647" s="845"/>
      <c r="J647" s="845"/>
      <c r="K647" s="845"/>
      <c r="L647" s="711"/>
      <c r="M647" s="711"/>
      <c r="V647" s="715"/>
      <c r="W647" s="711"/>
      <c r="X647" s="711"/>
      <c r="Y647" s="711"/>
    </row>
    <row r="648" spans="1:25" ht="15.75" customHeight="1">
      <c r="A648" s="738"/>
      <c r="B648" s="852"/>
      <c r="C648" s="843"/>
      <c r="D648" s="844"/>
      <c r="E648" s="845"/>
      <c r="F648" s="845"/>
      <c r="G648" s="845"/>
      <c r="H648" s="845"/>
      <c r="I648" s="845"/>
      <c r="J648" s="845"/>
      <c r="K648" s="845"/>
      <c r="L648" s="711"/>
      <c r="M648" s="711"/>
      <c r="V648" s="715"/>
      <c r="W648" s="711"/>
      <c r="X648" s="711"/>
      <c r="Y648" s="711"/>
    </row>
    <row r="649" spans="1:25" ht="15.75" customHeight="1">
      <c r="A649" s="738"/>
      <c r="B649" s="852"/>
      <c r="C649" s="843"/>
      <c r="D649" s="844"/>
      <c r="E649" s="845"/>
      <c r="F649" s="845"/>
      <c r="G649" s="845"/>
      <c r="H649" s="845"/>
      <c r="I649" s="845"/>
      <c r="J649" s="845"/>
      <c r="K649" s="845"/>
      <c r="L649" s="711"/>
      <c r="M649" s="711"/>
      <c r="V649" s="715"/>
      <c r="W649" s="711"/>
      <c r="X649" s="711"/>
      <c r="Y649" s="711"/>
    </row>
    <row r="650" spans="1:25" ht="15.75" customHeight="1">
      <c r="A650" s="738"/>
      <c r="B650" s="852"/>
      <c r="C650" s="843"/>
      <c r="D650" s="844"/>
      <c r="E650" s="845"/>
      <c r="F650" s="845"/>
      <c r="G650" s="845"/>
      <c r="H650" s="845"/>
      <c r="I650" s="845"/>
      <c r="J650" s="845"/>
      <c r="K650" s="845"/>
      <c r="L650" s="711"/>
      <c r="M650" s="711"/>
      <c r="V650" s="715"/>
      <c r="W650" s="711"/>
      <c r="X650" s="711"/>
      <c r="Y650" s="711"/>
    </row>
    <row r="651" spans="1:25" ht="15.75" customHeight="1">
      <c r="A651" s="738"/>
      <c r="B651" s="852"/>
      <c r="C651" s="843"/>
      <c r="D651" s="844"/>
      <c r="E651" s="845"/>
      <c r="F651" s="845"/>
      <c r="G651" s="845"/>
      <c r="H651" s="845"/>
      <c r="I651" s="845"/>
      <c r="J651" s="845"/>
      <c r="K651" s="845"/>
      <c r="L651" s="711"/>
      <c r="M651" s="711"/>
      <c r="V651" s="715"/>
      <c r="W651" s="711"/>
      <c r="X651" s="711"/>
      <c r="Y651" s="711"/>
    </row>
    <row r="652" spans="1:25" ht="15.75" customHeight="1">
      <c r="A652" s="738"/>
      <c r="B652" s="852"/>
      <c r="C652" s="843"/>
      <c r="D652" s="844"/>
      <c r="E652" s="845"/>
      <c r="F652" s="845"/>
      <c r="G652" s="845"/>
      <c r="H652" s="845"/>
      <c r="I652" s="845"/>
      <c r="J652" s="845"/>
      <c r="K652" s="845"/>
      <c r="L652" s="711"/>
      <c r="M652" s="711"/>
      <c r="V652" s="715"/>
      <c r="W652" s="711"/>
      <c r="X652" s="711"/>
      <c r="Y652" s="711"/>
    </row>
    <row r="653" spans="1:25" ht="15.75" customHeight="1">
      <c r="A653" s="738"/>
      <c r="B653" s="852"/>
      <c r="C653" s="843"/>
      <c r="D653" s="844"/>
      <c r="E653" s="845"/>
      <c r="F653" s="845"/>
      <c r="G653" s="845"/>
      <c r="H653" s="845"/>
      <c r="I653" s="845"/>
      <c r="J653" s="845"/>
      <c r="K653" s="845"/>
      <c r="L653" s="711"/>
      <c r="M653" s="711"/>
      <c r="V653" s="715"/>
      <c r="W653" s="711"/>
      <c r="X653" s="711"/>
      <c r="Y653" s="711"/>
    </row>
    <row r="654" spans="1:25" ht="15.75" customHeight="1">
      <c r="A654" s="738"/>
      <c r="B654" s="852"/>
      <c r="C654" s="843"/>
      <c r="D654" s="844"/>
      <c r="E654" s="845"/>
      <c r="F654" s="845"/>
      <c r="G654" s="845"/>
      <c r="H654" s="845"/>
      <c r="I654" s="845"/>
      <c r="J654" s="845"/>
      <c r="K654" s="845"/>
      <c r="L654" s="711"/>
      <c r="M654" s="711"/>
      <c r="V654" s="715"/>
      <c r="W654" s="711"/>
      <c r="X654" s="711"/>
      <c r="Y654" s="711"/>
    </row>
    <row r="655" spans="1:25" ht="15.75" customHeight="1">
      <c r="A655" s="738"/>
      <c r="B655" s="852"/>
      <c r="C655" s="843"/>
      <c r="D655" s="844"/>
      <c r="E655" s="845"/>
      <c r="F655" s="845"/>
      <c r="G655" s="845"/>
      <c r="H655" s="845"/>
      <c r="I655" s="845"/>
      <c r="J655" s="845"/>
      <c r="K655" s="845"/>
      <c r="L655" s="711"/>
      <c r="M655" s="711"/>
      <c r="V655" s="715"/>
      <c r="W655" s="711"/>
      <c r="X655" s="711"/>
      <c r="Y655" s="711"/>
    </row>
    <row r="656" spans="1:25" ht="15.75" customHeight="1">
      <c r="A656" s="738"/>
      <c r="B656" s="852"/>
      <c r="C656" s="843"/>
      <c r="D656" s="844"/>
      <c r="E656" s="845"/>
      <c r="F656" s="845"/>
      <c r="G656" s="845"/>
      <c r="H656" s="845"/>
      <c r="I656" s="845"/>
      <c r="J656" s="845"/>
      <c r="K656" s="845"/>
      <c r="L656" s="711"/>
      <c r="M656" s="711"/>
      <c r="V656" s="715"/>
      <c r="W656" s="711"/>
      <c r="X656" s="711"/>
      <c r="Y656" s="711"/>
    </row>
    <row r="657" spans="1:25" ht="15.75" customHeight="1">
      <c r="A657" s="738"/>
      <c r="B657" s="852"/>
      <c r="C657" s="843"/>
      <c r="D657" s="844"/>
      <c r="E657" s="845"/>
      <c r="F657" s="845"/>
      <c r="G657" s="845"/>
      <c r="H657" s="845"/>
      <c r="I657" s="845"/>
      <c r="J657" s="845"/>
      <c r="K657" s="845"/>
      <c r="L657" s="711"/>
      <c r="M657" s="711"/>
      <c r="V657" s="715"/>
      <c r="W657" s="711"/>
      <c r="X657" s="711"/>
      <c r="Y657" s="711"/>
    </row>
    <row r="658" spans="1:25" ht="15.75" customHeight="1">
      <c r="A658" s="738"/>
      <c r="B658" s="852"/>
      <c r="C658" s="843"/>
      <c r="D658" s="844"/>
      <c r="E658" s="845"/>
      <c r="F658" s="845"/>
      <c r="G658" s="845"/>
      <c r="H658" s="845"/>
      <c r="I658" s="845"/>
      <c r="J658" s="845"/>
      <c r="K658" s="845"/>
      <c r="L658" s="711"/>
      <c r="M658" s="711"/>
      <c r="V658" s="715"/>
      <c r="W658" s="711"/>
      <c r="X658" s="711"/>
      <c r="Y658" s="711"/>
    </row>
    <row r="659" spans="1:25" ht="15.75" customHeight="1">
      <c r="A659" s="738"/>
      <c r="B659" s="852"/>
      <c r="C659" s="843"/>
      <c r="D659" s="844"/>
      <c r="E659" s="845"/>
      <c r="F659" s="845"/>
      <c r="G659" s="845"/>
      <c r="H659" s="845"/>
      <c r="I659" s="845"/>
      <c r="J659" s="845"/>
      <c r="K659" s="845"/>
      <c r="L659" s="711"/>
      <c r="M659" s="711"/>
      <c r="V659" s="715"/>
      <c r="W659" s="711"/>
      <c r="X659" s="711"/>
      <c r="Y659" s="711"/>
    </row>
    <row r="660" spans="1:25" ht="15.75" customHeight="1">
      <c r="A660" s="738"/>
      <c r="B660" s="852"/>
      <c r="C660" s="843"/>
      <c r="D660" s="844"/>
      <c r="E660" s="845"/>
      <c r="F660" s="845"/>
      <c r="G660" s="845"/>
      <c r="H660" s="845"/>
      <c r="I660" s="845"/>
      <c r="J660" s="845"/>
      <c r="K660" s="845"/>
      <c r="L660" s="711"/>
      <c r="M660" s="711"/>
      <c r="V660" s="715"/>
      <c r="W660" s="711"/>
      <c r="X660" s="711"/>
      <c r="Y660" s="711"/>
    </row>
    <row r="661" spans="1:25" ht="15.75" customHeight="1">
      <c r="A661" s="738"/>
      <c r="B661" s="852"/>
      <c r="C661" s="843"/>
      <c r="D661" s="844"/>
      <c r="E661" s="845"/>
      <c r="F661" s="845"/>
      <c r="G661" s="845"/>
      <c r="H661" s="845"/>
      <c r="I661" s="845"/>
      <c r="J661" s="845"/>
      <c r="K661" s="845"/>
      <c r="L661" s="711"/>
      <c r="M661" s="711"/>
      <c r="V661" s="715"/>
      <c r="W661" s="711"/>
      <c r="X661" s="711"/>
      <c r="Y661" s="711"/>
    </row>
    <row r="662" spans="1:25" ht="15.75" customHeight="1">
      <c r="A662" s="738"/>
      <c r="B662" s="852"/>
      <c r="C662" s="843"/>
      <c r="D662" s="844"/>
      <c r="E662" s="845"/>
      <c r="F662" s="845"/>
      <c r="G662" s="845"/>
      <c r="H662" s="845"/>
      <c r="I662" s="845"/>
      <c r="J662" s="845"/>
      <c r="K662" s="845"/>
      <c r="L662" s="711"/>
      <c r="M662" s="711"/>
      <c r="V662" s="715"/>
      <c r="W662" s="711"/>
      <c r="X662" s="711"/>
      <c r="Y662" s="711"/>
    </row>
    <row r="663" spans="1:25" ht="15.75" customHeight="1">
      <c r="A663" s="738"/>
      <c r="B663" s="852"/>
      <c r="C663" s="843"/>
      <c r="D663" s="844"/>
      <c r="E663" s="845"/>
      <c r="F663" s="845"/>
      <c r="G663" s="845"/>
      <c r="H663" s="845"/>
      <c r="I663" s="845"/>
      <c r="J663" s="845"/>
      <c r="K663" s="845"/>
      <c r="L663" s="711"/>
      <c r="M663" s="711"/>
      <c r="V663" s="715"/>
      <c r="W663" s="711"/>
      <c r="X663" s="711"/>
      <c r="Y663" s="711"/>
    </row>
    <row r="664" spans="1:25" ht="15.75" customHeight="1">
      <c r="A664" s="738"/>
      <c r="B664" s="852"/>
      <c r="C664" s="843"/>
      <c r="D664" s="844"/>
      <c r="E664" s="845"/>
      <c r="F664" s="845"/>
      <c r="G664" s="845"/>
      <c r="H664" s="845"/>
      <c r="I664" s="845"/>
      <c r="J664" s="845"/>
      <c r="K664" s="845"/>
      <c r="L664" s="711"/>
      <c r="M664" s="711"/>
      <c r="V664" s="715"/>
      <c r="W664" s="711"/>
      <c r="X664" s="711"/>
      <c r="Y664" s="711"/>
    </row>
    <row r="665" spans="1:25" ht="15.75" customHeight="1">
      <c r="A665" s="738"/>
      <c r="B665" s="852"/>
      <c r="C665" s="843"/>
      <c r="D665" s="844"/>
      <c r="E665" s="845"/>
      <c r="F665" s="845"/>
      <c r="G665" s="845"/>
      <c r="H665" s="845"/>
      <c r="I665" s="845"/>
      <c r="J665" s="845"/>
      <c r="K665" s="845"/>
      <c r="L665" s="711"/>
      <c r="M665" s="711"/>
      <c r="V665" s="715"/>
      <c r="W665" s="711"/>
      <c r="X665" s="711"/>
      <c r="Y665" s="711"/>
    </row>
    <row r="666" spans="1:25" ht="15.75" customHeight="1">
      <c r="A666" s="738"/>
      <c r="B666" s="852"/>
      <c r="C666" s="843"/>
      <c r="D666" s="844"/>
      <c r="E666" s="845"/>
      <c r="F666" s="845"/>
      <c r="G666" s="845"/>
      <c r="H666" s="845"/>
      <c r="I666" s="845"/>
      <c r="J666" s="845"/>
      <c r="K666" s="845"/>
      <c r="L666" s="711"/>
      <c r="M666" s="711"/>
      <c r="V666" s="715"/>
      <c r="W666" s="711"/>
      <c r="X666" s="711"/>
      <c r="Y666" s="711"/>
    </row>
    <row r="667" spans="1:25" ht="15.75" customHeight="1">
      <c r="A667" s="738"/>
      <c r="B667" s="852"/>
      <c r="C667" s="843"/>
      <c r="D667" s="844"/>
      <c r="E667" s="845"/>
      <c r="F667" s="845"/>
      <c r="G667" s="845"/>
      <c r="H667" s="845"/>
      <c r="I667" s="845"/>
      <c r="J667" s="845"/>
      <c r="K667" s="845"/>
      <c r="L667" s="711"/>
      <c r="M667" s="711"/>
      <c r="V667" s="715"/>
      <c r="W667" s="711"/>
      <c r="X667" s="711"/>
      <c r="Y667" s="711"/>
    </row>
    <row r="668" spans="1:25" ht="15.75" customHeight="1">
      <c r="A668" s="738"/>
      <c r="B668" s="852"/>
      <c r="C668" s="843"/>
      <c r="D668" s="844"/>
      <c r="E668" s="845"/>
      <c r="F668" s="845"/>
      <c r="G668" s="845"/>
      <c r="H668" s="845"/>
      <c r="I668" s="845"/>
      <c r="J668" s="845"/>
      <c r="K668" s="845"/>
      <c r="L668" s="711"/>
      <c r="M668" s="711"/>
      <c r="V668" s="715"/>
      <c r="W668" s="711"/>
      <c r="X668" s="711"/>
      <c r="Y668" s="711"/>
    </row>
    <row r="669" spans="1:25" ht="15.75" customHeight="1">
      <c r="A669" s="738"/>
      <c r="B669" s="852"/>
      <c r="C669" s="843"/>
      <c r="D669" s="844"/>
      <c r="E669" s="845"/>
      <c r="F669" s="845"/>
      <c r="G669" s="845"/>
      <c r="H669" s="845"/>
      <c r="I669" s="845"/>
      <c r="J669" s="845"/>
      <c r="K669" s="845"/>
      <c r="L669" s="711"/>
      <c r="M669" s="711"/>
      <c r="V669" s="715"/>
      <c r="W669" s="711"/>
      <c r="X669" s="711"/>
      <c r="Y669" s="711"/>
    </row>
    <row r="670" spans="1:25" ht="15.75" customHeight="1">
      <c r="A670" s="738"/>
      <c r="B670" s="852"/>
      <c r="C670" s="843"/>
      <c r="D670" s="844"/>
      <c r="E670" s="845"/>
      <c r="F670" s="845"/>
      <c r="G670" s="845"/>
      <c r="H670" s="845"/>
      <c r="I670" s="845"/>
      <c r="J670" s="845"/>
      <c r="K670" s="845"/>
      <c r="L670" s="711"/>
      <c r="M670" s="711"/>
      <c r="V670" s="715"/>
      <c r="W670" s="711"/>
      <c r="X670" s="711"/>
      <c r="Y670" s="711"/>
    </row>
    <row r="671" spans="1:25" ht="15.75" customHeight="1">
      <c r="A671" s="738"/>
      <c r="B671" s="852"/>
      <c r="C671" s="843"/>
      <c r="D671" s="844"/>
      <c r="E671" s="845"/>
      <c r="F671" s="845"/>
      <c r="G671" s="845"/>
      <c r="H671" s="845"/>
      <c r="I671" s="845"/>
      <c r="J671" s="845"/>
      <c r="K671" s="845"/>
      <c r="L671" s="711"/>
      <c r="M671" s="711"/>
      <c r="V671" s="715"/>
      <c r="W671" s="711"/>
      <c r="X671" s="711"/>
      <c r="Y671" s="711"/>
    </row>
    <row r="672" spans="1:25" ht="15.75" customHeight="1">
      <c r="A672" s="738"/>
      <c r="B672" s="852"/>
      <c r="C672" s="843"/>
      <c r="D672" s="844"/>
      <c r="E672" s="845"/>
      <c r="F672" s="845"/>
      <c r="G672" s="845"/>
      <c r="H672" s="845"/>
      <c r="I672" s="845"/>
      <c r="J672" s="845"/>
      <c r="K672" s="845"/>
      <c r="L672" s="711"/>
      <c r="M672" s="711"/>
      <c r="V672" s="715"/>
      <c r="W672" s="711"/>
      <c r="X672" s="711"/>
      <c r="Y672" s="711"/>
    </row>
    <row r="673" spans="1:25" ht="15.75" customHeight="1">
      <c r="A673" s="738"/>
      <c r="B673" s="852"/>
      <c r="C673" s="843"/>
      <c r="D673" s="844"/>
      <c r="E673" s="845"/>
      <c r="F673" s="845"/>
      <c r="G673" s="845"/>
      <c r="H673" s="845"/>
      <c r="I673" s="845"/>
      <c r="J673" s="845"/>
      <c r="K673" s="845"/>
      <c r="L673" s="711"/>
      <c r="M673" s="711"/>
      <c r="V673" s="715"/>
      <c r="W673" s="711"/>
      <c r="X673" s="711"/>
      <c r="Y673" s="711"/>
    </row>
    <row r="674" spans="1:25" ht="15.75" customHeight="1">
      <c r="A674" s="738"/>
      <c r="B674" s="852"/>
      <c r="C674" s="843"/>
      <c r="D674" s="844"/>
      <c r="E674" s="845"/>
      <c r="F674" s="845"/>
      <c r="G674" s="845"/>
      <c r="H674" s="845"/>
      <c r="I674" s="845"/>
      <c r="J674" s="845"/>
      <c r="K674" s="845"/>
      <c r="L674" s="711"/>
      <c r="M674" s="711"/>
      <c r="V674" s="715"/>
      <c r="W674" s="711"/>
      <c r="X674" s="711"/>
      <c r="Y674" s="711"/>
    </row>
    <row r="675" spans="1:25" ht="15.75" customHeight="1">
      <c r="A675" s="738"/>
      <c r="B675" s="852"/>
      <c r="C675" s="843"/>
      <c r="D675" s="844"/>
      <c r="E675" s="845"/>
      <c r="F675" s="845"/>
      <c r="G675" s="845"/>
      <c r="H675" s="845"/>
      <c r="I675" s="845"/>
      <c r="J675" s="845"/>
      <c r="K675" s="845"/>
      <c r="L675" s="711"/>
      <c r="M675" s="711"/>
      <c r="V675" s="715"/>
      <c r="W675" s="711"/>
      <c r="X675" s="711"/>
      <c r="Y675" s="711"/>
    </row>
    <row r="676" spans="1:25" ht="15.75" customHeight="1">
      <c r="A676" s="738"/>
      <c r="B676" s="852"/>
      <c r="C676" s="843"/>
      <c r="D676" s="844"/>
      <c r="E676" s="845"/>
      <c r="F676" s="845"/>
      <c r="G676" s="845"/>
      <c r="H676" s="845"/>
      <c r="I676" s="845"/>
      <c r="J676" s="845"/>
      <c r="K676" s="845"/>
      <c r="L676" s="711"/>
      <c r="M676" s="711"/>
      <c r="V676" s="715"/>
      <c r="W676" s="711"/>
      <c r="X676" s="711"/>
      <c r="Y676" s="711"/>
    </row>
    <row r="677" spans="1:25" ht="15.75" customHeight="1">
      <c r="A677" s="738"/>
      <c r="B677" s="852"/>
      <c r="C677" s="843"/>
      <c r="D677" s="844"/>
      <c r="E677" s="845"/>
      <c r="F677" s="845"/>
      <c r="G677" s="845"/>
      <c r="H677" s="845"/>
      <c r="I677" s="845"/>
      <c r="J677" s="845"/>
      <c r="K677" s="845"/>
      <c r="L677" s="711"/>
      <c r="M677" s="711"/>
      <c r="V677" s="715"/>
      <c r="W677" s="711"/>
      <c r="X677" s="711"/>
      <c r="Y677" s="711"/>
    </row>
    <row r="678" spans="1:25" ht="15.75" customHeight="1">
      <c r="A678" s="738"/>
      <c r="B678" s="852"/>
      <c r="C678" s="843"/>
      <c r="D678" s="844"/>
      <c r="E678" s="845"/>
      <c r="F678" s="845"/>
      <c r="G678" s="845"/>
      <c r="H678" s="845"/>
      <c r="I678" s="845"/>
      <c r="J678" s="845"/>
      <c r="K678" s="845"/>
      <c r="L678" s="711"/>
      <c r="M678" s="711"/>
      <c r="V678" s="715"/>
      <c r="W678" s="711"/>
      <c r="X678" s="711"/>
      <c r="Y678" s="711"/>
    </row>
    <row r="679" spans="1:25" ht="15.75" customHeight="1">
      <c r="A679" s="738"/>
      <c r="B679" s="852"/>
      <c r="C679" s="843"/>
      <c r="D679" s="844"/>
      <c r="E679" s="845"/>
      <c r="F679" s="845"/>
      <c r="G679" s="845"/>
      <c r="H679" s="845"/>
      <c r="I679" s="845"/>
      <c r="J679" s="845"/>
      <c r="K679" s="845"/>
      <c r="L679" s="711"/>
      <c r="M679" s="711"/>
      <c r="V679" s="715"/>
      <c r="W679" s="711"/>
      <c r="X679" s="711"/>
      <c r="Y679" s="711"/>
    </row>
    <row r="680" spans="1:25" ht="15.75" customHeight="1">
      <c r="A680" s="738"/>
      <c r="B680" s="852"/>
      <c r="C680" s="843"/>
      <c r="D680" s="844"/>
      <c r="E680" s="845"/>
      <c r="F680" s="845"/>
      <c r="G680" s="845"/>
      <c r="H680" s="845"/>
      <c r="I680" s="845"/>
      <c r="J680" s="845"/>
      <c r="K680" s="845"/>
      <c r="L680" s="711"/>
      <c r="M680" s="711"/>
      <c r="V680" s="715"/>
      <c r="W680" s="711"/>
      <c r="X680" s="711"/>
      <c r="Y680" s="711"/>
    </row>
    <row r="681" spans="1:25" ht="15.75" customHeight="1">
      <c r="A681" s="738"/>
      <c r="B681" s="852"/>
      <c r="C681" s="843"/>
      <c r="D681" s="844"/>
      <c r="E681" s="845"/>
      <c r="F681" s="845"/>
      <c r="G681" s="845"/>
      <c r="H681" s="845"/>
      <c r="I681" s="845"/>
      <c r="J681" s="845"/>
      <c r="K681" s="845"/>
      <c r="L681" s="711"/>
      <c r="M681" s="711"/>
      <c r="V681" s="715"/>
      <c r="W681" s="711"/>
      <c r="X681" s="711"/>
      <c r="Y681" s="711"/>
    </row>
    <row r="682" spans="1:25" ht="15.75" customHeight="1">
      <c r="A682" s="738"/>
      <c r="B682" s="852"/>
      <c r="C682" s="843"/>
      <c r="D682" s="844"/>
      <c r="E682" s="845"/>
      <c r="F682" s="845"/>
      <c r="G682" s="845"/>
      <c r="H682" s="845"/>
      <c r="I682" s="845"/>
      <c r="J682" s="845"/>
      <c r="K682" s="845"/>
      <c r="L682" s="711"/>
      <c r="M682" s="711"/>
      <c r="V682" s="715"/>
      <c r="W682" s="711"/>
      <c r="X682" s="711"/>
      <c r="Y682" s="711"/>
    </row>
    <row r="683" spans="1:25" ht="15.75" customHeight="1">
      <c r="A683" s="738"/>
      <c r="B683" s="852"/>
      <c r="C683" s="843"/>
      <c r="D683" s="844"/>
      <c r="E683" s="845"/>
      <c r="F683" s="845"/>
      <c r="G683" s="845"/>
      <c r="H683" s="845"/>
      <c r="I683" s="845"/>
      <c r="J683" s="845"/>
      <c r="K683" s="845"/>
      <c r="L683" s="711"/>
      <c r="M683" s="711"/>
      <c r="V683" s="715"/>
      <c r="W683" s="711"/>
      <c r="X683" s="711"/>
      <c r="Y683" s="711"/>
    </row>
    <row r="684" spans="1:25" ht="15.75" customHeight="1">
      <c r="A684" s="738"/>
      <c r="B684" s="852"/>
      <c r="C684" s="843"/>
      <c r="D684" s="844"/>
      <c r="E684" s="845"/>
      <c r="F684" s="845"/>
      <c r="G684" s="845"/>
      <c r="H684" s="845"/>
      <c r="I684" s="845"/>
      <c r="J684" s="845"/>
      <c r="K684" s="845"/>
      <c r="L684" s="711"/>
      <c r="M684" s="711"/>
      <c r="V684" s="715"/>
      <c r="W684" s="711"/>
      <c r="X684" s="711"/>
      <c r="Y684" s="711"/>
    </row>
    <row r="685" spans="1:25" ht="15.75" customHeight="1">
      <c r="A685" s="738"/>
      <c r="B685" s="852"/>
      <c r="C685" s="843"/>
      <c r="D685" s="844"/>
      <c r="E685" s="845"/>
      <c r="F685" s="845"/>
      <c r="G685" s="845"/>
      <c r="H685" s="845"/>
      <c r="I685" s="845"/>
      <c r="J685" s="845"/>
      <c r="K685" s="845"/>
      <c r="L685" s="711"/>
      <c r="M685" s="711"/>
      <c r="V685" s="715"/>
      <c r="W685" s="711"/>
      <c r="X685" s="711"/>
      <c r="Y685" s="711"/>
    </row>
    <row r="686" spans="1:25" ht="15.75" customHeight="1">
      <c r="A686" s="738"/>
      <c r="B686" s="852"/>
      <c r="C686" s="843"/>
      <c r="D686" s="844"/>
      <c r="E686" s="845"/>
      <c r="F686" s="845"/>
      <c r="G686" s="845"/>
      <c r="H686" s="845"/>
      <c r="I686" s="845"/>
      <c r="J686" s="845"/>
      <c r="K686" s="845"/>
      <c r="L686" s="711"/>
      <c r="M686" s="711"/>
      <c r="V686" s="715"/>
      <c r="W686" s="711"/>
      <c r="X686" s="711"/>
      <c r="Y686" s="711"/>
    </row>
    <row r="687" spans="1:25" ht="15.75" customHeight="1">
      <c r="A687" s="738"/>
      <c r="B687" s="852"/>
      <c r="C687" s="843"/>
      <c r="D687" s="844"/>
      <c r="E687" s="845"/>
      <c r="F687" s="845"/>
      <c r="G687" s="845"/>
      <c r="H687" s="845"/>
      <c r="I687" s="845"/>
      <c r="J687" s="845"/>
      <c r="K687" s="845"/>
      <c r="L687" s="711"/>
      <c r="M687" s="711"/>
      <c r="V687" s="715"/>
      <c r="W687" s="711"/>
      <c r="X687" s="711"/>
      <c r="Y687" s="711"/>
    </row>
    <row r="688" spans="1:25" ht="15.75" customHeight="1">
      <c r="A688" s="738"/>
      <c r="B688" s="852"/>
      <c r="C688" s="843"/>
      <c r="D688" s="844"/>
      <c r="E688" s="845"/>
      <c r="F688" s="845"/>
      <c r="G688" s="845"/>
      <c r="H688" s="845"/>
      <c r="I688" s="845"/>
      <c r="J688" s="845"/>
      <c r="K688" s="845"/>
      <c r="L688" s="711"/>
      <c r="M688" s="711"/>
      <c r="V688" s="715"/>
      <c r="W688" s="711"/>
      <c r="X688" s="711"/>
      <c r="Y688" s="711"/>
    </row>
    <row r="689" spans="1:25" ht="15.75" customHeight="1">
      <c r="A689" s="738"/>
      <c r="B689" s="852"/>
      <c r="C689" s="843"/>
      <c r="D689" s="844"/>
      <c r="E689" s="845"/>
      <c r="F689" s="845"/>
      <c r="G689" s="845"/>
      <c r="H689" s="845"/>
      <c r="I689" s="845"/>
      <c r="J689" s="845"/>
      <c r="K689" s="845"/>
      <c r="L689" s="711"/>
      <c r="M689" s="711"/>
      <c r="V689" s="715"/>
      <c r="W689" s="711"/>
      <c r="X689" s="711"/>
      <c r="Y689" s="711"/>
    </row>
    <row r="690" spans="1:25" ht="15.75" customHeight="1">
      <c r="A690" s="738"/>
      <c r="B690" s="852"/>
      <c r="C690" s="843"/>
      <c r="D690" s="844"/>
      <c r="E690" s="845"/>
      <c r="F690" s="845"/>
      <c r="G690" s="845"/>
      <c r="H690" s="845"/>
      <c r="I690" s="845"/>
      <c r="J690" s="845"/>
      <c r="K690" s="845"/>
      <c r="L690" s="711"/>
      <c r="M690" s="711"/>
      <c r="V690" s="715"/>
      <c r="W690" s="711"/>
      <c r="X690" s="711"/>
      <c r="Y690" s="711"/>
    </row>
    <row r="691" spans="1:25" ht="15.75" customHeight="1">
      <c r="A691" s="738"/>
      <c r="B691" s="852"/>
      <c r="C691" s="843"/>
      <c r="D691" s="844"/>
      <c r="E691" s="845"/>
      <c r="F691" s="845"/>
      <c r="G691" s="845"/>
      <c r="H691" s="845"/>
      <c r="I691" s="845"/>
      <c r="J691" s="845"/>
      <c r="K691" s="845"/>
      <c r="L691" s="711"/>
      <c r="M691" s="711"/>
      <c r="V691" s="715"/>
      <c r="W691" s="711"/>
      <c r="X691" s="711"/>
      <c r="Y691" s="711"/>
    </row>
    <row r="692" spans="1:25" ht="15.75" customHeight="1">
      <c r="A692" s="738"/>
      <c r="B692" s="852"/>
      <c r="C692" s="843"/>
      <c r="D692" s="844"/>
      <c r="E692" s="845"/>
      <c r="F692" s="845"/>
      <c r="G692" s="845"/>
      <c r="H692" s="845"/>
      <c r="I692" s="845"/>
      <c r="J692" s="845"/>
      <c r="K692" s="845"/>
      <c r="L692" s="711"/>
      <c r="M692" s="711"/>
      <c r="V692" s="715"/>
      <c r="W692" s="711"/>
      <c r="X692" s="711"/>
      <c r="Y692" s="711"/>
    </row>
    <row r="693" spans="1:25" ht="15.75" customHeight="1">
      <c r="A693" s="738"/>
      <c r="B693" s="852"/>
      <c r="C693" s="843"/>
      <c r="D693" s="844"/>
      <c r="E693" s="845"/>
      <c r="F693" s="845"/>
      <c r="G693" s="845"/>
      <c r="H693" s="845"/>
      <c r="I693" s="845"/>
      <c r="J693" s="845"/>
      <c r="K693" s="845"/>
      <c r="L693" s="711"/>
      <c r="M693" s="711"/>
      <c r="V693" s="715"/>
      <c r="W693" s="711"/>
      <c r="X693" s="711"/>
      <c r="Y693" s="711"/>
    </row>
    <row r="694" spans="1:25" ht="15.75" customHeight="1">
      <c r="A694" s="738"/>
      <c r="B694" s="852"/>
      <c r="C694" s="843"/>
      <c r="D694" s="844"/>
      <c r="E694" s="845"/>
      <c r="F694" s="845"/>
      <c r="G694" s="845"/>
      <c r="H694" s="845"/>
      <c r="I694" s="845"/>
      <c r="J694" s="845"/>
      <c r="K694" s="845"/>
      <c r="L694" s="711"/>
      <c r="M694" s="711"/>
      <c r="V694" s="715"/>
      <c r="W694" s="711"/>
      <c r="X694" s="711"/>
      <c r="Y694" s="711"/>
    </row>
    <row r="695" spans="1:25" ht="15.75" customHeight="1">
      <c r="A695" s="738"/>
      <c r="B695" s="852"/>
      <c r="C695" s="843"/>
      <c r="D695" s="844"/>
      <c r="E695" s="845"/>
      <c r="F695" s="845"/>
      <c r="G695" s="845"/>
      <c r="H695" s="845"/>
      <c r="I695" s="845"/>
      <c r="J695" s="845"/>
      <c r="K695" s="845"/>
      <c r="L695" s="711"/>
      <c r="M695" s="711"/>
      <c r="V695" s="715"/>
      <c r="W695" s="711"/>
      <c r="X695" s="711"/>
      <c r="Y695" s="711"/>
    </row>
    <row r="696" spans="1:25" ht="15.75" customHeight="1">
      <c r="A696" s="738"/>
      <c r="B696" s="852"/>
      <c r="C696" s="843"/>
      <c r="D696" s="844"/>
      <c r="E696" s="845"/>
      <c r="F696" s="845"/>
      <c r="G696" s="845"/>
      <c r="H696" s="845"/>
      <c r="I696" s="845"/>
      <c r="J696" s="845"/>
      <c r="K696" s="845"/>
      <c r="L696" s="711"/>
      <c r="M696" s="711"/>
      <c r="V696" s="715"/>
      <c r="W696" s="711"/>
      <c r="X696" s="711"/>
      <c r="Y696" s="711"/>
    </row>
    <row r="697" spans="1:25" ht="15.75" customHeight="1">
      <c r="A697" s="738"/>
      <c r="B697" s="852"/>
      <c r="C697" s="843"/>
      <c r="D697" s="844"/>
      <c r="E697" s="845"/>
      <c r="F697" s="845"/>
      <c r="G697" s="845"/>
      <c r="H697" s="845"/>
      <c r="I697" s="845"/>
      <c r="J697" s="845"/>
      <c r="K697" s="845"/>
      <c r="L697" s="711"/>
      <c r="M697" s="711"/>
      <c r="V697" s="715"/>
      <c r="W697" s="711"/>
      <c r="X697" s="711"/>
      <c r="Y697" s="711"/>
    </row>
    <row r="698" spans="1:25" ht="15.75" customHeight="1">
      <c r="A698" s="738"/>
      <c r="B698" s="852"/>
      <c r="C698" s="843"/>
      <c r="D698" s="844"/>
      <c r="E698" s="845"/>
      <c r="F698" s="845"/>
      <c r="G698" s="845"/>
      <c r="H698" s="845"/>
      <c r="I698" s="845"/>
      <c r="J698" s="845"/>
      <c r="K698" s="845"/>
      <c r="L698" s="711"/>
      <c r="M698" s="711"/>
      <c r="V698" s="715"/>
      <c r="W698" s="711"/>
      <c r="X698" s="711"/>
      <c r="Y698" s="711"/>
    </row>
    <row r="699" spans="1:25" ht="15.75" customHeight="1">
      <c r="A699" s="738"/>
      <c r="B699" s="852"/>
      <c r="C699" s="843"/>
      <c r="D699" s="844"/>
      <c r="E699" s="845"/>
      <c r="F699" s="845"/>
      <c r="G699" s="845"/>
      <c r="H699" s="845"/>
      <c r="I699" s="845"/>
      <c r="J699" s="845"/>
      <c r="K699" s="845"/>
      <c r="L699" s="711"/>
      <c r="M699" s="711"/>
      <c r="V699" s="715"/>
      <c r="W699" s="711"/>
      <c r="X699" s="711"/>
      <c r="Y699" s="711"/>
    </row>
    <row r="700" spans="1:25" ht="15.75" customHeight="1">
      <c r="A700" s="738"/>
      <c r="B700" s="852"/>
      <c r="C700" s="843"/>
      <c r="D700" s="844"/>
      <c r="E700" s="845"/>
      <c r="F700" s="845"/>
      <c r="G700" s="845"/>
      <c r="H700" s="845"/>
      <c r="I700" s="845"/>
      <c r="J700" s="845"/>
      <c r="K700" s="845"/>
      <c r="L700" s="711"/>
      <c r="M700" s="711"/>
      <c r="V700" s="715"/>
      <c r="W700" s="711"/>
      <c r="X700" s="711"/>
      <c r="Y700" s="711"/>
    </row>
    <row r="701" spans="1:25" ht="15.75" customHeight="1">
      <c r="A701" s="738"/>
      <c r="B701" s="852"/>
      <c r="C701" s="843"/>
      <c r="D701" s="844"/>
      <c r="E701" s="845"/>
      <c r="F701" s="845"/>
      <c r="G701" s="845"/>
      <c r="H701" s="845"/>
      <c r="I701" s="845"/>
      <c r="J701" s="845"/>
      <c r="K701" s="845"/>
      <c r="L701" s="711"/>
      <c r="M701" s="711"/>
      <c r="V701" s="715"/>
      <c r="W701" s="711"/>
      <c r="X701" s="711"/>
      <c r="Y701" s="711"/>
    </row>
    <row r="702" spans="1:25" ht="15.75" customHeight="1">
      <c r="A702" s="738"/>
      <c r="B702" s="852"/>
      <c r="C702" s="843"/>
      <c r="D702" s="844"/>
      <c r="E702" s="845"/>
      <c r="F702" s="845"/>
      <c r="G702" s="845"/>
      <c r="H702" s="845"/>
      <c r="I702" s="845"/>
      <c r="J702" s="845"/>
      <c r="K702" s="845"/>
      <c r="L702" s="711"/>
      <c r="M702" s="711"/>
      <c r="V702" s="715"/>
      <c r="W702" s="711"/>
      <c r="X702" s="711"/>
      <c r="Y702" s="711"/>
    </row>
    <row r="703" spans="1:25" ht="15.75" customHeight="1">
      <c r="A703" s="738"/>
      <c r="B703" s="852"/>
      <c r="C703" s="843"/>
      <c r="D703" s="844"/>
      <c r="E703" s="845"/>
      <c r="F703" s="845"/>
      <c r="G703" s="845"/>
      <c r="H703" s="845"/>
      <c r="I703" s="845"/>
      <c r="J703" s="845"/>
      <c r="K703" s="845"/>
      <c r="L703" s="711"/>
      <c r="M703" s="711"/>
      <c r="V703" s="715"/>
      <c r="W703" s="711"/>
      <c r="X703" s="711"/>
      <c r="Y703" s="711"/>
    </row>
    <row r="704" spans="1:25" ht="15.75" customHeight="1">
      <c r="A704" s="738"/>
      <c r="B704" s="852"/>
      <c r="C704" s="843"/>
      <c r="D704" s="844"/>
      <c r="E704" s="845"/>
      <c r="F704" s="845"/>
      <c r="G704" s="845"/>
      <c r="H704" s="845"/>
      <c r="I704" s="845"/>
      <c r="J704" s="845"/>
      <c r="K704" s="845"/>
      <c r="L704" s="711"/>
      <c r="M704" s="711"/>
      <c r="V704" s="715"/>
      <c r="W704" s="711"/>
      <c r="X704" s="711"/>
      <c r="Y704" s="711"/>
    </row>
    <row r="705" spans="1:25" ht="15.75" customHeight="1">
      <c r="A705" s="738"/>
      <c r="B705" s="852"/>
      <c r="C705" s="843"/>
      <c r="D705" s="844"/>
      <c r="E705" s="845"/>
      <c r="F705" s="845"/>
      <c r="G705" s="845"/>
      <c r="H705" s="845"/>
      <c r="I705" s="845"/>
      <c r="J705" s="845"/>
      <c r="K705" s="845"/>
      <c r="L705" s="711"/>
      <c r="M705" s="711"/>
      <c r="V705" s="715"/>
      <c r="W705" s="711"/>
      <c r="X705" s="711"/>
      <c r="Y705" s="711"/>
    </row>
    <row r="706" spans="1:25" ht="15.75" customHeight="1">
      <c r="A706" s="738"/>
      <c r="B706" s="852"/>
      <c r="C706" s="843"/>
      <c r="D706" s="844"/>
      <c r="E706" s="845"/>
      <c r="F706" s="845"/>
      <c r="G706" s="845"/>
      <c r="H706" s="845"/>
      <c r="I706" s="845"/>
      <c r="J706" s="845"/>
      <c r="K706" s="845"/>
      <c r="L706" s="711"/>
      <c r="M706" s="711"/>
      <c r="V706" s="715"/>
      <c r="W706" s="711"/>
      <c r="X706" s="711"/>
      <c r="Y706" s="711"/>
    </row>
    <row r="707" spans="1:25" ht="15.75" customHeight="1">
      <c r="A707" s="738"/>
      <c r="B707" s="852"/>
      <c r="C707" s="843"/>
      <c r="D707" s="844"/>
      <c r="E707" s="845"/>
      <c r="F707" s="845"/>
      <c r="G707" s="845"/>
      <c r="H707" s="845"/>
      <c r="I707" s="845"/>
      <c r="J707" s="845"/>
      <c r="K707" s="845"/>
      <c r="L707" s="711"/>
      <c r="M707" s="711"/>
      <c r="V707" s="715"/>
      <c r="W707" s="711"/>
      <c r="X707" s="711"/>
      <c r="Y707" s="711"/>
    </row>
    <row r="708" spans="1:25" ht="15.75" customHeight="1">
      <c r="A708" s="738"/>
      <c r="B708" s="852"/>
      <c r="C708" s="843"/>
      <c r="D708" s="844"/>
      <c r="E708" s="845"/>
      <c r="F708" s="845"/>
      <c r="G708" s="845"/>
      <c r="H708" s="845"/>
      <c r="I708" s="845"/>
      <c r="J708" s="845"/>
      <c r="K708" s="845"/>
      <c r="L708" s="711"/>
      <c r="M708" s="711"/>
      <c r="V708" s="715"/>
      <c r="W708" s="711"/>
      <c r="X708" s="711"/>
      <c r="Y708" s="711"/>
    </row>
    <row r="709" spans="1:25" ht="15.75" customHeight="1">
      <c r="A709" s="738"/>
      <c r="B709" s="852"/>
      <c r="C709" s="843"/>
      <c r="D709" s="844"/>
      <c r="E709" s="845"/>
      <c r="F709" s="845"/>
      <c r="G709" s="845"/>
      <c r="H709" s="845"/>
      <c r="I709" s="845"/>
      <c r="J709" s="845"/>
      <c r="K709" s="845"/>
      <c r="L709" s="711"/>
      <c r="M709" s="711"/>
      <c r="V709" s="715"/>
      <c r="W709" s="711"/>
      <c r="X709" s="711"/>
      <c r="Y709" s="711"/>
    </row>
    <row r="710" spans="1:25" ht="15.75" customHeight="1">
      <c r="A710" s="738"/>
      <c r="B710" s="852"/>
      <c r="C710" s="843"/>
      <c r="D710" s="844"/>
      <c r="E710" s="845"/>
      <c r="F710" s="845"/>
      <c r="G710" s="845"/>
      <c r="H710" s="845"/>
      <c r="I710" s="845"/>
      <c r="J710" s="845"/>
      <c r="K710" s="845"/>
      <c r="L710" s="711"/>
      <c r="M710" s="711"/>
      <c r="V710" s="715"/>
      <c r="W710" s="711"/>
      <c r="X710" s="711"/>
      <c r="Y710" s="711"/>
    </row>
    <row r="711" spans="1:25" ht="15.75" customHeight="1">
      <c r="A711" s="738"/>
      <c r="B711" s="852"/>
      <c r="C711" s="843"/>
      <c r="D711" s="844"/>
      <c r="E711" s="845"/>
      <c r="F711" s="845"/>
      <c r="G711" s="845"/>
      <c r="H711" s="845"/>
      <c r="I711" s="845"/>
      <c r="J711" s="845"/>
      <c r="K711" s="845"/>
      <c r="L711" s="711"/>
      <c r="M711" s="711"/>
      <c r="V711" s="715"/>
      <c r="W711" s="711"/>
      <c r="X711" s="711"/>
      <c r="Y711" s="711"/>
    </row>
    <row r="712" spans="1:25" ht="15.75" customHeight="1">
      <c r="A712" s="738"/>
      <c r="B712" s="852"/>
      <c r="C712" s="843"/>
      <c r="D712" s="844"/>
      <c r="E712" s="845"/>
      <c r="F712" s="845"/>
      <c r="G712" s="845"/>
      <c r="H712" s="845"/>
      <c r="I712" s="845"/>
      <c r="J712" s="845"/>
      <c r="K712" s="845"/>
      <c r="L712" s="711"/>
      <c r="M712" s="711"/>
      <c r="V712" s="715"/>
      <c r="W712" s="711"/>
      <c r="X712" s="711"/>
      <c r="Y712" s="711"/>
    </row>
    <row r="713" spans="1:25" ht="15.75" customHeight="1">
      <c r="A713" s="738"/>
      <c r="B713" s="852"/>
      <c r="C713" s="843"/>
      <c r="D713" s="844"/>
      <c r="E713" s="845"/>
      <c r="F713" s="845"/>
      <c r="G713" s="845"/>
      <c r="H713" s="845"/>
      <c r="I713" s="845"/>
      <c r="J713" s="845"/>
      <c r="K713" s="845"/>
      <c r="L713" s="711"/>
      <c r="M713" s="711"/>
      <c r="V713" s="715"/>
      <c r="W713" s="711"/>
      <c r="X713" s="711"/>
      <c r="Y713" s="711"/>
    </row>
    <row r="714" spans="1:25" ht="15.75" customHeight="1">
      <c r="A714" s="738"/>
      <c r="B714" s="852"/>
      <c r="C714" s="843"/>
      <c r="D714" s="844"/>
      <c r="E714" s="845"/>
      <c r="F714" s="845"/>
      <c r="G714" s="845"/>
      <c r="H714" s="845"/>
      <c r="I714" s="845"/>
      <c r="J714" s="845"/>
      <c r="K714" s="845"/>
      <c r="L714" s="711"/>
      <c r="M714" s="711"/>
      <c r="V714" s="715"/>
      <c r="W714" s="711"/>
      <c r="X714" s="711"/>
      <c r="Y714" s="711"/>
    </row>
    <row r="715" spans="1:25" ht="15.75" customHeight="1">
      <c r="A715" s="707"/>
      <c r="B715" s="852"/>
      <c r="C715" s="843"/>
      <c r="D715" s="844"/>
      <c r="E715" s="845"/>
      <c r="F715" s="845"/>
      <c r="G715" s="845"/>
      <c r="H715" s="845"/>
      <c r="I715" s="845"/>
      <c r="J715" s="845"/>
      <c r="K715" s="845"/>
      <c r="L715" s="711"/>
      <c r="M715" s="711"/>
      <c r="V715" s="715"/>
      <c r="W715" s="711"/>
      <c r="X715" s="711"/>
      <c r="Y715" s="711"/>
    </row>
    <row r="716" spans="1:25" ht="15.75" customHeight="1">
      <c r="A716" s="707"/>
      <c r="B716" s="852"/>
      <c r="C716" s="843"/>
      <c r="D716" s="844"/>
      <c r="E716" s="845"/>
      <c r="F716" s="845"/>
      <c r="G716" s="845"/>
      <c r="H716" s="845"/>
      <c r="I716" s="845"/>
      <c r="J716" s="845"/>
      <c r="K716" s="845"/>
      <c r="L716" s="711"/>
      <c r="M716" s="711"/>
      <c r="V716" s="715"/>
      <c r="W716" s="711"/>
      <c r="X716" s="711"/>
      <c r="Y716" s="711"/>
    </row>
    <row r="717" spans="1:25" ht="15.75" customHeight="1">
      <c r="A717" s="707"/>
      <c r="B717" s="852"/>
      <c r="C717" s="843"/>
      <c r="D717" s="844"/>
      <c r="E717" s="845"/>
      <c r="F717" s="845"/>
      <c r="G717" s="845"/>
      <c r="H717" s="845"/>
      <c r="I717" s="845"/>
      <c r="J717" s="845"/>
      <c r="K717" s="845"/>
      <c r="L717" s="711"/>
      <c r="M717" s="711"/>
      <c r="V717" s="715"/>
      <c r="W717" s="711"/>
      <c r="X717" s="711"/>
      <c r="Y717" s="711"/>
    </row>
    <row r="718" spans="1:25" ht="15.75" customHeight="1">
      <c r="A718" s="707"/>
      <c r="B718" s="852"/>
      <c r="C718" s="843"/>
      <c r="D718" s="844"/>
      <c r="E718" s="845"/>
      <c r="F718" s="845"/>
      <c r="G718" s="845"/>
      <c r="H718" s="845"/>
      <c r="I718" s="845"/>
      <c r="J718" s="845"/>
      <c r="K718" s="845"/>
      <c r="L718" s="711"/>
      <c r="M718" s="711"/>
      <c r="V718" s="715"/>
      <c r="W718" s="711"/>
      <c r="X718" s="711"/>
      <c r="Y718" s="711"/>
    </row>
    <row r="719" spans="1:25" ht="15.75" customHeight="1">
      <c r="A719" s="707"/>
      <c r="B719" s="852"/>
      <c r="C719" s="843"/>
      <c r="D719" s="844"/>
      <c r="E719" s="845"/>
      <c r="F719" s="845"/>
      <c r="G719" s="845"/>
      <c r="H719" s="845"/>
      <c r="I719" s="845"/>
      <c r="J719" s="845"/>
      <c r="K719" s="845"/>
      <c r="L719" s="711"/>
      <c r="M719" s="711"/>
      <c r="V719" s="715"/>
      <c r="W719" s="711"/>
      <c r="X719" s="711"/>
      <c r="Y719" s="711"/>
    </row>
    <row r="720" spans="1:25" ht="15.75" customHeight="1">
      <c r="A720" s="707"/>
      <c r="B720" s="852"/>
      <c r="C720" s="843"/>
      <c r="D720" s="844"/>
      <c r="E720" s="845"/>
      <c r="F720" s="845"/>
      <c r="G720" s="845"/>
      <c r="H720" s="845"/>
      <c r="I720" s="845"/>
      <c r="J720" s="845"/>
      <c r="K720" s="845"/>
      <c r="L720" s="711"/>
      <c r="M720" s="711"/>
      <c r="V720" s="715"/>
      <c r="W720" s="711"/>
      <c r="X720" s="711"/>
      <c r="Y720" s="711"/>
    </row>
    <row r="721" spans="1:25" ht="15.75" customHeight="1">
      <c r="A721" s="707"/>
      <c r="B721" s="852"/>
      <c r="C721" s="843"/>
      <c r="D721" s="844"/>
      <c r="E721" s="845"/>
      <c r="F721" s="845"/>
      <c r="G721" s="845"/>
      <c r="H721" s="845"/>
      <c r="I721" s="845"/>
      <c r="J721" s="845"/>
      <c r="K721" s="845"/>
      <c r="L721" s="711"/>
      <c r="M721" s="711"/>
      <c r="V721" s="715"/>
      <c r="W721" s="711"/>
      <c r="X721" s="711"/>
      <c r="Y721" s="711"/>
    </row>
    <row r="722" spans="1:25" ht="15.75" customHeight="1">
      <c r="A722" s="707"/>
      <c r="B722" s="852"/>
      <c r="C722" s="843"/>
      <c r="D722" s="844"/>
      <c r="E722" s="845"/>
      <c r="F722" s="845"/>
      <c r="G722" s="845"/>
      <c r="H722" s="845"/>
      <c r="I722" s="845"/>
      <c r="J722" s="845"/>
      <c r="K722" s="845"/>
      <c r="L722" s="711"/>
      <c r="M722" s="711"/>
      <c r="V722" s="715"/>
      <c r="W722" s="711"/>
      <c r="X722" s="711"/>
      <c r="Y722" s="711"/>
    </row>
    <row r="723" spans="1:25" ht="15.75" customHeight="1">
      <c r="A723" s="707"/>
      <c r="B723" s="852"/>
      <c r="C723" s="843"/>
      <c r="D723" s="844"/>
      <c r="E723" s="845"/>
      <c r="F723" s="845"/>
      <c r="G723" s="845"/>
      <c r="H723" s="845"/>
      <c r="I723" s="845"/>
      <c r="J723" s="845"/>
      <c r="K723" s="845"/>
      <c r="L723" s="711"/>
      <c r="M723" s="711"/>
      <c r="V723" s="715"/>
      <c r="W723" s="711"/>
      <c r="X723" s="711"/>
      <c r="Y723" s="711"/>
    </row>
    <row r="724" spans="1:25" ht="15.75" customHeight="1">
      <c r="A724" s="707"/>
      <c r="B724" s="852"/>
      <c r="C724" s="843"/>
      <c r="D724" s="844"/>
      <c r="E724" s="845"/>
      <c r="F724" s="845"/>
      <c r="G724" s="845"/>
      <c r="H724" s="845"/>
      <c r="I724" s="845"/>
      <c r="J724" s="845"/>
      <c r="K724" s="845"/>
      <c r="L724" s="711"/>
      <c r="M724" s="711"/>
      <c r="V724" s="715"/>
      <c r="W724" s="711"/>
      <c r="X724" s="711"/>
      <c r="Y724" s="711"/>
    </row>
    <row r="725" spans="1:25" ht="15.75" customHeight="1">
      <c r="A725" s="707"/>
      <c r="B725" s="852"/>
      <c r="C725" s="843"/>
      <c r="D725" s="844"/>
      <c r="E725" s="845"/>
      <c r="F725" s="845"/>
      <c r="G725" s="845"/>
      <c r="H725" s="845"/>
      <c r="I725" s="845"/>
      <c r="J725" s="845"/>
      <c r="K725" s="845"/>
      <c r="L725" s="711"/>
      <c r="M725" s="711"/>
      <c r="V725" s="715"/>
      <c r="W725" s="711"/>
      <c r="X725" s="711"/>
      <c r="Y725" s="711"/>
    </row>
    <row r="726" spans="1:25" ht="15.75" customHeight="1">
      <c r="A726" s="707"/>
      <c r="B726" s="852"/>
      <c r="C726" s="843"/>
      <c r="D726" s="844"/>
      <c r="E726" s="845"/>
      <c r="F726" s="845"/>
      <c r="G726" s="845"/>
      <c r="H726" s="845"/>
      <c r="I726" s="845"/>
      <c r="J726" s="845"/>
      <c r="K726" s="845"/>
      <c r="L726" s="711"/>
      <c r="M726" s="711"/>
      <c r="V726" s="715"/>
      <c r="W726" s="711"/>
      <c r="X726" s="711"/>
      <c r="Y726" s="711"/>
    </row>
    <row r="727" spans="1:25" ht="15.75" customHeight="1">
      <c r="A727" s="707"/>
      <c r="B727" s="852"/>
      <c r="C727" s="843"/>
      <c r="D727" s="844"/>
      <c r="E727" s="845"/>
      <c r="F727" s="845"/>
      <c r="G727" s="845"/>
      <c r="H727" s="845"/>
      <c r="I727" s="845"/>
      <c r="J727" s="845"/>
      <c r="K727" s="845"/>
      <c r="L727" s="711"/>
      <c r="M727" s="711"/>
      <c r="V727" s="715"/>
      <c r="W727" s="711"/>
      <c r="X727" s="711"/>
      <c r="Y727" s="711"/>
    </row>
    <row r="728" spans="1:25" ht="15.75" customHeight="1">
      <c r="A728" s="707"/>
      <c r="B728" s="852"/>
      <c r="C728" s="843"/>
      <c r="D728" s="844"/>
      <c r="E728" s="845"/>
      <c r="F728" s="845"/>
      <c r="G728" s="845"/>
      <c r="H728" s="845"/>
      <c r="I728" s="845"/>
      <c r="J728" s="845"/>
      <c r="K728" s="845"/>
      <c r="L728" s="711"/>
      <c r="M728" s="711"/>
      <c r="V728" s="715"/>
      <c r="W728" s="711"/>
      <c r="X728" s="711"/>
      <c r="Y728" s="711"/>
    </row>
    <row r="729" spans="1:25" ht="15.75" customHeight="1">
      <c r="A729" s="707"/>
      <c r="B729" s="852"/>
      <c r="C729" s="843"/>
      <c r="D729" s="844"/>
      <c r="E729" s="845"/>
      <c r="F729" s="845"/>
      <c r="G729" s="845"/>
      <c r="H729" s="845"/>
      <c r="I729" s="845"/>
      <c r="J729" s="845"/>
      <c r="K729" s="845"/>
      <c r="L729" s="711"/>
      <c r="M729" s="711"/>
      <c r="V729" s="715"/>
      <c r="W729" s="711"/>
      <c r="X729" s="711"/>
      <c r="Y729" s="711"/>
    </row>
    <row r="730" spans="1:25" ht="15.75" customHeight="1">
      <c r="A730" s="707"/>
      <c r="B730" s="852"/>
      <c r="C730" s="843"/>
      <c r="D730" s="844"/>
      <c r="E730" s="845"/>
      <c r="F730" s="845"/>
      <c r="G730" s="845"/>
      <c r="H730" s="845"/>
      <c r="I730" s="845"/>
      <c r="J730" s="845"/>
      <c r="K730" s="845"/>
      <c r="L730" s="711"/>
      <c r="M730" s="711"/>
      <c r="V730" s="715"/>
      <c r="W730" s="711"/>
      <c r="X730" s="711"/>
      <c r="Y730" s="711"/>
    </row>
    <row r="731" spans="1:25" ht="15.75" customHeight="1">
      <c r="A731" s="707"/>
      <c r="B731" s="852"/>
      <c r="C731" s="843"/>
      <c r="D731" s="844"/>
      <c r="E731" s="845"/>
      <c r="F731" s="845"/>
      <c r="G731" s="845"/>
      <c r="H731" s="845"/>
      <c r="I731" s="845"/>
      <c r="J731" s="845"/>
      <c r="K731" s="845"/>
      <c r="L731" s="711"/>
      <c r="M731" s="711"/>
      <c r="V731" s="715"/>
      <c r="W731" s="711"/>
      <c r="X731" s="711"/>
      <c r="Y731" s="711"/>
    </row>
    <row r="732" spans="1:25" ht="15.75" customHeight="1">
      <c r="A732" s="707"/>
      <c r="B732" s="852"/>
      <c r="C732" s="843"/>
      <c r="D732" s="844"/>
      <c r="E732" s="845"/>
      <c r="F732" s="845"/>
      <c r="G732" s="845"/>
      <c r="H732" s="845"/>
      <c r="I732" s="845"/>
      <c r="J732" s="845"/>
      <c r="K732" s="845"/>
      <c r="L732" s="711"/>
      <c r="M732" s="711"/>
      <c r="V732" s="715"/>
      <c r="W732" s="711"/>
      <c r="X732" s="711"/>
      <c r="Y732" s="711"/>
    </row>
    <row r="733" spans="1:25" ht="15.75" customHeight="1">
      <c r="A733" s="707"/>
      <c r="B733" s="852"/>
      <c r="C733" s="843"/>
      <c r="D733" s="844"/>
      <c r="E733" s="845"/>
      <c r="F733" s="845"/>
      <c r="G733" s="845"/>
      <c r="H733" s="845"/>
      <c r="I733" s="845"/>
      <c r="J733" s="845"/>
      <c r="K733" s="845"/>
      <c r="L733" s="711"/>
      <c r="M733" s="711"/>
      <c r="V733" s="715"/>
      <c r="W733" s="711"/>
      <c r="X733" s="711"/>
      <c r="Y733" s="711"/>
    </row>
    <row r="734" spans="1:25" ht="15.75" customHeight="1">
      <c r="A734" s="707"/>
      <c r="B734" s="852"/>
      <c r="C734" s="843"/>
      <c r="D734" s="844"/>
      <c r="E734" s="845"/>
      <c r="F734" s="845"/>
      <c r="G734" s="845"/>
      <c r="H734" s="845"/>
      <c r="I734" s="845"/>
      <c r="J734" s="845"/>
      <c r="K734" s="845"/>
      <c r="L734" s="711"/>
      <c r="M734" s="711"/>
      <c r="V734" s="715"/>
      <c r="W734" s="711"/>
      <c r="X734" s="711"/>
      <c r="Y734" s="711"/>
    </row>
    <row r="735" spans="1:25" ht="15.75" customHeight="1">
      <c r="A735" s="707"/>
      <c r="B735" s="852"/>
      <c r="C735" s="843"/>
      <c r="D735" s="844"/>
      <c r="E735" s="845"/>
      <c r="F735" s="845"/>
      <c r="G735" s="845"/>
      <c r="H735" s="845"/>
      <c r="I735" s="845"/>
      <c r="J735" s="845"/>
      <c r="K735" s="845"/>
      <c r="L735" s="711"/>
      <c r="M735" s="711"/>
      <c r="V735" s="715"/>
      <c r="W735" s="711"/>
      <c r="X735" s="711"/>
      <c r="Y735" s="711"/>
    </row>
    <row r="736" spans="1:25" ht="15.75" customHeight="1">
      <c r="A736" s="707"/>
      <c r="B736" s="852"/>
      <c r="C736" s="843"/>
      <c r="D736" s="844"/>
      <c r="E736" s="845"/>
      <c r="F736" s="845"/>
      <c r="G736" s="845"/>
      <c r="H736" s="845"/>
      <c r="I736" s="845"/>
      <c r="J736" s="845"/>
      <c r="K736" s="845"/>
      <c r="L736" s="711"/>
      <c r="M736" s="711"/>
      <c r="V736" s="715"/>
      <c r="W736" s="711"/>
      <c r="X736" s="711"/>
      <c r="Y736" s="711"/>
    </row>
    <row r="737" spans="1:25" ht="15.75" customHeight="1">
      <c r="A737" s="707"/>
      <c r="B737" s="852"/>
      <c r="C737" s="843"/>
      <c r="D737" s="844"/>
      <c r="E737" s="845"/>
      <c r="F737" s="845"/>
      <c r="G737" s="845"/>
      <c r="H737" s="845"/>
      <c r="I737" s="845"/>
      <c r="J737" s="845"/>
      <c r="K737" s="845"/>
      <c r="L737" s="711"/>
      <c r="M737" s="711"/>
      <c r="V737" s="715"/>
      <c r="W737" s="711"/>
      <c r="X737" s="711"/>
      <c r="Y737" s="711"/>
    </row>
    <row r="738" spans="1:25" ht="15.75" customHeight="1">
      <c r="A738" s="707"/>
      <c r="B738" s="852"/>
      <c r="C738" s="843"/>
      <c r="D738" s="844"/>
      <c r="E738" s="845"/>
      <c r="F738" s="845"/>
      <c r="G738" s="845"/>
      <c r="H738" s="845"/>
      <c r="I738" s="845"/>
      <c r="J738" s="845"/>
      <c r="K738" s="845"/>
      <c r="L738" s="711"/>
      <c r="M738" s="711"/>
      <c r="V738" s="715"/>
      <c r="W738" s="711"/>
      <c r="X738" s="711"/>
      <c r="Y738" s="711"/>
    </row>
    <row r="739" spans="1:25" ht="15.75" customHeight="1">
      <c r="A739" s="707"/>
      <c r="B739" s="852"/>
      <c r="C739" s="843"/>
      <c r="D739" s="844"/>
      <c r="E739" s="845"/>
      <c r="F739" s="845"/>
      <c r="G739" s="845"/>
      <c r="H739" s="845"/>
      <c r="I739" s="845"/>
      <c r="J739" s="845"/>
      <c r="K739" s="845"/>
      <c r="L739" s="711"/>
      <c r="M739" s="711"/>
      <c r="V739" s="715"/>
      <c r="W739" s="711"/>
      <c r="X739" s="711"/>
      <c r="Y739" s="711"/>
    </row>
    <row r="740" spans="1:25" ht="15.75" customHeight="1">
      <c r="A740" s="707"/>
      <c r="B740" s="852"/>
      <c r="C740" s="843"/>
      <c r="D740" s="844"/>
      <c r="E740" s="845"/>
      <c r="F740" s="845"/>
      <c r="G740" s="845"/>
      <c r="H740" s="845"/>
      <c r="I740" s="845"/>
      <c r="J740" s="845"/>
      <c r="K740" s="845"/>
      <c r="L740" s="711"/>
      <c r="M740" s="711"/>
      <c r="V740" s="715"/>
      <c r="W740" s="711"/>
      <c r="X740" s="711"/>
      <c r="Y740" s="711"/>
    </row>
    <row r="741" spans="1:25" ht="15.75" customHeight="1">
      <c r="A741" s="707"/>
      <c r="B741" s="852"/>
      <c r="C741" s="843"/>
      <c r="D741" s="844"/>
      <c r="E741" s="845"/>
      <c r="F741" s="845"/>
      <c r="G741" s="845"/>
      <c r="H741" s="845"/>
      <c r="I741" s="845"/>
      <c r="J741" s="845"/>
      <c r="K741" s="845"/>
      <c r="L741" s="711"/>
      <c r="M741" s="711"/>
      <c r="V741" s="715"/>
      <c r="W741" s="711"/>
      <c r="X741" s="711"/>
      <c r="Y741" s="711"/>
    </row>
    <row r="742" spans="1:25" ht="15.75" customHeight="1">
      <c r="A742" s="707"/>
      <c r="B742" s="852"/>
      <c r="C742" s="843"/>
      <c r="D742" s="844"/>
      <c r="E742" s="845"/>
      <c r="F742" s="845"/>
      <c r="G742" s="845"/>
      <c r="H742" s="845"/>
      <c r="I742" s="845"/>
      <c r="J742" s="845"/>
      <c r="K742" s="845"/>
      <c r="L742" s="711"/>
      <c r="M742" s="711"/>
      <c r="V742" s="715"/>
      <c r="W742" s="711"/>
      <c r="X742" s="711"/>
      <c r="Y742" s="711"/>
    </row>
    <row r="743" spans="1:25" ht="15.75" customHeight="1">
      <c r="A743" s="707"/>
      <c r="B743" s="852"/>
      <c r="C743" s="843"/>
      <c r="D743" s="844"/>
      <c r="E743" s="845"/>
      <c r="F743" s="845"/>
      <c r="G743" s="845"/>
      <c r="H743" s="845"/>
      <c r="I743" s="845"/>
      <c r="J743" s="845"/>
      <c r="K743" s="845"/>
      <c r="L743" s="711"/>
      <c r="M743" s="711"/>
      <c r="V743" s="715"/>
      <c r="W743" s="711"/>
      <c r="X743" s="711"/>
      <c r="Y743" s="711"/>
    </row>
    <row r="744" spans="1:25" ht="15.75" customHeight="1">
      <c r="A744" s="707"/>
      <c r="B744" s="852"/>
      <c r="C744" s="843"/>
      <c r="D744" s="844"/>
      <c r="E744" s="845"/>
      <c r="F744" s="845"/>
      <c r="G744" s="845"/>
      <c r="H744" s="845"/>
      <c r="I744" s="845"/>
      <c r="J744" s="845"/>
      <c r="K744" s="845"/>
      <c r="L744" s="711"/>
      <c r="M744" s="711"/>
      <c r="V744" s="715"/>
      <c r="W744" s="711"/>
      <c r="X744" s="711"/>
      <c r="Y744" s="711"/>
    </row>
    <row r="745" spans="1:25" ht="15.75" customHeight="1">
      <c r="A745" s="707"/>
      <c r="B745" s="852"/>
      <c r="C745" s="843"/>
      <c r="D745" s="844"/>
      <c r="E745" s="845"/>
      <c r="F745" s="845"/>
      <c r="G745" s="845"/>
      <c r="H745" s="845"/>
      <c r="I745" s="845"/>
      <c r="J745" s="845"/>
      <c r="K745" s="845"/>
      <c r="L745" s="711"/>
      <c r="M745" s="711"/>
      <c r="V745" s="715"/>
      <c r="W745" s="711"/>
      <c r="X745" s="711"/>
      <c r="Y745" s="711"/>
    </row>
    <row r="746" spans="1:25" ht="15.75" customHeight="1">
      <c r="A746" s="707"/>
      <c r="B746" s="852"/>
      <c r="C746" s="843"/>
      <c r="D746" s="844"/>
      <c r="E746" s="845"/>
      <c r="F746" s="845"/>
      <c r="G746" s="845"/>
      <c r="H746" s="845"/>
      <c r="I746" s="845"/>
      <c r="J746" s="845"/>
      <c r="K746" s="845"/>
      <c r="L746" s="711"/>
      <c r="M746" s="711"/>
      <c r="V746" s="715"/>
      <c r="W746" s="711"/>
      <c r="X746" s="711"/>
      <c r="Y746" s="711"/>
    </row>
    <row r="747" spans="1:25" ht="15.75" customHeight="1">
      <c r="A747" s="707"/>
      <c r="B747" s="852"/>
      <c r="C747" s="843"/>
      <c r="D747" s="844"/>
      <c r="E747" s="845"/>
      <c r="F747" s="845"/>
      <c r="G747" s="845"/>
      <c r="H747" s="845"/>
      <c r="I747" s="845"/>
      <c r="J747" s="845"/>
      <c r="K747" s="845"/>
      <c r="L747" s="711"/>
      <c r="M747" s="711"/>
      <c r="V747" s="715"/>
      <c r="W747" s="711"/>
      <c r="X747" s="711"/>
      <c r="Y747" s="711"/>
    </row>
    <row r="748" spans="1:25" ht="15.75" customHeight="1">
      <c r="A748" s="707"/>
      <c r="B748" s="852"/>
      <c r="C748" s="843"/>
      <c r="D748" s="844"/>
      <c r="E748" s="845"/>
      <c r="F748" s="845"/>
      <c r="G748" s="845"/>
      <c r="H748" s="845"/>
      <c r="I748" s="845"/>
      <c r="J748" s="845"/>
      <c r="K748" s="845"/>
      <c r="L748" s="711"/>
      <c r="M748" s="711"/>
      <c r="V748" s="715"/>
      <c r="W748" s="711"/>
      <c r="X748" s="711"/>
      <c r="Y748" s="711"/>
    </row>
    <row r="749" spans="1:25" ht="15.75" customHeight="1">
      <c r="A749" s="707"/>
      <c r="B749" s="852"/>
      <c r="C749" s="843"/>
      <c r="D749" s="844"/>
      <c r="E749" s="845"/>
      <c r="F749" s="845"/>
      <c r="G749" s="845"/>
      <c r="H749" s="845"/>
      <c r="I749" s="845"/>
      <c r="J749" s="845"/>
      <c r="K749" s="845"/>
      <c r="L749" s="711"/>
      <c r="M749" s="711"/>
      <c r="V749" s="715"/>
      <c r="W749" s="711"/>
      <c r="X749" s="711"/>
      <c r="Y749" s="711"/>
    </row>
    <row r="750" spans="1:25" ht="15.75" customHeight="1">
      <c r="A750" s="707"/>
      <c r="B750" s="852"/>
      <c r="C750" s="843"/>
      <c r="D750" s="844"/>
      <c r="E750" s="845"/>
      <c r="F750" s="845"/>
      <c r="G750" s="845"/>
      <c r="H750" s="845"/>
      <c r="I750" s="845"/>
      <c r="J750" s="845"/>
      <c r="K750" s="845"/>
      <c r="L750" s="711"/>
      <c r="M750" s="711"/>
      <c r="V750" s="715"/>
      <c r="W750" s="711"/>
      <c r="X750" s="711"/>
      <c r="Y750" s="711"/>
    </row>
    <row r="751" spans="1:25" ht="15.75" customHeight="1">
      <c r="A751" s="707"/>
      <c r="B751" s="852"/>
      <c r="C751" s="843"/>
      <c r="D751" s="844"/>
      <c r="E751" s="845"/>
      <c r="F751" s="845"/>
      <c r="G751" s="845"/>
      <c r="H751" s="845"/>
      <c r="I751" s="845"/>
      <c r="J751" s="845"/>
      <c r="K751" s="845"/>
      <c r="L751" s="711"/>
      <c r="M751" s="711"/>
      <c r="V751" s="715"/>
      <c r="W751" s="711"/>
      <c r="X751" s="711"/>
      <c r="Y751" s="711"/>
    </row>
    <row r="752" spans="1:25" ht="15.75" customHeight="1">
      <c r="A752" s="707"/>
      <c r="B752" s="852"/>
      <c r="C752" s="843"/>
      <c r="D752" s="844"/>
      <c r="E752" s="845"/>
      <c r="F752" s="845"/>
      <c r="G752" s="845"/>
      <c r="H752" s="845"/>
      <c r="I752" s="845"/>
      <c r="J752" s="845"/>
      <c r="K752" s="845"/>
      <c r="L752" s="711"/>
      <c r="M752" s="711"/>
      <c r="V752" s="715"/>
      <c r="W752" s="711"/>
      <c r="X752" s="711"/>
      <c r="Y752" s="711"/>
    </row>
    <row r="753" spans="1:25" ht="15.75" customHeight="1">
      <c r="A753" s="707"/>
      <c r="B753" s="852"/>
      <c r="C753" s="843"/>
      <c r="D753" s="844"/>
      <c r="E753" s="845"/>
      <c r="F753" s="845"/>
      <c r="G753" s="845"/>
      <c r="H753" s="845"/>
      <c r="I753" s="845"/>
      <c r="J753" s="845"/>
      <c r="K753" s="845"/>
      <c r="L753" s="711"/>
      <c r="M753" s="711"/>
      <c r="V753" s="715"/>
      <c r="W753" s="711"/>
      <c r="X753" s="711"/>
      <c r="Y753" s="711"/>
    </row>
    <row r="754" spans="1:25" ht="15.75" customHeight="1">
      <c r="A754" s="707"/>
      <c r="B754" s="852"/>
      <c r="C754" s="843"/>
      <c r="D754" s="844"/>
      <c r="E754" s="845"/>
      <c r="F754" s="845"/>
      <c r="G754" s="845"/>
      <c r="H754" s="845"/>
      <c r="I754" s="845"/>
      <c r="J754" s="845"/>
      <c r="K754" s="845"/>
      <c r="L754" s="711"/>
      <c r="M754" s="711"/>
      <c r="V754" s="715"/>
      <c r="W754" s="711"/>
      <c r="X754" s="711"/>
      <c r="Y754" s="711"/>
    </row>
    <row r="755" spans="1:25" ht="15.75" customHeight="1">
      <c r="A755" s="707"/>
      <c r="B755" s="852"/>
      <c r="C755" s="843"/>
      <c r="D755" s="844"/>
      <c r="E755" s="845"/>
      <c r="F755" s="845"/>
      <c r="G755" s="845"/>
      <c r="H755" s="845"/>
      <c r="I755" s="845"/>
      <c r="J755" s="845"/>
      <c r="K755" s="845"/>
      <c r="L755" s="711"/>
      <c r="M755" s="711"/>
      <c r="V755" s="715"/>
      <c r="W755" s="711"/>
      <c r="X755" s="711"/>
      <c r="Y755" s="711"/>
    </row>
    <row r="756" spans="1:25" ht="15.75" customHeight="1">
      <c r="A756" s="707"/>
      <c r="B756" s="852"/>
      <c r="C756" s="843"/>
      <c r="D756" s="844"/>
      <c r="E756" s="845"/>
      <c r="F756" s="845"/>
      <c r="G756" s="845"/>
      <c r="H756" s="845"/>
      <c r="I756" s="845"/>
      <c r="J756" s="845"/>
      <c r="K756" s="845"/>
      <c r="L756" s="711"/>
      <c r="M756" s="711"/>
      <c r="V756" s="715"/>
      <c r="W756" s="711"/>
      <c r="X756" s="711"/>
      <c r="Y756" s="711"/>
    </row>
    <row r="757" spans="1:25" ht="15.75" customHeight="1">
      <c r="A757" s="707"/>
      <c r="B757" s="852"/>
      <c r="C757" s="843"/>
      <c r="D757" s="844"/>
      <c r="E757" s="845"/>
      <c r="F757" s="845"/>
      <c r="G757" s="845"/>
      <c r="H757" s="845"/>
      <c r="I757" s="845"/>
      <c r="J757" s="845"/>
      <c r="K757" s="845"/>
      <c r="L757" s="711"/>
      <c r="M757" s="711"/>
      <c r="V757" s="715"/>
      <c r="W757" s="711"/>
      <c r="X757" s="711"/>
      <c r="Y757" s="711"/>
    </row>
    <row r="758" spans="1:25" ht="15.75" customHeight="1">
      <c r="A758" s="707"/>
      <c r="B758" s="852"/>
      <c r="C758" s="843"/>
      <c r="D758" s="844"/>
      <c r="E758" s="845"/>
      <c r="F758" s="845"/>
      <c r="G758" s="845"/>
      <c r="H758" s="845"/>
      <c r="I758" s="845"/>
      <c r="J758" s="845"/>
      <c r="K758" s="845"/>
      <c r="L758" s="711"/>
      <c r="M758" s="711"/>
      <c r="V758" s="715"/>
      <c r="W758" s="711"/>
      <c r="X758" s="711"/>
      <c r="Y758" s="711"/>
    </row>
    <row r="759" spans="1:25" ht="15.75" customHeight="1">
      <c r="A759" s="707"/>
      <c r="B759" s="852"/>
      <c r="C759" s="843"/>
      <c r="D759" s="844"/>
      <c r="E759" s="845"/>
      <c r="F759" s="845"/>
      <c r="G759" s="845"/>
      <c r="H759" s="845"/>
      <c r="I759" s="845"/>
      <c r="J759" s="845"/>
      <c r="K759" s="845"/>
      <c r="L759" s="711"/>
      <c r="M759" s="711"/>
      <c r="V759" s="715"/>
      <c r="W759" s="711"/>
      <c r="X759" s="711"/>
      <c r="Y759" s="711"/>
    </row>
    <row r="760" spans="1:25" ht="15.75" customHeight="1">
      <c r="A760" s="707"/>
      <c r="B760" s="852"/>
      <c r="C760" s="843"/>
      <c r="D760" s="844"/>
      <c r="E760" s="845"/>
      <c r="F760" s="845"/>
      <c r="G760" s="845"/>
      <c r="H760" s="845"/>
      <c r="I760" s="845"/>
      <c r="J760" s="845"/>
      <c r="K760" s="845"/>
      <c r="L760" s="711"/>
      <c r="M760" s="711"/>
      <c r="V760" s="715"/>
      <c r="W760" s="711"/>
      <c r="X760" s="711"/>
      <c r="Y760" s="711"/>
    </row>
    <row r="761" spans="1:25" ht="15.75" customHeight="1">
      <c r="A761" s="707"/>
      <c r="B761" s="852"/>
      <c r="C761" s="843"/>
      <c r="D761" s="844"/>
      <c r="E761" s="845"/>
      <c r="F761" s="845"/>
      <c r="G761" s="845"/>
      <c r="H761" s="845"/>
      <c r="I761" s="845"/>
      <c r="J761" s="845"/>
      <c r="K761" s="845"/>
      <c r="L761" s="711"/>
      <c r="M761" s="711"/>
      <c r="V761" s="715"/>
      <c r="W761" s="711"/>
      <c r="X761" s="711"/>
      <c r="Y761" s="711"/>
    </row>
    <row r="762" spans="1:25" ht="15.75" customHeight="1">
      <c r="A762" s="707"/>
      <c r="B762" s="852"/>
      <c r="C762" s="843"/>
      <c r="D762" s="844"/>
      <c r="E762" s="845"/>
      <c r="F762" s="845"/>
      <c r="G762" s="845"/>
      <c r="H762" s="845"/>
      <c r="I762" s="845"/>
      <c r="J762" s="845"/>
      <c r="K762" s="845"/>
      <c r="L762" s="711"/>
      <c r="M762" s="711"/>
      <c r="V762" s="715"/>
      <c r="W762" s="711"/>
      <c r="X762" s="711"/>
      <c r="Y762" s="711"/>
    </row>
    <row r="763" spans="1:25" ht="15.75" customHeight="1">
      <c r="A763" s="707"/>
      <c r="B763" s="852"/>
      <c r="C763" s="843"/>
      <c r="D763" s="844"/>
      <c r="E763" s="845"/>
      <c r="F763" s="845"/>
      <c r="G763" s="845"/>
      <c r="H763" s="845"/>
      <c r="I763" s="845"/>
      <c r="J763" s="845"/>
      <c r="K763" s="845"/>
      <c r="L763" s="711"/>
      <c r="M763" s="711"/>
      <c r="V763" s="715"/>
      <c r="W763" s="711"/>
      <c r="X763" s="711"/>
      <c r="Y763" s="711"/>
    </row>
    <row r="764" spans="1:25" ht="15.75" customHeight="1">
      <c r="A764" s="707"/>
      <c r="B764" s="852"/>
      <c r="C764" s="843"/>
      <c r="D764" s="844"/>
      <c r="E764" s="845"/>
      <c r="F764" s="845"/>
      <c r="G764" s="845"/>
      <c r="H764" s="845"/>
      <c r="I764" s="845"/>
      <c r="J764" s="845"/>
      <c r="K764" s="845"/>
      <c r="L764" s="711"/>
      <c r="M764" s="711"/>
      <c r="V764" s="715"/>
      <c r="W764" s="711"/>
      <c r="X764" s="711"/>
      <c r="Y764" s="711"/>
    </row>
    <row r="765" spans="1:25" ht="15.75" customHeight="1">
      <c r="A765" s="707"/>
      <c r="B765" s="852"/>
      <c r="C765" s="843"/>
      <c r="D765" s="844"/>
      <c r="E765" s="845"/>
      <c r="F765" s="845"/>
      <c r="G765" s="845"/>
      <c r="H765" s="845"/>
      <c r="I765" s="845"/>
      <c r="J765" s="845"/>
      <c r="K765" s="845"/>
      <c r="L765" s="711"/>
      <c r="M765" s="711"/>
      <c r="V765" s="715"/>
      <c r="W765" s="711"/>
      <c r="X765" s="711"/>
      <c r="Y765" s="711"/>
    </row>
    <row r="766" spans="1:25" ht="15.75" customHeight="1">
      <c r="A766" s="707"/>
      <c r="B766" s="852"/>
      <c r="C766" s="843"/>
      <c r="D766" s="844"/>
      <c r="E766" s="845"/>
      <c r="F766" s="845"/>
      <c r="G766" s="845"/>
      <c r="H766" s="845"/>
      <c r="I766" s="845"/>
      <c r="J766" s="845"/>
      <c r="K766" s="845"/>
      <c r="L766" s="711"/>
      <c r="M766" s="711"/>
      <c r="V766" s="715"/>
      <c r="W766" s="711"/>
      <c r="X766" s="711"/>
      <c r="Y766" s="711"/>
    </row>
    <row r="767" spans="1:25" ht="15.75" customHeight="1">
      <c r="A767" s="707"/>
      <c r="B767" s="852"/>
      <c r="C767" s="843"/>
      <c r="D767" s="844"/>
      <c r="E767" s="845"/>
      <c r="F767" s="845"/>
      <c r="G767" s="845"/>
      <c r="H767" s="845"/>
      <c r="I767" s="845"/>
      <c r="J767" s="845"/>
      <c r="K767" s="845"/>
      <c r="L767" s="711"/>
      <c r="M767" s="711"/>
      <c r="V767" s="715"/>
      <c r="W767" s="711"/>
      <c r="X767" s="711"/>
      <c r="Y767" s="711"/>
    </row>
    <row r="768" spans="1:25" ht="15.75" customHeight="1">
      <c r="A768" s="707"/>
      <c r="B768" s="852"/>
      <c r="C768" s="843"/>
      <c r="D768" s="844"/>
      <c r="E768" s="845"/>
      <c r="F768" s="845"/>
      <c r="G768" s="845"/>
      <c r="H768" s="845"/>
      <c r="I768" s="845"/>
      <c r="J768" s="845"/>
      <c r="K768" s="845"/>
      <c r="L768" s="711"/>
      <c r="M768" s="711"/>
      <c r="V768" s="715"/>
      <c r="W768" s="711"/>
      <c r="X768" s="711"/>
      <c r="Y768" s="711"/>
    </row>
    <row r="769" spans="1:25" ht="15.75" customHeight="1">
      <c r="A769" s="707"/>
      <c r="B769" s="852"/>
      <c r="C769" s="843"/>
      <c r="D769" s="844"/>
      <c r="E769" s="845"/>
      <c r="F769" s="845"/>
      <c r="G769" s="845"/>
      <c r="H769" s="845"/>
      <c r="I769" s="845"/>
      <c r="J769" s="845"/>
      <c r="K769" s="845"/>
      <c r="L769" s="711"/>
      <c r="M769" s="711"/>
      <c r="V769" s="715"/>
      <c r="W769" s="711"/>
      <c r="X769" s="711"/>
      <c r="Y769" s="711"/>
    </row>
    <row r="770" spans="1:25" ht="15.75" customHeight="1">
      <c r="A770" s="707"/>
      <c r="B770" s="852"/>
      <c r="C770" s="843"/>
      <c r="D770" s="844"/>
      <c r="E770" s="845"/>
      <c r="F770" s="845"/>
      <c r="G770" s="845"/>
      <c r="H770" s="845"/>
      <c r="I770" s="845"/>
      <c r="J770" s="845"/>
      <c r="K770" s="845"/>
      <c r="L770" s="711"/>
      <c r="M770" s="711"/>
      <c r="V770" s="715"/>
      <c r="W770" s="711"/>
      <c r="X770" s="711"/>
      <c r="Y770" s="711"/>
    </row>
    <row r="771" spans="1:25" ht="15.75" customHeight="1">
      <c r="A771" s="707"/>
      <c r="B771" s="852"/>
      <c r="C771" s="843"/>
      <c r="D771" s="844"/>
      <c r="E771" s="845"/>
      <c r="F771" s="845"/>
      <c r="G771" s="845"/>
      <c r="H771" s="845"/>
      <c r="I771" s="845"/>
      <c r="J771" s="845"/>
      <c r="K771" s="845"/>
      <c r="L771" s="711"/>
      <c r="M771" s="711"/>
      <c r="V771" s="715"/>
      <c r="W771" s="711"/>
      <c r="X771" s="711"/>
      <c r="Y771" s="711"/>
    </row>
    <row r="772" spans="1:25" ht="15.75" customHeight="1">
      <c r="A772" s="707"/>
      <c r="B772" s="852"/>
      <c r="C772" s="843"/>
      <c r="D772" s="844"/>
      <c r="E772" s="845"/>
      <c r="F772" s="845"/>
      <c r="G772" s="845"/>
      <c r="H772" s="845"/>
      <c r="I772" s="845"/>
      <c r="J772" s="845"/>
      <c r="K772" s="845"/>
      <c r="L772" s="711"/>
      <c r="M772" s="711"/>
      <c r="V772" s="715"/>
      <c r="W772" s="711"/>
      <c r="X772" s="711"/>
      <c r="Y772" s="711"/>
    </row>
    <row r="773" spans="1:25" ht="15.75" customHeight="1">
      <c r="A773" s="707"/>
      <c r="B773" s="852"/>
      <c r="C773" s="843"/>
      <c r="D773" s="844"/>
      <c r="E773" s="845"/>
      <c r="F773" s="845"/>
      <c r="G773" s="845"/>
      <c r="H773" s="845"/>
      <c r="I773" s="845"/>
      <c r="J773" s="845"/>
      <c r="K773" s="845"/>
      <c r="L773" s="711"/>
      <c r="M773" s="711"/>
      <c r="V773" s="715"/>
      <c r="W773" s="711"/>
      <c r="X773" s="711"/>
      <c r="Y773" s="711"/>
    </row>
    <row r="774" spans="1:25" ht="15.75" customHeight="1">
      <c r="A774" s="707"/>
      <c r="B774" s="852"/>
      <c r="C774" s="843"/>
      <c r="D774" s="844"/>
      <c r="E774" s="845"/>
      <c r="F774" s="845"/>
      <c r="G774" s="845"/>
      <c r="H774" s="845"/>
      <c r="I774" s="845"/>
      <c r="J774" s="845"/>
      <c r="K774" s="845"/>
      <c r="L774" s="711"/>
      <c r="M774" s="711"/>
      <c r="V774" s="715"/>
      <c r="W774" s="711"/>
      <c r="X774" s="711"/>
      <c r="Y774" s="711"/>
    </row>
    <row r="775" spans="1:25" ht="15.75" customHeight="1">
      <c r="A775" s="707"/>
      <c r="B775" s="852"/>
      <c r="C775" s="843"/>
      <c r="D775" s="844"/>
      <c r="E775" s="845"/>
      <c r="F775" s="845"/>
      <c r="G775" s="845"/>
      <c r="H775" s="845"/>
      <c r="I775" s="845"/>
      <c r="J775" s="845"/>
      <c r="K775" s="845"/>
      <c r="L775" s="711"/>
      <c r="M775" s="711"/>
      <c r="V775" s="715"/>
      <c r="W775" s="711"/>
      <c r="X775" s="711"/>
      <c r="Y775" s="711"/>
    </row>
    <row r="776" spans="1:25" ht="15.75" customHeight="1">
      <c r="A776" s="707"/>
      <c r="B776" s="852"/>
      <c r="C776" s="843"/>
      <c r="D776" s="844"/>
      <c r="E776" s="845"/>
      <c r="F776" s="845"/>
      <c r="G776" s="845"/>
      <c r="H776" s="845"/>
      <c r="I776" s="845"/>
      <c r="J776" s="845"/>
      <c r="K776" s="845"/>
      <c r="L776" s="711"/>
      <c r="M776" s="711"/>
      <c r="V776" s="715"/>
      <c r="W776" s="711"/>
      <c r="X776" s="711"/>
      <c r="Y776" s="711"/>
    </row>
    <row r="777" spans="1:25" ht="15.75" customHeight="1">
      <c r="A777" s="707"/>
      <c r="B777" s="852"/>
      <c r="C777" s="843"/>
      <c r="D777" s="844"/>
      <c r="E777" s="845"/>
      <c r="F777" s="845"/>
      <c r="G777" s="845"/>
      <c r="H777" s="845"/>
      <c r="I777" s="845"/>
      <c r="J777" s="845"/>
      <c r="K777" s="845"/>
      <c r="L777" s="711"/>
      <c r="M777" s="711"/>
      <c r="V777" s="715"/>
      <c r="W777" s="711"/>
      <c r="X777" s="711"/>
      <c r="Y777" s="711"/>
    </row>
    <row r="778" spans="1:25" ht="15.75" customHeight="1">
      <c r="A778" s="707"/>
      <c r="B778" s="852"/>
      <c r="C778" s="843"/>
      <c r="D778" s="844"/>
      <c r="E778" s="845"/>
      <c r="F778" s="845"/>
      <c r="G778" s="845"/>
      <c r="H778" s="845"/>
      <c r="I778" s="845"/>
      <c r="J778" s="845"/>
      <c r="K778" s="845"/>
      <c r="L778" s="711"/>
      <c r="M778" s="711"/>
      <c r="V778" s="715"/>
      <c r="W778" s="711"/>
      <c r="X778" s="711"/>
      <c r="Y778" s="711"/>
    </row>
    <row r="779" spans="1:25" ht="15.75" customHeight="1">
      <c r="A779" s="707"/>
      <c r="B779" s="852"/>
      <c r="C779" s="843"/>
      <c r="D779" s="844"/>
      <c r="E779" s="845"/>
      <c r="F779" s="845"/>
      <c r="G779" s="845"/>
      <c r="H779" s="845"/>
      <c r="I779" s="845"/>
      <c r="J779" s="845"/>
      <c r="K779" s="845"/>
      <c r="L779" s="711"/>
      <c r="M779" s="711"/>
      <c r="V779" s="715"/>
      <c r="W779" s="711"/>
      <c r="X779" s="711"/>
      <c r="Y779" s="711"/>
    </row>
    <row r="780" spans="1:25" ht="15.75" customHeight="1">
      <c r="A780" s="707"/>
      <c r="B780" s="852"/>
      <c r="C780" s="843"/>
      <c r="D780" s="844"/>
      <c r="E780" s="845"/>
      <c r="F780" s="845"/>
      <c r="G780" s="845"/>
      <c r="H780" s="845"/>
      <c r="I780" s="845"/>
      <c r="J780" s="845"/>
      <c r="K780" s="845"/>
      <c r="L780" s="711"/>
      <c r="M780" s="711"/>
      <c r="V780" s="715"/>
      <c r="W780" s="711"/>
      <c r="X780" s="711"/>
      <c r="Y780" s="711"/>
    </row>
    <row r="781" spans="1:25" ht="15.75" customHeight="1">
      <c r="A781" s="707"/>
      <c r="B781" s="852"/>
      <c r="C781" s="843"/>
      <c r="D781" s="844"/>
      <c r="E781" s="845"/>
      <c r="F781" s="845"/>
      <c r="G781" s="845"/>
      <c r="H781" s="845"/>
      <c r="I781" s="845"/>
      <c r="J781" s="845"/>
      <c r="K781" s="845"/>
      <c r="L781" s="711"/>
      <c r="M781" s="711"/>
      <c r="V781" s="715"/>
      <c r="W781" s="711"/>
      <c r="X781" s="711"/>
      <c r="Y781" s="711"/>
    </row>
    <row r="782" spans="1:25" ht="15.75" customHeight="1">
      <c r="A782" s="707"/>
      <c r="B782" s="852"/>
      <c r="C782" s="843"/>
      <c r="D782" s="844"/>
      <c r="E782" s="845"/>
      <c r="F782" s="845"/>
      <c r="G782" s="845"/>
      <c r="H782" s="845"/>
      <c r="I782" s="845"/>
      <c r="J782" s="845"/>
      <c r="K782" s="845"/>
      <c r="L782" s="711"/>
      <c r="M782" s="711"/>
      <c r="V782" s="715"/>
      <c r="W782" s="711"/>
      <c r="X782" s="711"/>
      <c r="Y782" s="711"/>
    </row>
    <row r="783" spans="1:25" ht="15.75" customHeight="1">
      <c r="A783" s="707"/>
      <c r="B783" s="852"/>
      <c r="C783" s="843"/>
      <c r="D783" s="844"/>
      <c r="E783" s="845"/>
      <c r="F783" s="845"/>
      <c r="G783" s="845"/>
      <c r="H783" s="845"/>
      <c r="I783" s="845"/>
      <c r="J783" s="845"/>
      <c r="K783" s="845"/>
      <c r="L783" s="711"/>
      <c r="M783" s="711"/>
      <c r="V783" s="715"/>
      <c r="W783" s="711"/>
      <c r="X783" s="711"/>
      <c r="Y783" s="711"/>
    </row>
    <row r="784" spans="1:25" ht="15.75" customHeight="1">
      <c r="A784" s="707"/>
      <c r="B784" s="852"/>
      <c r="C784" s="843"/>
      <c r="D784" s="844"/>
      <c r="E784" s="845"/>
      <c r="F784" s="845"/>
      <c r="G784" s="845"/>
      <c r="H784" s="845"/>
      <c r="I784" s="845"/>
      <c r="J784" s="845"/>
      <c r="K784" s="845"/>
      <c r="L784" s="711"/>
      <c r="M784" s="711"/>
      <c r="V784" s="715"/>
      <c r="W784" s="711"/>
      <c r="X784" s="711"/>
      <c r="Y784" s="711"/>
    </row>
    <row r="785" spans="1:25" ht="15.75" customHeight="1">
      <c r="A785" s="707"/>
      <c r="B785" s="852"/>
      <c r="C785" s="843"/>
      <c r="D785" s="844"/>
      <c r="E785" s="845"/>
      <c r="F785" s="845"/>
      <c r="G785" s="845"/>
      <c r="H785" s="845"/>
      <c r="I785" s="845"/>
      <c r="J785" s="845"/>
      <c r="K785" s="845"/>
      <c r="L785" s="711"/>
      <c r="M785" s="711"/>
      <c r="V785" s="715"/>
      <c r="W785" s="711"/>
      <c r="X785" s="711"/>
      <c r="Y785" s="711"/>
    </row>
    <row r="786" spans="1:25" ht="15.75" customHeight="1">
      <c r="A786" s="707"/>
      <c r="B786" s="852"/>
      <c r="C786" s="843"/>
      <c r="D786" s="844"/>
      <c r="E786" s="845"/>
      <c r="F786" s="845"/>
      <c r="G786" s="845"/>
      <c r="H786" s="845"/>
      <c r="I786" s="845"/>
      <c r="J786" s="845"/>
      <c r="K786" s="845"/>
      <c r="L786" s="711"/>
      <c r="M786" s="711"/>
      <c r="V786" s="715"/>
      <c r="W786" s="711"/>
      <c r="X786" s="711"/>
      <c r="Y786" s="711"/>
    </row>
    <row r="787" spans="1:25" ht="15.75" customHeight="1">
      <c r="A787" s="707"/>
      <c r="B787" s="852"/>
      <c r="C787" s="843"/>
      <c r="D787" s="844"/>
      <c r="E787" s="845"/>
      <c r="F787" s="845"/>
      <c r="G787" s="845"/>
      <c r="H787" s="845"/>
      <c r="I787" s="845"/>
      <c r="J787" s="845"/>
      <c r="K787" s="845"/>
      <c r="L787" s="711"/>
      <c r="M787" s="711"/>
      <c r="V787" s="715"/>
      <c r="W787" s="711"/>
      <c r="X787" s="711"/>
      <c r="Y787" s="711"/>
    </row>
    <row r="788" spans="1:25" ht="15.75" customHeight="1">
      <c r="A788" s="707"/>
      <c r="B788" s="852"/>
      <c r="C788" s="843"/>
      <c r="D788" s="844"/>
      <c r="E788" s="845"/>
      <c r="F788" s="845"/>
      <c r="G788" s="845"/>
      <c r="H788" s="845"/>
      <c r="I788" s="845"/>
      <c r="J788" s="845"/>
      <c r="K788" s="845"/>
      <c r="L788" s="711"/>
      <c r="M788" s="711"/>
      <c r="V788" s="715"/>
      <c r="W788" s="711"/>
      <c r="X788" s="711"/>
      <c r="Y788" s="711"/>
    </row>
    <row r="789" spans="1:25" ht="15.75" customHeight="1">
      <c r="A789" s="707"/>
      <c r="B789" s="852"/>
      <c r="C789" s="843"/>
      <c r="D789" s="844"/>
      <c r="E789" s="845"/>
      <c r="F789" s="845"/>
      <c r="G789" s="845"/>
      <c r="H789" s="845"/>
      <c r="I789" s="845"/>
      <c r="J789" s="845"/>
      <c r="K789" s="845"/>
      <c r="L789" s="711"/>
      <c r="M789" s="711"/>
      <c r="V789" s="715"/>
      <c r="W789" s="711"/>
      <c r="X789" s="711"/>
      <c r="Y789" s="711"/>
    </row>
    <row r="790" spans="1:25" ht="15.75" customHeight="1">
      <c r="A790" s="707"/>
      <c r="B790" s="852"/>
      <c r="C790" s="843"/>
      <c r="D790" s="844"/>
      <c r="E790" s="845"/>
      <c r="F790" s="845"/>
      <c r="G790" s="845"/>
      <c r="H790" s="845"/>
      <c r="I790" s="845"/>
      <c r="J790" s="845"/>
      <c r="K790" s="845"/>
      <c r="L790" s="711"/>
      <c r="M790" s="711"/>
      <c r="V790" s="715"/>
      <c r="W790" s="711"/>
      <c r="X790" s="711"/>
      <c r="Y790" s="711"/>
    </row>
    <row r="791" spans="1:25" ht="15.75" customHeight="1">
      <c r="A791" s="707"/>
      <c r="B791" s="852"/>
      <c r="C791" s="843"/>
      <c r="D791" s="844"/>
      <c r="E791" s="845"/>
      <c r="F791" s="845"/>
      <c r="G791" s="845"/>
      <c r="H791" s="845"/>
      <c r="I791" s="845"/>
      <c r="J791" s="845"/>
      <c r="K791" s="845"/>
      <c r="L791" s="711"/>
      <c r="M791" s="711"/>
      <c r="V791" s="715"/>
      <c r="W791" s="711"/>
      <c r="X791" s="711"/>
      <c r="Y791" s="711"/>
    </row>
    <row r="792" spans="1:25" ht="15.75" customHeight="1">
      <c r="A792" s="707"/>
      <c r="B792" s="852"/>
      <c r="C792" s="843"/>
      <c r="D792" s="844"/>
      <c r="E792" s="845"/>
      <c r="F792" s="845"/>
      <c r="G792" s="845"/>
      <c r="H792" s="845"/>
      <c r="I792" s="845"/>
      <c r="J792" s="845"/>
      <c r="K792" s="845"/>
      <c r="L792" s="711"/>
      <c r="M792" s="711"/>
      <c r="V792" s="715"/>
      <c r="W792" s="711"/>
      <c r="X792" s="711"/>
      <c r="Y792" s="711"/>
    </row>
    <row r="793" spans="1:25" ht="15.75" customHeight="1">
      <c r="A793" s="707"/>
      <c r="B793" s="852"/>
      <c r="C793" s="843"/>
      <c r="D793" s="844"/>
      <c r="E793" s="845"/>
      <c r="F793" s="845"/>
      <c r="G793" s="845"/>
      <c r="H793" s="845"/>
      <c r="I793" s="845"/>
      <c r="J793" s="845"/>
      <c r="K793" s="845"/>
      <c r="L793" s="711"/>
      <c r="M793" s="711"/>
      <c r="V793" s="715"/>
      <c r="W793" s="711"/>
      <c r="X793" s="711"/>
      <c r="Y793" s="711"/>
    </row>
    <row r="794" spans="1:25" ht="15.75" customHeight="1">
      <c r="A794" s="707"/>
      <c r="B794" s="852"/>
      <c r="C794" s="843"/>
      <c r="D794" s="844"/>
      <c r="E794" s="845"/>
      <c r="F794" s="845"/>
      <c r="G794" s="845"/>
      <c r="H794" s="845"/>
      <c r="I794" s="845"/>
      <c r="J794" s="845"/>
      <c r="K794" s="845"/>
      <c r="L794" s="711"/>
      <c r="M794" s="711"/>
      <c r="V794" s="715"/>
      <c r="W794" s="711"/>
      <c r="X794" s="711"/>
      <c r="Y794" s="711"/>
    </row>
    <row r="795" spans="1:25" ht="15.75" customHeight="1">
      <c r="A795" s="707"/>
      <c r="B795" s="852"/>
      <c r="C795" s="843"/>
      <c r="D795" s="844"/>
      <c r="E795" s="845"/>
      <c r="F795" s="845"/>
      <c r="G795" s="845"/>
      <c r="H795" s="845"/>
      <c r="I795" s="845"/>
      <c r="J795" s="845"/>
      <c r="K795" s="845"/>
      <c r="L795" s="711"/>
      <c r="M795" s="711"/>
      <c r="V795" s="715"/>
      <c r="W795" s="711"/>
      <c r="X795" s="711"/>
      <c r="Y795" s="711"/>
    </row>
    <row r="796" spans="1:25" ht="15.75" customHeight="1">
      <c r="A796" s="707"/>
      <c r="B796" s="852"/>
      <c r="C796" s="843"/>
      <c r="D796" s="844"/>
      <c r="E796" s="845"/>
      <c r="F796" s="845"/>
      <c r="G796" s="845"/>
      <c r="H796" s="845"/>
      <c r="I796" s="845"/>
      <c r="J796" s="845"/>
      <c r="K796" s="845"/>
      <c r="L796" s="711"/>
      <c r="M796" s="711"/>
      <c r="V796" s="715"/>
      <c r="W796" s="711"/>
      <c r="X796" s="711"/>
      <c r="Y796" s="711"/>
    </row>
    <row r="797" spans="1:25" ht="15.75" customHeight="1">
      <c r="A797" s="707"/>
      <c r="B797" s="852"/>
      <c r="C797" s="843"/>
      <c r="D797" s="844"/>
      <c r="E797" s="845"/>
      <c r="F797" s="845"/>
      <c r="G797" s="845"/>
      <c r="H797" s="845"/>
      <c r="I797" s="845"/>
      <c r="J797" s="845"/>
      <c r="K797" s="845"/>
      <c r="L797" s="711"/>
      <c r="M797" s="711"/>
      <c r="V797" s="715"/>
      <c r="W797" s="711"/>
      <c r="X797" s="711"/>
      <c r="Y797" s="711"/>
    </row>
    <row r="798" spans="1:25" ht="15.75" customHeight="1">
      <c r="A798" s="707"/>
      <c r="B798" s="852"/>
      <c r="C798" s="843"/>
      <c r="D798" s="844"/>
      <c r="E798" s="845"/>
      <c r="F798" s="845"/>
      <c r="G798" s="845"/>
      <c r="H798" s="845"/>
      <c r="I798" s="845"/>
      <c r="J798" s="845"/>
      <c r="K798" s="845"/>
      <c r="L798" s="711"/>
      <c r="M798" s="711"/>
      <c r="V798" s="715"/>
      <c r="W798" s="711"/>
      <c r="X798" s="711"/>
      <c r="Y798" s="711"/>
    </row>
    <row r="799" spans="1:25" ht="15.75" customHeight="1">
      <c r="A799" s="707"/>
      <c r="B799" s="852"/>
      <c r="C799" s="843"/>
      <c r="D799" s="844"/>
      <c r="E799" s="845"/>
      <c r="F799" s="845"/>
      <c r="G799" s="845"/>
      <c r="H799" s="845"/>
      <c r="I799" s="845"/>
      <c r="J799" s="845"/>
      <c r="K799" s="845"/>
      <c r="L799" s="711"/>
      <c r="M799" s="711"/>
      <c r="V799" s="715"/>
      <c r="W799" s="711"/>
      <c r="X799" s="711"/>
      <c r="Y799" s="711"/>
    </row>
    <row r="800" spans="1:25" ht="15.75" customHeight="1">
      <c r="A800" s="707"/>
      <c r="B800" s="852"/>
      <c r="C800" s="843"/>
      <c r="D800" s="844"/>
      <c r="E800" s="845"/>
      <c r="F800" s="845"/>
      <c r="G800" s="845"/>
      <c r="H800" s="845"/>
      <c r="I800" s="845"/>
      <c r="J800" s="845"/>
      <c r="K800" s="845"/>
      <c r="L800" s="711"/>
      <c r="M800" s="711"/>
      <c r="V800" s="715"/>
      <c r="W800" s="711"/>
      <c r="X800" s="711"/>
      <c r="Y800" s="711"/>
    </row>
    <row r="801" spans="1:25" ht="15.75" customHeight="1">
      <c r="A801" s="707"/>
      <c r="B801" s="852"/>
      <c r="C801" s="843"/>
      <c r="D801" s="844"/>
      <c r="E801" s="845"/>
      <c r="F801" s="845"/>
      <c r="G801" s="845"/>
      <c r="H801" s="845"/>
      <c r="I801" s="845"/>
      <c r="J801" s="845"/>
      <c r="K801" s="845"/>
      <c r="L801" s="711"/>
      <c r="M801" s="711"/>
      <c r="V801" s="715"/>
      <c r="W801" s="711"/>
      <c r="X801" s="711"/>
      <c r="Y801" s="711"/>
    </row>
    <row r="802" spans="1:25" ht="15.75" customHeight="1">
      <c r="A802" s="707"/>
      <c r="B802" s="852"/>
      <c r="C802" s="843"/>
      <c r="D802" s="844"/>
      <c r="E802" s="845"/>
      <c r="F802" s="845"/>
      <c r="G802" s="845"/>
      <c r="H802" s="845"/>
      <c r="I802" s="845"/>
      <c r="J802" s="845"/>
      <c r="K802" s="845"/>
      <c r="L802" s="711"/>
      <c r="M802" s="711"/>
      <c r="V802" s="715"/>
      <c r="W802" s="711"/>
      <c r="X802" s="711"/>
      <c r="Y802" s="711"/>
    </row>
    <row r="803" spans="1:25" ht="15.75" customHeight="1">
      <c r="A803" s="707"/>
      <c r="B803" s="852"/>
      <c r="C803" s="843"/>
      <c r="D803" s="844"/>
      <c r="E803" s="845"/>
      <c r="F803" s="845"/>
      <c r="G803" s="845"/>
      <c r="H803" s="845"/>
      <c r="I803" s="845"/>
      <c r="J803" s="845"/>
      <c r="K803" s="845"/>
      <c r="L803" s="711"/>
      <c r="M803" s="711"/>
      <c r="V803" s="715"/>
      <c r="W803" s="711"/>
      <c r="X803" s="711"/>
      <c r="Y803" s="711"/>
    </row>
    <row r="804" spans="1:25" ht="15.75" customHeight="1">
      <c r="A804" s="707"/>
      <c r="B804" s="852"/>
      <c r="C804" s="843"/>
      <c r="D804" s="844"/>
      <c r="E804" s="845"/>
      <c r="F804" s="845"/>
      <c r="G804" s="845"/>
      <c r="H804" s="845"/>
      <c r="I804" s="845"/>
      <c r="J804" s="845"/>
      <c r="K804" s="845"/>
      <c r="L804" s="711"/>
      <c r="M804" s="711"/>
      <c r="V804" s="715"/>
      <c r="W804" s="711"/>
      <c r="X804" s="711"/>
      <c r="Y804" s="711"/>
    </row>
    <row r="805" spans="1:25" ht="15.75" customHeight="1">
      <c r="A805" s="707"/>
      <c r="B805" s="852"/>
      <c r="C805" s="843"/>
      <c r="D805" s="844"/>
      <c r="E805" s="845"/>
      <c r="F805" s="845"/>
      <c r="G805" s="845"/>
      <c r="H805" s="845"/>
      <c r="I805" s="845"/>
      <c r="J805" s="845"/>
      <c r="K805" s="845"/>
      <c r="L805" s="711"/>
      <c r="M805" s="711"/>
      <c r="V805" s="715"/>
      <c r="W805" s="711"/>
      <c r="X805" s="711"/>
      <c r="Y805" s="711"/>
    </row>
    <row r="806" spans="1:25" ht="15.75" customHeight="1">
      <c r="A806" s="707"/>
      <c r="B806" s="852"/>
      <c r="C806" s="843"/>
      <c r="D806" s="844"/>
      <c r="E806" s="845"/>
      <c r="F806" s="845"/>
      <c r="G806" s="845"/>
      <c r="H806" s="845"/>
      <c r="I806" s="845"/>
      <c r="J806" s="845"/>
      <c r="K806" s="845"/>
      <c r="L806" s="711"/>
      <c r="M806" s="711"/>
      <c r="V806" s="715"/>
      <c r="W806" s="711"/>
      <c r="X806" s="711"/>
      <c r="Y806" s="711"/>
    </row>
    <row r="807" spans="1:25" ht="15.75" customHeight="1">
      <c r="A807" s="707"/>
      <c r="B807" s="852"/>
      <c r="C807" s="843"/>
      <c r="D807" s="844"/>
      <c r="E807" s="845"/>
      <c r="F807" s="845"/>
      <c r="G807" s="845"/>
      <c r="H807" s="845"/>
      <c r="I807" s="845"/>
      <c r="J807" s="845"/>
      <c r="K807" s="845"/>
      <c r="L807" s="711"/>
      <c r="M807" s="711"/>
      <c r="V807" s="715"/>
      <c r="W807" s="711"/>
      <c r="X807" s="711"/>
      <c r="Y807" s="711"/>
    </row>
    <row r="808" spans="1:25" ht="15.75" customHeight="1">
      <c r="A808" s="707"/>
      <c r="B808" s="852"/>
      <c r="C808" s="843"/>
      <c r="D808" s="844"/>
      <c r="E808" s="845"/>
      <c r="F808" s="845"/>
      <c r="G808" s="845"/>
      <c r="H808" s="845"/>
      <c r="I808" s="845"/>
      <c r="J808" s="845"/>
      <c r="K808" s="845"/>
      <c r="L808" s="711"/>
      <c r="M808" s="711"/>
      <c r="V808" s="715"/>
      <c r="W808" s="711"/>
      <c r="X808" s="711"/>
      <c r="Y808" s="711"/>
    </row>
    <row r="809" spans="1:25" ht="15.75" customHeight="1">
      <c r="A809" s="707"/>
      <c r="B809" s="852"/>
      <c r="C809" s="843"/>
      <c r="D809" s="844"/>
      <c r="E809" s="845"/>
      <c r="F809" s="845"/>
      <c r="G809" s="845"/>
      <c r="H809" s="845"/>
      <c r="I809" s="845"/>
      <c r="J809" s="845"/>
      <c r="K809" s="845"/>
      <c r="L809" s="711"/>
      <c r="M809" s="711"/>
      <c r="V809" s="715"/>
      <c r="W809" s="711"/>
      <c r="X809" s="711"/>
      <c r="Y809" s="711"/>
    </row>
    <row r="810" spans="1:25" ht="15.75" customHeight="1">
      <c r="A810" s="707"/>
      <c r="B810" s="852"/>
      <c r="C810" s="843"/>
      <c r="D810" s="844"/>
      <c r="E810" s="845"/>
      <c r="F810" s="845"/>
      <c r="G810" s="845"/>
      <c r="H810" s="845"/>
      <c r="I810" s="845"/>
      <c r="J810" s="845"/>
      <c r="K810" s="845"/>
      <c r="L810" s="711"/>
      <c r="M810" s="711"/>
      <c r="V810" s="715"/>
      <c r="W810" s="711"/>
      <c r="X810" s="711"/>
      <c r="Y810" s="711"/>
    </row>
    <row r="811" spans="1:25" ht="15.75" customHeight="1">
      <c r="A811" s="707"/>
      <c r="B811" s="852"/>
      <c r="C811" s="843"/>
      <c r="D811" s="844"/>
      <c r="E811" s="845"/>
      <c r="F811" s="845"/>
      <c r="G811" s="845"/>
      <c r="H811" s="845"/>
      <c r="I811" s="845"/>
      <c r="J811" s="845"/>
      <c r="K811" s="845"/>
      <c r="L811" s="711"/>
      <c r="M811" s="711"/>
      <c r="V811" s="715"/>
      <c r="W811" s="711"/>
      <c r="X811" s="711"/>
      <c r="Y811" s="711"/>
    </row>
    <row r="812" spans="1:25" ht="15.75" customHeight="1">
      <c r="A812" s="707"/>
      <c r="B812" s="852"/>
      <c r="C812" s="843"/>
      <c r="D812" s="844"/>
      <c r="E812" s="845"/>
      <c r="F812" s="845"/>
      <c r="G812" s="845"/>
      <c r="H812" s="845"/>
      <c r="I812" s="845"/>
      <c r="J812" s="845"/>
      <c r="K812" s="845"/>
      <c r="L812" s="711"/>
      <c r="M812" s="711"/>
      <c r="V812" s="715"/>
      <c r="W812" s="711"/>
      <c r="X812" s="711"/>
      <c r="Y812" s="711"/>
    </row>
    <row r="813" spans="1:25" ht="15.75" customHeight="1">
      <c r="A813" s="707"/>
      <c r="B813" s="852"/>
      <c r="C813" s="843"/>
      <c r="D813" s="844"/>
      <c r="E813" s="845"/>
      <c r="F813" s="845"/>
      <c r="G813" s="845"/>
      <c r="H813" s="845"/>
      <c r="I813" s="845"/>
      <c r="J813" s="845"/>
      <c r="K813" s="845"/>
      <c r="L813" s="711"/>
      <c r="M813" s="711"/>
      <c r="V813" s="715"/>
      <c r="W813" s="711"/>
      <c r="X813" s="711"/>
      <c r="Y813" s="711"/>
    </row>
    <row r="814" spans="1:25" ht="15.75" customHeight="1">
      <c r="A814" s="707"/>
      <c r="B814" s="852"/>
      <c r="C814" s="843"/>
      <c r="D814" s="844"/>
      <c r="E814" s="845"/>
      <c r="F814" s="845"/>
      <c r="G814" s="845"/>
      <c r="H814" s="845"/>
      <c r="I814" s="845"/>
      <c r="J814" s="845"/>
      <c r="K814" s="845"/>
      <c r="L814" s="711"/>
      <c r="M814" s="711"/>
      <c r="V814" s="715"/>
      <c r="W814" s="711"/>
      <c r="X814" s="711"/>
      <c r="Y814" s="711"/>
    </row>
    <row r="815" spans="1:25" ht="15.75" customHeight="1">
      <c r="A815" s="707"/>
      <c r="B815" s="852"/>
      <c r="C815" s="843"/>
      <c r="D815" s="844"/>
      <c r="E815" s="845"/>
      <c r="F815" s="845"/>
      <c r="G815" s="845"/>
      <c r="H815" s="845"/>
      <c r="I815" s="845"/>
      <c r="J815" s="845"/>
      <c r="K815" s="845"/>
      <c r="L815" s="711"/>
      <c r="M815" s="711"/>
      <c r="V815" s="715"/>
      <c r="W815" s="711"/>
      <c r="X815" s="711"/>
      <c r="Y815" s="711"/>
    </row>
    <row r="816" spans="1:25" ht="15.75" customHeight="1">
      <c r="A816" s="707"/>
      <c r="B816" s="852"/>
      <c r="C816" s="843"/>
      <c r="D816" s="844"/>
      <c r="E816" s="845"/>
      <c r="F816" s="845"/>
      <c r="G816" s="845"/>
      <c r="H816" s="845"/>
      <c r="I816" s="845"/>
      <c r="J816" s="845"/>
      <c r="K816" s="845"/>
      <c r="L816" s="711"/>
      <c r="M816" s="711"/>
      <c r="V816" s="715"/>
      <c r="W816" s="711"/>
      <c r="X816" s="711"/>
      <c r="Y816" s="711"/>
    </row>
    <row r="817" spans="1:25" ht="15.75" customHeight="1">
      <c r="A817" s="707"/>
      <c r="B817" s="852"/>
      <c r="C817" s="843"/>
      <c r="D817" s="844"/>
      <c r="E817" s="845"/>
      <c r="F817" s="845"/>
      <c r="G817" s="845"/>
      <c r="H817" s="845"/>
      <c r="I817" s="845"/>
      <c r="J817" s="845"/>
      <c r="K817" s="845"/>
      <c r="L817" s="711"/>
      <c r="M817" s="711"/>
      <c r="V817" s="715"/>
      <c r="W817" s="711"/>
      <c r="X817" s="711"/>
      <c r="Y817" s="711"/>
    </row>
    <row r="818" spans="1:25" ht="15.75" customHeight="1">
      <c r="A818" s="707"/>
      <c r="B818" s="852"/>
      <c r="C818" s="843"/>
      <c r="D818" s="844"/>
      <c r="E818" s="845"/>
      <c r="F818" s="845"/>
      <c r="G818" s="845"/>
      <c r="H818" s="845"/>
      <c r="I818" s="845"/>
      <c r="J818" s="845"/>
      <c r="K818" s="845"/>
      <c r="L818" s="711"/>
      <c r="M818" s="711"/>
      <c r="V818" s="715"/>
      <c r="W818" s="711"/>
      <c r="X818" s="711"/>
      <c r="Y818" s="711"/>
    </row>
    <row r="819" spans="1:25" ht="15.75" customHeight="1">
      <c r="A819" s="707"/>
      <c r="B819" s="852"/>
      <c r="C819" s="843"/>
      <c r="D819" s="844"/>
      <c r="E819" s="845"/>
      <c r="F819" s="845"/>
      <c r="G819" s="845"/>
      <c r="H819" s="845"/>
      <c r="I819" s="845"/>
      <c r="J819" s="845"/>
      <c r="K819" s="845"/>
      <c r="L819" s="711"/>
      <c r="M819" s="711"/>
      <c r="V819" s="715"/>
      <c r="W819" s="711"/>
      <c r="X819" s="711"/>
      <c r="Y819" s="711"/>
    </row>
    <row r="820" spans="1:25" ht="15.75" customHeight="1">
      <c r="A820" s="707"/>
      <c r="B820" s="852"/>
      <c r="C820" s="843"/>
      <c r="D820" s="844"/>
      <c r="E820" s="845"/>
      <c r="F820" s="845"/>
      <c r="G820" s="845"/>
      <c r="H820" s="845"/>
      <c r="I820" s="845"/>
      <c r="J820" s="845"/>
      <c r="K820" s="845"/>
      <c r="L820" s="711"/>
      <c r="M820" s="711"/>
      <c r="V820" s="715"/>
      <c r="W820" s="711"/>
      <c r="X820" s="711"/>
      <c r="Y820" s="711"/>
    </row>
    <row r="821" spans="1:25" ht="15.75" customHeight="1">
      <c r="A821" s="707"/>
      <c r="B821" s="852"/>
      <c r="C821" s="843"/>
      <c r="D821" s="844"/>
      <c r="E821" s="845"/>
      <c r="F821" s="845"/>
      <c r="G821" s="845"/>
      <c r="H821" s="845"/>
      <c r="I821" s="845"/>
      <c r="J821" s="845"/>
      <c r="K821" s="845"/>
      <c r="L821" s="711"/>
      <c r="M821" s="711"/>
      <c r="V821" s="715"/>
      <c r="W821" s="711"/>
      <c r="X821" s="711"/>
      <c r="Y821" s="711"/>
    </row>
    <row r="822" spans="1:25" ht="15.75" customHeight="1">
      <c r="A822" s="707"/>
      <c r="B822" s="852"/>
      <c r="C822" s="843"/>
      <c r="D822" s="844"/>
      <c r="E822" s="845"/>
      <c r="F822" s="845"/>
      <c r="G822" s="845"/>
      <c r="H822" s="845"/>
      <c r="I822" s="845"/>
      <c r="J822" s="845"/>
      <c r="K822" s="845"/>
      <c r="L822" s="711"/>
      <c r="M822" s="711"/>
      <c r="V822" s="715"/>
      <c r="W822" s="711"/>
      <c r="X822" s="711"/>
      <c r="Y822" s="711"/>
    </row>
    <row r="823" spans="1:25" ht="15.75" customHeight="1">
      <c r="A823" s="707"/>
      <c r="B823" s="852"/>
      <c r="C823" s="843"/>
      <c r="D823" s="844"/>
      <c r="E823" s="845"/>
      <c r="F823" s="845"/>
      <c r="G823" s="845"/>
      <c r="H823" s="845"/>
      <c r="I823" s="845"/>
      <c r="J823" s="845"/>
      <c r="K823" s="845"/>
      <c r="L823" s="711"/>
      <c r="M823" s="711"/>
      <c r="V823" s="715"/>
      <c r="W823" s="711"/>
      <c r="X823" s="711"/>
      <c r="Y823" s="711"/>
    </row>
    <row r="824" spans="1:25" ht="15.75" customHeight="1">
      <c r="A824" s="707"/>
      <c r="B824" s="852"/>
      <c r="C824" s="843"/>
      <c r="D824" s="844"/>
      <c r="E824" s="845"/>
      <c r="F824" s="845"/>
      <c r="G824" s="845"/>
      <c r="H824" s="845"/>
      <c r="I824" s="845"/>
      <c r="J824" s="845"/>
      <c r="K824" s="845"/>
      <c r="L824" s="711"/>
      <c r="M824" s="711"/>
      <c r="V824" s="715"/>
      <c r="W824" s="711"/>
      <c r="X824" s="711"/>
      <c r="Y824" s="711"/>
    </row>
    <row r="825" spans="1:25" ht="15.75" customHeight="1">
      <c r="A825" s="707"/>
      <c r="B825" s="852"/>
      <c r="C825" s="843"/>
      <c r="D825" s="844"/>
      <c r="E825" s="845"/>
      <c r="F825" s="845"/>
      <c r="G825" s="845"/>
      <c r="H825" s="845"/>
      <c r="I825" s="845"/>
      <c r="J825" s="845"/>
      <c r="K825" s="845"/>
      <c r="L825" s="711"/>
      <c r="M825" s="711"/>
      <c r="V825" s="715"/>
      <c r="W825" s="711"/>
      <c r="X825" s="711"/>
      <c r="Y825" s="711"/>
    </row>
    <row r="826" spans="1:25" ht="15.75" customHeight="1">
      <c r="A826" s="707"/>
      <c r="B826" s="852"/>
      <c r="C826" s="843"/>
      <c r="D826" s="844"/>
      <c r="E826" s="845"/>
      <c r="F826" s="845"/>
      <c r="G826" s="845"/>
      <c r="H826" s="845"/>
      <c r="I826" s="845"/>
      <c r="J826" s="845"/>
      <c r="K826" s="845"/>
      <c r="L826" s="711"/>
      <c r="M826" s="711"/>
      <c r="V826" s="715"/>
      <c r="W826" s="711"/>
      <c r="X826" s="711"/>
      <c r="Y826" s="711"/>
    </row>
    <row r="827" spans="1:25" ht="15.75" customHeight="1">
      <c r="A827" s="707"/>
      <c r="B827" s="852"/>
      <c r="C827" s="843"/>
      <c r="D827" s="844"/>
      <c r="E827" s="845"/>
      <c r="F827" s="845"/>
      <c r="G827" s="845"/>
      <c r="H827" s="845"/>
      <c r="I827" s="845"/>
      <c r="J827" s="845"/>
      <c r="K827" s="845"/>
      <c r="L827" s="711"/>
      <c r="M827" s="711"/>
      <c r="V827" s="715"/>
      <c r="W827" s="711"/>
      <c r="X827" s="711"/>
      <c r="Y827" s="711"/>
    </row>
    <row r="828" spans="1:25" ht="15.75" customHeight="1">
      <c r="A828" s="707"/>
      <c r="B828" s="852"/>
      <c r="C828" s="843"/>
      <c r="D828" s="844"/>
      <c r="E828" s="845"/>
      <c r="F828" s="845"/>
      <c r="G828" s="845"/>
      <c r="H828" s="845"/>
      <c r="I828" s="845"/>
      <c r="J828" s="845"/>
      <c r="K828" s="845"/>
      <c r="L828" s="711"/>
      <c r="M828" s="711"/>
      <c r="V828" s="715"/>
      <c r="W828" s="711"/>
      <c r="X828" s="711"/>
      <c r="Y828" s="711"/>
    </row>
    <row r="829" spans="1:25" ht="15.75" customHeight="1">
      <c r="A829" s="707"/>
      <c r="B829" s="852"/>
      <c r="C829" s="843"/>
      <c r="D829" s="844"/>
      <c r="E829" s="845"/>
      <c r="F829" s="845"/>
      <c r="G829" s="845"/>
      <c r="H829" s="845"/>
      <c r="I829" s="845"/>
      <c r="J829" s="845"/>
      <c r="K829" s="845"/>
      <c r="L829" s="711"/>
      <c r="M829" s="711"/>
      <c r="V829" s="715"/>
      <c r="W829" s="711"/>
      <c r="X829" s="711"/>
      <c r="Y829" s="711"/>
    </row>
    <row r="830" spans="1:25" ht="15.75" customHeight="1">
      <c r="A830" s="707"/>
      <c r="B830" s="852"/>
      <c r="C830" s="843"/>
      <c r="D830" s="844"/>
      <c r="E830" s="845"/>
      <c r="F830" s="845"/>
      <c r="G830" s="845"/>
      <c r="H830" s="845"/>
      <c r="I830" s="845"/>
      <c r="J830" s="845"/>
      <c r="K830" s="845"/>
      <c r="L830" s="711"/>
      <c r="M830" s="711"/>
      <c r="V830" s="715"/>
      <c r="W830" s="711"/>
      <c r="X830" s="711"/>
      <c r="Y830" s="711"/>
    </row>
    <row r="831" spans="1:25" ht="15.75" customHeight="1">
      <c r="A831" s="707"/>
      <c r="B831" s="852"/>
      <c r="C831" s="843"/>
      <c r="D831" s="844"/>
      <c r="E831" s="845"/>
      <c r="F831" s="845"/>
      <c r="G831" s="845"/>
      <c r="H831" s="845"/>
      <c r="I831" s="845"/>
      <c r="J831" s="845"/>
      <c r="K831" s="845"/>
      <c r="L831" s="711"/>
      <c r="M831" s="711"/>
      <c r="V831" s="715"/>
      <c r="W831" s="711"/>
      <c r="X831" s="711"/>
      <c r="Y831" s="711"/>
    </row>
    <row r="832" spans="1:25" ht="15.75" customHeight="1">
      <c r="A832" s="707"/>
      <c r="B832" s="852"/>
      <c r="C832" s="843"/>
      <c r="D832" s="844"/>
      <c r="E832" s="845"/>
      <c r="F832" s="845"/>
      <c r="G832" s="845"/>
      <c r="H832" s="845"/>
      <c r="I832" s="845"/>
      <c r="J832" s="845"/>
      <c r="K832" s="845"/>
      <c r="L832" s="711"/>
      <c r="M832" s="711"/>
      <c r="V832" s="715"/>
      <c r="W832" s="711"/>
      <c r="X832" s="711"/>
      <c r="Y832" s="711"/>
    </row>
    <row r="833" spans="1:25" ht="15.75" customHeight="1">
      <c r="A833" s="707"/>
      <c r="B833" s="852"/>
      <c r="C833" s="843"/>
      <c r="D833" s="844"/>
      <c r="E833" s="845"/>
      <c r="F833" s="845"/>
      <c r="G833" s="845"/>
      <c r="H833" s="845"/>
      <c r="I833" s="845"/>
      <c r="J833" s="845"/>
      <c r="K833" s="845"/>
      <c r="L833" s="711"/>
      <c r="M833" s="711"/>
      <c r="V833" s="715"/>
      <c r="W833" s="711"/>
      <c r="X833" s="711"/>
      <c r="Y833" s="711"/>
    </row>
    <row r="834" spans="1:25" ht="15.75" customHeight="1">
      <c r="A834" s="707"/>
      <c r="B834" s="852"/>
      <c r="C834" s="843"/>
      <c r="D834" s="844"/>
      <c r="E834" s="845"/>
      <c r="F834" s="845"/>
      <c r="G834" s="845"/>
      <c r="H834" s="845"/>
      <c r="I834" s="845"/>
      <c r="J834" s="845"/>
      <c r="K834" s="845"/>
      <c r="L834" s="711"/>
      <c r="M834" s="711"/>
      <c r="V834" s="715"/>
      <c r="W834" s="711"/>
      <c r="X834" s="711"/>
      <c r="Y834" s="711"/>
    </row>
    <row r="835" spans="1:25" ht="15.75" customHeight="1">
      <c r="A835" s="707"/>
      <c r="B835" s="852"/>
      <c r="C835" s="843"/>
      <c r="D835" s="844"/>
      <c r="E835" s="845"/>
      <c r="F835" s="845"/>
      <c r="G835" s="845"/>
      <c r="H835" s="845"/>
      <c r="I835" s="845"/>
      <c r="J835" s="845"/>
      <c r="K835" s="845"/>
      <c r="L835" s="711"/>
      <c r="M835" s="711"/>
      <c r="V835" s="715"/>
      <c r="W835" s="711"/>
      <c r="X835" s="711"/>
      <c r="Y835" s="711"/>
    </row>
    <row r="836" spans="1:25" ht="15.75" customHeight="1">
      <c r="A836" s="707"/>
      <c r="B836" s="852"/>
      <c r="C836" s="843"/>
      <c r="D836" s="844"/>
      <c r="E836" s="845"/>
      <c r="F836" s="845"/>
      <c r="G836" s="845"/>
      <c r="H836" s="845"/>
      <c r="I836" s="845"/>
      <c r="J836" s="845"/>
      <c r="K836" s="845"/>
      <c r="L836" s="711"/>
      <c r="M836" s="711"/>
      <c r="V836" s="715"/>
      <c r="W836" s="711"/>
      <c r="X836" s="711"/>
      <c r="Y836" s="711"/>
    </row>
    <row r="837" spans="1:25" ht="15.75" customHeight="1">
      <c r="A837" s="707"/>
      <c r="B837" s="852"/>
      <c r="C837" s="843"/>
      <c r="D837" s="844"/>
      <c r="E837" s="845"/>
      <c r="F837" s="845"/>
      <c r="G837" s="845"/>
      <c r="H837" s="845"/>
      <c r="I837" s="845"/>
      <c r="J837" s="845"/>
      <c r="K837" s="845"/>
      <c r="L837" s="711"/>
      <c r="M837" s="711"/>
      <c r="V837" s="715"/>
      <c r="W837" s="711"/>
      <c r="X837" s="711"/>
      <c r="Y837" s="711"/>
    </row>
    <row r="838" spans="1:25" ht="15.75" customHeight="1">
      <c r="A838" s="707"/>
      <c r="B838" s="852"/>
      <c r="C838" s="843"/>
      <c r="D838" s="844"/>
      <c r="E838" s="845"/>
      <c r="F838" s="845"/>
      <c r="G838" s="845"/>
      <c r="H838" s="845"/>
      <c r="I838" s="845"/>
      <c r="J838" s="845"/>
      <c r="K838" s="845"/>
      <c r="L838" s="711"/>
      <c r="M838" s="711"/>
      <c r="V838" s="715"/>
      <c r="W838" s="711"/>
      <c r="X838" s="711"/>
      <c r="Y838" s="711"/>
    </row>
    <row r="839" spans="1:25" ht="15.75" customHeight="1">
      <c r="A839" s="707"/>
      <c r="B839" s="852"/>
      <c r="C839" s="843"/>
      <c r="D839" s="844"/>
      <c r="E839" s="845"/>
      <c r="F839" s="845"/>
      <c r="G839" s="845"/>
      <c r="H839" s="845"/>
      <c r="I839" s="845"/>
      <c r="J839" s="845"/>
      <c r="K839" s="845"/>
      <c r="L839" s="711"/>
      <c r="M839" s="711"/>
      <c r="V839" s="715"/>
      <c r="W839" s="711"/>
      <c r="X839" s="711"/>
      <c r="Y839" s="711"/>
    </row>
    <row r="840" spans="1:25" ht="15.75" customHeight="1">
      <c r="A840" s="707"/>
      <c r="B840" s="852"/>
      <c r="C840" s="843"/>
      <c r="D840" s="844"/>
      <c r="E840" s="845"/>
      <c r="F840" s="845"/>
      <c r="G840" s="845"/>
      <c r="H840" s="845"/>
      <c r="I840" s="845"/>
      <c r="J840" s="845"/>
      <c r="K840" s="845"/>
      <c r="L840" s="711"/>
      <c r="M840" s="711"/>
      <c r="V840" s="715"/>
      <c r="W840" s="711"/>
      <c r="X840" s="711"/>
      <c r="Y840" s="711"/>
    </row>
    <row r="841" spans="1:25" ht="15.75" customHeight="1">
      <c r="A841" s="707"/>
      <c r="B841" s="852"/>
      <c r="C841" s="843"/>
      <c r="D841" s="844"/>
      <c r="E841" s="845"/>
      <c r="F841" s="845"/>
      <c r="G841" s="845"/>
      <c r="H841" s="845"/>
      <c r="I841" s="845"/>
      <c r="J841" s="845"/>
      <c r="K841" s="845"/>
      <c r="L841" s="711"/>
      <c r="M841" s="711"/>
      <c r="V841" s="715"/>
      <c r="W841" s="711"/>
      <c r="X841" s="711"/>
      <c r="Y841" s="711"/>
    </row>
    <row r="842" spans="1:25" ht="15.75" customHeight="1">
      <c r="A842" s="707"/>
      <c r="B842" s="852"/>
      <c r="C842" s="843"/>
      <c r="D842" s="844"/>
      <c r="E842" s="845"/>
      <c r="F842" s="845"/>
      <c r="G842" s="845"/>
      <c r="H842" s="845"/>
      <c r="I842" s="845"/>
      <c r="J842" s="845"/>
      <c r="K842" s="845"/>
      <c r="L842" s="711"/>
      <c r="M842" s="711"/>
      <c r="V842" s="715"/>
      <c r="W842" s="711"/>
      <c r="X842" s="711"/>
      <c r="Y842" s="711"/>
    </row>
    <row r="843" spans="1:25" ht="15.75" customHeight="1">
      <c r="A843" s="707"/>
      <c r="B843" s="852"/>
      <c r="C843" s="843"/>
      <c r="D843" s="844"/>
      <c r="E843" s="845"/>
      <c r="F843" s="845"/>
      <c r="G843" s="845"/>
      <c r="H843" s="845"/>
      <c r="I843" s="845"/>
      <c r="J843" s="845"/>
      <c r="K843" s="845"/>
      <c r="L843" s="711"/>
      <c r="M843" s="711"/>
      <c r="V843" s="715"/>
      <c r="W843" s="711"/>
      <c r="X843" s="711"/>
      <c r="Y843" s="711"/>
    </row>
    <row r="844" spans="1:25" ht="15.75" customHeight="1">
      <c r="A844" s="707"/>
      <c r="B844" s="852"/>
      <c r="C844" s="843"/>
      <c r="D844" s="844"/>
      <c r="E844" s="845"/>
      <c r="F844" s="845"/>
      <c r="G844" s="845"/>
      <c r="H844" s="845"/>
      <c r="I844" s="845"/>
      <c r="J844" s="845"/>
      <c r="K844" s="845"/>
      <c r="L844" s="711"/>
      <c r="M844" s="711"/>
      <c r="V844" s="715"/>
      <c r="W844" s="711"/>
      <c r="X844" s="711"/>
      <c r="Y844" s="711"/>
    </row>
    <row r="845" spans="1:25" ht="15.75" customHeight="1">
      <c r="A845" s="707"/>
      <c r="B845" s="852"/>
      <c r="C845" s="843"/>
      <c r="D845" s="844"/>
      <c r="E845" s="845"/>
      <c r="F845" s="845"/>
      <c r="G845" s="845"/>
      <c r="H845" s="845"/>
      <c r="I845" s="845"/>
      <c r="J845" s="845"/>
      <c r="K845" s="845"/>
      <c r="L845" s="711"/>
      <c r="M845" s="711"/>
      <c r="V845" s="715"/>
      <c r="W845" s="711"/>
      <c r="X845" s="711"/>
      <c r="Y845" s="711"/>
    </row>
    <row r="846" spans="1:25" ht="15.75" customHeight="1">
      <c r="A846" s="707"/>
      <c r="B846" s="852"/>
      <c r="C846" s="843"/>
      <c r="D846" s="844"/>
      <c r="E846" s="845"/>
      <c r="F846" s="845"/>
      <c r="G846" s="845"/>
      <c r="H846" s="845"/>
      <c r="I846" s="845"/>
      <c r="J846" s="845"/>
      <c r="K846" s="845"/>
      <c r="L846" s="711"/>
      <c r="M846" s="711"/>
      <c r="V846" s="715"/>
      <c r="W846" s="711"/>
      <c r="X846" s="711"/>
      <c r="Y846" s="711"/>
    </row>
    <row r="847" spans="1:25" ht="15.75" customHeight="1">
      <c r="A847" s="707"/>
      <c r="B847" s="852"/>
      <c r="C847" s="843"/>
      <c r="D847" s="844"/>
      <c r="E847" s="845"/>
      <c r="F847" s="845"/>
      <c r="G847" s="845"/>
      <c r="H847" s="845"/>
      <c r="I847" s="845"/>
      <c r="J847" s="845"/>
      <c r="K847" s="845"/>
      <c r="L847" s="711"/>
      <c r="M847" s="711"/>
      <c r="V847" s="715"/>
      <c r="W847" s="711"/>
      <c r="X847" s="711"/>
      <c r="Y847" s="711"/>
    </row>
    <row r="848" spans="1:25" ht="15.75" customHeight="1">
      <c r="A848" s="707"/>
      <c r="B848" s="852"/>
      <c r="C848" s="843"/>
      <c r="D848" s="844"/>
      <c r="E848" s="845"/>
      <c r="F848" s="845"/>
      <c r="G848" s="845"/>
      <c r="H848" s="845"/>
      <c r="I848" s="845"/>
      <c r="J848" s="845"/>
      <c r="K848" s="845"/>
      <c r="L848" s="711"/>
      <c r="M848" s="711"/>
      <c r="V848" s="715"/>
      <c r="W848" s="711"/>
      <c r="X848" s="711"/>
      <c r="Y848" s="711"/>
    </row>
    <row r="849" spans="1:25" ht="15.75" customHeight="1">
      <c r="A849" s="707"/>
      <c r="B849" s="852"/>
      <c r="C849" s="843"/>
      <c r="D849" s="844"/>
      <c r="E849" s="845"/>
      <c r="F849" s="845"/>
      <c r="G849" s="845"/>
      <c r="H849" s="845"/>
      <c r="I849" s="845"/>
      <c r="J849" s="845"/>
      <c r="K849" s="845"/>
      <c r="L849" s="711"/>
      <c r="M849" s="711"/>
      <c r="V849" s="715"/>
      <c r="W849" s="711"/>
      <c r="X849" s="711"/>
      <c r="Y849" s="711"/>
    </row>
    <row r="850" spans="1:25" ht="15.75" customHeight="1">
      <c r="A850" s="707"/>
      <c r="B850" s="852"/>
      <c r="C850" s="843"/>
      <c r="D850" s="844"/>
      <c r="E850" s="845"/>
      <c r="F850" s="845"/>
      <c r="G850" s="845"/>
      <c r="H850" s="845"/>
      <c r="I850" s="845"/>
      <c r="J850" s="845"/>
      <c r="K850" s="845"/>
      <c r="L850" s="711"/>
      <c r="M850" s="711"/>
      <c r="V850" s="715"/>
      <c r="W850" s="711"/>
      <c r="X850" s="711"/>
      <c r="Y850" s="711"/>
    </row>
    <row r="851" spans="1:25" ht="15.75" customHeight="1">
      <c r="A851" s="707"/>
      <c r="B851" s="852"/>
      <c r="C851" s="843"/>
      <c r="D851" s="844"/>
      <c r="E851" s="845"/>
      <c r="F851" s="845"/>
      <c r="G851" s="845"/>
      <c r="H851" s="845"/>
      <c r="I851" s="845"/>
      <c r="J851" s="845"/>
      <c r="K851" s="845"/>
      <c r="L851" s="711"/>
      <c r="M851" s="711"/>
      <c r="V851" s="715"/>
      <c r="W851" s="711"/>
      <c r="X851" s="711"/>
      <c r="Y851" s="711"/>
    </row>
    <row r="852" spans="1:25" ht="15.75" customHeight="1">
      <c r="A852" s="707"/>
      <c r="B852" s="852"/>
      <c r="C852" s="843"/>
      <c r="D852" s="844"/>
      <c r="E852" s="845"/>
      <c r="F852" s="845"/>
      <c r="G852" s="845"/>
      <c r="H852" s="845"/>
      <c r="I852" s="845"/>
      <c r="J852" s="845"/>
      <c r="K852" s="845"/>
      <c r="L852" s="711"/>
      <c r="M852" s="711"/>
      <c r="V852" s="715"/>
      <c r="W852" s="711"/>
      <c r="X852" s="711"/>
      <c r="Y852" s="711"/>
    </row>
    <row r="853" spans="1:25" ht="15.75" customHeight="1">
      <c r="A853" s="707"/>
      <c r="B853" s="852"/>
      <c r="C853" s="843"/>
      <c r="D853" s="844"/>
      <c r="E853" s="845"/>
      <c r="F853" s="845"/>
      <c r="G853" s="845"/>
      <c r="H853" s="845"/>
      <c r="I853" s="845"/>
      <c r="J853" s="845"/>
      <c r="K853" s="845"/>
      <c r="L853" s="711"/>
      <c r="M853" s="711"/>
      <c r="V853" s="715"/>
      <c r="W853" s="711"/>
      <c r="X853" s="711"/>
      <c r="Y853" s="711"/>
    </row>
    <row r="854" spans="1:25" ht="15.75" customHeight="1">
      <c r="A854" s="707"/>
      <c r="B854" s="852"/>
      <c r="C854" s="843"/>
      <c r="D854" s="844"/>
      <c r="E854" s="845"/>
      <c r="F854" s="845"/>
      <c r="G854" s="845"/>
      <c r="H854" s="845"/>
      <c r="I854" s="845"/>
      <c r="J854" s="845"/>
      <c r="K854" s="845"/>
      <c r="L854" s="711"/>
      <c r="M854" s="711"/>
      <c r="V854" s="715"/>
      <c r="W854" s="711"/>
      <c r="X854" s="711"/>
      <c r="Y854" s="711"/>
    </row>
    <row r="855" spans="1:25" ht="15.75" customHeight="1">
      <c r="A855" s="707"/>
      <c r="B855" s="852"/>
      <c r="C855" s="843"/>
      <c r="D855" s="844"/>
      <c r="E855" s="845"/>
      <c r="F855" s="845"/>
      <c r="G855" s="845"/>
      <c r="H855" s="845"/>
      <c r="I855" s="845"/>
      <c r="J855" s="845"/>
      <c r="K855" s="845"/>
      <c r="L855" s="711"/>
      <c r="M855" s="711"/>
      <c r="V855" s="715"/>
      <c r="W855" s="711"/>
      <c r="X855" s="711"/>
      <c r="Y855" s="711"/>
    </row>
    <row r="856" spans="1:25" ht="15.75" customHeight="1">
      <c r="A856" s="707"/>
      <c r="B856" s="852"/>
      <c r="C856" s="843"/>
      <c r="D856" s="844"/>
      <c r="E856" s="845"/>
      <c r="F856" s="845"/>
      <c r="G856" s="845"/>
      <c r="H856" s="845"/>
      <c r="I856" s="845"/>
      <c r="J856" s="845"/>
      <c r="K856" s="845"/>
      <c r="L856" s="711"/>
      <c r="M856" s="711"/>
      <c r="V856" s="715"/>
      <c r="W856" s="711"/>
      <c r="X856" s="711"/>
      <c r="Y856" s="711"/>
    </row>
    <row r="857" spans="1:25" ht="15.75" customHeight="1">
      <c r="A857" s="707"/>
      <c r="B857" s="852"/>
      <c r="C857" s="843"/>
      <c r="D857" s="844"/>
      <c r="E857" s="845"/>
      <c r="F857" s="845"/>
      <c r="G857" s="845"/>
      <c r="H857" s="845"/>
      <c r="I857" s="845"/>
      <c r="J857" s="845"/>
      <c r="K857" s="845"/>
      <c r="L857" s="711"/>
      <c r="M857" s="711"/>
      <c r="V857" s="715"/>
      <c r="W857" s="711"/>
      <c r="X857" s="711"/>
      <c r="Y857" s="711"/>
    </row>
    <row r="858" spans="1:25" ht="15.75" customHeight="1">
      <c r="A858" s="707"/>
      <c r="B858" s="852"/>
      <c r="C858" s="843"/>
      <c r="D858" s="844"/>
      <c r="E858" s="845"/>
      <c r="F858" s="845"/>
      <c r="G858" s="845"/>
      <c r="H858" s="845"/>
      <c r="I858" s="845"/>
      <c r="J858" s="845"/>
      <c r="K858" s="845"/>
      <c r="L858" s="711"/>
      <c r="M858" s="711"/>
      <c r="V858" s="715"/>
      <c r="W858" s="711"/>
      <c r="X858" s="711"/>
      <c r="Y858" s="711"/>
    </row>
    <row r="859" spans="1:25" ht="15.75" customHeight="1">
      <c r="A859" s="707"/>
      <c r="B859" s="852"/>
      <c r="C859" s="843"/>
      <c r="D859" s="844"/>
      <c r="E859" s="845"/>
      <c r="F859" s="845"/>
      <c r="G859" s="845"/>
      <c r="H859" s="845"/>
      <c r="I859" s="845"/>
      <c r="J859" s="845"/>
      <c r="K859" s="845"/>
      <c r="L859" s="711"/>
      <c r="M859" s="711"/>
      <c r="V859" s="715"/>
      <c r="W859" s="711"/>
      <c r="X859" s="711"/>
      <c r="Y859" s="711"/>
    </row>
    <row r="860" spans="1:25" ht="15.75" customHeight="1">
      <c r="A860" s="707"/>
      <c r="B860" s="852"/>
      <c r="C860" s="843"/>
      <c r="D860" s="844"/>
      <c r="E860" s="845"/>
      <c r="F860" s="845"/>
      <c r="G860" s="845"/>
      <c r="H860" s="845"/>
      <c r="I860" s="845"/>
      <c r="J860" s="845"/>
      <c r="K860" s="845"/>
      <c r="L860" s="711"/>
      <c r="M860" s="711"/>
      <c r="V860" s="715"/>
      <c r="W860" s="711"/>
      <c r="X860" s="711"/>
      <c r="Y860" s="711"/>
    </row>
    <row r="861" spans="1:25" ht="15.75" customHeight="1">
      <c r="A861" s="707"/>
      <c r="B861" s="852"/>
      <c r="C861" s="843"/>
      <c r="D861" s="844"/>
      <c r="E861" s="845"/>
      <c r="F861" s="845"/>
      <c r="G861" s="845"/>
      <c r="H861" s="845"/>
      <c r="I861" s="845"/>
      <c r="J861" s="845"/>
      <c r="K861" s="845"/>
      <c r="L861" s="711"/>
      <c r="M861" s="711"/>
      <c r="V861" s="715"/>
      <c r="W861" s="711"/>
      <c r="X861" s="711"/>
      <c r="Y861" s="711"/>
    </row>
    <row r="862" spans="1:25" ht="15.75" customHeight="1">
      <c r="A862" s="707"/>
      <c r="B862" s="852"/>
      <c r="C862" s="843"/>
      <c r="D862" s="844"/>
      <c r="E862" s="845"/>
      <c r="F862" s="845"/>
      <c r="G862" s="845"/>
      <c r="H862" s="845"/>
      <c r="I862" s="845"/>
      <c r="J862" s="845"/>
      <c r="K862" s="845"/>
      <c r="L862" s="711"/>
      <c r="M862" s="711"/>
      <c r="V862" s="715"/>
      <c r="W862" s="711"/>
      <c r="X862" s="711"/>
      <c r="Y862" s="711"/>
    </row>
    <row r="863" spans="1:25" ht="15.75" customHeight="1">
      <c r="A863" s="707"/>
      <c r="B863" s="852"/>
      <c r="C863" s="843"/>
      <c r="D863" s="844"/>
      <c r="E863" s="845"/>
      <c r="F863" s="845"/>
      <c r="G863" s="845"/>
      <c r="H863" s="845"/>
      <c r="I863" s="845"/>
      <c r="J863" s="845"/>
      <c r="K863" s="845"/>
      <c r="L863" s="711"/>
      <c r="M863" s="711"/>
      <c r="V863" s="715"/>
      <c r="W863" s="711"/>
      <c r="X863" s="711"/>
      <c r="Y863" s="711"/>
    </row>
    <row r="864" spans="1:25" ht="15.75" customHeight="1">
      <c r="A864" s="707"/>
      <c r="B864" s="852"/>
      <c r="C864" s="843"/>
      <c r="D864" s="844"/>
      <c r="E864" s="845"/>
      <c r="F864" s="845"/>
      <c r="G864" s="845"/>
      <c r="H864" s="845"/>
      <c r="I864" s="845"/>
      <c r="J864" s="845"/>
      <c r="K864" s="845"/>
      <c r="L864" s="711"/>
      <c r="M864" s="711"/>
      <c r="V864" s="715"/>
      <c r="W864" s="711"/>
      <c r="X864" s="711"/>
      <c r="Y864" s="711"/>
    </row>
    <row r="865" spans="1:25" ht="15.75" customHeight="1">
      <c r="A865" s="707"/>
      <c r="B865" s="852"/>
      <c r="C865" s="843"/>
      <c r="D865" s="844"/>
      <c r="E865" s="845"/>
      <c r="F865" s="845"/>
      <c r="G865" s="845"/>
      <c r="H865" s="845"/>
      <c r="I865" s="845"/>
      <c r="J865" s="845"/>
      <c r="K865" s="845"/>
      <c r="L865" s="711"/>
      <c r="M865" s="711"/>
      <c r="V865" s="715"/>
      <c r="W865" s="711"/>
      <c r="X865" s="711"/>
      <c r="Y865" s="711"/>
    </row>
    <row r="866" spans="1:25" ht="15.75" customHeight="1">
      <c r="A866" s="707"/>
      <c r="B866" s="852"/>
      <c r="C866" s="843"/>
      <c r="D866" s="844"/>
      <c r="E866" s="845"/>
      <c r="F866" s="845"/>
      <c r="G866" s="845"/>
      <c r="H866" s="845"/>
      <c r="I866" s="845"/>
      <c r="J866" s="845"/>
      <c r="K866" s="845"/>
      <c r="L866" s="711"/>
      <c r="M866" s="711"/>
      <c r="V866" s="715"/>
      <c r="W866" s="711"/>
      <c r="X866" s="711"/>
      <c r="Y866" s="711"/>
    </row>
    <row r="867" spans="1:25" ht="15.75" customHeight="1">
      <c r="A867" s="707"/>
      <c r="B867" s="852"/>
      <c r="C867" s="843"/>
      <c r="D867" s="844"/>
      <c r="E867" s="845"/>
      <c r="F867" s="845"/>
      <c r="G867" s="845"/>
      <c r="H867" s="845"/>
      <c r="I867" s="845"/>
      <c r="J867" s="845"/>
      <c r="K867" s="845"/>
      <c r="L867" s="711"/>
      <c r="M867" s="711"/>
      <c r="V867" s="715"/>
      <c r="W867" s="711"/>
      <c r="X867" s="711"/>
      <c r="Y867" s="711"/>
    </row>
    <row r="868" spans="1:25" ht="15.75" customHeight="1">
      <c r="A868" s="707"/>
      <c r="B868" s="852"/>
      <c r="C868" s="843"/>
      <c r="D868" s="844"/>
      <c r="E868" s="845"/>
      <c r="F868" s="845"/>
      <c r="G868" s="845"/>
      <c r="H868" s="845"/>
      <c r="I868" s="845"/>
      <c r="J868" s="845"/>
      <c r="K868" s="845"/>
      <c r="L868" s="711"/>
      <c r="M868" s="711"/>
      <c r="V868" s="715"/>
      <c r="W868" s="711"/>
      <c r="X868" s="711"/>
      <c r="Y868" s="711"/>
    </row>
    <row r="869" spans="1:25" ht="15.75" customHeight="1">
      <c r="A869" s="707"/>
      <c r="B869" s="852"/>
      <c r="C869" s="843"/>
      <c r="D869" s="844"/>
      <c r="E869" s="845"/>
      <c r="F869" s="845"/>
      <c r="G869" s="845"/>
      <c r="H869" s="845"/>
      <c r="I869" s="845"/>
      <c r="J869" s="845"/>
      <c r="K869" s="845"/>
      <c r="L869" s="711"/>
      <c r="M869" s="711"/>
      <c r="V869" s="715"/>
      <c r="W869" s="711"/>
      <c r="X869" s="711"/>
      <c r="Y869" s="711"/>
    </row>
    <row r="870" spans="1:25" ht="15.75" customHeight="1">
      <c r="A870" s="707"/>
      <c r="B870" s="852"/>
      <c r="C870" s="843"/>
      <c r="D870" s="844"/>
      <c r="E870" s="845"/>
      <c r="F870" s="845"/>
      <c r="G870" s="845"/>
      <c r="H870" s="845"/>
      <c r="I870" s="845"/>
      <c r="J870" s="845"/>
      <c r="K870" s="845"/>
      <c r="L870" s="711"/>
      <c r="M870" s="711"/>
      <c r="V870" s="715"/>
      <c r="W870" s="711"/>
      <c r="X870" s="711"/>
      <c r="Y870" s="711"/>
    </row>
    <row r="871" spans="1:25" ht="15.75" customHeight="1">
      <c r="A871" s="707"/>
      <c r="B871" s="852"/>
      <c r="C871" s="843"/>
      <c r="D871" s="844"/>
      <c r="E871" s="845"/>
      <c r="F871" s="845"/>
      <c r="G871" s="845"/>
      <c r="H871" s="845"/>
      <c r="I871" s="845"/>
      <c r="J871" s="845"/>
      <c r="K871" s="845"/>
      <c r="L871" s="711"/>
      <c r="M871" s="711"/>
      <c r="V871" s="715"/>
      <c r="W871" s="711"/>
      <c r="X871" s="711"/>
      <c r="Y871" s="711"/>
    </row>
    <row r="872" spans="1:25" ht="15.75" customHeight="1">
      <c r="A872" s="707"/>
      <c r="B872" s="852"/>
      <c r="C872" s="843"/>
      <c r="D872" s="844"/>
      <c r="E872" s="845"/>
      <c r="F872" s="845"/>
      <c r="G872" s="845"/>
      <c r="H872" s="845"/>
      <c r="I872" s="845"/>
      <c r="J872" s="845"/>
      <c r="K872" s="845"/>
      <c r="L872" s="711"/>
      <c r="M872" s="711"/>
      <c r="V872" s="715"/>
      <c r="W872" s="711"/>
      <c r="X872" s="711"/>
      <c r="Y872" s="711"/>
    </row>
    <row r="873" spans="1:25" ht="15.75" customHeight="1">
      <c r="A873" s="707"/>
      <c r="B873" s="852"/>
      <c r="C873" s="843"/>
      <c r="D873" s="844"/>
      <c r="E873" s="845"/>
      <c r="F873" s="845"/>
      <c r="G873" s="845"/>
      <c r="H873" s="845"/>
      <c r="I873" s="845"/>
      <c r="J873" s="845"/>
      <c r="K873" s="845"/>
      <c r="L873" s="711"/>
      <c r="M873" s="711"/>
      <c r="V873" s="715"/>
      <c r="W873" s="711"/>
      <c r="X873" s="711"/>
      <c r="Y873" s="711"/>
    </row>
    <row r="874" spans="1:25" ht="15.75" customHeight="1">
      <c r="A874" s="707"/>
      <c r="B874" s="852"/>
      <c r="C874" s="843"/>
      <c r="D874" s="844"/>
      <c r="E874" s="845"/>
      <c r="F874" s="845"/>
      <c r="G874" s="845"/>
      <c r="H874" s="845"/>
      <c r="I874" s="845"/>
      <c r="J874" s="845"/>
      <c r="K874" s="845"/>
      <c r="L874" s="711"/>
      <c r="M874" s="711"/>
      <c r="V874" s="715"/>
      <c r="W874" s="711"/>
      <c r="X874" s="711"/>
      <c r="Y874" s="711"/>
    </row>
    <row r="875" spans="1:25" ht="15.75" customHeight="1">
      <c r="A875" s="707"/>
      <c r="B875" s="852"/>
      <c r="C875" s="843"/>
      <c r="D875" s="844"/>
      <c r="E875" s="845"/>
      <c r="F875" s="845"/>
      <c r="G875" s="845"/>
      <c r="H875" s="845"/>
      <c r="I875" s="845"/>
      <c r="J875" s="845"/>
      <c r="K875" s="845"/>
      <c r="L875" s="711"/>
      <c r="M875" s="711"/>
      <c r="V875" s="715"/>
      <c r="W875" s="711"/>
      <c r="X875" s="711"/>
      <c r="Y875" s="711"/>
    </row>
    <row r="876" spans="1:25" ht="15.75" customHeight="1">
      <c r="A876" s="707"/>
      <c r="B876" s="852"/>
      <c r="C876" s="843"/>
      <c r="D876" s="844"/>
      <c r="E876" s="845"/>
      <c r="F876" s="845"/>
      <c r="G876" s="845"/>
      <c r="H876" s="845"/>
      <c r="I876" s="845"/>
      <c r="J876" s="845"/>
      <c r="K876" s="845"/>
      <c r="L876" s="711"/>
      <c r="M876" s="711"/>
      <c r="V876" s="715"/>
      <c r="W876" s="711"/>
      <c r="X876" s="711"/>
      <c r="Y876" s="711"/>
    </row>
    <row r="877" spans="1:25" ht="15.75" customHeight="1">
      <c r="A877" s="707"/>
      <c r="B877" s="852"/>
      <c r="C877" s="843"/>
      <c r="D877" s="844"/>
      <c r="E877" s="845"/>
      <c r="F877" s="845"/>
      <c r="G877" s="845"/>
      <c r="H877" s="845"/>
      <c r="I877" s="845"/>
      <c r="J877" s="845"/>
      <c r="K877" s="845"/>
      <c r="L877" s="711"/>
      <c r="M877" s="711"/>
      <c r="V877" s="715"/>
      <c r="W877" s="711"/>
      <c r="X877" s="711"/>
      <c r="Y877" s="711"/>
    </row>
    <row r="878" spans="1:25" ht="15.75" customHeight="1">
      <c r="A878" s="707"/>
      <c r="B878" s="852"/>
      <c r="C878" s="843"/>
      <c r="D878" s="844"/>
      <c r="E878" s="845"/>
      <c r="F878" s="845"/>
      <c r="G878" s="845"/>
      <c r="H878" s="845"/>
      <c r="I878" s="845"/>
      <c r="J878" s="845"/>
      <c r="K878" s="845"/>
      <c r="L878" s="711"/>
      <c r="M878" s="711"/>
      <c r="V878" s="715"/>
      <c r="W878" s="711"/>
      <c r="X878" s="711"/>
      <c r="Y878" s="711"/>
    </row>
    <row r="879" spans="1:25" ht="15.75" customHeight="1">
      <c r="A879" s="707"/>
      <c r="B879" s="852"/>
      <c r="C879" s="843"/>
      <c r="D879" s="844"/>
      <c r="E879" s="845"/>
      <c r="F879" s="845"/>
      <c r="G879" s="845"/>
      <c r="H879" s="845"/>
      <c r="I879" s="845"/>
      <c r="J879" s="845"/>
      <c r="K879" s="845"/>
      <c r="L879" s="711"/>
      <c r="M879" s="711"/>
      <c r="V879" s="715"/>
      <c r="W879" s="711"/>
      <c r="X879" s="711"/>
      <c r="Y879" s="711"/>
    </row>
    <row r="880" spans="1:25" ht="15.75" customHeight="1">
      <c r="A880" s="707"/>
      <c r="B880" s="852"/>
      <c r="C880" s="843"/>
      <c r="D880" s="844"/>
      <c r="E880" s="845"/>
      <c r="F880" s="845"/>
      <c r="G880" s="845"/>
      <c r="H880" s="845"/>
      <c r="I880" s="845"/>
      <c r="J880" s="845"/>
      <c r="K880" s="845"/>
      <c r="L880" s="711"/>
      <c r="M880" s="711"/>
      <c r="V880" s="715"/>
      <c r="W880" s="711"/>
      <c r="X880" s="711"/>
      <c r="Y880" s="711"/>
    </row>
    <row r="881" spans="1:25" ht="15.75" customHeight="1">
      <c r="A881" s="707"/>
      <c r="B881" s="852"/>
      <c r="C881" s="843"/>
      <c r="D881" s="844"/>
      <c r="E881" s="845"/>
      <c r="F881" s="845"/>
      <c r="G881" s="845"/>
      <c r="H881" s="845"/>
      <c r="I881" s="845"/>
      <c r="J881" s="845"/>
      <c r="K881" s="845"/>
      <c r="L881" s="711"/>
      <c r="M881" s="711"/>
      <c r="V881" s="715"/>
      <c r="W881" s="711"/>
      <c r="X881" s="711"/>
      <c r="Y881" s="711"/>
    </row>
    <row r="882" spans="1:25" ht="15.75" customHeight="1">
      <c r="A882" s="707"/>
      <c r="B882" s="852"/>
      <c r="C882" s="843"/>
      <c r="D882" s="844"/>
      <c r="E882" s="845"/>
      <c r="F882" s="845"/>
      <c r="G882" s="845"/>
      <c r="H882" s="845"/>
      <c r="I882" s="845"/>
      <c r="J882" s="845"/>
      <c r="K882" s="845"/>
      <c r="L882" s="711"/>
      <c r="M882" s="711"/>
      <c r="V882" s="715"/>
      <c r="W882" s="711"/>
      <c r="X882" s="711"/>
      <c r="Y882" s="711"/>
    </row>
    <row r="883" spans="1:25" ht="15.75" customHeight="1">
      <c r="A883" s="707"/>
      <c r="B883" s="852"/>
      <c r="C883" s="843"/>
      <c r="D883" s="844"/>
      <c r="E883" s="845"/>
      <c r="F883" s="845"/>
      <c r="G883" s="845"/>
      <c r="H883" s="845"/>
      <c r="I883" s="845"/>
      <c r="J883" s="845"/>
      <c r="K883" s="845"/>
      <c r="L883" s="711"/>
      <c r="M883" s="711"/>
      <c r="V883" s="715"/>
      <c r="W883" s="711"/>
      <c r="X883" s="711"/>
      <c r="Y883" s="711"/>
    </row>
    <row r="884" spans="1:25" ht="15.75" customHeight="1">
      <c r="A884" s="707"/>
      <c r="B884" s="852"/>
      <c r="C884" s="843"/>
      <c r="D884" s="844"/>
      <c r="E884" s="845"/>
      <c r="F884" s="845"/>
      <c r="G884" s="845"/>
      <c r="H884" s="845"/>
      <c r="I884" s="845"/>
      <c r="J884" s="845"/>
      <c r="K884" s="845"/>
      <c r="L884" s="711"/>
      <c r="M884" s="711"/>
      <c r="V884" s="715"/>
      <c r="W884" s="711"/>
      <c r="X884" s="711"/>
      <c r="Y884" s="711"/>
    </row>
    <row r="885" spans="1:25" ht="15.75" customHeight="1">
      <c r="A885" s="707"/>
      <c r="B885" s="852"/>
      <c r="C885" s="843"/>
      <c r="D885" s="844"/>
      <c r="E885" s="845"/>
      <c r="F885" s="845"/>
      <c r="G885" s="845"/>
      <c r="H885" s="845"/>
      <c r="I885" s="845"/>
      <c r="J885" s="845"/>
      <c r="K885" s="845"/>
      <c r="L885" s="711"/>
      <c r="M885" s="711"/>
      <c r="V885" s="715"/>
      <c r="W885" s="711"/>
      <c r="X885" s="711"/>
      <c r="Y885" s="711"/>
    </row>
    <row r="886" spans="1:25" ht="15.75" customHeight="1">
      <c r="A886" s="707"/>
      <c r="B886" s="852"/>
      <c r="C886" s="843"/>
      <c r="D886" s="844"/>
      <c r="E886" s="845"/>
      <c r="F886" s="845"/>
      <c r="G886" s="845"/>
      <c r="H886" s="845"/>
      <c r="I886" s="845"/>
      <c r="J886" s="845"/>
      <c r="K886" s="845"/>
      <c r="L886" s="711"/>
      <c r="M886" s="711"/>
      <c r="V886" s="715"/>
      <c r="W886" s="711"/>
      <c r="X886" s="711"/>
      <c r="Y886" s="711"/>
    </row>
    <row r="887" spans="1:25" ht="15.75" customHeight="1">
      <c r="A887" s="707"/>
      <c r="B887" s="852"/>
      <c r="C887" s="843"/>
      <c r="D887" s="844"/>
      <c r="E887" s="845"/>
      <c r="F887" s="845"/>
      <c r="G887" s="845"/>
      <c r="H887" s="845"/>
      <c r="I887" s="845"/>
      <c r="J887" s="845"/>
      <c r="K887" s="845"/>
      <c r="L887" s="711"/>
      <c r="M887" s="711"/>
      <c r="V887" s="715"/>
      <c r="W887" s="711"/>
      <c r="X887" s="711"/>
      <c r="Y887" s="711"/>
    </row>
    <row r="888" spans="1:25" ht="15.75" customHeight="1">
      <c r="A888" s="707"/>
      <c r="B888" s="852"/>
      <c r="C888" s="843"/>
      <c r="D888" s="844"/>
      <c r="E888" s="845"/>
      <c r="F888" s="845"/>
      <c r="G888" s="845"/>
      <c r="H888" s="845"/>
      <c r="I888" s="845"/>
      <c r="J888" s="845"/>
      <c r="K888" s="845"/>
      <c r="L888" s="711"/>
      <c r="M888" s="711"/>
      <c r="V888" s="715"/>
      <c r="W888" s="711"/>
      <c r="X888" s="711"/>
      <c r="Y888" s="711"/>
    </row>
    <row r="889" spans="1:25" ht="15.75" customHeight="1">
      <c r="A889" s="707"/>
      <c r="B889" s="852"/>
      <c r="C889" s="843"/>
      <c r="D889" s="844"/>
      <c r="E889" s="845"/>
      <c r="F889" s="845"/>
      <c r="G889" s="845"/>
      <c r="H889" s="845"/>
      <c r="I889" s="845"/>
      <c r="J889" s="845"/>
      <c r="K889" s="845"/>
      <c r="L889" s="711"/>
      <c r="M889" s="711"/>
      <c r="V889" s="715"/>
      <c r="W889" s="711"/>
      <c r="X889" s="711"/>
      <c r="Y889" s="711"/>
    </row>
    <row r="890" spans="1:25" ht="15.75" customHeight="1">
      <c r="A890" s="707"/>
      <c r="B890" s="852"/>
      <c r="C890" s="843"/>
      <c r="D890" s="844"/>
      <c r="E890" s="845"/>
      <c r="F890" s="845"/>
      <c r="G890" s="845"/>
      <c r="H890" s="845"/>
      <c r="I890" s="845"/>
      <c r="J890" s="845"/>
      <c r="K890" s="845"/>
      <c r="L890" s="711"/>
      <c r="M890" s="711"/>
      <c r="V890" s="715"/>
      <c r="W890" s="711"/>
      <c r="X890" s="711"/>
      <c r="Y890" s="711"/>
    </row>
    <row r="891" spans="1:25" ht="15.75" customHeight="1">
      <c r="A891" s="707"/>
      <c r="B891" s="852"/>
      <c r="C891" s="843"/>
      <c r="D891" s="844"/>
      <c r="E891" s="845"/>
      <c r="F891" s="845"/>
      <c r="G891" s="845"/>
      <c r="H891" s="845"/>
      <c r="I891" s="845"/>
      <c r="J891" s="845"/>
      <c r="K891" s="845"/>
      <c r="L891" s="711"/>
      <c r="M891" s="711"/>
      <c r="V891" s="715"/>
      <c r="W891" s="711"/>
      <c r="X891" s="711"/>
      <c r="Y891" s="711"/>
    </row>
    <row r="892" spans="1:25" ht="15.75" customHeight="1">
      <c r="A892" s="707"/>
      <c r="B892" s="852"/>
      <c r="C892" s="843"/>
      <c r="D892" s="844"/>
      <c r="E892" s="845"/>
      <c r="F892" s="845"/>
      <c r="G892" s="845"/>
      <c r="H892" s="845"/>
      <c r="I892" s="845"/>
      <c r="J892" s="845"/>
      <c r="K892" s="845"/>
      <c r="L892" s="711"/>
      <c r="M892" s="711"/>
      <c r="V892" s="715"/>
      <c r="W892" s="711"/>
      <c r="X892" s="711"/>
      <c r="Y892" s="711"/>
    </row>
    <row r="893" spans="1:25" ht="15.75" customHeight="1">
      <c r="A893" s="707"/>
      <c r="B893" s="852"/>
      <c r="C893" s="843"/>
      <c r="D893" s="844"/>
      <c r="E893" s="845"/>
      <c r="F893" s="845"/>
      <c r="G893" s="845"/>
      <c r="H893" s="845"/>
      <c r="I893" s="845"/>
      <c r="J893" s="845"/>
      <c r="K893" s="845"/>
      <c r="L893" s="711"/>
      <c r="M893" s="711"/>
      <c r="V893" s="715"/>
      <c r="W893" s="711"/>
      <c r="X893" s="711"/>
      <c r="Y893" s="711"/>
    </row>
    <row r="894" spans="1:25" ht="15.75" customHeight="1">
      <c r="A894" s="707"/>
      <c r="B894" s="852"/>
      <c r="C894" s="843"/>
      <c r="D894" s="844"/>
      <c r="E894" s="845"/>
      <c r="F894" s="845"/>
      <c r="G894" s="845"/>
      <c r="H894" s="845"/>
      <c r="I894" s="845"/>
      <c r="J894" s="845"/>
      <c r="K894" s="845"/>
      <c r="L894" s="711"/>
      <c r="M894" s="711"/>
      <c r="V894" s="715"/>
      <c r="W894" s="711"/>
      <c r="X894" s="711"/>
      <c r="Y894" s="711"/>
    </row>
    <row r="895" spans="1:25" ht="15.75" customHeight="1">
      <c r="A895" s="707"/>
      <c r="B895" s="852"/>
      <c r="C895" s="843"/>
      <c r="D895" s="844"/>
      <c r="E895" s="845"/>
      <c r="F895" s="845"/>
      <c r="G895" s="845"/>
      <c r="H895" s="845"/>
      <c r="I895" s="845"/>
      <c r="J895" s="845"/>
      <c r="K895" s="845"/>
      <c r="L895" s="711"/>
      <c r="M895" s="711"/>
      <c r="V895" s="715"/>
      <c r="W895" s="711"/>
      <c r="X895" s="711"/>
      <c r="Y895" s="711"/>
    </row>
    <row r="896" spans="1:25" ht="15.75" customHeight="1">
      <c r="A896" s="707"/>
      <c r="B896" s="852"/>
      <c r="C896" s="843"/>
      <c r="D896" s="844"/>
      <c r="E896" s="845"/>
      <c r="F896" s="845"/>
      <c r="G896" s="845"/>
      <c r="H896" s="845"/>
      <c r="I896" s="845"/>
      <c r="J896" s="845"/>
      <c r="K896" s="845"/>
      <c r="L896" s="711"/>
      <c r="M896" s="711"/>
      <c r="V896" s="715"/>
      <c r="W896" s="711"/>
      <c r="X896" s="711"/>
      <c r="Y896" s="711"/>
    </row>
    <row r="897" spans="1:25" ht="15.75" customHeight="1">
      <c r="A897" s="707"/>
      <c r="B897" s="852"/>
      <c r="C897" s="843"/>
      <c r="D897" s="844"/>
      <c r="E897" s="845"/>
      <c r="F897" s="845"/>
      <c r="G897" s="845"/>
      <c r="H897" s="845"/>
      <c r="I897" s="845"/>
      <c r="J897" s="845"/>
      <c r="K897" s="845"/>
      <c r="L897" s="711"/>
      <c r="M897" s="711"/>
      <c r="V897" s="715"/>
      <c r="W897" s="711"/>
      <c r="X897" s="711"/>
      <c r="Y897" s="711"/>
    </row>
    <row r="898" spans="1:25" ht="15.75" customHeight="1">
      <c r="A898" s="707"/>
      <c r="B898" s="852"/>
      <c r="C898" s="843"/>
      <c r="D898" s="844"/>
      <c r="E898" s="845"/>
      <c r="F898" s="845"/>
      <c r="G898" s="845"/>
      <c r="H898" s="845"/>
      <c r="I898" s="845"/>
      <c r="J898" s="845"/>
      <c r="K898" s="845"/>
      <c r="L898" s="711"/>
      <c r="M898" s="711"/>
      <c r="V898" s="715"/>
      <c r="W898" s="711"/>
      <c r="X898" s="711"/>
      <c r="Y898" s="711"/>
    </row>
    <row r="899" spans="1:25" ht="15.75" customHeight="1">
      <c r="A899" s="707"/>
      <c r="B899" s="852"/>
      <c r="C899" s="843"/>
      <c r="D899" s="844"/>
      <c r="E899" s="845"/>
      <c r="F899" s="845"/>
      <c r="G899" s="845"/>
      <c r="H899" s="845"/>
      <c r="I899" s="845"/>
      <c r="J899" s="845"/>
      <c r="K899" s="845"/>
      <c r="L899" s="711"/>
      <c r="M899" s="711"/>
      <c r="V899" s="715"/>
      <c r="W899" s="711"/>
      <c r="X899" s="711"/>
      <c r="Y899" s="711"/>
    </row>
    <row r="900" spans="1:25" ht="15.75" customHeight="1">
      <c r="A900" s="707"/>
      <c r="B900" s="852"/>
      <c r="C900" s="843"/>
      <c r="D900" s="844"/>
      <c r="E900" s="845"/>
      <c r="F900" s="845"/>
      <c r="G900" s="845"/>
      <c r="H900" s="845"/>
      <c r="I900" s="845"/>
      <c r="J900" s="845"/>
      <c r="K900" s="845"/>
      <c r="L900" s="711"/>
      <c r="M900" s="711"/>
      <c r="V900" s="715"/>
      <c r="W900" s="711"/>
      <c r="X900" s="711"/>
      <c r="Y900" s="711"/>
    </row>
    <row r="901" spans="1:25" ht="15.75" customHeight="1">
      <c r="A901" s="707"/>
      <c r="B901" s="852"/>
      <c r="C901" s="843"/>
      <c r="D901" s="844"/>
      <c r="E901" s="845"/>
      <c r="F901" s="845"/>
      <c r="G901" s="845"/>
      <c r="H901" s="845"/>
      <c r="I901" s="845"/>
      <c r="J901" s="845"/>
      <c r="K901" s="845"/>
      <c r="L901" s="711"/>
      <c r="M901" s="711"/>
      <c r="V901" s="715"/>
      <c r="W901" s="711"/>
      <c r="X901" s="711"/>
      <c r="Y901" s="711"/>
    </row>
    <row r="902" spans="1:25" ht="15.75" customHeight="1">
      <c r="A902" s="707"/>
      <c r="B902" s="852"/>
      <c r="C902" s="843"/>
      <c r="D902" s="844"/>
      <c r="E902" s="845"/>
      <c r="F902" s="845"/>
      <c r="G902" s="845"/>
      <c r="H902" s="845"/>
      <c r="I902" s="845"/>
      <c r="J902" s="845"/>
      <c r="K902" s="845"/>
      <c r="L902" s="711"/>
      <c r="M902" s="711"/>
      <c r="V902" s="715"/>
      <c r="W902" s="711"/>
      <c r="X902" s="711"/>
      <c r="Y902" s="711"/>
    </row>
    <row r="903" spans="1:25" ht="15.75" customHeight="1">
      <c r="A903" s="707"/>
      <c r="B903" s="852"/>
      <c r="C903" s="843"/>
      <c r="D903" s="844"/>
      <c r="E903" s="845"/>
      <c r="F903" s="845"/>
      <c r="G903" s="845"/>
      <c r="H903" s="845"/>
      <c r="I903" s="845"/>
      <c r="J903" s="845"/>
      <c r="K903" s="845"/>
      <c r="L903" s="711"/>
      <c r="M903" s="711"/>
      <c r="V903" s="715"/>
      <c r="W903" s="711"/>
      <c r="X903" s="711"/>
      <c r="Y903" s="711"/>
    </row>
    <row r="904" spans="1:25" ht="15.75" customHeight="1">
      <c r="A904" s="707"/>
      <c r="B904" s="852"/>
      <c r="C904" s="843"/>
      <c r="D904" s="844"/>
      <c r="E904" s="845"/>
      <c r="F904" s="845"/>
      <c r="G904" s="845"/>
      <c r="H904" s="845"/>
      <c r="I904" s="845"/>
      <c r="J904" s="845"/>
      <c r="K904" s="845"/>
      <c r="L904" s="711"/>
      <c r="M904" s="711"/>
      <c r="V904" s="715"/>
      <c r="W904" s="711"/>
      <c r="X904" s="711"/>
      <c r="Y904" s="711"/>
    </row>
    <row r="905" spans="1:25" ht="15.75" customHeight="1">
      <c r="A905" s="707"/>
      <c r="B905" s="852"/>
      <c r="C905" s="843"/>
      <c r="D905" s="844"/>
      <c r="E905" s="845"/>
      <c r="F905" s="845"/>
      <c r="G905" s="845"/>
      <c r="H905" s="845"/>
      <c r="I905" s="845"/>
      <c r="J905" s="845"/>
      <c r="K905" s="845"/>
      <c r="L905" s="711"/>
      <c r="M905" s="711"/>
      <c r="V905" s="715"/>
      <c r="W905" s="711"/>
      <c r="X905" s="711"/>
      <c r="Y905" s="711"/>
    </row>
    <row r="906" spans="1:25" ht="15.75" customHeight="1">
      <c r="A906" s="707"/>
      <c r="B906" s="852"/>
      <c r="C906" s="843"/>
      <c r="D906" s="844"/>
      <c r="E906" s="845"/>
      <c r="F906" s="845"/>
      <c r="G906" s="845"/>
      <c r="H906" s="845"/>
      <c r="I906" s="845"/>
      <c r="J906" s="845"/>
      <c r="K906" s="845"/>
      <c r="L906" s="711"/>
      <c r="M906" s="711"/>
      <c r="V906" s="715"/>
      <c r="W906" s="711"/>
      <c r="X906" s="711"/>
      <c r="Y906" s="711"/>
    </row>
    <row r="907" spans="1:25" ht="15.75" customHeight="1">
      <c r="A907" s="707"/>
      <c r="B907" s="852"/>
      <c r="C907" s="843"/>
      <c r="D907" s="844"/>
      <c r="E907" s="845"/>
      <c r="F907" s="845"/>
      <c r="G907" s="845"/>
      <c r="H907" s="845"/>
      <c r="I907" s="845"/>
      <c r="J907" s="845"/>
      <c r="K907" s="845"/>
      <c r="L907" s="711"/>
      <c r="M907" s="711"/>
      <c r="V907" s="715"/>
      <c r="W907" s="711"/>
      <c r="X907" s="711"/>
      <c r="Y907" s="711"/>
    </row>
    <row r="908" spans="1:25" ht="15.75" customHeight="1">
      <c r="A908" s="707"/>
      <c r="B908" s="852"/>
      <c r="C908" s="843"/>
      <c r="D908" s="844"/>
      <c r="E908" s="845"/>
      <c r="F908" s="845"/>
      <c r="G908" s="845"/>
      <c r="H908" s="845"/>
      <c r="I908" s="845"/>
      <c r="J908" s="845"/>
      <c r="K908" s="845"/>
      <c r="L908" s="711"/>
      <c r="M908" s="711"/>
      <c r="V908" s="715"/>
      <c r="W908" s="711"/>
      <c r="X908" s="711"/>
      <c r="Y908" s="711"/>
    </row>
    <row r="909" spans="1:25" ht="15.75" customHeight="1">
      <c r="A909" s="707"/>
      <c r="B909" s="852"/>
      <c r="C909" s="843"/>
      <c r="D909" s="844"/>
      <c r="E909" s="845"/>
      <c r="F909" s="845"/>
      <c r="G909" s="845"/>
      <c r="H909" s="845"/>
      <c r="I909" s="845"/>
      <c r="J909" s="845"/>
      <c r="K909" s="845"/>
      <c r="L909" s="711"/>
      <c r="M909" s="711"/>
      <c r="V909" s="715"/>
      <c r="W909" s="711"/>
      <c r="X909" s="711"/>
      <c r="Y909" s="711"/>
    </row>
    <row r="910" spans="1:25" ht="15.75" customHeight="1">
      <c r="A910" s="707"/>
      <c r="B910" s="852"/>
      <c r="C910" s="843"/>
      <c r="D910" s="844"/>
      <c r="E910" s="845"/>
      <c r="F910" s="845"/>
      <c r="G910" s="845"/>
      <c r="H910" s="845"/>
      <c r="I910" s="845"/>
      <c r="J910" s="845"/>
      <c r="K910" s="845"/>
      <c r="L910" s="711"/>
      <c r="M910" s="711"/>
      <c r="V910" s="715"/>
      <c r="W910" s="711"/>
      <c r="X910" s="711"/>
      <c r="Y910" s="711"/>
    </row>
    <row r="911" spans="1:25" ht="15.75" customHeight="1">
      <c r="A911" s="707"/>
      <c r="B911" s="852"/>
      <c r="C911" s="843"/>
      <c r="D911" s="844"/>
      <c r="E911" s="845"/>
      <c r="F911" s="845"/>
      <c r="G911" s="845"/>
      <c r="H911" s="845"/>
      <c r="I911" s="845"/>
      <c r="J911" s="845"/>
      <c r="K911" s="845"/>
      <c r="L911" s="711"/>
      <c r="M911" s="711"/>
      <c r="V911" s="715"/>
      <c r="W911" s="711"/>
      <c r="X911" s="711"/>
      <c r="Y911" s="711"/>
    </row>
    <row r="912" spans="1:25" ht="15.75" customHeight="1">
      <c r="A912" s="707"/>
      <c r="B912" s="852"/>
      <c r="C912" s="843"/>
      <c r="D912" s="844"/>
      <c r="E912" s="845"/>
      <c r="F912" s="845"/>
      <c r="G912" s="845"/>
      <c r="H912" s="845"/>
      <c r="I912" s="845"/>
      <c r="J912" s="845"/>
      <c r="K912" s="845"/>
      <c r="L912" s="711"/>
      <c r="M912" s="711"/>
      <c r="V912" s="715"/>
      <c r="W912" s="711"/>
      <c r="X912" s="711"/>
      <c r="Y912" s="711"/>
    </row>
    <row r="913" spans="1:25" ht="15.75" customHeight="1">
      <c r="A913" s="707"/>
      <c r="B913" s="852"/>
      <c r="C913" s="843"/>
      <c r="D913" s="844"/>
      <c r="E913" s="845"/>
      <c r="F913" s="845"/>
      <c r="G913" s="845"/>
      <c r="H913" s="845"/>
      <c r="I913" s="845"/>
      <c r="J913" s="845"/>
      <c r="K913" s="845"/>
      <c r="L913" s="711"/>
      <c r="M913" s="711"/>
      <c r="V913" s="715"/>
      <c r="W913" s="711"/>
      <c r="X913" s="711"/>
      <c r="Y913" s="711"/>
    </row>
    <row r="914" spans="1:25" ht="15.75" customHeight="1">
      <c r="A914" s="707"/>
      <c r="B914" s="852"/>
      <c r="C914" s="843"/>
      <c r="D914" s="844"/>
      <c r="E914" s="845"/>
      <c r="F914" s="845"/>
      <c r="G914" s="845"/>
      <c r="H914" s="845"/>
      <c r="I914" s="845"/>
      <c r="J914" s="845"/>
      <c r="K914" s="845"/>
      <c r="L914" s="711"/>
      <c r="M914" s="711"/>
      <c r="V914" s="715"/>
      <c r="W914" s="711"/>
      <c r="X914" s="711"/>
      <c r="Y914" s="711"/>
    </row>
    <row r="915" spans="1:25" ht="15.75" customHeight="1">
      <c r="A915" s="707"/>
      <c r="B915" s="852"/>
      <c r="C915" s="843"/>
      <c r="D915" s="844"/>
      <c r="E915" s="845"/>
      <c r="F915" s="845"/>
      <c r="G915" s="845"/>
      <c r="H915" s="845"/>
      <c r="I915" s="845"/>
      <c r="J915" s="845"/>
      <c r="K915" s="845"/>
      <c r="L915" s="711"/>
      <c r="M915" s="711"/>
      <c r="V915" s="715"/>
      <c r="W915" s="711"/>
      <c r="X915" s="711"/>
      <c r="Y915" s="711"/>
    </row>
    <row r="916" spans="1:25" ht="15.75" customHeight="1">
      <c r="A916" s="707"/>
      <c r="B916" s="852"/>
      <c r="C916" s="843"/>
      <c r="D916" s="844"/>
      <c r="E916" s="845"/>
      <c r="F916" s="845"/>
      <c r="G916" s="845"/>
      <c r="H916" s="845"/>
      <c r="I916" s="845"/>
      <c r="J916" s="845"/>
      <c r="K916" s="845"/>
      <c r="L916" s="711"/>
      <c r="M916" s="711"/>
      <c r="V916" s="715"/>
      <c r="W916" s="711"/>
      <c r="X916" s="711"/>
      <c r="Y916" s="711"/>
    </row>
    <row r="917" spans="1:25" ht="15.75" customHeight="1">
      <c r="A917" s="707"/>
      <c r="B917" s="852"/>
      <c r="C917" s="843"/>
      <c r="D917" s="844"/>
      <c r="E917" s="845"/>
      <c r="F917" s="845"/>
      <c r="G917" s="845"/>
      <c r="H917" s="845"/>
      <c r="I917" s="845"/>
      <c r="J917" s="845"/>
      <c r="K917" s="845"/>
      <c r="L917" s="711"/>
      <c r="M917" s="711"/>
      <c r="V917" s="715"/>
      <c r="W917" s="711"/>
      <c r="X917" s="711"/>
      <c r="Y917" s="711"/>
    </row>
    <row r="918" spans="1:25" ht="15.75" customHeight="1">
      <c r="A918" s="707"/>
      <c r="B918" s="852"/>
      <c r="C918" s="843"/>
      <c r="D918" s="844"/>
      <c r="E918" s="845"/>
      <c r="F918" s="845"/>
      <c r="G918" s="845"/>
      <c r="H918" s="845"/>
      <c r="I918" s="845"/>
      <c r="J918" s="845"/>
      <c r="K918" s="845"/>
      <c r="L918" s="711"/>
      <c r="M918" s="711"/>
      <c r="V918" s="715"/>
      <c r="W918" s="711"/>
      <c r="X918" s="711"/>
      <c r="Y918" s="711"/>
    </row>
    <row r="919" spans="1:25" ht="15.75" customHeight="1">
      <c r="A919" s="707"/>
      <c r="B919" s="852"/>
      <c r="C919" s="843"/>
      <c r="D919" s="844"/>
      <c r="E919" s="845"/>
      <c r="F919" s="845"/>
      <c r="G919" s="845"/>
      <c r="H919" s="845"/>
      <c r="I919" s="845"/>
      <c r="J919" s="845"/>
      <c r="K919" s="845"/>
      <c r="L919" s="711"/>
      <c r="M919" s="711"/>
      <c r="V919" s="715"/>
      <c r="W919" s="711"/>
      <c r="X919" s="711"/>
      <c r="Y919" s="711"/>
    </row>
    <row r="920" spans="1:25" ht="15.75" customHeight="1">
      <c r="A920" s="707"/>
      <c r="B920" s="852"/>
      <c r="C920" s="843"/>
      <c r="D920" s="844"/>
      <c r="E920" s="845"/>
      <c r="F920" s="845"/>
      <c r="G920" s="845"/>
      <c r="H920" s="845"/>
      <c r="I920" s="845"/>
      <c r="J920" s="845"/>
      <c r="K920" s="845"/>
      <c r="L920" s="711"/>
      <c r="M920" s="711"/>
      <c r="V920" s="715"/>
      <c r="W920" s="711"/>
      <c r="X920" s="711"/>
      <c r="Y920" s="711"/>
    </row>
    <row r="921" spans="1:25" ht="15.75" customHeight="1">
      <c r="A921" s="707"/>
      <c r="B921" s="852"/>
      <c r="C921" s="843"/>
      <c r="D921" s="844"/>
      <c r="E921" s="845"/>
      <c r="F921" s="845"/>
      <c r="G921" s="845"/>
      <c r="H921" s="845"/>
      <c r="I921" s="845"/>
      <c r="J921" s="845"/>
      <c r="K921" s="845"/>
      <c r="L921" s="711"/>
      <c r="M921" s="711"/>
      <c r="V921" s="715"/>
      <c r="W921" s="711"/>
      <c r="X921" s="711"/>
      <c r="Y921" s="711"/>
    </row>
    <row r="922" spans="1:25" ht="15.75" customHeight="1">
      <c r="A922" s="707"/>
      <c r="B922" s="852"/>
      <c r="C922" s="843"/>
      <c r="D922" s="844"/>
      <c r="E922" s="845"/>
      <c r="F922" s="845"/>
      <c r="G922" s="845"/>
      <c r="H922" s="845"/>
      <c r="I922" s="845"/>
      <c r="J922" s="845"/>
      <c r="K922" s="845"/>
      <c r="L922" s="711"/>
      <c r="M922" s="711"/>
      <c r="V922" s="715"/>
      <c r="W922" s="711"/>
      <c r="X922" s="711"/>
      <c r="Y922" s="711"/>
    </row>
    <row r="923" spans="1:25" ht="15.75" customHeight="1">
      <c r="A923" s="707"/>
      <c r="B923" s="852"/>
      <c r="C923" s="843"/>
      <c r="D923" s="844"/>
      <c r="E923" s="845"/>
      <c r="F923" s="845"/>
      <c r="G923" s="845"/>
      <c r="H923" s="845"/>
      <c r="I923" s="845"/>
      <c r="J923" s="845"/>
      <c r="K923" s="845"/>
      <c r="L923" s="711"/>
      <c r="M923" s="711"/>
      <c r="V923" s="715"/>
      <c r="W923" s="711"/>
      <c r="X923" s="711"/>
      <c r="Y923" s="711"/>
    </row>
    <row r="924" spans="1:25" ht="15.75" customHeight="1">
      <c r="A924" s="707"/>
      <c r="B924" s="852"/>
      <c r="C924" s="843"/>
      <c r="D924" s="844"/>
      <c r="E924" s="845"/>
      <c r="F924" s="845"/>
      <c r="G924" s="845"/>
      <c r="H924" s="845"/>
      <c r="I924" s="845"/>
      <c r="J924" s="845"/>
      <c r="K924" s="845"/>
      <c r="L924" s="711"/>
      <c r="M924" s="711"/>
      <c r="V924" s="715"/>
      <c r="W924" s="711"/>
      <c r="X924" s="711"/>
      <c r="Y924" s="711"/>
    </row>
    <row r="925" spans="1:25" ht="15.75" customHeight="1">
      <c r="A925" s="707"/>
      <c r="B925" s="852"/>
      <c r="C925" s="843"/>
      <c r="D925" s="844"/>
      <c r="E925" s="845"/>
      <c r="F925" s="845"/>
      <c r="G925" s="845"/>
      <c r="H925" s="845"/>
      <c r="I925" s="845"/>
      <c r="J925" s="845"/>
      <c r="K925" s="845"/>
      <c r="L925" s="711"/>
      <c r="M925" s="711"/>
      <c r="V925" s="715"/>
      <c r="W925" s="711"/>
      <c r="X925" s="711"/>
      <c r="Y925" s="711"/>
    </row>
    <row r="926" spans="1:25" ht="15.75" customHeight="1">
      <c r="A926" s="707"/>
      <c r="B926" s="852"/>
      <c r="C926" s="843"/>
      <c r="D926" s="844"/>
      <c r="E926" s="845"/>
      <c r="F926" s="845"/>
      <c r="G926" s="845"/>
      <c r="H926" s="845"/>
      <c r="I926" s="845"/>
      <c r="J926" s="845"/>
      <c r="K926" s="845"/>
      <c r="L926" s="711"/>
      <c r="M926" s="711"/>
      <c r="V926" s="715"/>
      <c r="W926" s="711"/>
      <c r="X926" s="711"/>
      <c r="Y926" s="711"/>
    </row>
    <row r="927" spans="1:25" ht="15.75" customHeight="1">
      <c r="A927" s="707"/>
      <c r="B927" s="852"/>
      <c r="C927" s="843"/>
      <c r="D927" s="844"/>
      <c r="E927" s="845"/>
      <c r="F927" s="845"/>
      <c r="G927" s="845"/>
      <c r="H927" s="845"/>
      <c r="I927" s="845"/>
      <c r="J927" s="845"/>
      <c r="K927" s="845"/>
      <c r="L927" s="711"/>
      <c r="M927" s="711"/>
      <c r="V927" s="715"/>
      <c r="W927" s="711"/>
      <c r="X927" s="711"/>
      <c r="Y927" s="711"/>
    </row>
    <row r="928" spans="1:25" ht="15.75" customHeight="1">
      <c r="A928" s="707"/>
      <c r="B928" s="852"/>
      <c r="C928" s="843"/>
      <c r="D928" s="844"/>
      <c r="E928" s="845"/>
      <c r="F928" s="845"/>
      <c r="G928" s="845"/>
      <c r="H928" s="845"/>
      <c r="I928" s="845"/>
      <c r="J928" s="845"/>
      <c r="K928" s="845"/>
      <c r="L928" s="711"/>
      <c r="M928" s="711"/>
      <c r="V928" s="715"/>
      <c r="W928" s="711"/>
      <c r="X928" s="711"/>
      <c r="Y928" s="711"/>
    </row>
    <row r="929" spans="1:25" ht="15.75" customHeight="1">
      <c r="A929" s="707"/>
      <c r="B929" s="852"/>
      <c r="C929" s="843"/>
      <c r="D929" s="844"/>
      <c r="E929" s="845"/>
      <c r="F929" s="845"/>
      <c r="G929" s="845"/>
      <c r="H929" s="845"/>
      <c r="I929" s="845"/>
      <c r="J929" s="845"/>
      <c r="K929" s="845"/>
      <c r="L929" s="711"/>
      <c r="M929" s="711"/>
      <c r="V929" s="715"/>
      <c r="W929" s="711"/>
      <c r="X929" s="711"/>
      <c r="Y929" s="711"/>
    </row>
    <row r="930" spans="1:25" ht="15.75" customHeight="1">
      <c r="A930" s="707"/>
      <c r="B930" s="852"/>
      <c r="C930" s="843"/>
      <c r="D930" s="844"/>
      <c r="E930" s="845"/>
      <c r="F930" s="845"/>
      <c r="G930" s="845"/>
      <c r="H930" s="845"/>
      <c r="I930" s="845"/>
      <c r="J930" s="845"/>
      <c r="K930" s="845"/>
      <c r="L930" s="711"/>
      <c r="M930" s="711"/>
      <c r="V930" s="715"/>
      <c r="W930" s="711"/>
      <c r="X930" s="711"/>
      <c r="Y930" s="711"/>
    </row>
    <row r="931" spans="1:25" ht="15.75" customHeight="1">
      <c r="A931" s="707"/>
      <c r="B931" s="852"/>
      <c r="C931" s="843"/>
      <c r="D931" s="844"/>
      <c r="E931" s="845"/>
      <c r="F931" s="845"/>
      <c r="G931" s="845"/>
      <c r="H931" s="845"/>
      <c r="I931" s="845"/>
      <c r="J931" s="845"/>
      <c r="K931" s="845"/>
      <c r="L931" s="711"/>
      <c r="M931" s="711"/>
      <c r="V931" s="715"/>
      <c r="W931" s="711"/>
      <c r="X931" s="711"/>
      <c r="Y931" s="711"/>
    </row>
    <row r="932" spans="1:25" ht="15.75" customHeight="1">
      <c r="A932" s="707"/>
      <c r="B932" s="852"/>
      <c r="C932" s="843"/>
      <c r="D932" s="844"/>
      <c r="E932" s="845"/>
      <c r="F932" s="845"/>
      <c r="G932" s="845"/>
      <c r="H932" s="845"/>
      <c r="I932" s="845"/>
      <c r="J932" s="845"/>
      <c r="K932" s="845"/>
      <c r="L932" s="711"/>
      <c r="M932" s="711"/>
      <c r="V932" s="715"/>
      <c r="W932" s="711"/>
      <c r="X932" s="711"/>
      <c r="Y932" s="711"/>
    </row>
    <row r="933" spans="1:25" ht="15.75" customHeight="1">
      <c r="A933" s="707"/>
      <c r="B933" s="852"/>
      <c r="C933" s="843"/>
      <c r="D933" s="844"/>
      <c r="E933" s="845"/>
      <c r="F933" s="845"/>
      <c r="G933" s="845"/>
      <c r="H933" s="845"/>
      <c r="I933" s="845"/>
      <c r="J933" s="845"/>
      <c r="K933" s="845"/>
      <c r="L933" s="711"/>
      <c r="M933" s="711"/>
      <c r="V933" s="715"/>
      <c r="W933" s="711"/>
      <c r="X933" s="711"/>
      <c r="Y933" s="711"/>
    </row>
    <row r="934" spans="1:25" ht="15.75" customHeight="1">
      <c r="A934" s="707"/>
      <c r="B934" s="852"/>
      <c r="C934" s="843"/>
      <c r="D934" s="844"/>
      <c r="E934" s="845"/>
      <c r="F934" s="845"/>
      <c r="G934" s="845"/>
      <c r="H934" s="845"/>
      <c r="I934" s="845"/>
      <c r="J934" s="845"/>
      <c r="K934" s="845"/>
      <c r="L934" s="711"/>
      <c r="M934" s="711"/>
      <c r="V934" s="715"/>
      <c r="W934" s="711"/>
      <c r="X934" s="711"/>
      <c r="Y934" s="711"/>
    </row>
    <row r="935" spans="1:25" ht="15.75" customHeight="1">
      <c r="A935" s="707"/>
      <c r="B935" s="852"/>
      <c r="C935" s="843"/>
      <c r="D935" s="844"/>
      <c r="E935" s="845"/>
      <c r="F935" s="845"/>
      <c r="G935" s="845"/>
      <c r="H935" s="845"/>
      <c r="I935" s="845"/>
      <c r="J935" s="845"/>
      <c r="K935" s="845"/>
      <c r="L935" s="711"/>
      <c r="M935" s="711"/>
      <c r="V935" s="715"/>
      <c r="W935" s="711"/>
      <c r="X935" s="711"/>
      <c r="Y935" s="711"/>
    </row>
    <row r="936" spans="1:25" ht="15.75" customHeight="1">
      <c r="A936" s="707"/>
      <c r="B936" s="852"/>
      <c r="C936" s="843"/>
      <c r="D936" s="844"/>
      <c r="E936" s="845"/>
      <c r="F936" s="845"/>
      <c r="G936" s="845"/>
      <c r="H936" s="845"/>
      <c r="I936" s="845"/>
      <c r="J936" s="845"/>
      <c r="K936" s="845"/>
      <c r="L936" s="711"/>
      <c r="M936" s="711"/>
      <c r="V936" s="715"/>
      <c r="W936" s="711"/>
      <c r="X936" s="711"/>
      <c r="Y936" s="711"/>
    </row>
    <row r="937" spans="1:25" ht="15.75" customHeight="1">
      <c r="A937" s="707"/>
      <c r="B937" s="852"/>
      <c r="C937" s="843"/>
      <c r="D937" s="844"/>
      <c r="E937" s="845"/>
      <c r="F937" s="845"/>
      <c r="G937" s="845"/>
      <c r="H937" s="845"/>
      <c r="I937" s="845"/>
      <c r="J937" s="845"/>
      <c r="K937" s="845"/>
      <c r="L937" s="711"/>
      <c r="M937" s="711"/>
      <c r="V937" s="715"/>
      <c r="W937" s="711"/>
      <c r="X937" s="711"/>
      <c r="Y937" s="711"/>
    </row>
    <row r="938" spans="1:25" ht="15.75" customHeight="1">
      <c r="A938" s="707"/>
      <c r="B938" s="852"/>
      <c r="C938" s="843"/>
      <c r="D938" s="844"/>
      <c r="E938" s="845"/>
      <c r="F938" s="845"/>
      <c r="G938" s="845"/>
      <c r="H938" s="845"/>
      <c r="I938" s="845"/>
      <c r="J938" s="845"/>
      <c r="K938" s="845"/>
      <c r="L938" s="711"/>
      <c r="M938" s="711"/>
      <c r="V938" s="715"/>
      <c r="W938" s="711"/>
      <c r="X938" s="711"/>
      <c r="Y938" s="711"/>
    </row>
    <row r="939" spans="1:25" ht="15.75" customHeight="1">
      <c r="A939" s="707"/>
      <c r="B939" s="852"/>
      <c r="C939" s="843"/>
      <c r="D939" s="844"/>
      <c r="E939" s="845"/>
      <c r="F939" s="845"/>
      <c r="G939" s="845"/>
      <c r="H939" s="845"/>
      <c r="I939" s="845"/>
      <c r="J939" s="845"/>
      <c r="K939" s="845"/>
      <c r="L939" s="711"/>
      <c r="M939" s="711"/>
      <c r="V939" s="715"/>
      <c r="W939" s="711"/>
      <c r="X939" s="711"/>
      <c r="Y939" s="711"/>
    </row>
    <row r="940" spans="1:25" ht="15.75" customHeight="1">
      <c r="A940" s="707"/>
      <c r="B940" s="852"/>
      <c r="C940" s="843"/>
      <c r="D940" s="844"/>
      <c r="E940" s="845"/>
      <c r="F940" s="845"/>
      <c r="G940" s="845"/>
      <c r="H940" s="845"/>
      <c r="I940" s="845"/>
      <c r="J940" s="845"/>
      <c r="K940" s="845"/>
      <c r="L940" s="711"/>
      <c r="M940" s="711"/>
      <c r="V940" s="715"/>
      <c r="W940" s="711"/>
      <c r="X940" s="711"/>
      <c r="Y940" s="711"/>
    </row>
    <row r="941" spans="1:25" ht="15.75" customHeight="1">
      <c r="A941" s="707"/>
      <c r="B941" s="852"/>
      <c r="C941" s="843"/>
      <c r="D941" s="844"/>
      <c r="E941" s="845"/>
      <c r="F941" s="845"/>
      <c r="G941" s="845"/>
      <c r="H941" s="845"/>
      <c r="I941" s="845"/>
      <c r="J941" s="845"/>
      <c r="K941" s="845"/>
      <c r="L941" s="711"/>
      <c r="M941" s="711"/>
      <c r="V941" s="715"/>
      <c r="W941" s="711"/>
      <c r="X941" s="711"/>
      <c r="Y941" s="711"/>
    </row>
    <row r="942" spans="1:25" ht="15.75" customHeight="1">
      <c r="A942" s="707"/>
      <c r="B942" s="852"/>
      <c r="C942" s="843"/>
      <c r="D942" s="844"/>
      <c r="E942" s="845"/>
      <c r="F942" s="845"/>
      <c r="G942" s="845"/>
      <c r="H942" s="845"/>
      <c r="I942" s="845"/>
      <c r="J942" s="845"/>
      <c r="K942" s="845"/>
      <c r="L942" s="711"/>
      <c r="M942" s="711"/>
      <c r="V942" s="715"/>
      <c r="W942" s="711"/>
      <c r="X942" s="711"/>
      <c r="Y942" s="711"/>
    </row>
    <row r="943" spans="1:25" ht="15.75" customHeight="1">
      <c r="A943" s="707"/>
      <c r="B943" s="852"/>
      <c r="C943" s="843"/>
      <c r="D943" s="844"/>
      <c r="E943" s="845"/>
      <c r="F943" s="845"/>
      <c r="G943" s="845"/>
      <c r="H943" s="845"/>
      <c r="I943" s="845"/>
      <c r="J943" s="845"/>
      <c r="K943" s="845"/>
      <c r="L943" s="711"/>
      <c r="M943" s="711"/>
      <c r="V943" s="715"/>
      <c r="W943" s="711"/>
      <c r="X943" s="711"/>
      <c r="Y943" s="711"/>
    </row>
    <row r="944" spans="1:25" ht="15.75" customHeight="1">
      <c r="A944" s="707"/>
      <c r="B944" s="852"/>
      <c r="C944" s="843"/>
      <c r="D944" s="844"/>
      <c r="E944" s="845"/>
      <c r="F944" s="845"/>
      <c r="G944" s="845"/>
      <c r="H944" s="845"/>
      <c r="I944" s="845"/>
      <c r="J944" s="845"/>
      <c r="K944" s="845"/>
      <c r="L944" s="711"/>
      <c r="M944" s="711"/>
      <c r="V944" s="715"/>
      <c r="W944" s="711"/>
      <c r="X944" s="711"/>
      <c r="Y944" s="711"/>
    </row>
    <row r="945" spans="1:25" ht="15.75" customHeight="1">
      <c r="A945" s="707"/>
      <c r="B945" s="852"/>
      <c r="C945" s="843"/>
      <c r="D945" s="844"/>
      <c r="E945" s="845"/>
      <c r="F945" s="845"/>
      <c r="G945" s="845"/>
      <c r="H945" s="845"/>
      <c r="I945" s="845"/>
      <c r="J945" s="845"/>
      <c r="K945" s="845"/>
      <c r="L945" s="711"/>
      <c r="M945" s="711"/>
      <c r="V945" s="715"/>
      <c r="W945" s="711"/>
      <c r="X945" s="711"/>
      <c r="Y945" s="711"/>
    </row>
    <row r="946" spans="1:25" ht="15.75" customHeight="1">
      <c r="A946" s="707"/>
      <c r="B946" s="852"/>
      <c r="C946" s="843"/>
      <c r="D946" s="844"/>
      <c r="E946" s="845"/>
      <c r="F946" s="845"/>
      <c r="G946" s="845"/>
      <c r="H946" s="845"/>
      <c r="I946" s="845"/>
      <c r="J946" s="845"/>
      <c r="K946" s="845"/>
      <c r="L946" s="711"/>
      <c r="M946" s="711"/>
      <c r="V946" s="715"/>
      <c r="W946" s="711"/>
      <c r="X946" s="711"/>
      <c r="Y946" s="711"/>
    </row>
    <row r="947" spans="1:25" ht="15.75" customHeight="1">
      <c r="A947" s="707"/>
      <c r="B947" s="852"/>
      <c r="C947" s="843"/>
      <c r="D947" s="844"/>
      <c r="E947" s="845"/>
      <c r="F947" s="845"/>
      <c r="G947" s="845"/>
      <c r="H947" s="845"/>
      <c r="I947" s="845"/>
      <c r="J947" s="845"/>
      <c r="K947" s="845"/>
      <c r="L947" s="711"/>
      <c r="M947" s="711"/>
      <c r="V947" s="715"/>
      <c r="W947" s="711"/>
      <c r="X947" s="711"/>
      <c r="Y947" s="711"/>
    </row>
    <row r="948" spans="1:25" ht="15.75" customHeight="1">
      <c r="A948" s="707"/>
      <c r="B948" s="852"/>
      <c r="C948" s="843"/>
      <c r="D948" s="844"/>
      <c r="E948" s="845"/>
      <c r="F948" s="845"/>
      <c r="G948" s="845"/>
      <c r="H948" s="845"/>
      <c r="I948" s="845"/>
      <c r="J948" s="845"/>
      <c r="K948" s="845"/>
      <c r="L948" s="711"/>
      <c r="M948" s="711"/>
      <c r="V948" s="715"/>
      <c r="W948" s="711"/>
      <c r="X948" s="711"/>
      <c r="Y948" s="711"/>
    </row>
    <row r="949" spans="1:25" ht="15.75" customHeight="1">
      <c r="A949" s="707"/>
      <c r="B949" s="852"/>
      <c r="C949" s="843"/>
      <c r="D949" s="844"/>
      <c r="E949" s="845"/>
      <c r="F949" s="845"/>
      <c r="G949" s="845"/>
      <c r="H949" s="845"/>
      <c r="I949" s="845"/>
      <c r="J949" s="845"/>
      <c r="K949" s="845"/>
      <c r="L949" s="711"/>
      <c r="M949" s="711"/>
      <c r="V949" s="715"/>
      <c r="W949" s="711"/>
      <c r="X949" s="711"/>
      <c r="Y949" s="711"/>
    </row>
    <row r="950" spans="1:25" ht="15.75" customHeight="1">
      <c r="A950" s="707"/>
      <c r="B950" s="852"/>
      <c r="C950" s="843"/>
      <c r="D950" s="844"/>
      <c r="E950" s="845"/>
      <c r="F950" s="845"/>
      <c r="G950" s="845"/>
      <c r="H950" s="845"/>
      <c r="I950" s="845"/>
      <c r="J950" s="845"/>
      <c r="K950" s="845"/>
      <c r="L950" s="711"/>
      <c r="M950" s="711"/>
      <c r="V950" s="715"/>
      <c r="W950" s="711"/>
      <c r="X950" s="711"/>
      <c r="Y950" s="711"/>
    </row>
    <row r="951" spans="1:25" ht="15.75" customHeight="1">
      <c r="A951" s="707"/>
      <c r="B951" s="852"/>
      <c r="C951" s="843"/>
      <c r="D951" s="844"/>
      <c r="E951" s="845"/>
      <c r="F951" s="845"/>
      <c r="G951" s="845"/>
      <c r="H951" s="845"/>
      <c r="I951" s="845"/>
      <c r="J951" s="845"/>
      <c r="K951" s="845"/>
      <c r="L951" s="711"/>
      <c r="M951" s="711"/>
      <c r="V951" s="715"/>
      <c r="W951" s="711"/>
      <c r="X951" s="711"/>
      <c r="Y951" s="711"/>
    </row>
    <row r="952" spans="1:25" ht="15.75" customHeight="1">
      <c r="A952" s="707"/>
      <c r="B952" s="852"/>
      <c r="C952" s="843"/>
      <c r="D952" s="844"/>
      <c r="E952" s="845"/>
      <c r="F952" s="845"/>
      <c r="G952" s="845"/>
      <c r="H952" s="845"/>
      <c r="I952" s="845"/>
      <c r="J952" s="845"/>
      <c r="K952" s="845"/>
      <c r="L952" s="711"/>
      <c r="M952" s="711"/>
      <c r="V952" s="715"/>
      <c r="W952" s="711"/>
      <c r="X952" s="711"/>
      <c r="Y952" s="711"/>
    </row>
    <row r="953" spans="1:25" ht="15.75" customHeight="1">
      <c r="A953" s="707"/>
      <c r="B953" s="852"/>
      <c r="C953" s="843"/>
      <c r="D953" s="844"/>
      <c r="E953" s="845"/>
      <c r="F953" s="845"/>
      <c r="G953" s="845"/>
      <c r="H953" s="845"/>
      <c r="I953" s="845"/>
      <c r="J953" s="845"/>
      <c r="K953" s="845"/>
      <c r="L953" s="711"/>
      <c r="M953" s="711"/>
      <c r="V953" s="715"/>
      <c r="W953" s="711"/>
      <c r="X953" s="711"/>
      <c r="Y953" s="711"/>
    </row>
    <row r="954" spans="1:25" ht="15.75" customHeight="1">
      <c r="A954" s="707"/>
      <c r="B954" s="852"/>
      <c r="C954" s="843"/>
      <c r="D954" s="844"/>
      <c r="E954" s="845"/>
      <c r="F954" s="845"/>
      <c r="G954" s="845"/>
      <c r="H954" s="845"/>
      <c r="I954" s="845"/>
      <c r="J954" s="845"/>
      <c r="K954" s="845"/>
      <c r="L954" s="711"/>
      <c r="M954" s="711"/>
      <c r="V954" s="715"/>
      <c r="W954" s="711"/>
      <c r="X954" s="711"/>
      <c r="Y954" s="711"/>
    </row>
    <row r="955" spans="1:25" ht="15.75" customHeight="1">
      <c r="A955" s="707"/>
      <c r="B955" s="852"/>
      <c r="C955" s="843"/>
      <c r="D955" s="844"/>
      <c r="E955" s="845"/>
      <c r="F955" s="845"/>
      <c r="G955" s="845"/>
      <c r="H955" s="845"/>
      <c r="I955" s="845"/>
      <c r="J955" s="845"/>
      <c r="K955" s="845"/>
      <c r="L955" s="711"/>
      <c r="M955" s="711"/>
      <c r="V955" s="715"/>
      <c r="W955" s="711"/>
      <c r="X955" s="711"/>
      <c r="Y955" s="711"/>
    </row>
    <row r="956" spans="1:25" ht="15.75" customHeight="1">
      <c r="A956" s="707"/>
      <c r="B956" s="852"/>
      <c r="C956" s="843"/>
      <c r="D956" s="844"/>
      <c r="E956" s="845"/>
      <c r="F956" s="845"/>
      <c r="G956" s="845"/>
      <c r="H956" s="845"/>
      <c r="I956" s="845"/>
      <c r="J956" s="845"/>
      <c r="K956" s="845"/>
      <c r="L956" s="711"/>
      <c r="M956" s="711"/>
      <c r="V956" s="715"/>
      <c r="W956" s="711"/>
      <c r="X956" s="711"/>
      <c r="Y956" s="711"/>
    </row>
    <row r="957" spans="1:25" ht="15.75" customHeight="1">
      <c r="A957" s="707"/>
      <c r="B957" s="852"/>
      <c r="C957" s="843"/>
      <c r="D957" s="844"/>
      <c r="E957" s="845"/>
      <c r="F957" s="845"/>
      <c r="G957" s="845"/>
      <c r="H957" s="845"/>
      <c r="I957" s="845"/>
      <c r="J957" s="845"/>
      <c r="K957" s="845"/>
      <c r="L957" s="711"/>
      <c r="M957" s="711"/>
      <c r="V957" s="715"/>
      <c r="W957" s="711"/>
      <c r="X957" s="711"/>
      <c r="Y957" s="711"/>
    </row>
    <row r="958" spans="1:25" ht="15.75" customHeight="1">
      <c r="A958" s="707"/>
      <c r="B958" s="852"/>
      <c r="C958" s="843"/>
      <c r="D958" s="844"/>
      <c r="E958" s="845"/>
      <c r="F958" s="845"/>
      <c r="G958" s="845"/>
      <c r="H958" s="845"/>
      <c r="I958" s="845"/>
      <c r="J958" s="845"/>
      <c r="K958" s="845"/>
      <c r="L958" s="711"/>
      <c r="M958" s="711"/>
      <c r="V958" s="715"/>
      <c r="W958" s="711"/>
      <c r="X958" s="711"/>
      <c r="Y958" s="711"/>
    </row>
    <row r="959" spans="1:25" ht="15.75" customHeight="1">
      <c r="A959" s="707"/>
      <c r="B959" s="852"/>
      <c r="C959" s="843"/>
      <c r="D959" s="844"/>
      <c r="E959" s="845"/>
      <c r="F959" s="845"/>
      <c r="G959" s="845"/>
      <c r="H959" s="845"/>
      <c r="I959" s="845"/>
      <c r="J959" s="845"/>
      <c r="K959" s="845"/>
      <c r="L959" s="711"/>
      <c r="M959" s="711"/>
      <c r="V959" s="715"/>
      <c r="W959" s="711"/>
      <c r="X959" s="711"/>
      <c r="Y959" s="711"/>
    </row>
    <row r="960" spans="1:25" ht="15.75" customHeight="1">
      <c r="A960" s="707"/>
      <c r="B960" s="852"/>
      <c r="C960" s="843"/>
      <c r="D960" s="844"/>
      <c r="E960" s="845"/>
      <c r="F960" s="845"/>
      <c r="G960" s="845"/>
      <c r="H960" s="845"/>
      <c r="I960" s="845"/>
      <c r="J960" s="845"/>
      <c r="K960" s="845"/>
      <c r="L960" s="711"/>
      <c r="M960" s="711"/>
      <c r="V960" s="715"/>
      <c r="W960" s="711"/>
      <c r="X960" s="711"/>
      <c r="Y960" s="711"/>
    </row>
    <row r="961" spans="1:25" ht="15.75" customHeight="1">
      <c r="A961" s="707"/>
      <c r="B961" s="852"/>
      <c r="C961" s="843"/>
      <c r="D961" s="844"/>
      <c r="E961" s="845"/>
      <c r="F961" s="845"/>
      <c r="G961" s="845"/>
      <c r="H961" s="845"/>
      <c r="I961" s="845"/>
      <c r="J961" s="845"/>
      <c r="K961" s="845"/>
      <c r="L961" s="711"/>
      <c r="M961" s="711"/>
      <c r="V961" s="715"/>
      <c r="W961" s="711"/>
      <c r="X961" s="711"/>
      <c r="Y961" s="711"/>
    </row>
    <row r="962" spans="1:25" ht="15.75" customHeight="1">
      <c r="A962" s="707"/>
      <c r="B962" s="852"/>
      <c r="C962" s="843"/>
      <c r="D962" s="844"/>
      <c r="E962" s="845"/>
      <c r="F962" s="845"/>
      <c r="G962" s="845"/>
      <c r="H962" s="845"/>
      <c r="I962" s="845"/>
      <c r="J962" s="845"/>
      <c r="K962" s="845"/>
      <c r="L962" s="711"/>
      <c r="M962" s="711"/>
      <c r="V962" s="715"/>
      <c r="W962" s="711"/>
      <c r="X962" s="711"/>
      <c r="Y962" s="711"/>
    </row>
    <row r="963" spans="1:25" ht="15.75" customHeight="1">
      <c r="A963" s="707"/>
      <c r="B963" s="852"/>
      <c r="C963" s="843"/>
      <c r="D963" s="844"/>
      <c r="E963" s="845"/>
      <c r="F963" s="845"/>
      <c r="G963" s="845"/>
      <c r="H963" s="845"/>
      <c r="I963" s="845"/>
      <c r="J963" s="845"/>
      <c r="K963" s="845"/>
      <c r="L963" s="711"/>
      <c r="M963" s="711"/>
      <c r="V963" s="715"/>
      <c r="W963" s="711"/>
      <c r="X963" s="711"/>
      <c r="Y963" s="711"/>
    </row>
    <row r="964" spans="1:25" ht="15.75" customHeight="1">
      <c r="A964" s="707"/>
      <c r="B964" s="852"/>
      <c r="C964" s="843"/>
      <c r="D964" s="844"/>
      <c r="E964" s="845"/>
      <c r="F964" s="845"/>
      <c r="G964" s="845"/>
      <c r="H964" s="845"/>
      <c r="I964" s="845"/>
      <c r="J964" s="845"/>
      <c r="K964" s="845"/>
      <c r="L964" s="711"/>
      <c r="M964" s="711"/>
      <c r="V964" s="715"/>
      <c r="W964" s="711"/>
      <c r="X964" s="711"/>
      <c r="Y964" s="711"/>
    </row>
    <row r="965" spans="1:25" ht="14">
      <c r="A965" s="711"/>
      <c r="B965" s="711"/>
      <c r="C965" s="750"/>
      <c r="D965" s="711"/>
      <c r="E965" s="711"/>
      <c r="F965" s="711"/>
      <c r="G965" s="711"/>
      <c r="H965" s="711"/>
      <c r="I965" s="711"/>
      <c r="J965" s="711"/>
      <c r="K965" s="711"/>
      <c r="L965" s="711"/>
      <c r="M965" s="711"/>
      <c r="V965" s="715"/>
      <c r="W965" s="711"/>
      <c r="X965" s="711"/>
      <c r="Y965" s="711"/>
    </row>
    <row r="966" spans="1:25" ht="14">
      <c r="A966" s="711"/>
      <c r="B966" s="711"/>
      <c r="C966" s="750"/>
      <c r="D966" s="711"/>
      <c r="E966" s="711"/>
      <c r="F966" s="711"/>
      <c r="G966" s="711"/>
      <c r="H966" s="711"/>
      <c r="I966" s="711"/>
      <c r="J966" s="711"/>
      <c r="K966" s="711"/>
      <c r="L966" s="711"/>
      <c r="M966" s="711"/>
      <c r="V966" s="715"/>
      <c r="W966" s="711"/>
      <c r="X966" s="711"/>
      <c r="Y966" s="711"/>
    </row>
    <row r="967" spans="1:25" ht="14">
      <c r="A967" s="711"/>
      <c r="B967" s="711"/>
      <c r="C967" s="750"/>
      <c r="D967" s="711"/>
      <c r="E967" s="711"/>
      <c r="F967" s="711"/>
      <c r="G967" s="711"/>
      <c r="H967" s="711"/>
      <c r="I967" s="711"/>
      <c r="J967" s="711"/>
      <c r="K967" s="711"/>
      <c r="L967" s="711"/>
      <c r="M967" s="711"/>
      <c r="V967" s="715"/>
      <c r="W967" s="711"/>
      <c r="X967" s="711"/>
      <c r="Y967" s="711"/>
    </row>
    <row r="968" spans="1:25" ht="14">
      <c r="A968" s="711"/>
      <c r="B968" s="711"/>
      <c r="C968" s="750"/>
      <c r="D968" s="711"/>
      <c r="E968" s="711"/>
      <c r="F968" s="711"/>
      <c r="G968" s="711"/>
      <c r="H968" s="711"/>
      <c r="I968" s="711"/>
      <c r="J968" s="711"/>
      <c r="K968" s="711"/>
      <c r="L968" s="711"/>
      <c r="M968" s="711"/>
      <c r="V968" s="715"/>
      <c r="W968" s="711"/>
      <c r="X968" s="711"/>
      <c r="Y968" s="711"/>
    </row>
    <row r="969" spans="1:25" ht="14">
      <c r="A969" s="711"/>
      <c r="B969" s="711"/>
      <c r="C969" s="750"/>
      <c r="D969" s="711"/>
      <c r="E969" s="711"/>
      <c r="F969" s="711"/>
      <c r="G969" s="711"/>
      <c r="H969" s="711"/>
      <c r="I969" s="711"/>
      <c r="J969" s="711"/>
      <c r="K969" s="711"/>
      <c r="L969" s="711"/>
      <c r="M969" s="711"/>
      <c r="V969" s="715"/>
      <c r="W969" s="711"/>
      <c r="X969" s="711"/>
      <c r="Y969" s="711"/>
    </row>
    <row r="970" spans="1:25" ht="14">
      <c r="A970" s="711"/>
      <c r="B970" s="711"/>
      <c r="C970" s="750"/>
      <c r="D970" s="711"/>
      <c r="E970" s="711"/>
      <c r="F970" s="711"/>
      <c r="G970" s="711"/>
      <c r="H970" s="711"/>
      <c r="I970" s="711"/>
      <c r="J970" s="711"/>
      <c r="K970" s="711"/>
      <c r="L970" s="711"/>
      <c r="M970" s="711"/>
      <c r="V970" s="715"/>
      <c r="W970" s="711"/>
      <c r="X970" s="711"/>
      <c r="Y970" s="711"/>
    </row>
    <row r="971" spans="1:25" ht="14">
      <c r="A971" s="711"/>
      <c r="B971" s="711"/>
      <c r="C971" s="750"/>
      <c r="D971" s="711"/>
      <c r="E971" s="711"/>
      <c r="F971" s="711"/>
      <c r="G971" s="711"/>
      <c r="H971" s="711"/>
      <c r="I971" s="711"/>
      <c r="J971" s="711"/>
      <c r="K971" s="711"/>
      <c r="L971" s="711"/>
      <c r="M971" s="711"/>
      <c r="V971" s="715"/>
      <c r="W971" s="711"/>
      <c r="X971" s="711"/>
      <c r="Y971" s="711"/>
    </row>
    <row r="972" spans="1:25" ht="14">
      <c r="A972" s="711"/>
      <c r="B972" s="711"/>
      <c r="C972" s="750"/>
      <c r="D972" s="711"/>
      <c r="E972" s="711"/>
      <c r="F972" s="711"/>
      <c r="G972" s="711"/>
      <c r="H972" s="711"/>
      <c r="I972" s="711"/>
      <c r="J972" s="711"/>
      <c r="K972" s="711"/>
      <c r="L972" s="711"/>
      <c r="M972" s="711"/>
      <c r="V972" s="715"/>
      <c r="W972" s="711"/>
      <c r="X972" s="711"/>
      <c r="Y972" s="711"/>
    </row>
    <row r="973" spans="1:25" ht="14">
      <c r="A973" s="711"/>
      <c r="B973" s="711"/>
      <c r="C973" s="750"/>
      <c r="D973" s="711"/>
      <c r="E973" s="711"/>
      <c r="F973" s="711"/>
      <c r="G973" s="711"/>
      <c r="H973" s="711"/>
      <c r="I973" s="711"/>
      <c r="J973" s="711"/>
      <c r="K973" s="711"/>
      <c r="L973" s="711"/>
      <c r="M973" s="711"/>
      <c r="V973" s="715"/>
      <c r="W973" s="711"/>
      <c r="X973" s="711"/>
      <c r="Y973" s="711"/>
    </row>
    <row r="974" spans="1:25" ht="14">
      <c r="A974" s="711"/>
      <c r="B974" s="711"/>
      <c r="C974" s="750"/>
      <c r="D974" s="711"/>
      <c r="E974" s="711"/>
      <c r="F974" s="711"/>
      <c r="G974" s="711"/>
      <c r="H974" s="711"/>
      <c r="I974" s="711"/>
      <c r="J974" s="711"/>
      <c r="K974" s="711"/>
      <c r="L974" s="711"/>
      <c r="M974" s="711"/>
      <c r="V974" s="715"/>
      <c r="W974" s="711"/>
      <c r="X974" s="711"/>
      <c r="Y974" s="711"/>
    </row>
    <row r="975" spans="1:25" ht="14">
      <c r="A975" s="711"/>
      <c r="B975" s="711"/>
      <c r="C975" s="750"/>
      <c r="D975" s="711"/>
      <c r="E975" s="711"/>
      <c r="F975" s="711"/>
      <c r="G975" s="711"/>
      <c r="H975" s="711"/>
      <c r="I975" s="711"/>
      <c r="J975" s="711"/>
      <c r="K975" s="711"/>
      <c r="L975" s="711"/>
      <c r="M975" s="711"/>
      <c r="V975" s="715"/>
      <c r="W975" s="711"/>
      <c r="X975" s="711"/>
      <c r="Y975" s="711"/>
    </row>
    <row r="976" spans="1:25" ht="14">
      <c r="A976" s="711"/>
      <c r="B976" s="711"/>
      <c r="C976" s="750"/>
      <c r="D976" s="711"/>
      <c r="E976" s="711"/>
      <c r="F976" s="711"/>
      <c r="G976" s="711"/>
      <c r="H976" s="711"/>
      <c r="I976" s="711"/>
      <c r="J976" s="711"/>
      <c r="K976" s="711"/>
      <c r="L976" s="711"/>
      <c r="M976" s="711"/>
      <c r="V976" s="715"/>
      <c r="W976" s="711"/>
      <c r="X976" s="711"/>
      <c r="Y976" s="711"/>
    </row>
    <row r="977" spans="1:25" ht="14">
      <c r="A977" s="711"/>
      <c r="B977" s="711"/>
      <c r="C977" s="750"/>
      <c r="D977" s="711"/>
      <c r="E977" s="711"/>
      <c r="F977" s="711"/>
      <c r="G977" s="711"/>
      <c r="H977" s="711"/>
      <c r="I977" s="711"/>
      <c r="J977" s="711"/>
      <c r="K977" s="711"/>
      <c r="L977" s="711"/>
      <c r="M977" s="711"/>
      <c r="V977" s="715"/>
      <c r="W977" s="711"/>
      <c r="X977" s="711"/>
      <c r="Y977" s="711"/>
    </row>
    <row r="978" spans="1:25" ht="14">
      <c r="A978" s="711"/>
      <c r="B978" s="711"/>
      <c r="C978" s="750"/>
      <c r="D978" s="711"/>
      <c r="E978" s="711"/>
      <c r="F978" s="711"/>
      <c r="G978" s="711"/>
      <c r="H978" s="711"/>
      <c r="I978" s="711"/>
      <c r="J978" s="711"/>
      <c r="K978" s="711"/>
      <c r="L978" s="711"/>
      <c r="M978" s="711"/>
      <c r="V978" s="715"/>
      <c r="W978" s="711"/>
      <c r="X978" s="711"/>
      <c r="Y978" s="711"/>
    </row>
    <row r="979" spans="1:25" ht="14">
      <c r="A979" s="711"/>
      <c r="B979" s="711"/>
      <c r="C979" s="750"/>
      <c r="D979" s="711"/>
      <c r="E979" s="711"/>
      <c r="F979" s="711"/>
      <c r="G979" s="711"/>
      <c r="H979" s="711"/>
      <c r="I979" s="711"/>
      <c r="J979" s="711"/>
      <c r="K979" s="711"/>
      <c r="L979" s="711"/>
      <c r="M979" s="711"/>
      <c r="V979" s="715"/>
      <c r="W979" s="711"/>
      <c r="X979" s="711"/>
      <c r="Y979" s="711"/>
    </row>
    <row r="980" spans="1:25" ht="14">
      <c r="A980" s="711"/>
      <c r="B980" s="711"/>
      <c r="C980" s="750"/>
      <c r="D980" s="711"/>
      <c r="E980" s="711"/>
      <c r="F980" s="711"/>
      <c r="G980" s="711"/>
      <c r="H980" s="711"/>
      <c r="I980" s="711"/>
      <c r="J980" s="711"/>
      <c r="K980" s="711"/>
      <c r="L980" s="711"/>
      <c r="M980" s="711"/>
      <c r="V980" s="715"/>
      <c r="W980" s="711"/>
      <c r="X980" s="711"/>
      <c r="Y980" s="711"/>
    </row>
    <row r="981" spans="1:25" ht="14">
      <c r="A981" s="711"/>
      <c r="B981" s="711"/>
      <c r="C981" s="750"/>
      <c r="D981" s="711"/>
      <c r="E981" s="711"/>
      <c r="F981" s="711"/>
      <c r="G981" s="711"/>
      <c r="H981" s="711"/>
      <c r="I981" s="711"/>
      <c r="J981" s="711"/>
      <c r="K981" s="711"/>
      <c r="L981" s="711"/>
      <c r="M981" s="711"/>
      <c r="V981" s="715"/>
      <c r="W981" s="711"/>
      <c r="X981" s="711"/>
      <c r="Y981" s="711"/>
    </row>
    <row r="982" spans="1:25" ht="14">
      <c r="A982" s="711"/>
      <c r="B982" s="711"/>
      <c r="C982" s="750"/>
      <c r="D982" s="711"/>
      <c r="E982" s="711"/>
      <c r="F982" s="711"/>
      <c r="G982" s="711"/>
      <c r="H982" s="711"/>
      <c r="I982" s="711"/>
      <c r="J982" s="711"/>
      <c r="K982" s="711"/>
      <c r="L982" s="711"/>
      <c r="M982" s="711"/>
      <c r="V982" s="715"/>
      <c r="W982" s="711"/>
      <c r="X982" s="711"/>
      <c r="Y982" s="711"/>
    </row>
    <row r="983" spans="1:25" ht="14">
      <c r="A983" s="711"/>
      <c r="B983" s="711"/>
      <c r="C983" s="750"/>
      <c r="D983" s="711"/>
      <c r="E983" s="711"/>
      <c r="F983" s="711"/>
      <c r="G983" s="711"/>
      <c r="H983" s="711"/>
      <c r="I983" s="711"/>
      <c r="J983" s="711"/>
      <c r="K983" s="711"/>
      <c r="L983" s="711"/>
      <c r="M983" s="711"/>
      <c r="V983" s="715"/>
      <c r="W983" s="711"/>
      <c r="X983" s="711"/>
      <c r="Y983" s="711"/>
    </row>
    <row r="984" spans="1:25" ht="14">
      <c r="A984" s="711"/>
      <c r="B984" s="711"/>
      <c r="C984" s="750"/>
      <c r="D984" s="711"/>
      <c r="E984" s="711"/>
      <c r="F984" s="711"/>
      <c r="G984" s="711"/>
      <c r="H984" s="711"/>
      <c r="I984" s="711"/>
      <c r="J984" s="711"/>
      <c r="K984" s="711"/>
      <c r="L984" s="711"/>
      <c r="M984" s="711"/>
      <c r="V984" s="715"/>
      <c r="W984" s="711"/>
      <c r="X984" s="711"/>
      <c r="Y984" s="711"/>
    </row>
    <row r="985" spans="1:25" ht="14">
      <c r="A985" s="711"/>
      <c r="B985" s="711"/>
      <c r="C985" s="750"/>
      <c r="D985" s="711"/>
      <c r="E985" s="711"/>
      <c r="F985" s="711"/>
      <c r="G985" s="711"/>
      <c r="H985" s="711"/>
      <c r="I985" s="711"/>
      <c r="J985" s="711"/>
      <c r="K985" s="711"/>
      <c r="L985" s="711"/>
      <c r="M985" s="711"/>
      <c r="V985" s="715"/>
      <c r="W985" s="711"/>
      <c r="X985" s="711"/>
      <c r="Y985" s="711"/>
    </row>
    <row r="986" spans="1:25" ht="14">
      <c r="A986" s="711"/>
      <c r="B986" s="711"/>
      <c r="C986" s="750"/>
      <c r="D986" s="711"/>
      <c r="E986" s="711"/>
      <c r="F986" s="711"/>
      <c r="G986" s="711"/>
      <c r="H986" s="711"/>
      <c r="I986" s="711"/>
      <c r="J986" s="711"/>
      <c r="K986" s="711"/>
      <c r="L986" s="711"/>
      <c r="M986" s="711"/>
      <c r="V986" s="715"/>
      <c r="W986" s="711"/>
      <c r="X986" s="711"/>
      <c r="Y986" s="711"/>
    </row>
    <row r="987" spans="1:25" ht="14">
      <c r="A987" s="711"/>
      <c r="B987" s="711"/>
      <c r="C987" s="750"/>
      <c r="D987" s="711"/>
      <c r="E987" s="711"/>
      <c r="F987" s="711"/>
      <c r="G987" s="711"/>
      <c r="H987" s="711"/>
      <c r="I987" s="711"/>
      <c r="J987" s="711"/>
      <c r="K987" s="711"/>
      <c r="L987" s="711"/>
      <c r="M987" s="711"/>
      <c r="V987" s="715"/>
      <c r="W987" s="711"/>
      <c r="X987" s="711"/>
      <c r="Y987" s="711"/>
    </row>
    <row r="988" spans="1:25" ht="14">
      <c r="A988" s="711"/>
      <c r="B988" s="711"/>
      <c r="C988" s="750"/>
      <c r="D988" s="711"/>
      <c r="E988" s="711"/>
      <c r="F988" s="711"/>
      <c r="G988" s="711"/>
      <c r="H988" s="711"/>
      <c r="I988" s="711"/>
      <c r="J988" s="711"/>
      <c r="K988" s="711"/>
      <c r="L988" s="711"/>
      <c r="M988" s="711"/>
      <c r="V988" s="715"/>
      <c r="W988" s="711"/>
      <c r="X988" s="711"/>
      <c r="Y988" s="711"/>
    </row>
    <row r="989" spans="1:25" ht="14">
      <c r="A989" s="711"/>
      <c r="B989" s="711"/>
      <c r="C989" s="750"/>
      <c r="D989" s="711"/>
      <c r="E989" s="711"/>
      <c r="F989" s="711"/>
      <c r="G989" s="711"/>
      <c r="H989" s="711"/>
      <c r="I989" s="711"/>
      <c r="J989" s="711"/>
      <c r="K989" s="711"/>
      <c r="L989" s="711"/>
      <c r="M989" s="711"/>
      <c r="V989" s="715"/>
      <c r="W989" s="711"/>
      <c r="X989" s="711"/>
      <c r="Y989" s="711"/>
    </row>
    <row r="990" spans="1:25" ht="14">
      <c r="A990" s="711"/>
      <c r="B990" s="711"/>
      <c r="C990" s="750"/>
      <c r="D990" s="711"/>
      <c r="E990" s="711"/>
      <c r="F990" s="711"/>
      <c r="G990" s="711"/>
      <c r="H990" s="711"/>
      <c r="I990" s="711"/>
      <c r="J990" s="711"/>
      <c r="K990" s="711"/>
      <c r="L990" s="711"/>
      <c r="M990" s="711"/>
      <c r="V990" s="715"/>
      <c r="W990" s="711"/>
      <c r="X990" s="711"/>
      <c r="Y990" s="711"/>
    </row>
    <row r="991" spans="1:25" ht="14">
      <c r="A991" s="711"/>
      <c r="B991" s="711"/>
      <c r="C991" s="750"/>
      <c r="D991" s="711"/>
      <c r="E991" s="711"/>
      <c r="F991" s="711"/>
      <c r="G991" s="711"/>
      <c r="H991" s="711"/>
      <c r="I991" s="711"/>
      <c r="J991" s="711"/>
      <c r="K991" s="711"/>
      <c r="L991" s="711"/>
      <c r="M991" s="711"/>
      <c r="V991" s="715"/>
      <c r="W991" s="711"/>
      <c r="X991" s="711"/>
      <c r="Y991" s="711"/>
    </row>
    <row r="992" spans="1:25" ht="14">
      <c r="A992" s="711"/>
      <c r="B992" s="711"/>
      <c r="C992" s="750"/>
      <c r="D992" s="711"/>
      <c r="E992" s="711"/>
      <c r="F992" s="711"/>
      <c r="G992" s="711"/>
      <c r="H992" s="711"/>
      <c r="I992" s="711"/>
      <c r="J992" s="711"/>
      <c r="K992" s="711"/>
      <c r="L992" s="711"/>
      <c r="M992" s="711"/>
      <c r="V992" s="715"/>
      <c r="W992" s="711"/>
      <c r="X992" s="711"/>
      <c r="Y992" s="711"/>
    </row>
    <row r="993" spans="1:25" ht="14">
      <c r="A993" s="711"/>
      <c r="B993" s="711"/>
      <c r="C993" s="750"/>
      <c r="D993" s="711"/>
      <c r="E993" s="711"/>
      <c r="F993" s="711"/>
      <c r="G993" s="711"/>
      <c r="H993" s="711"/>
      <c r="I993" s="711"/>
      <c r="J993" s="711"/>
      <c r="K993" s="711"/>
      <c r="L993" s="711"/>
      <c r="M993" s="711"/>
      <c r="V993" s="715"/>
      <c r="W993" s="711"/>
      <c r="X993" s="711"/>
      <c r="Y993" s="711"/>
    </row>
    <row r="994" spans="1:25" ht="14">
      <c r="A994" s="711"/>
      <c r="B994" s="711"/>
      <c r="C994" s="750"/>
      <c r="D994" s="711"/>
      <c r="E994" s="711"/>
      <c r="F994" s="711"/>
      <c r="G994" s="711"/>
      <c r="H994" s="711"/>
      <c r="I994" s="711"/>
      <c r="J994" s="711"/>
      <c r="K994" s="711"/>
      <c r="L994" s="711"/>
      <c r="M994" s="711"/>
      <c r="V994" s="715"/>
      <c r="W994" s="711"/>
      <c r="X994" s="711"/>
      <c r="Y994" s="711"/>
    </row>
    <row r="995" spans="1:25" ht="14">
      <c r="A995" s="711"/>
      <c r="B995" s="711"/>
      <c r="C995" s="750"/>
      <c r="D995" s="711"/>
      <c r="E995" s="711"/>
      <c r="F995" s="711"/>
      <c r="G995" s="711"/>
      <c r="H995" s="711"/>
      <c r="I995" s="711"/>
      <c r="J995" s="711"/>
      <c r="K995" s="711"/>
      <c r="L995" s="711"/>
      <c r="M995" s="711"/>
      <c r="V995" s="715"/>
      <c r="W995" s="711"/>
      <c r="X995" s="711"/>
      <c r="Y995" s="711"/>
    </row>
    <row r="996" spans="1:25" ht="14">
      <c r="A996" s="711"/>
      <c r="B996" s="711"/>
      <c r="C996" s="750"/>
      <c r="D996" s="711"/>
      <c r="E996" s="711"/>
      <c r="F996" s="711"/>
      <c r="G996" s="711"/>
      <c r="H996" s="711"/>
      <c r="I996" s="711"/>
      <c r="J996" s="711"/>
      <c r="K996" s="711"/>
      <c r="L996" s="711"/>
      <c r="M996" s="711"/>
      <c r="V996" s="715"/>
      <c r="W996" s="711"/>
      <c r="X996" s="711"/>
      <c r="Y996" s="711"/>
    </row>
    <row r="997" spans="1:25" ht="14">
      <c r="A997" s="711"/>
      <c r="B997" s="711"/>
      <c r="C997" s="750"/>
      <c r="D997" s="711"/>
      <c r="E997" s="711"/>
      <c r="F997" s="711"/>
      <c r="G997" s="711"/>
      <c r="H997" s="711"/>
      <c r="I997" s="711"/>
      <c r="J997" s="711"/>
      <c r="K997" s="711"/>
      <c r="L997" s="711"/>
      <c r="M997" s="711"/>
      <c r="V997" s="715"/>
      <c r="W997" s="711"/>
      <c r="X997" s="711"/>
      <c r="Y997" s="711"/>
    </row>
    <row r="998" spans="1:25" ht="14">
      <c r="A998" s="711"/>
      <c r="B998" s="711"/>
      <c r="C998" s="750"/>
      <c r="D998" s="711"/>
      <c r="E998" s="711"/>
      <c r="F998" s="711"/>
      <c r="G998" s="711"/>
      <c r="H998" s="711"/>
      <c r="I998" s="711"/>
      <c r="J998" s="711"/>
      <c r="K998" s="711"/>
      <c r="L998" s="711"/>
      <c r="M998" s="711"/>
      <c r="V998" s="715"/>
      <c r="W998" s="711"/>
      <c r="X998" s="711"/>
      <c r="Y998" s="711"/>
    </row>
    <row r="999" spans="1:25" ht="14">
      <c r="A999" s="711"/>
      <c r="B999" s="711"/>
      <c r="C999" s="750"/>
      <c r="D999" s="711"/>
      <c r="E999" s="711"/>
      <c r="F999" s="711"/>
      <c r="G999" s="711"/>
      <c r="H999" s="711"/>
      <c r="I999" s="711"/>
      <c r="J999" s="711"/>
      <c r="K999" s="711"/>
      <c r="L999" s="711"/>
      <c r="M999" s="711"/>
      <c r="V999" s="715"/>
      <c r="W999" s="711"/>
      <c r="X999" s="711"/>
      <c r="Y999" s="711"/>
    </row>
    <row r="1000" spans="1:25" ht="14">
      <c r="A1000" s="711"/>
      <c r="B1000" s="711"/>
      <c r="C1000" s="750"/>
      <c r="D1000" s="711"/>
      <c r="E1000" s="711"/>
      <c r="F1000" s="711"/>
      <c r="G1000" s="711"/>
      <c r="H1000" s="711"/>
      <c r="I1000" s="711"/>
      <c r="J1000" s="711"/>
      <c r="K1000" s="711"/>
      <c r="L1000" s="711"/>
      <c r="M1000" s="711"/>
      <c r="V1000" s="715"/>
      <c r="W1000" s="711"/>
      <c r="X1000" s="711"/>
      <c r="Y1000" s="711"/>
    </row>
    <row r="1001" spans="1:25" ht="14">
      <c r="A1001" s="711"/>
      <c r="B1001" s="711"/>
      <c r="C1001" s="750"/>
      <c r="D1001" s="711"/>
      <c r="E1001" s="711"/>
      <c r="F1001" s="711"/>
      <c r="G1001" s="711"/>
      <c r="H1001" s="711"/>
      <c r="I1001" s="711"/>
      <c r="J1001" s="711"/>
      <c r="K1001" s="711"/>
      <c r="L1001" s="711"/>
      <c r="M1001" s="711"/>
      <c r="V1001" s="715"/>
      <c r="W1001" s="711"/>
      <c r="X1001" s="711"/>
      <c r="Y1001" s="711"/>
    </row>
    <row r="1002" spans="1:25" ht="14">
      <c r="A1002" s="711"/>
      <c r="B1002" s="711"/>
      <c r="C1002" s="750"/>
      <c r="D1002" s="711"/>
      <c r="E1002" s="711"/>
      <c r="F1002" s="711"/>
      <c r="G1002" s="711"/>
      <c r="H1002" s="711"/>
      <c r="I1002" s="711"/>
      <c r="J1002" s="711"/>
      <c r="K1002" s="711"/>
      <c r="L1002" s="711"/>
      <c r="M1002" s="711"/>
      <c r="V1002" s="715"/>
      <c r="W1002" s="711"/>
      <c r="X1002" s="711"/>
      <c r="Y1002" s="711"/>
    </row>
    <row r="1003" spans="1:25" ht="14">
      <c r="A1003" s="711"/>
      <c r="B1003" s="711"/>
      <c r="C1003" s="750"/>
      <c r="D1003" s="711"/>
      <c r="E1003" s="711"/>
      <c r="F1003" s="711"/>
      <c r="G1003" s="711"/>
      <c r="H1003" s="711"/>
      <c r="I1003" s="711"/>
      <c r="J1003" s="711"/>
      <c r="K1003" s="711"/>
      <c r="L1003" s="711"/>
      <c r="M1003" s="711"/>
      <c r="V1003" s="715"/>
      <c r="W1003" s="711"/>
      <c r="X1003" s="711"/>
      <c r="Y1003" s="711"/>
    </row>
    <row r="1004" spans="1:25" ht="14">
      <c r="A1004" s="711"/>
      <c r="B1004" s="711"/>
      <c r="C1004" s="750"/>
      <c r="D1004" s="711"/>
      <c r="E1004" s="711"/>
      <c r="F1004" s="711"/>
      <c r="G1004" s="711"/>
      <c r="H1004" s="711"/>
      <c r="I1004" s="711"/>
      <c r="J1004" s="711"/>
      <c r="K1004" s="711"/>
      <c r="L1004" s="711"/>
      <c r="M1004" s="711"/>
      <c r="V1004" s="715"/>
      <c r="W1004" s="711"/>
      <c r="X1004" s="711"/>
      <c r="Y1004" s="711"/>
    </row>
    <row r="1005" spans="1:25" ht="14">
      <c r="A1005" s="711"/>
      <c r="B1005" s="711"/>
      <c r="C1005" s="750"/>
      <c r="D1005" s="711"/>
      <c r="E1005" s="711"/>
      <c r="F1005" s="711"/>
      <c r="G1005" s="711"/>
      <c r="H1005" s="711"/>
      <c r="I1005" s="711"/>
      <c r="J1005" s="711"/>
      <c r="K1005" s="711"/>
      <c r="L1005" s="711"/>
      <c r="M1005" s="711"/>
      <c r="V1005" s="715"/>
      <c r="W1005" s="711"/>
      <c r="X1005" s="711"/>
      <c r="Y1005" s="711"/>
    </row>
    <row r="1006" spans="1:25" ht="14">
      <c r="A1006" s="711"/>
      <c r="B1006" s="711"/>
      <c r="C1006" s="750"/>
      <c r="D1006" s="711"/>
      <c r="E1006" s="711"/>
      <c r="F1006" s="711"/>
      <c r="G1006" s="711"/>
      <c r="H1006" s="711"/>
      <c r="I1006" s="711"/>
      <c r="J1006" s="711"/>
      <c r="K1006" s="711"/>
      <c r="L1006" s="711"/>
      <c r="M1006" s="711"/>
      <c r="V1006" s="715"/>
      <c r="W1006" s="711"/>
      <c r="X1006" s="711"/>
      <c r="Y1006" s="711"/>
    </row>
    <row r="1007" spans="1:25" ht="14">
      <c r="A1007" s="711"/>
      <c r="B1007" s="711"/>
      <c r="C1007" s="750"/>
      <c r="D1007" s="711"/>
      <c r="E1007" s="711"/>
      <c r="F1007" s="711"/>
      <c r="G1007" s="711"/>
      <c r="H1007" s="711"/>
      <c r="I1007" s="711"/>
      <c r="J1007" s="711"/>
      <c r="K1007" s="711"/>
      <c r="L1007" s="711"/>
      <c r="M1007" s="711"/>
      <c r="V1007" s="715"/>
      <c r="W1007" s="711"/>
      <c r="X1007" s="711"/>
      <c r="Y1007" s="711"/>
    </row>
    <row r="1008" spans="1:25" ht="14">
      <c r="A1008" s="711"/>
      <c r="B1008" s="711"/>
      <c r="C1008" s="750"/>
      <c r="D1008" s="711"/>
      <c r="E1008" s="711"/>
      <c r="F1008" s="711"/>
      <c r="G1008" s="711"/>
      <c r="H1008" s="711"/>
      <c r="I1008" s="711"/>
      <c r="J1008" s="711"/>
      <c r="K1008" s="711"/>
      <c r="L1008" s="711"/>
      <c r="M1008" s="711"/>
      <c r="V1008" s="715"/>
      <c r="W1008" s="711"/>
      <c r="X1008" s="711"/>
      <c r="Y1008" s="711"/>
    </row>
    <row r="1009" spans="1:25" ht="14">
      <c r="A1009" s="711"/>
      <c r="B1009" s="711"/>
      <c r="C1009" s="750"/>
      <c r="D1009" s="711"/>
      <c r="E1009" s="711"/>
      <c r="F1009" s="711"/>
      <c r="G1009" s="711"/>
      <c r="H1009" s="711"/>
      <c r="I1009" s="711"/>
      <c r="J1009" s="711"/>
      <c r="K1009" s="711"/>
      <c r="L1009" s="711"/>
      <c r="M1009" s="711"/>
      <c r="V1009" s="715"/>
      <c r="W1009" s="711"/>
      <c r="X1009" s="711"/>
      <c r="Y1009" s="711"/>
    </row>
    <row r="1010" spans="1:25" ht="14">
      <c r="A1010" s="711"/>
      <c r="B1010" s="711"/>
      <c r="C1010" s="750"/>
      <c r="D1010" s="711"/>
      <c r="E1010" s="711"/>
      <c r="F1010" s="711"/>
      <c r="G1010" s="711"/>
      <c r="H1010" s="711"/>
      <c r="I1010" s="711"/>
      <c r="J1010" s="711"/>
      <c r="K1010" s="711"/>
      <c r="L1010" s="711"/>
      <c r="M1010" s="711"/>
      <c r="V1010" s="715"/>
      <c r="W1010" s="711"/>
      <c r="X1010" s="711"/>
      <c r="Y1010" s="711"/>
    </row>
    <row r="1011" spans="1:25" ht="14">
      <c r="A1011" s="711"/>
      <c r="B1011" s="711"/>
      <c r="C1011" s="750"/>
      <c r="D1011" s="711"/>
      <c r="E1011" s="711"/>
      <c r="F1011" s="711"/>
      <c r="G1011" s="711"/>
      <c r="H1011" s="711"/>
      <c r="I1011" s="711"/>
      <c r="J1011" s="711"/>
      <c r="K1011" s="711"/>
      <c r="L1011" s="711"/>
      <c r="M1011" s="711"/>
      <c r="V1011" s="715"/>
      <c r="W1011" s="711"/>
      <c r="X1011" s="711"/>
      <c r="Y1011" s="711"/>
    </row>
    <row r="1012" spans="1:25" ht="14">
      <c r="A1012" s="711"/>
      <c r="B1012" s="711"/>
      <c r="C1012" s="750"/>
      <c r="D1012" s="711"/>
      <c r="E1012" s="711"/>
      <c r="F1012" s="711"/>
      <c r="G1012" s="711"/>
      <c r="H1012" s="711"/>
      <c r="I1012" s="711"/>
      <c r="J1012" s="711"/>
      <c r="K1012" s="711"/>
      <c r="L1012" s="711"/>
      <c r="M1012" s="711"/>
      <c r="V1012" s="715"/>
      <c r="W1012" s="711"/>
      <c r="X1012" s="711"/>
      <c r="Y1012" s="711"/>
    </row>
    <row r="1013" spans="1:25" ht="14">
      <c r="A1013" s="711"/>
      <c r="B1013" s="711"/>
      <c r="C1013" s="750"/>
      <c r="D1013" s="711"/>
      <c r="E1013" s="711"/>
      <c r="F1013" s="711"/>
      <c r="G1013" s="711"/>
      <c r="H1013" s="711"/>
      <c r="I1013" s="711"/>
      <c r="J1013" s="711"/>
      <c r="K1013" s="711"/>
      <c r="L1013" s="711"/>
      <c r="M1013" s="711"/>
      <c r="V1013" s="715"/>
      <c r="W1013" s="711"/>
      <c r="X1013" s="711"/>
      <c r="Y1013" s="711"/>
    </row>
    <row r="1014" spans="1:25" ht="14">
      <c r="A1014" s="711"/>
      <c r="B1014" s="711"/>
      <c r="C1014" s="750"/>
      <c r="D1014" s="711"/>
      <c r="E1014" s="711"/>
      <c r="F1014" s="711"/>
      <c r="G1014" s="711"/>
      <c r="H1014" s="711"/>
      <c r="I1014" s="711"/>
      <c r="J1014" s="711"/>
      <c r="K1014" s="711"/>
      <c r="L1014" s="711"/>
      <c r="M1014" s="711"/>
      <c r="V1014" s="715"/>
      <c r="W1014" s="711"/>
      <c r="X1014" s="711"/>
      <c r="Y1014" s="711"/>
    </row>
    <row r="1015" spans="1:25" ht="14">
      <c r="A1015" s="711"/>
      <c r="B1015" s="711"/>
      <c r="C1015" s="750"/>
      <c r="D1015" s="711"/>
      <c r="E1015" s="711"/>
      <c r="F1015" s="711"/>
      <c r="G1015" s="711"/>
      <c r="H1015" s="711"/>
      <c r="I1015" s="711"/>
      <c r="J1015" s="711"/>
      <c r="K1015" s="711"/>
      <c r="L1015" s="711"/>
      <c r="M1015" s="711"/>
      <c r="V1015" s="715"/>
      <c r="W1015" s="711"/>
      <c r="X1015" s="711"/>
      <c r="Y1015" s="711"/>
    </row>
    <row r="1016" spans="1:25" ht="14">
      <c r="A1016" s="711"/>
      <c r="B1016" s="711"/>
      <c r="C1016" s="750"/>
      <c r="D1016" s="711"/>
      <c r="E1016" s="711"/>
      <c r="F1016" s="711"/>
      <c r="G1016" s="711"/>
      <c r="H1016" s="711"/>
      <c r="I1016" s="711"/>
      <c r="J1016" s="711"/>
      <c r="K1016" s="711"/>
      <c r="L1016" s="711"/>
      <c r="M1016" s="711"/>
      <c r="V1016" s="715"/>
      <c r="W1016" s="711"/>
      <c r="X1016" s="711"/>
      <c r="Y1016" s="711"/>
    </row>
    <row r="1017" spans="1:25" ht="14">
      <c r="A1017" s="711"/>
      <c r="B1017" s="711"/>
      <c r="C1017" s="750"/>
      <c r="D1017" s="711"/>
      <c r="E1017" s="711"/>
      <c r="F1017" s="711"/>
      <c r="G1017" s="711"/>
      <c r="H1017" s="711"/>
      <c r="I1017" s="711"/>
      <c r="J1017" s="711"/>
      <c r="K1017" s="711"/>
      <c r="L1017" s="711"/>
      <c r="M1017" s="711"/>
      <c r="V1017" s="715"/>
      <c r="W1017" s="711"/>
      <c r="X1017" s="711"/>
      <c r="Y1017" s="711"/>
    </row>
    <row r="1018" spans="1:25" ht="14">
      <c r="A1018" s="711"/>
      <c r="B1018" s="711"/>
      <c r="C1018" s="750"/>
      <c r="D1018" s="711"/>
      <c r="E1018" s="711"/>
      <c r="F1018" s="711"/>
      <c r="G1018" s="711"/>
      <c r="H1018" s="711"/>
      <c r="I1018" s="711"/>
      <c r="J1018" s="711"/>
      <c r="K1018" s="711"/>
      <c r="L1018" s="711"/>
      <c r="M1018" s="711"/>
      <c r="V1018" s="715"/>
      <c r="W1018" s="711"/>
      <c r="X1018" s="711"/>
      <c r="Y1018" s="711"/>
    </row>
    <row r="1019" spans="1:25" ht="14">
      <c r="A1019" s="711"/>
      <c r="B1019" s="711"/>
      <c r="C1019" s="750"/>
      <c r="D1019" s="711"/>
      <c r="E1019" s="711"/>
      <c r="F1019" s="711"/>
      <c r="G1019" s="711"/>
      <c r="H1019" s="711"/>
      <c r="I1019" s="711"/>
      <c r="J1019" s="711"/>
      <c r="K1019" s="711"/>
      <c r="L1019" s="711"/>
      <c r="M1019" s="711"/>
      <c r="V1019" s="715"/>
      <c r="W1019" s="711"/>
      <c r="X1019" s="711"/>
      <c r="Y1019" s="711"/>
    </row>
    <row r="1020" spans="1:25" ht="14">
      <c r="A1020" s="711"/>
      <c r="B1020" s="711"/>
      <c r="C1020" s="750"/>
      <c r="D1020" s="711"/>
      <c r="E1020" s="711"/>
      <c r="F1020" s="711"/>
      <c r="G1020" s="711"/>
      <c r="H1020" s="711"/>
      <c r="I1020" s="711"/>
      <c r="J1020" s="711"/>
      <c r="K1020" s="711"/>
      <c r="L1020" s="711"/>
      <c r="M1020" s="711"/>
      <c r="V1020" s="715"/>
      <c r="W1020" s="711"/>
      <c r="X1020" s="711"/>
      <c r="Y1020" s="711"/>
    </row>
    <row r="1021" spans="1:25" ht="14">
      <c r="A1021" s="711"/>
      <c r="B1021" s="711"/>
      <c r="C1021" s="750"/>
      <c r="D1021" s="711"/>
      <c r="E1021" s="711"/>
      <c r="F1021" s="711"/>
      <c r="G1021" s="711"/>
      <c r="H1021" s="711"/>
      <c r="I1021" s="711"/>
      <c r="J1021" s="711"/>
      <c r="K1021" s="711"/>
      <c r="L1021" s="711"/>
      <c r="M1021" s="711"/>
      <c r="V1021" s="715"/>
      <c r="W1021" s="711"/>
      <c r="X1021" s="711"/>
      <c r="Y1021" s="711"/>
    </row>
    <row r="1022" spans="1:25" ht="14">
      <c r="A1022" s="711"/>
      <c r="B1022" s="711"/>
      <c r="C1022" s="750"/>
      <c r="D1022" s="711"/>
      <c r="E1022" s="711"/>
      <c r="F1022" s="711"/>
      <c r="G1022" s="711"/>
      <c r="H1022" s="711"/>
      <c r="I1022" s="711"/>
      <c r="J1022" s="711"/>
      <c r="K1022" s="711"/>
      <c r="L1022" s="711"/>
      <c r="M1022" s="711"/>
      <c r="V1022" s="715"/>
      <c r="W1022" s="711"/>
      <c r="X1022" s="711"/>
      <c r="Y1022" s="711"/>
    </row>
    <row r="1023" spans="1:25" ht="14">
      <c r="A1023" s="711"/>
      <c r="B1023" s="711"/>
      <c r="C1023" s="750"/>
      <c r="D1023" s="711"/>
      <c r="E1023" s="711"/>
      <c r="F1023" s="711"/>
      <c r="G1023" s="711"/>
      <c r="H1023" s="711"/>
      <c r="I1023" s="711"/>
      <c r="J1023" s="711"/>
      <c r="K1023" s="711"/>
      <c r="L1023" s="711"/>
      <c r="M1023" s="711"/>
      <c r="V1023" s="715"/>
      <c r="W1023" s="711"/>
      <c r="X1023" s="711"/>
      <c r="Y1023" s="711"/>
    </row>
    <row r="1024" spans="1:25" ht="14">
      <c r="A1024" s="711"/>
      <c r="B1024" s="711"/>
      <c r="C1024" s="750"/>
      <c r="D1024" s="711"/>
      <c r="E1024" s="711"/>
      <c r="F1024" s="711"/>
      <c r="G1024" s="711"/>
      <c r="H1024" s="711"/>
      <c r="I1024" s="711"/>
      <c r="J1024" s="711"/>
      <c r="K1024" s="711"/>
      <c r="L1024" s="711"/>
      <c r="M1024" s="711"/>
      <c r="V1024" s="715"/>
      <c r="W1024" s="711"/>
      <c r="X1024" s="711"/>
      <c r="Y1024" s="711"/>
    </row>
    <row r="1025" spans="1:25" ht="14">
      <c r="A1025" s="711"/>
      <c r="B1025" s="711"/>
      <c r="C1025" s="750"/>
      <c r="D1025" s="711"/>
      <c r="E1025" s="711"/>
      <c r="F1025" s="711"/>
      <c r="G1025" s="711"/>
      <c r="H1025" s="711"/>
      <c r="I1025" s="711"/>
      <c r="J1025" s="711"/>
      <c r="K1025" s="711"/>
      <c r="L1025" s="711"/>
      <c r="M1025" s="711"/>
      <c r="V1025" s="715"/>
      <c r="W1025" s="711"/>
      <c r="X1025" s="711"/>
      <c r="Y1025" s="711"/>
    </row>
    <row r="1026" spans="1:25" ht="14">
      <c r="A1026" s="711"/>
      <c r="B1026" s="711"/>
      <c r="C1026" s="750"/>
      <c r="D1026" s="711"/>
      <c r="E1026" s="711"/>
      <c r="F1026" s="711"/>
      <c r="G1026" s="711"/>
      <c r="H1026" s="711"/>
      <c r="I1026" s="711"/>
      <c r="J1026" s="711"/>
      <c r="K1026" s="711"/>
      <c r="L1026" s="711"/>
      <c r="M1026" s="711"/>
      <c r="V1026" s="715"/>
      <c r="W1026" s="711"/>
      <c r="X1026" s="711"/>
      <c r="Y1026" s="711"/>
    </row>
    <row r="1027" spans="1:25" ht="14">
      <c r="A1027" s="711"/>
      <c r="B1027" s="711"/>
      <c r="C1027" s="750"/>
      <c r="D1027" s="711"/>
      <c r="E1027" s="711"/>
      <c r="F1027" s="711"/>
      <c r="G1027" s="711"/>
      <c r="H1027" s="711"/>
      <c r="I1027" s="711"/>
      <c r="J1027" s="711"/>
      <c r="K1027" s="711"/>
      <c r="L1027" s="711"/>
      <c r="M1027" s="711"/>
      <c r="V1027" s="715"/>
      <c r="W1027" s="711"/>
      <c r="X1027" s="711"/>
      <c r="Y1027" s="711"/>
    </row>
    <row r="1028" spans="1:25" ht="14">
      <c r="A1028" s="711"/>
      <c r="B1028" s="711"/>
      <c r="C1028" s="750"/>
      <c r="D1028" s="711"/>
      <c r="E1028" s="711"/>
      <c r="F1028" s="711"/>
      <c r="G1028" s="711"/>
      <c r="H1028" s="711"/>
      <c r="I1028" s="711"/>
      <c r="J1028" s="711"/>
      <c r="K1028" s="711"/>
      <c r="L1028" s="711"/>
      <c r="M1028" s="711"/>
      <c r="V1028" s="715"/>
      <c r="W1028" s="711"/>
      <c r="X1028" s="711"/>
      <c r="Y1028" s="711"/>
    </row>
    <row r="1029" spans="1:25" ht="14">
      <c r="A1029" s="711"/>
      <c r="B1029" s="711"/>
      <c r="C1029" s="750"/>
      <c r="D1029" s="711"/>
      <c r="E1029" s="711"/>
      <c r="F1029" s="711"/>
      <c r="G1029" s="711"/>
      <c r="H1029" s="711"/>
      <c r="I1029" s="711"/>
      <c r="J1029" s="711"/>
      <c r="K1029" s="711"/>
      <c r="L1029" s="711"/>
      <c r="M1029" s="711"/>
      <c r="V1029" s="715"/>
      <c r="W1029" s="711"/>
      <c r="X1029" s="711"/>
      <c r="Y1029" s="711"/>
    </row>
    <row r="1030" spans="1:25" ht="14">
      <c r="A1030" s="711"/>
      <c r="B1030" s="711"/>
      <c r="C1030" s="750"/>
      <c r="D1030" s="711"/>
      <c r="E1030" s="711"/>
      <c r="F1030" s="711"/>
      <c r="G1030" s="711"/>
      <c r="H1030" s="711"/>
      <c r="I1030" s="711"/>
      <c r="J1030" s="711"/>
      <c r="K1030" s="711"/>
      <c r="L1030" s="711"/>
      <c r="M1030" s="711"/>
      <c r="V1030" s="715"/>
      <c r="W1030" s="711"/>
      <c r="X1030" s="711"/>
      <c r="Y1030" s="711"/>
    </row>
    <row r="1031" spans="1:25" ht="14">
      <c r="A1031" s="711"/>
      <c r="B1031" s="711"/>
      <c r="C1031" s="750"/>
      <c r="D1031" s="711"/>
      <c r="E1031" s="711"/>
      <c r="F1031" s="711"/>
      <c r="G1031" s="711"/>
      <c r="H1031" s="711"/>
      <c r="I1031" s="711"/>
      <c r="J1031" s="711"/>
      <c r="K1031" s="711"/>
      <c r="L1031" s="711"/>
      <c r="M1031" s="711"/>
      <c r="V1031" s="715"/>
      <c r="W1031" s="711"/>
      <c r="X1031" s="711"/>
      <c r="Y1031" s="711"/>
    </row>
    <row r="1032" spans="1:25" ht="14">
      <c r="A1032" s="711"/>
      <c r="B1032" s="711"/>
      <c r="C1032" s="750"/>
      <c r="D1032" s="711"/>
      <c r="E1032" s="711"/>
      <c r="F1032" s="711"/>
      <c r="G1032" s="711"/>
      <c r="H1032" s="711"/>
      <c r="I1032" s="711"/>
      <c r="J1032" s="711"/>
      <c r="K1032" s="711"/>
      <c r="L1032" s="711"/>
      <c r="M1032" s="711"/>
      <c r="V1032" s="715"/>
      <c r="W1032" s="711"/>
      <c r="X1032" s="711"/>
      <c r="Y1032" s="711"/>
    </row>
    <row r="1033" spans="1:25" ht="14">
      <c r="A1033" s="711"/>
      <c r="B1033" s="711"/>
      <c r="C1033" s="750"/>
      <c r="D1033" s="711"/>
      <c r="E1033" s="711"/>
      <c r="F1033" s="711"/>
      <c r="G1033" s="711"/>
      <c r="H1033" s="711"/>
      <c r="I1033" s="711"/>
      <c r="J1033" s="711"/>
      <c r="K1033" s="711"/>
      <c r="L1033" s="711"/>
      <c r="M1033" s="711"/>
      <c r="V1033" s="715"/>
      <c r="W1033" s="711"/>
      <c r="X1033" s="711"/>
      <c r="Y1033" s="711"/>
    </row>
    <row r="1034" spans="1:25" ht="14">
      <c r="A1034" s="711"/>
      <c r="B1034" s="711"/>
      <c r="C1034" s="750"/>
      <c r="D1034" s="711"/>
      <c r="E1034" s="711"/>
      <c r="F1034" s="711"/>
      <c r="G1034" s="711"/>
      <c r="H1034" s="711"/>
      <c r="I1034" s="711"/>
      <c r="J1034" s="711"/>
      <c r="K1034" s="711"/>
      <c r="L1034" s="711"/>
      <c r="M1034" s="711"/>
      <c r="V1034" s="715"/>
      <c r="W1034" s="711"/>
      <c r="X1034" s="711"/>
      <c r="Y1034" s="711"/>
    </row>
    <row r="1035" spans="1:25" ht="14">
      <c r="A1035" s="711"/>
      <c r="B1035" s="711"/>
      <c r="C1035" s="750"/>
      <c r="D1035" s="711"/>
      <c r="E1035" s="711"/>
      <c r="F1035" s="711"/>
      <c r="G1035" s="711"/>
      <c r="H1035" s="711"/>
      <c r="I1035" s="711"/>
      <c r="J1035" s="711"/>
      <c r="K1035" s="711"/>
      <c r="L1035" s="711"/>
      <c r="M1035" s="711"/>
      <c r="V1035" s="715"/>
      <c r="W1035" s="711"/>
      <c r="X1035" s="711"/>
      <c r="Y1035" s="711"/>
    </row>
    <row r="1036" spans="1:25" ht="14">
      <c r="A1036" s="711"/>
      <c r="B1036" s="711"/>
      <c r="C1036" s="750"/>
      <c r="D1036" s="711"/>
      <c r="E1036" s="711"/>
      <c r="F1036" s="711"/>
      <c r="G1036" s="711"/>
      <c r="H1036" s="711"/>
      <c r="I1036" s="711"/>
      <c r="J1036" s="711"/>
      <c r="K1036" s="711"/>
      <c r="L1036" s="711"/>
      <c r="M1036" s="711"/>
      <c r="V1036" s="715"/>
      <c r="W1036" s="711"/>
      <c r="X1036" s="711"/>
      <c r="Y1036" s="711"/>
    </row>
    <row r="1037" spans="1:25" ht="14">
      <c r="A1037" s="711"/>
      <c r="B1037" s="711"/>
      <c r="C1037" s="750"/>
      <c r="D1037" s="711"/>
      <c r="E1037" s="711"/>
      <c r="F1037" s="711"/>
      <c r="G1037" s="711"/>
      <c r="H1037" s="711"/>
      <c r="I1037" s="711"/>
      <c r="J1037" s="711"/>
      <c r="K1037" s="711"/>
      <c r="L1037" s="711"/>
      <c r="M1037" s="711"/>
      <c r="V1037" s="715"/>
      <c r="W1037" s="711"/>
      <c r="X1037" s="711"/>
      <c r="Y1037" s="711"/>
    </row>
    <row r="1038" spans="1:25" ht="14">
      <c r="A1038" s="711"/>
      <c r="B1038" s="711"/>
      <c r="C1038" s="750"/>
      <c r="D1038" s="711"/>
      <c r="E1038" s="711"/>
      <c r="F1038" s="711"/>
      <c r="G1038" s="711"/>
      <c r="H1038" s="711"/>
      <c r="I1038" s="711"/>
      <c r="J1038" s="711"/>
      <c r="K1038" s="711"/>
      <c r="L1038" s="711"/>
      <c r="M1038" s="711"/>
      <c r="V1038" s="715"/>
      <c r="W1038" s="711"/>
      <c r="X1038" s="711"/>
      <c r="Y1038" s="711"/>
    </row>
    <row r="1039" spans="1:25" ht="14">
      <c r="A1039" s="711"/>
      <c r="B1039" s="711"/>
      <c r="C1039" s="750"/>
      <c r="D1039" s="711"/>
      <c r="E1039" s="711"/>
      <c r="F1039" s="711"/>
      <c r="G1039" s="711"/>
      <c r="H1039" s="711"/>
      <c r="I1039" s="711"/>
      <c r="J1039" s="711"/>
      <c r="K1039" s="711"/>
      <c r="L1039" s="711"/>
      <c r="M1039" s="711"/>
      <c r="V1039" s="715"/>
      <c r="W1039" s="711"/>
      <c r="X1039" s="711"/>
      <c r="Y1039" s="711"/>
    </row>
    <row r="1040" spans="1:25" ht="14">
      <c r="A1040" s="711"/>
      <c r="B1040" s="711"/>
      <c r="C1040" s="750"/>
      <c r="D1040" s="711"/>
      <c r="E1040" s="711"/>
      <c r="F1040" s="711"/>
      <c r="G1040" s="711"/>
      <c r="H1040" s="711"/>
      <c r="I1040" s="711"/>
      <c r="J1040" s="711"/>
      <c r="K1040" s="711"/>
      <c r="L1040" s="711"/>
      <c r="M1040" s="711"/>
      <c r="V1040" s="715"/>
      <c r="W1040" s="711"/>
      <c r="X1040" s="711"/>
      <c r="Y1040" s="711"/>
    </row>
    <row r="1041" spans="1:25" ht="14">
      <c r="A1041" s="711"/>
      <c r="B1041" s="711"/>
      <c r="C1041" s="750"/>
      <c r="D1041" s="711"/>
      <c r="E1041" s="711"/>
      <c r="F1041" s="711"/>
      <c r="G1041" s="711"/>
      <c r="H1041" s="711"/>
      <c r="I1041" s="711"/>
      <c r="J1041" s="711"/>
      <c r="K1041" s="711"/>
      <c r="L1041" s="711"/>
      <c r="M1041" s="711"/>
      <c r="V1041" s="715"/>
      <c r="W1041" s="711"/>
      <c r="X1041" s="711"/>
      <c r="Y1041" s="711"/>
    </row>
    <row r="1042" spans="1:25" ht="14">
      <c r="A1042" s="711"/>
      <c r="B1042" s="711"/>
      <c r="C1042" s="750"/>
      <c r="D1042" s="711"/>
      <c r="E1042" s="711"/>
      <c r="F1042" s="711"/>
      <c r="G1042" s="711"/>
      <c r="H1042" s="711"/>
      <c r="I1042" s="711"/>
      <c r="J1042" s="711"/>
      <c r="K1042" s="711"/>
      <c r="L1042" s="711"/>
      <c r="M1042" s="711"/>
      <c r="V1042" s="715"/>
      <c r="W1042" s="711"/>
      <c r="X1042" s="711"/>
      <c r="Y1042" s="711"/>
    </row>
    <row r="1043" spans="1:25" ht="14">
      <c r="A1043" s="711"/>
      <c r="B1043" s="711"/>
      <c r="C1043" s="750"/>
      <c r="D1043" s="711"/>
      <c r="E1043" s="711"/>
      <c r="F1043" s="711"/>
      <c r="G1043" s="711"/>
      <c r="H1043" s="711"/>
      <c r="I1043" s="711"/>
      <c r="J1043" s="711"/>
      <c r="K1043" s="711"/>
      <c r="L1043" s="711"/>
      <c r="M1043" s="711"/>
      <c r="V1043" s="715"/>
      <c r="W1043" s="711"/>
      <c r="X1043" s="711"/>
      <c r="Y1043" s="711"/>
    </row>
    <row r="1044" spans="1:25" ht="14">
      <c r="A1044" s="711"/>
      <c r="B1044" s="711"/>
      <c r="C1044" s="750"/>
      <c r="D1044" s="711"/>
      <c r="E1044" s="711"/>
      <c r="F1044" s="711"/>
      <c r="G1044" s="711"/>
      <c r="H1044" s="711"/>
      <c r="I1044" s="711"/>
      <c r="J1044" s="711"/>
      <c r="K1044" s="711"/>
      <c r="L1044" s="711"/>
      <c r="M1044" s="711"/>
      <c r="V1044" s="715"/>
      <c r="W1044" s="711"/>
      <c r="X1044" s="711"/>
      <c r="Y1044" s="711"/>
    </row>
    <row r="1045" spans="1:25" ht="14">
      <c r="A1045" s="711"/>
      <c r="B1045" s="711"/>
      <c r="C1045" s="750"/>
      <c r="D1045" s="711"/>
      <c r="E1045" s="711"/>
      <c r="F1045" s="711"/>
      <c r="G1045" s="711"/>
      <c r="H1045" s="711"/>
      <c r="I1045" s="711"/>
      <c r="J1045" s="711"/>
      <c r="K1045" s="711"/>
      <c r="L1045" s="711"/>
      <c r="M1045" s="711"/>
      <c r="V1045" s="715"/>
      <c r="W1045" s="711"/>
      <c r="X1045" s="711"/>
      <c r="Y1045" s="711"/>
    </row>
    <row r="1046" spans="1:25" ht="14">
      <c r="A1046" s="711"/>
      <c r="B1046" s="711"/>
      <c r="C1046" s="750"/>
      <c r="D1046" s="711"/>
      <c r="E1046" s="711"/>
      <c r="F1046" s="711"/>
      <c r="G1046" s="711"/>
      <c r="H1046" s="711"/>
      <c r="I1046" s="711"/>
      <c r="J1046" s="711"/>
      <c r="K1046" s="711"/>
      <c r="L1046" s="711"/>
      <c r="M1046" s="711"/>
      <c r="V1046" s="715"/>
      <c r="W1046" s="711"/>
      <c r="X1046" s="711"/>
      <c r="Y1046" s="711"/>
    </row>
    <row r="1047" spans="1:25" ht="14">
      <c r="A1047" s="711"/>
      <c r="B1047" s="711"/>
      <c r="C1047" s="750"/>
      <c r="D1047" s="711"/>
      <c r="E1047" s="711"/>
      <c r="F1047" s="711"/>
      <c r="G1047" s="711"/>
      <c r="H1047" s="711"/>
      <c r="I1047" s="711"/>
      <c r="J1047" s="711"/>
      <c r="K1047" s="711"/>
      <c r="L1047" s="711"/>
      <c r="M1047" s="711"/>
      <c r="V1047" s="715"/>
      <c r="W1047" s="711"/>
      <c r="X1047" s="711"/>
      <c r="Y1047" s="711"/>
    </row>
    <row r="1048" spans="1:25" ht="14">
      <c r="A1048" s="711"/>
      <c r="B1048" s="711"/>
      <c r="C1048" s="750"/>
      <c r="D1048" s="711"/>
      <c r="E1048" s="711"/>
      <c r="F1048" s="711"/>
      <c r="G1048" s="711"/>
      <c r="H1048" s="711"/>
      <c r="I1048" s="711"/>
      <c r="J1048" s="711"/>
      <c r="K1048" s="711"/>
      <c r="L1048" s="711"/>
      <c r="M1048" s="711"/>
      <c r="V1048" s="715"/>
      <c r="W1048" s="711"/>
      <c r="X1048" s="711"/>
      <c r="Y1048" s="711"/>
    </row>
    <row r="1049" spans="1:25" ht="14">
      <c r="A1049" s="711"/>
      <c r="B1049" s="711"/>
      <c r="C1049" s="750"/>
      <c r="D1049" s="711"/>
      <c r="E1049" s="711"/>
      <c r="F1049" s="711"/>
      <c r="G1049" s="711"/>
      <c r="H1049" s="711"/>
      <c r="I1049" s="711"/>
      <c r="J1049" s="711"/>
      <c r="K1049" s="711"/>
      <c r="L1049" s="711"/>
      <c r="M1049" s="711"/>
      <c r="V1049" s="715"/>
      <c r="W1049" s="711"/>
      <c r="X1049" s="711"/>
      <c r="Y1049" s="711"/>
    </row>
    <row r="1050" spans="1:25" ht="14">
      <c r="A1050" s="711"/>
      <c r="B1050" s="711"/>
      <c r="C1050" s="750"/>
      <c r="D1050" s="711"/>
      <c r="E1050" s="711"/>
      <c r="F1050" s="711"/>
      <c r="G1050" s="711"/>
      <c r="H1050" s="711"/>
      <c r="I1050" s="711"/>
      <c r="J1050" s="711"/>
      <c r="K1050" s="711"/>
      <c r="L1050" s="711"/>
      <c r="M1050" s="711"/>
      <c r="V1050" s="715"/>
      <c r="W1050" s="711"/>
      <c r="X1050" s="711"/>
      <c r="Y1050" s="711"/>
    </row>
    <row r="1051" spans="1:25" ht="14">
      <c r="A1051" s="711"/>
      <c r="B1051" s="711"/>
      <c r="C1051" s="750"/>
      <c r="D1051" s="711"/>
      <c r="E1051" s="711"/>
      <c r="F1051" s="711"/>
      <c r="G1051" s="711"/>
      <c r="H1051" s="711"/>
      <c r="I1051" s="711"/>
      <c r="J1051" s="711"/>
      <c r="K1051" s="711"/>
      <c r="L1051" s="711"/>
      <c r="M1051" s="711"/>
      <c r="V1051" s="715"/>
      <c r="W1051" s="711"/>
      <c r="X1051" s="711"/>
      <c r="Y1051" s="711"/>
    </row>
    <row r="1052" spans="1:25" ht="14">
      <c r="A1052" s="711"/>
      <c r="B1052" s="711"/>
      <c r="C1052" s="750"/>
      <c r="D1052" s="711"/>
      <c r="E1052" s="711"/>
      <c r="F1052" s="711"/>
      <c r="G1052" s="711"/>
      <c r="H1052" s="711"/>
      <c r="I1052" s="711"/>
      <c r="J1052" s="711"/>
      <c r="K1052" s="711"/>
      <c r="L1052" s="711"/>
      <c r="M1052" s="711"/>
      <c r="V1052" s="715"/>
      <c r="W1052" s="711"/>
      <c r="X1052" s="711"/>
      <c r="Y1052" s="711"/>
    </row>
    <row r="1053" spans="1:25" ht="14">
      <c r="A1053" s="711"/>
      <c r="B1053" s="711"/>
      <c r="C1053" s="750"/>
      <c r="D1053" s="711"/>
      <c r="E1053" s="711"/>
      <c r="F1053" s="711"/>
      <c r="G1053" s="711"/>
      <c r="H1053" s="711"/>
      <c r="I1053" s="711"/>
      <c r="J1053" s="711"/>
      <c r="K1053" s="711"/>
      <c r="L1053" s="711"/>
      <c r="M1053" s="711"/>
      <c r="V1053" s="715"/>
      <c r="W1053" s="711"/>
      <c r="X1053" s="711"/>
      <c r="Y1053" s="711"/>
    </row>
    <row r="1054" spans="1:25" ht="14">
      <c r="A1054" s="711"/>
      <c r="B1054" s="711"/>
      <c r="C1054" s="750"/>
      <c r="D1054" s="711"/>
      <c r="E1054" s="711"/>
      <c r="F1054" s="711"/>
      <c r="G1054" s="711"/>
      <c r="H1054" s="711"/>
      <c r="I1054" s="711"/>
      <c r="J1054" s="711"/>
      <c r="K1054" s="711"/>
      <c r="L1054" s="711"/>
      <c r="M1054" s="711"/>
      <c r="V1054" s="715"/>
      <c r="W1054" s="711"/>
      <c r="X1054" s="711"/>
      <c r="Y1054" s="711"/>
    </row>
    <row r="1055" spans="1:25" ht="14">
      <c r="A1055" s="711"/>
      <c r="B1055" s="711"/>
      <c r="C1055" s="750"/>
      <c r="D1055" s="711"/>
      <c r="E1055" s="711"/>
      <c r="F1055" s="711"/>
      <c r="G1055" s="711"/>
      <c r="H1055" s="711"/>
      <c r="I1055" s="711"/>
      <c r="J1055" s="711"/>
      <c r="K1055" s="711"/>
      <c r="L1055" s="711"/>
      <c r="M1055" s="711"/>
      <c r="V1055" s="715"/>
      <c r="W1055" s="711"/>
      <c r="X1055" s="711"/>
      <c r="Y1055" s="711"/>
    </row>
    <row r="1056" spans="1:25" ht="14">
      <c r="A1056" s="711"/>
      <c r="B1056" s="711"/>
      <c r="C1056" s="750"/>
      <c r="D1056" s="711"/>
      <c r="E1056" s="711"/>
      <c r="F1056" s="711"/>
      <c r="G1056" s="711"/>
      <c r="H1056" s="711"/>
      <c r="I1056" s="711"/>
      <c r="J1056" s="711"/>
      <c r="K1056" s="711"/>
      <c r="L1056" s="711"/>
      <c r="M1056" s="711"/>
      <c r="V1056" s="715"/>
      <c r="W1056" s="711"/>
      <c r="X1056" s="711"/>
      <c r="Y1056" s="711"/>
    </row>
    <row r="1057" spans="1:25" ht="14">
      <c r="A1057" s="711"/>
      <c r="B1057" s="711"/>
      <c r="C1057" s="750"/>
      <c r="D1057" s="711"/>
      <c r="E1057" s="711"/>
      <c r="F1057" s="711"/>
      <c r="G1057" s="711"/>
      <c r="H1057" s="711"/>
      <c r="I1057" s="711"/>
      <c r="J1057" s="711"/>
      <c r="K1057" s="711"/>
      <c r="L1057" s="711"/>
      <c r="M1057" s="711"/>
      <c r="V1057" s="715"/>
      <c r="W1057" s="711"/>
      <c r="X1057" s="711"/>
      <c r="Y1057" s="711"/>
    </row>
    <row r="1058" spans="1:25" ht="14">
      <c r="A1058" s="711"/>
      <c r="B1058" s="711"/>
      <c r="C1058" s="750"/>
      <c r="D1058" s="711"/>
      <c r="E1058" s="711"/>
      <c r="F1058" s="711"/>
      <c r="G1058" s="711"/>
      <c r="H1058" s="711"/>
      <c r="I1058" s="711"/>
      <c r="J1058" s="711"/>
      <c r="K1058" s="711"/>
      <c r="L1058" s="711"/>
      <c r="M1058" s="711"/>
      <c r="V1058" s="715"/>
      <c r="W1058" s="711"/>
      <c r="X1058" s="711"/>
      <c r="Y1058" s="711"/>
    </row>
    <row r="1059" spans="1:25" ht="14">
      <c r="A1059" s="711"/>
      <c r="B1059" s="711"/>
      <c r="C1059" s="750"/>
      <c r="D1059" s="711"/>
      <c r="E1059" s="711"/>
      <c r="F1059" s="711"/>
      <c r="G1059" s="711"/>
      <c r="H1059" s="711"/>
      <c r="I1059" s="711"/>
      <c r="J1059" s="711"/>
      <c r="K1059" s="711"/>
      <c r="L1059" s="711"/>
      <c r="M1059" s="711"/>
      <c r="V1059" s="715"/>
      <c r="W1059" s="711"/>
      <c r="X1059" s="711"/>
      <c r="Y1059" s="711"/>
    </row>
    <row r="1060" spans="1:25" ht="14">
      <c r="A1060" s="711"/>
      <c r="B1060" s="711"/>
      <c r="C1060" s="750"/>
      <c r="D1060" s="711"/>
      <c r="E1060" s="711"/>
      <c r="F1060" s="711"/>
      <c r="G1060" s="711"/>
      <c r="H1060" s="711"/>
      <c r="I1060" s="711"/>
      <c r="J1060" s="711"/>
      <c r="K1060" s="711"/>
      <c r="L1060" s="711"/>
      <c r="M1060" s="711"/>
      <c r="V1060" s="715"/>
      <c r="W1060" s="711"/>
      <c r="X1060" s="711"/>
      <c r="Y1060" s="711"/>
    </row>
    <row r="1061" spans="1:25" ht="14">
      <c r="A1061" s="711"/>
      <c r="B1061" s="711"/>
      <c r="C1061" s="750"/>
      <c r="D1061" s="711"/>
      <c r="E1061" s="711"/>
      <c r="F1061" s="711"/>
      <c r="G1061" s="711"/>
      <c r="H1061" s="711"/>
      <c r="I1061" s="711"/>
      <c r="J1061" s="711"/>
      <c r="K1061" s="711"/>
      <c r="L1061" s="711"/>
      <c r="M1061" s="711"/>
      <c r="V1061" s="715"/>
      <c r="W1061" s="711"/>
      <c r="X1061" s="711"/>
      <c r="Y1061" s="711"/>
    </row>
    <row r="1062" spans="1:25" ht="14">
      <c r="A1062" s="711"/>
      <c r="B1062" s="711"/>
      <c r="C1062" s="750"/>
      <c r="D1062" s="711"/>
      <c r="E1062" s="711"/>
      <c r="F1062" s="711"/>
      <c r="G1062" s="711"/>
      <c r="H1062" s="711"/>
      <c r="I1062" s="711"/>
      <c r="J1062" s="711"/>
      <c r="K1062" s="711"/>
      <c r="L1062" s="711"/>
      <c r="M1062" s="711"/>
      <c r="V1062" s="715"/>
      <c r="W1062" s="711"/>
      <c r="X1062" s="711"/>
      <c r="Y1062" s="711"/>
    </row>
    <row r="1063" spans="1:25" ht="14">
      <c r="A1063" s="711"/>
      <c r="B1063" s="711"/>
      <c r="C1063" s="750"/>
      <c r="D1063" s="711"/>
      <c r="E1063" s="711"/>
      <c r="F1063" s="711"/>
      <c r="G1063" s="711"/>
      <c r="H1063" s="711"/>
      <c r="I1063" s="711"/>
      <c r="J1063" s="711"/>
      <c r="K1063" s="711"/>
      <c r="L1063" s="711"/>
      <c r="M1063" s="711"/>
      <c r="V1063" s="715"/>
      <c r="W1063" s="711"/>
      <c r="X1063" s="711"/>
      <c r="Y1063" s="711"/>
    </row>
    <row r="1064" spans="1:25" ht="14">
      <c r="A1064" s="711"/>
      <c r="B1064" s="711"/>
      <c r="C1064" s="750"/>
      <c r="D1064" s="711"/>
      <c r="E1064" s="711"/>
      <c r="F1064" s="711"/>
      <c r="G1064" s="711"/>
      <c r="H1064" s="711"/>
      <c r="I1064" s="711"/>
      <c r="J1064" s="711"/>
      <c r="K1064" s="711"/>
      <c r="L1064" s="711"/>
      <c r="M1064" s="711"/>
      <c r="V1064" s="715"/>
      <c r="W1064" s="711"/>
      <c r="X1064" s="711"/>
      <c r="Y1064" s="711"/>
    </row>
    <row r="1065" spans="1:25" ht="14">
      <c r="A1065" s="711"/>
      <c r="B1065" s="711"/>
      <c r="C1065" s="750"/>
      <c r="D1065" s="711"/>
      <c r="E1065" s="711"/>
      <c r="F1065" s="711"/>
      <c r="G1065" s="711"/>
      <c r="H1065" s="711"/>
      <c r="I1065" s="711"/>
      <c r="J1065" s="711"/>
      <c r="K1065" s="711"/>
      <c r="L1065" s="711"/>
      <c r="M1065" s="711"/>
      <c r="V1065" s="715"/>
      <c r="W1065" s="711"/>
      <c r="X1065" s="711"/>
      <c r="Y1065" s="711"/>
    </row>
    <row r="1066" spans="1:25" ht="14">
      <c r="A1066" s="711"/>
      <c r="B1066" s="711"/>
      <c r="C1066" s="750"/>
      <c r="D1066" s="711"/>
      <c r="E1066" s="711"/>
      <c r="F1066" s="711"/>
      <c r="G1066" s="711"/>
      <c r="H1066" s="711"/>
      <c r="I1066" s="711"/>
      <c r="J1066" s="711"/>
      <c r="K1066" s="711"/>
      <c r="L1066" s="711"/>
      <c r="M1066" s="711"/>
      <c r="V1066" s="715"/>
      <c r="W1066" s="711"/>
      <c r="X1066" s="711"/>
      <c r="Y1066" s="711"/>
    </row>
    <row r="1067" spans="1:25" ht="14">
      <c r="A1067" s="711"/>
      <c r="B1067" s="711"/>
      <c r="C1067" s="750"/>
      <c r="D1067" s="711"/>
      <c r="E1067" s="711"/>
      <c r="F1067" s="711"/>
      <c r="G1067" s="711"/>
      <c r="H1067" s="711"/>
      <c r="I1067" s="711"/>
      <c r="J1067" s="711"/>
      <c r="K1067" s="711"/>
      <c r="L1067" s="711"/>
      <c r="M1067" s="711"/>
      <c r="V1067" s="715"/>
      <c r="W1067" s="711"/>
      <c r="X1067" s="711"/>
      <c r="Y1067" s="711"/>
    </row>
    <row r="1068" spans="1:25" ht="14">
      <c r="A1068" s="711"/>
      <c r="B1068" s="711"/>
      <c r="C1068" s="750"/>
      <c r="D1068" s="711"/>
      <c r="E1068" s="711"/>
      <c r="F1068" s="711"/>
      <c r="G1068" s="711"/>
      <c r="H1068" s="711"/>
      <c r="I1068" s="711"/>
      <c r="J1068" s="711"/>
      <c r="K1068" s="711"/>
      <c r="L1068" s="711"/>
      <c r="M1068" s="711"/>
      <c r="V1068" s="715"/>
      <c r="W1068" s="711"/>
      <c r="X1068" s="711"/>
      <c r="Y1068" s="711"/>
    </row>
    <row r="1069" spans="1:25" ht="14">
      <c r="A1069" s="711"/>
      <c r="B1069" s="711"/>
      <c r="C1069" s="750"/>
      <c r="D1069" s="711"/>
      <c r="E1069" s="711"/>
      <c r="F1069" s="711"/>
      <c r="G1069" s="711"/>
      <c r="H1069" s="711"/>
      <c r="I1069" s="711"/>
      <c r="J1069" s="711"/>
      <c r="K1069" s="711"/>
      <c r="L1069" s="711"/>
      <c r="M1069" s="711"/>
      <c r="V1069" s="715"/>
      <c r="W1069" s="711"/>
      <c r="X1069" s="711"/>
      <c r="Y1069" s="711"/>
    </row>
    <row r="1070" spans="1:25" ht="14">
      <c r="A1070" s="711"/>
      <c r="B1070" s="711"/>
      <c r="C1070" s="750"/>
      <c r="D1070" s="711"/>
      <c r="E1070" s="711"/>
      <c r="F1070" s="711"/>
      <c r="G1070" s="711"/>
      <c r="H1070" s="711"/>
      <c r="I1070" s="711"/>
      <c r="J1070" s="711"/>
      <c r="K1070" s="711"/>
      <c r="L1070" s="711"/>
      <c r="M1070" s="711"/>
      <c r="V1070" s="715"/>
      <c r="W1070" s="711"/>
      <c r="X1070" s="711"/>
      <c r="Y1070" s="711"/>
    </row>
    <row r="1071" spans="1:25" ht="14">
      <c r="A1071" s="711"/>
      <c r="B1071" s="711"/>
      <c r="C1071" s="750"/>
      <c r="D1071" s="711"/>
      <c r="E1071" s="711"/>
      <c r="F1071" s="711"/>
      <c r="G1071" s="711"/>
      <c r="H1071" s="711"/>
      <c r="I1071" s="711"/>
      <c r="J1071" s="711"/>
      <c r="K1071" s="711"/>
      <c r="L1071" s="711"/>
      <c r="M1071" s="711"/>
      <c r="V1071" s="715"/>
      <c r="W1071" s="711"/>
      <c r="X1071" s="711"/>
      <c r="Y1071" s="711"/>
    </row>
    <row r="1072" spans="1:25" ht="14">
      <c r="A1072" s="711"/>
      <c r="B1072" s="711"/>
      <c r="C1072" s="750"/>
      <c r="D1072" s="711"/>
      <c r="E1072" s="711"/>
      <c r="F1072" s="711"/>
      <c r="G1072" s="711"/>
      <c r="H1072" s="711"/>
      <c r="I1072" s="711"/>
      <c r="J1072" s="711"/>
      <c r="K1072" s="711"/>
      <c r="L1072" s="711"/>
      <c r="M1072" s="711"/>
      <c r="V1072" s="715"/>
      <c r="W1072" s="711"/>
      <c r="X1072" s="711"/>
      <c r="Y1072" s="711"/>
    </row>
    <row r="1073" spans="1:25" ht="14">
      <c r="A1073" s="711"/>
      <c r="B1073" s="711"/>
      <c r="C1073" s="750"/>
      <c r="D1073" s="711"/>
      <c r="E1073" s="711"/>
      <c r="F1073" s="711"/>
      <c r="G1073" s="711"/>
      <c r="H1073" s="711"/>
      <c r="I1073" s="711"/>
      <c r="J1073" s="711"/>
      <c r="K1073" s="711"/>
      <c r="L1073" s="711"/>
      <c r="M1073" s="711"/>
      <c r="V1073" s="715"/>
      <c r="W1073" s="711"/>
      <c r="X1073" s="711"/>
      <c r="Y1073" s="711"/>
    </row>
    <row r="1074" spans="1:25" ht="14">
      <c r="A1074" s="711"/>
      <c r="B1074" s="711"/>
      <c r="C1074" s="750"/>
      <c r="D1074" s="711"/>
      <c r="E1074" s="711"/>
      <c r="F1074" s="711"/>
      <c r="G1074" s="711"/>
      <c r="H1074" s="711"/>
      <c r="I1074" s="711"/>
      <c r="J1074" s="711"/>
      <c r="K1074" s="711"/>
      <c r="L1074" s="711"/>
      <c r="M1074" s="711"/>
      <c r="V1074" s="715"/>
      <c r="W1074" s="711"/>
      <c r="X1074" s="711"/>
      <c r="Y1074" s="711"/>
    </row>
    <row r="1075" spans="1:25" ht="14">
      <c r="A1075" s="711"/>
      <c r="B1075" s="711"/>
      <c r="C1075" s="750"/>
      <c r="D1075" s="711"/>
      <c r="E1075" s="711"/>
      <c r="F1075" s="711"/>
      <c r="G1075" s="711"/>
      <c r="H1075" s="711"/>
      <c r="I1075" s="711"/>
      <c r="J1075" s="711"/>
      <c r="K1075" s="711"/>
      <c r="L1075" s="711"/>
      <c r="M1075" s="711"/>
      <c r="V1075" s="715"/>
      <c r="W1075" s="711"/>
      <c r="X1075" s="711"/>
      <c r="Y1075" s="711"/>
    </row>
    <row r="1076" spans="1:25" ht="14">
      <c r="A1076" s="711"/>
      <c r="B1076" s="711"/>
      <c r="C1076" s="750"/>
      <c r="D1076" s="711"/>
      <c r="E1076" s="711"/>
      <c r="F1076" s="711"/>
      <c r="G1076" s="711"/>
      <c r="H1076" s="711"/>
      <c r="I1076" s="711"/>
      <c r="J1076" s="711"/>
      <c r="K1076" s="711"/>
      <c r="L1076" s="711"/>
      <c r="M1076" s="711"/>
      <c r="V1076" s="715"/>
      <c r="W1076" s="711"/>
      <c r="X1076" s="711"/>
      <c r="Y1076" s="711"/>
    </row>
    <row r="1077" spans="1:25" ht="14">
      <c r="A1077" s="711"/>
      <c r="B1077" s="711"/>
      <c r="C1077" s="750"/>
      <c r="D1077" s="711"/>
      <c r="E1077" s="711"/>
      <c r="F1077" s="711"/>
      <c r="G1077" s="711"/>
      <c r="H1077" s="711"/>
      <c r="I1077" s="711"/>
      <c r="J1077" s="711"/>
      <c r="K1077" s="711"/>
      <c r="L1077" s="711"/>
      <c r="M1077" s="711"/>
      <c r="V1077" s="715"/>
      <c r="W1077" s="711"/>
      <c r="X1077" s="711"/>
      <c r="Y1077" s="711"/>
    </row>
    <row r="1078" spans="1:25" ht="14">
      <c r="A1078" s="711"/>
      <c r="B1078" s="711"/>
      <c r="C1078" s="750"/>
      <c r="D1078" s="711"/>
      <c r="E1078" s="711"/>
      <c r="F1078" s="711"/>
      <c r="G1078" s="711"/>
      <c r="H1078" s="711"/>
      <c r="I1078" s="711"/>
      <c r="J1078" s="711"/>
      <c r="K1078" s="711"/>
      <c r="L1078" s="711"/>
      <c r="M1078" s="711"/>
      <c r="V1078" s="715"/>
      <c r="W1078" s="711"/>
      <c r="X1078" s="711"/>
      <c r="Y1078" s="711"/>
    </row>
    <row r="1079" spans="1:25" ht="14">
      <c r="A1079" s="711"/>
      <c r="B1079" s="711"/>
      <c r="C1079" s="750"/>
      <c r="D1079" s="711"/>
      <c r="E1079" s="711"/>
      <c r="F1079" s="711"/>
      <c r="G1079" s="711"/>
      <c r="H1079" s="711"/>
      <c r="I1079" s="711"/>
      <c r="J1079" s="711"/>
      <c r="K1079" s="711"/>
      <c r="L1079" s="711"/>
      <c r="M1079" s="711"/>
      <c r="V1079" s="715"/>
      <c r="W1079" s="711"/>
      <c r="X1079" s="711"/>
      <c r="Y1079" s="711"/>
    </row>
    <row r="1080" spans="1:25" ht="14">
      <c r="A1080" s="711"/>
      <c r="B1080" s="711"/>
      <c r="C1080" s="750"/>
      <c r="D1080" s="711"/>
      <c r="E1080" s="711"/>
      <c r="F1080" s="711"/>
      <c r="G1080" s="711"/>
      <c r="H1080" s="711"/>
      <c r="I1080" s="711"/>
      <c r="J1080" s="711"/>
      <c r="K1080" s="711"/>
      <c r="L1080" s="711"/>
      <c r="M1080" s="711"/>
      <c r="V1080" s="715"/>
      <c r="W1080" s="711"/>
      <c r="X1080" s="711"/>
      <c r="Y1080" s="711"/>
    </row>
    <row r="1081" spans="1:25" ht="14">
      <c r="A1081" s="711"/>
      <c r="B1081" s="711"/>
      <c r="C1081" s="750"/>
      <c r="D1081" s="711"/>
      <c r="E1081" s="711"/>
      <c r="F1081" s="711"/>
      <c r="G1081" s="711"/>
      <c r="H1081" s="711"/>
      <c r="I1081" s="711"/>
      <c r="J1081" s="711"/>
      <c r="K1081" s="711"/>
      <c r="L1081" s="711"/>
      <c r="M1081" s="711"/>
      <c r="V1081" s="715"/>
      <c r="W1081" s="711"/>
      <c r="X1081" s="711"/>
      <c r="Y1081" s="711"/>
    </row>
    <row r="1082" spans="1:25" ht="14">
      <c r="A1082" s="711"/>
      <c r="B1082" s="711"/>
      <c r="C1082" s="750"/>
      <c r="D1082" s="711"/>
      <c r="E1082" s="711"/>
      <c r="F1082" s="711"/>
      <c r="G1082" s="711"/>
      <c r="H1082" s="711"/>
      <c r="I1082" s="711"/>
      <c r="J1082" s="711"/>
      <c r="K1082" s="711"/>
      <c r="L1082" s="711"/>
      <c r="M1082" s="711"/>
      <c r="V1082" s="715"/>
      <c r="W1082" s="711"/>
      <c r="X1082" s="711"/>
      <c r="Y1082" s="711"/>
    </row>
    <row r="1083" spans="1:25" ht="14">
      <c r="A1083" s="711"/>
      <c r="B1083" s="711"/>
      <c r="C1083" s="750"/>
      <c r="D1083" s="711"/>
      <c r="E1083" s="711"/>
      <c r="F1083" s="711"/>
      <c r="G1083" s="711"/>
      <c r="H1083" s="711"/>
      <c r="I1083" s="711"/>
      <c r="J1083" s="711"/>
      <c r="K1083" s="711"/>
      <c r="L1083" s="711"/>
      <c r="M1083" s="711"/>
      <c r="V1083" s="715"/>
      <c r="W1083" s="711"/>
      <c r="X1083" s="711"/>
      <c r="Y1083" s="711"/>
    </row>
    <row r="1084" spans="1:25" ht="14">
      <c r="A1084" s="711"/>
      <c r="B1084" s="711"/>
      <c r="C1084" s="750"/>
      <c r="D1084" s="711"/>
      <c r="E1084" s="711"/>
      <c r="F1084" s="711"/>
      <c r="G1084" s="711"/>
      <c r="H1084" s="711"/>
      <c r="I1084" s="711"/>
      <c r="J1084" s="711"/>
      <c r="K1084" s="711"/>
      <c r="L1084" s="711"/>
      <c r="M1084" s="711"/>
      <c r="V1084" s="715"/>
      <c r="W1084" s="711"/>
      <c r="X1084" s="711"/>
      <c r="Y1084" s="711"/>
    </row>
    <row r="1085" spans="1:25" ht="14">
      <c r="A1085" s="711"/>
      <c r="B1085" s="711"/>
      <c r="C1085" s="750"/>
      <c r="D1085" s="711"/>
      <c r="E1085" s="711"/>
      <c r="F1085" s="711"/>
      <c r="G1085" s="711"/>
      <c r="H1085" s="711"/>
      <c r="I1085" s="711"/>
      <c r="J1085" s="711"/>
      <c r="K1085" s="711"/>
      <c r="L1085" s="711"/>
      <c r="M1085" s="711"/>
      <c r="V1085" s="715"/>
      <c r="W1085" s="711"/>
      <c r="X1085" s="711"/>
      <c r="Y1085" s="711"/>
    </row>
    <row r="1086" spans="1:25" ht="14">
      <c r="A1086" s="711"/>
      <c r="B1086" s="711"/>
      <c r="C1086" s="750"/>
      <c r="D1086" s="711"/>
      <c r="E1086" s="711"/>
      <c r="F1086" s="711"/>
      <c r="G1086" s="711"/>
      <c r="H1086" s="711"/>
      <c r="I1086" s="711"/>
      <c r="J1086" s="711"/>
      <c r="K1086" s="711"/>
      <c r="L1086" s="711"/>
      <c r="M1086" s="711"/>
      <c r="V1086" s="715"/>
      <c r="W1086" s="711"/>
      <c r="X1086" s="711"/>
      <c r="Y1086" s="711"/>
    </row>
    <row r="1087" spans="1:25" ht="14">
      <c r="A1087" s="711"/>
      <c r="B1087" s="711"/>
      <c r="C1087" s="750"/>
      <c r="D1087" s="711"/>
      <c r="E1087" s="711"/>
      <c r="F1087" s="711"/>
      <c r="G1087" s="711"/>
      <c r="H1087" s="711"/>
      <c r="I1087" s="711"/>
      <c r="J1087" s="711"/>
      <c r="K1087" s="711"/>
      <c r="L1087" s="711"/>
      <c r="M1087" s="711"/>
      <c r="V1087" s="715"/>
      <c r="W1087" s="711"/>
      <c r="X1087" s="711"/>
      <c r="Y1087" s="711"/>
    </row>
    <row r="1088" spans="1:25" ht="14">
      <c r="A1088" s="711"/>
      <c r="B1088" s="711"/>
      <c r="C1088" s="750"/>
      <c r="D1088" s="711"/>
      <c r="E1088" s="711"/>
      <c r="F1088" s="711"/>
      <c r="G1088" s="711"/>
      <c r="H1088" s="711"/>
      <c r="I1088" s="711"/>
      <c r="J1088" s="711"/>
      <c r="K1088" s="711"/>
      <c r="L1088" s="711"/>
      <c r="M1088" s="711"/>
      <c r="V1088" s="715"/>
      <c r="W1088" s="711"/>
      <c r="X1088" s="711"/>
      <c r="Y1088" s="711"/>
    </row>
    <row r="1089" spans="1:25" ht="14">
      <c r="A1089" s="711"/>
      <c r="B1089" s="711"/>
      <c r="C1089" s="750"/>
      <c r="D1089" s="711"/>
      <c r="E1089" s="711"/>
      <c r="F1089" s="711"/>
      <c r="G1089" s="711"/>
      <c r="H1089" s="711"/>
      <c r="I1089" s="711"/>
      <c r="J1089" s="711"/>
      <c r="K1089" s="711"/>
      <c r="L1089" s="711"/>
      <c r="M1089" s="711"/>
      <c r="V1089" s="715"/>
      <c r="W1089" s="711"/>
      <c r="X1089" s="711"/>
      <c r="Y1089" s="711"/>
    </row>
    <row r="1090" spans="1:25" ht="14">
      <c r="A1090" s="711"/>
      <c r="B1090" s="711"/>
      <c r="C1090" s="750"/>
      <c r="D1090" s="711"/>
      <c r="E1090" s="711"/>
      <c r="F1090" s="711"/>
      <c r="G1090" s="711"/>
      <c r="H1090" s="711"/>
      <c r="I1090" s="711"/>
      <c r="J1090" s="711"/>
      <c r="K1090" s="711"/>
      <c r="L1090" s="711"/>
      <c r="M1090" s="711"/>
      <c r="V1090" s="715"/>
      <c r="W1090" s="711"/>
      <c r="X1090" s="711"/>
      <c r="Y1090" s="711"/>
    </row>
    <row r="1091" spans="1:25" ht="14">
      <c r="A1091" s="711"/>
      <c r="B1091" s="711"/>
      <c r="C1091" s="750"/>
      <c r="D1091" s="711"/>
      <c r="E1091" s="711"/>
      <c r="F1091" s="711"/>
      <c r="G1091" s="711"/>
      <c r="H1091" s="711"/>
      <c r="I1091" s="711"/>
      <c r="J1091" s="711"/>
      <c r="K1091" s="711"/>
      <c r="L1091" s="711"/>
      <c r="M1091" s="711"/>
      <c r="V1091" s="715"/>
      <c r="W1091" s="711"/>
      <c r="X1091" s="711"/>
      <c r="Y1091" s="711"/>
    </row>
    <row r="1092" spans="1:25" ht="14">
      <c r="A1092" s="711"/>
      <c r="B1092" s="711"/>
      <c r="C1092" s="750"/>
      <c r="D1092" s="711"/>
      <c r="E1092" s="711"/>
      <c r="F1092" s="711"/>
      <c r="G1092" s="711"/>
      <c r="H1092" s="711"/>
      <c r="I1092" s="711"/>
      <c r="J1092" s="711"/>
      <c r="K1092" s="711"/>
      <c r="L1092" s="711"/>
      <c r="M1092" s="711"/>
      <c r="V1092" s="715"/>
      <c r="W1092" s="711"/>
      <c r="X1092" s="711"/>
      <c r="Y1092" s="711"/>
    </row>
    <row r="1093" spans="1:25" ht="14">
      <c r="A1093" s="711"/>
      <c r="B1093" s="711"/>
      <c r="C1093" s="750"/>
      <c r="D1093" s="711"/>
      <c r="E1093" s="711"/>
      <c r="F1093" s="711"/>
      <c r="G1093" s="711"/>
      <c r="H1093" s="711"/>
      <c r="I1093" s="711"/>
      <c r="J1093" s="711"/>
      <c r="K1093" s="711"/>
      <c r="L1093" s="711"/>
      <c r="M1093" s="711"/>
      <c r="V1093" s="715"/>
      <c r="W1093" s="711"/>
      <c r="X1093" s="711"/>
      <c r="Y1093" s="711"/>
    </row>
    <row r="1094" spans="1:25" ht="14">
      <c r="A1094" s="711"/>
      <c r="B1094" s="711"/>
      <c r="C1094" s="750"/>
      <c r="D1094" s="711"/>
      <c r="E1094" s="711"/>
      <c r="F1094" s="711"/>
      <c r="G1094" s="711"/>
      <c r="H1094" s="711"/>
      <c r="I1094" s="711"/>
      <c r="J1094" s="711"/>
      <c r="K1094" s="711"/>
      <c r="L1094" s="711"/>
      <c r="M1094" s="711"/>
      <c r="V1094" s="715"/>
      <c r="W1094" s="711"/>
      <c r="X1094" s="711"/>
      <c r="Y1094" s="711"/>
    </row>
    <row r="1095" spans="1:25" ht="14">
      <c r="A1095" s="711"/>
      <c r="B1095" s="711"/>
      <c r="C1095" s="750"/>
      <c r="D1095" s="711"/>
      <c r="E1095" s="711"/>
      <c r="F1095" s="711"/>
      <c r="G1095" s="711"/>
      <c r="H1095" s="711"/>
      <c r="I1095" s="711"/>
      <c r="J1095" s="711"/>
      <c r="K1095" s="711"/>
      <c r="L1095" s="711"/>
      <c r="M1095" s="711"/>
      <c r="V1095" s="715"/>
      <c r="W1095" s="711"/>
      <c r="X1095" s="711"/>
      <c r="Y1095" s="711"/>
    </row>
    <row r="1096" spans="1:25" ht="14">
      <c r="A1096" s="711"/>
      <c r="B1096" s="711"/>
      <c r="C1096" s="750"/>
      <c r="D1096" s="711"/>
      <c r="E1096" s="711"/>
      <c r="F1096" s="711"/>
      <c r="G1096" s="711"/>
      <c r="H1096" s="711"/>
      <c r="I1096" s="711"/>
      <c r="J1096" s="711"/>
      <c r="K1096" s="711"/>
      <c r="L1096" s="711"/>
      <c r="M1096" s="711"/>
      <c r="V1096" s="715"/>
      <c r="W1096" s="711"/>
      <c r="X1096" s="711"/>
      <c r="Y1096" s="711"/>
    </row>
    <row r="1097" spans="1:25" ht="14">
      <c r="A1097" s="711"/>
      <c r="B1097" s="711"/>
      <c r="C1097" s="750"/>
      <c r="D1097" s="711"/>
      <c r="E1097" s="711"/>
      <c r="F1097" s="711"/>
      <c r="G1097" s="711"/>
      <c r="H1097" s="711"/>
      <c r="I1097" s="711"/>
      <c r="J1097" s="711"/>
      <c r="K1097" s="711"/>
      <c r="L1097" s="711"/>
      <c r="M1097" s="711"/>
      <c r="V1097" s="715"/>
      <c r="W1097" s="711"/>
      <c r="X1097" s="711"/>
      <c r="Y1097" s="711"/>
    </row>
    <row r="1098" spans="1:25" ht="14">
      <c r="A1098" s="711"/>
      <c r="B1098" s="711"/>
      <c r="C1098" s="750"/>
      <c r="D1098" s="711"/>
      <c r="E1098" s="711"/>
      <c r="F1098" s="711"/>
      <c r="G1098" s="711"/>
      <c r="H1098" s="711"/>
      <c r="I1098" s="711"/>
      <c r="J1098" s="711"/>
      <c r="K1098" s="711"/>
      <c r="L1098" s="711"/>
      <c r="M1098" s="711"/>
      <c r="V1098" s="715"/>
      <c r="W1098" s="711"/>
      <c r="X1098" s="711"/>
      <c r="Y1098" s="711"/>
    </row>
    <row r="1099" spans="1:25" ht="14">
      <c r="A1099" s="711"/>
      <c r="B1099" s="711"/>
      <c r="C1099" s="750"/>
      <c r="D1099" s="711"/>
      <c r="E1099" s="711"/>
      <c r="F1099" s="711"/>
      <c r="G1099" s="711"/>
      <c r="H1099" s="711"/>
      <c r="I1099" s="711"/>
      <c r="J1099" s="711"/>
      <c r="K1099" s="711"/>
      <c r="L1099" s="711"/>
      <c r="M1099" s="711"/>
      <c r="V1099" s="715"/>
      <c r="W1099" s="711"/>
      <c r="X1099" s="711"/>
      <c r="Y1099" s="711"/>
    </row>
    <row r="1100" spans="1:25" ht="14">
      <c r="A1100" s="711"/>
      <c r="B1100" s="711"/>
      <c r="C1100" s="750"/>
      <c r="D1100" s="711"/>
      <c r="E1100" s="711"/>
      <c r="F1100" s="711"/>
      <c r="G1100" s="711"/>
      <c r="H1100" s="711"/>
      <c r="I1100" s="711"/>
      <c r="J1100" s="711"/>
      <c r="K1100" s="711"/>
      <c r="L1100" s="711"/>
      <c r="M1100" s="711"/>
      <c r="V1100" s="715"/>
      <c r="W1100" s="711"/>
      <c r="X1100" s="711"/>
      <c r="Y1100" s="711"/>
    </row>
    <row r="1101" spans="1:25" ht="14">
      <c r="A1101" s="711"/>
      <c r="B1101" s="711"/>
      <c r="C1101" s="750"/>
      <c r="D1101" s="711"/>
      <c r="E1101" s="711"/>
      <c r="F1101" s="711"/>
      <c r="G1101" s="711"/>
      <c r="H1101" s="711"/>
      <c r="I1101" s="711"/>
      <c r="J1101" s="711"/>
      <c r="K1101" s="711"/>
      <c r="L1101" s="711"/>
      <c r="M1101" s="711"/>
      <c r="V1101" s="715"/>
      <c r="W1101" s="711"/>
      <c r="X1101" s="711"/>
      <c r="Y1101" s="711"/>
    </row>
    <row r="1102" spans="1:25" ht="14">
      <c r="A1102" s="711"/>
      <c r="B1102" s="711"/>
      <c r="C1102" s="750"/>
      <c r="D1102" s="711"/>
      <c r="E1102" s="711"/>
      <c r="F1102" s="711"/>
      <c r="G1102" s="711"/>
      <c r="H1102" s="711"/>
      <c r="I1102" s="711"/>
      <c r="J1102" s="711"/>
      <c r="K1102" s="711"/>
      <c r="L1102" s="711"/>
      <c r="M1102" s="711"/>
      <c r="V1102" s="715"/>
      <c r="W1102" s="711"/>
      <c r="X1102" s="711"/>
      <c r="Y1102" s="711"/>
    </row>
    <row r="1103" spans="1:25" ht="14">
      <c r="A1103" s="711"/>
      <c r="B1103" s="711"/>
      <c r="C1103" s="750"/>
      <c r="D1103" s="711"/>
      <c r="E1103" s="711"/>
      <c r="F1103" s="711"/>
      <c r="G1103" s="711"/>
      <c r="H1103" s="711"/>
      <c r="I1103" s="711"/>
      <c r="J1103" s="711"/>
      <c r="K1103" s="711"/>
      <c r="L1103" s="711"/>
      <c r="M1103" s="711"/>
      <c r="V1103" s="715"/>
      <c r="W1103" s="711"/>
      <c r="X1103" s="711"/>
      <c r="Y1103" s="711"/>
    </row>
    <row r="1104" spans="1:25" ht="14">
      <c r="A1104" s="711"/>
      <c r="B1104" s="711"/>
      <c r="C1104" s="750"/>
      <c r="D1104" s="711"/>
      <c r="E1104" s="711"/>
      <c r="F1104" s="711"/>
      <c r="G1104" s="711"/>
      <c r="H1104" s="711"/>
      <c r="I1104" s="711"/>
      <c r="J1104" s="711"/>
      <c r="K1104" s="711"/>
      <c r="L1104" s="711"/>
      <c r="M1104" s="711"/>
      <c r="V1104" s="715"/>
      <c r="W1104" s="711"/>
      <c r="X1104" s="711"/>
      <c r="Y1104" s="711"/>
    </row>
    <row r="1105" spans="1:25" ht="14">
      <c r="A1105" s="711"/>
      <c r="B1105" s="711"/>
      <c r="C1105" s="750"/>
      <c r="D1105" s="711"/>
      <c r="E1105" s="711"/>
      <c r="F1105" s="711"/>
      <c r="G1105" s="711"/>
      <c r="H1105" s="711"/>
      <c r="I1105" s="711"/>
      <c r="J1105" s="711"/>
      <c r="K1105" s="711"/>
      <c r="L1105" s="711"/>
      <c r="M1105" s="711"/>
      <c r="V1105" s="715"/>
      <c r="W1105" s="711"/>
      <c r="X1105" s="711"/>
      <c r="Y1105" s="711"/>
    </row>
    <row r="1106" spans="1:25" ht="14">
      <c r="A1106" s="711"/>
      <c r="B1106" s="711"/>
      <c r="C1106" s="750"/>
      <c r="D1106" s="711"/>
      <c r="E1106" s="711"/>
      <c r="F1106" s="711"/>
      <c r="G1106" s="711"/>
      <c r="H1106" s="711"/>
      <c r="I1106" s="711"/>
      <c r="J1106" s="711"/>
      <c r="K1106" s="711"/>
      <c r="L1106" s="711"/>
      <c r="M1106" s="711"/>
      <c r="V1106" s="715"/>
      <c r="W1106" s="711"/>
      <c r="X1106" s="711"/>
      <c r="Y1106" s="711"/>
    </row>
    <row r="1107" spans="1:25" ht="14">
      <c r="A1107" s="711"/>
      <c r="B1107" s="711"/>
      <c r="C1107" s="750"/>
      <c r="D1107" s="711"/>
      <c r="E1107" s="711"/>
      <c r="F1107" s="711"/>
      <c r="G1107" s="711"/>
      <c r="H1107" s="711"/>
      <c r="I1107" s="711"/>
      <c r="J1107" s="711"/>
      <c r="K1107" s="711"/>
      <c r="L1107" s="711"/>
      <c r="M1107" s="711"/>
      <c r="V1107" s="715"/>
      <c r="W1107" s="711"/>
      <c r="X1107" s="711"/>
      <c r="Y1107" s="711"/>
    </row>
    <row r="1108" spans="1:25" ht="14">
      <c r="A1108" s="711"/>
      <c r="B1108" s="711"/>
      <c r="C1108" s="750"/>
      <c r="D1108" s="711"/>
      <c r="E1108" s="711"/>
      <c r="F1108" s="711"/>
      <c r="G1108" s="711"/>
      <c r="H1108" s="711"/>
      <c r="I1108" s="711"/>
      <c r="J1108" s="711"/>
      <c r="K1108" s="711"/>
      <c r="L1108" s="711"/>
      <c r="M1108" s="711"/>
      <c r="V1108" s="715"/>
      <c r="W1108" s="711"/>
      <c r="X1108" s="711"/>
      <c r="Y1108" s="711"/>
    </row>
    <row r="1109" spans="1:25" ht="14">
      <c r="A1109" s="711"/>
      <c r="B1109" s="711"/>
      <c r="C1109" s="750"/>
      <c r="D1109" s="711"/>
      <c r="E1109" s="711"/>
      <c r="F1109" s="711"/>
      <c r="G1109" s="711"/>
      <c r="H1109" s="711"/>
      <c r="I1109" s="711"/>
      <c r="J1109" s="711"/>
      <c r="K1109" s="711"/>
      <c r="L1109" s="711"/>
      <c r="M1109" s="711"/>
      <c r="V1109" s="715"/>
      <c r="W1109" s="711"/>
      <c r="X1109" s="711"/>
      <c r="Y1109" s="711"/>
    </row>
    <row r="1110" spans="1:25" ht="14">
      <c r="A1110" s="711"/>
      <c r="B1110" s="711"/>
      <c r="C1110" s="750"/>
      <c r="D1110" s="711"/>
      <c r="E1110" s="711"/>
      <c r="F1110" s="711"/>
      <c r="G1110" s="711"/>
      <c r="H1110" s="711"/>
      <c r="I1110" s="711"/>
      <c r="J1110" s="711"/>
      <c r="K1110" s="711"/>
      <c r="L1110" s="711"/>
      <c r="M1110" s="711"/>
      <c r="V1110" s="715"/>
      <c r="W1110" s="711"/>
      <c r="X1110" s="711"/>
      <c r="Y1110" s="711"/>
    </row>
    <row r="1111" spans="1:25" ht="14">
      <c r="A1111" s="711"/>
      <c r="B1111" s="711"/>
      <c r="C1111" s="750"/>
      <c r="D1111" s="711"/>
      <c r="E1111" s="711"/>
      <c r="F1111" s="711"/>
      <c r="G1111" s="711"/>
      <c r="H1111" s="711"/>
      <c r="I1111" s="711"/>
      <c r="J1111" s="711"/>
      <c r="K1111" s="711"/>
      <c r="L1111" s="711"/>
      <c r="M1111" s="711"/>
      <c r="V1111" s="715"/>
      <c r="W1111" s="711"/>
      <c r="X1111" s="711"/>
      <c r="Y1111" s="711"/>
    </row>
    <row r="1112" spans="1:25" ht="14">
      <c r="A1112" s="711"/>
      <c r="B1112" s="711"/>
      <c r="C1112" s="750"/>
      <c r="D1112" s="711"/>
      <c r="E1112" s="711"/>
      <c r="F1112" s="711"/>
      <c r="G1112" s="711"/>
      <c r="H1112" s="711"/>
      <c r="I1112" s="711"/>
      <c r="J1112" s="711"/>
      <c r="K1112" s="711"/>
      <c r="L1112" s="711"/>
      <c r="M1112" s="711"/>
      <c r="V1112" s="715"/>
      <c r="W1112" s="711"/>
      <c r="X1112" s="711"/>
      <c r="Y1112" s="711"/>
    </row>
    <row r="1113" spans="1:25" ht="14">
      <c r="A1113" s="711"/>
      <c r="B1113" s="711"/>
      <c r="C1113" s="750"/>
      <c r="D1113" s="711"/>
      <c r="E1113" s="711"/>
      <c r="F1113" s="711"/>
      <c r="G1113" s="711"/>
      <c r="H1113" s="711"/>
      <c r="I1113" s="711"/>
      <c r="J1113" s="711"/>
      <c r="K1113" s="711"/>
      <c r="L1113" s="711"/>
      <c r="M1113" s="711"/>
      <c r="V1113" s="715"/>
      <c r="W1113" s="711"/>
      <c r="X1113" s="711"/>
      <c r="Y1113" s="711"/>
    </row>
    <row r="1114" spans="1:25" ht="14">
      <c r="A1114" s="711"/>
      <c r="B1114" s="711"/>
      <c r="C1114" s="750"/>
      <c r="D1114" s="711"/>
      <c r="E1114" s="711"/>
      <c r="F1114" s="711"/>
      <c r="G1114" s="711"/>
      <c r="H1114" s="711"/>
      <c r="I1114" s="711"/>
      <c r="J1114" s="711"/>
      <c r="K1114" s="711"/>
      <c r="L1114" s="711"/>
      <c r="M1114" s="711"/>
      <c r="V1114" s="715"/>
      <c r="W1114" s="711"/>
      <c r="X1114" s="711"/>
      <c r="Y1114" s="711"/>
    </row>
    <row r="1115" spans="1:25" ht="14">
      <c r="A1115" s="711"/>
      <c r="B1115" s="711"/>
      <c r="C1115" s="750"/>
      <c r="D1115" s="711"/>
      <c r="E1115" s="711"/>
      <c r="F1115" s="711"/>
      <c r="G1115" s="711"/>
      <c r="H1115" s="711"/>
      <c r="I1115" s="711"/>
      <c r="J1115" s="711"/>
      <c r="K1115" s="711"/>
      <c r="L1115" s="711"/>
      <c r="M1115" s="711"/>
      <c r="V1115" s="715"/>
      <c r="W1115" s="711"/>
      <c r="X1115" s="711"/>
      <c r="Y1115" s="711"/>
    </row>
    <row r="1116" spans="1:25" ht="14">
      <c r="A1116" s="711"/>
      <c r="B1116" s="711"/>
      <c r="C1116" s="750"/>
      <c r="D1116" s="711"/>
      <c r="E1116" s="711"/>
      <c r="F1116" s="711"/>
      <c r="G1116" s="711"/>
      <c r="H1116" s="711"/>
      <c r="I1116" s="711"/>
      <c r="J1116" s="711"/>
      <c r="K1116" s="711"/>
      <c r="L1116" s="711"/>
      <c r="M1116" s="711"/>
      <c r="V1116" s="715"/>
      <c r="W1116" s="711"/>
      <c r="X1116" s="711"/>
      <c r="Y1116" s="711"/>
    </row>
    <row r="1117" spans="1:25" ht="14">
      <c r="A1117" s="711"/>
      <c r="B1117" s="711"/>
      <c r="C1117" s="750"/>
      <c r="D1117" s="711"/>
      <c r="E1117" s="711"/>
      <c r="F1117" s="711"/>
      <c r="G1117" s="711"/>
      <c r="H1117" s="711"/>
      <c r="I1117" s="711"/>
      <c r="J1117" s="711"/>
      <c r="K1117" s="711"/>
      <c r="L1117" s="711"/>
      <c r="M1117" s="711"/>
      <c r="V1117" s="715"/>
      <c r="W1117" s="711"/>
      <c r="X1117" s="711"/>
      <c r="Y1117" s="711"/>
    </row>
    <row r="1118" spans="1:25" ht="14">
      <c r="A1118" s="711"/>
      <c r="B1118" s="711"/>
      <c r="C1118" s="750"/>
      <c r="D1118" s="711"/>
      <c r="E1118" s="711"/>
      <c r="F1118" s="711"/>
      <c r="G1118" s="711"/>
      <c r="H1118" s="711"/>
      <c r="I1118" s="711"/>
      <c r="J1118" s="711"/>
      <c r="K1118" s="711"/>
      <c r="L1118" s="711"/>
      <c r="M1118" s="711"/>
      <c r="V1118" s="715"/>
      <c r="W1118" s="711"/>
      <c r="X1118" s="711"/>
      <c r="Y1118" s="711"/>
    </row>
    <row r="1119" spans="1:25" ht="14">
      <c r="A1119" s="711"/>
      <c r="B1119" s="711"/>
      <c r="C1119" s="750"/>
      <c r="D1119" s="711"/>
      <c r="E1119" s="711"/>
      <c r="F1119" s="711"/>
      <c r="G1119" s="711"/>
      <c r="H1119" s="711"/>
      <c r="I1119" s="711"/>
      <c r="J1119" s="711"/>
      <c r="K1119" s="711"/>
      <c r="L1119" s="711"/>
      <c r="M1119" s="711"/>
      <c r="V1119" s="715"/>
      <c r="W1119" s="711"/>
      <c r="X1119" s="711"/>
      <c r="Y1119" s="711"/>
    </row>
    <row r="1120" spans="1:25" ht="14">
      <c r="A1120" s="711"/>
      <c r="B1120" s="711"/>
      <c r="C1120" s="750"/>
      <c r="D1120" s="711"/>
      <c r="E1120" s="711"/>
      <c r="F1120" s="711"/>
      <c r="G1120" s="711"/>
      <c r="H1120" s="711"/>
      <c r="I1120" s="711"/>
      <c r="J1120" s="711"/>
      <c r="K1120" s="711"/>
      <c r="L1120" s="711"/>
      <c r="M1120" s="711"/>
      <c r="V1120" s="715"/>
      <c r="W1120" s="711"/>
      <c r="X1120" s="711"/>
      <c r="Y1120" s="711"/>
    </row>
    <row r="1121" spans="1:25" ht="14">
      <c r="A1121" s="711"/>
      <c r="B1121" s="711"/>
      <c r="C1121" s="750"/>
      <c r="D1121" s="711"/>
      <c r="E1121" s="711"/>
      <c r="F1121" s="711"/>
      <c r="G1121" s="711"/>
      <c r="H1121" s="711"/>
      <c r="I1121" s="711"/>
      <c r="J1121" s="711"/>
      <c r="K1121" s="711"/>
      <c r="L1121" s="711"/>
      <c r="M1121" s="711"/>
      <c r="V1121" s="715"/>
      <c r="W1121" s="711"/>
      <c r="X1121" s="711"/>
      <c r="Y1121" s="711"/>
    </row>
    <row r="1122" spans="1:25" ht="14">
      <c r="A1122" s="711"/>
      <c r="B1122" s="711"/>
      <c r="C1122" s="750"/>
      <c r="D1122" s="711"/>
      <c r="E1122" s="711"/>
      <c r="F1122" s="711"/>
      <c r="G1122" s="711"/>
      <c r="H1122" s="711"/>
      <c r="I1122" s="711"/>
      <c r="J1122" s="711"/>
      <c r="K1122" s="711"/>
      <c r="L1122" s="711"/>
      <c r="M1122" s="711"/>
      <c r="V1122" s="715"/>
      <c r="W1122" s="711"/>
      <c r="X1122" s="711"/>
      <c r="Y1122" s="711"/>
    </row>
    <row r="1123" spans="1:25" ht="14">
      <c r="A1123" s="711"/>
      <c r="B1123" s="711"/>
      <c r="C1123" s="750"/>
      <c r="D1123" s="711"/>
      <c r="E1123" s="711"/>
      <c r="F1123" s="711"/>
      <c r="G1123" s="711"/>
      <c r="H1123" s="711"/>
      <c r="I1123" s="711"/>
      <c r="J1123" s="711"/>
      <c r="K1123" s="711"/>
      <c r="L1123" s="711"/>
      <c r="M1123" s="711"/>
      <c r="V1123" s="715"/>
      <c r="W1123" s="711"/>
      <c r="X1123" s="711"/>
      <c r="Y1123" s="711"/>
    </row>
    <row r="1124" spans="1:25" ht="14">
      <c r="A1124" s="711"/>
      <c r="B1124" s="711"/>
      <c r="C1124" s="750"/>
      <c r="D1124" s="711"/>
      <c r="E1124" s="711"/>
      <c r="F1124" s="711"/>
      <c r="G1124" s="711"/>
      <c r="H1124" s="711"/>
      <c r="I1124" s="711"/>
      <c r="J1124" s="711"/>
      <c r="K1124" s="711"/>
      <c r="L1124" s="711"/>
      <c r="M1124" s="711"/>
      <c r="V1124" s="715"/>
      <c r="W1124" s="711"/>
      <c r="X1124" s="711"/>
      <c r="Y1124" s="711"/>
    </row>
    <row r="1125" spans="1:25" ht="14">
      <c r="A1125" s="711"/>
      <c r="B1125" s="711"/>
      <c r="C1125" s="750"/>
      <c r="D1125" s="711"/>
      <c r="E1125" s="711"/>
      <c r="F1125" s="711"/>
      <c r="G1125" s="711"/>
      <c r="H1125" s="711"/>
      <c r="I1125" s="711"/>
      <c r="J1125" s="711"/>
      <c r="K1125" s="711"/>
      <c r="L1125" s="711"/>
      <c r="M1125" s="711"/>
      <c r="V1125" s="715"/>
      <c r="W1125" s="711"/>
      <c r="X1125" s="711"/>
      <c r="Y1125" s="711"/>
    </row>
    <row r="1126" spans="1:25" ht="14">
      <c r="A1126" s="711"/>
      <c r="B1126" s="711"/>
      <c r="C1126" s="750"/>
      <c r="D1126" s="711"/>
      <c r="E1126" s="711"/>
      <c r="F1126" s="711"/>
      <c r="G1126" s="711"/>
      <c r="H1126" s="711"/>
      <c r="I1126" s="711"/>
      <c r="J1126" s="711"/>
      <c r="K1126" s="711"/>
      <c r="L1126" s="711"/>
      <c r="M1126" s="711"/>
      <c r="V1126" s="715"/>
      <c r="W1126" s="711"/>
      <c r="X1126" s="711"/>
      <c r="Y1126" s="711"/>
    </row>
    <row r="1127" spans="1:25" ht="14">
      <c r="A1127" s="711"/>
      <c r="B1127" s="711"/>
      <c r="C1127" s="750"/>
      <c r="D1127" s="711"/>
      <c r="E1127" s="711"/>
      <c r="F1127" s="711"/>
      <c r="G1127" s="711"/>
      <c r="H1127" s="711"/>
      <c r="I1127" s="711"/>
      <c r="J1127" s="711"/>
      <c r="K1127" s="711"/>
      <c r="L1127" s="711"/>
      <c r="M1127" s="711"/>
      <c r="V1127" s="715"/>
      <c r="W1127" s="711"/>
      <c r="X1127" s="711"/>
      <c r="Y1127" s="711"/>
    </row>
    <row r="1128" spans="1:25" ht="14">
      <c r="A1128" s="711"/>
      <c r="B1128" s="711"/>
      <c r="C1128" s="750"/>
      <c r="D1128" s="711"/>
      <c r="E1128" s="711"/>
      <c r="F1128" s="711"/>
      <c r="G1128" s="711"/>
      <c r="H1128" s="711"/>
      <c r="I1128" s="711"/>
      <c r="J1128" s="711"/>
      <c r="K1128" s="711"/>
      <c r="L1128" s="711"/>
      <c r="M1128" s="711"/>
      <c r="V1128" s="715"/>
      <c r="W1128" s="711"/>
      <c r="X1128" s="711"/>
      <c r="Y1128" s="711"/>
    </row>
    <row r="1129" spans="1:25" ht="14">
      <c r="A1129" s="711"/>
      <c r="B1129" s="711"/>
      <c r="C1129" s="750"/>
      <c r="D1129" s="711"/>
      <c r="E1129" s="711"/>
      <c r="F1129" s="711"/>
      <c r="G1129" s="711"/>
      <c r="H1129" s="711"/>
      <c r="I1129" s="711"/>
      <c r="J1129" s="711"/>
      <c r="K1129" s="711"/>
      <c r="L1129" s="711"/>
      <c r="M1129" s="711"/>
      <c r="V1129" s="715"/>
      <c r="W1129" s="711"/>
      <c r="X1129" s="711"/>
      <c r="Y1129" s="711"/>
    </row>
    <row r="1130" spans="1:25" ht="14">
      <c r="A1130" s="711"/>
      <c r="B1130" s="711"/>
      <c r="C1130" s="750"/>
      <c r="D1130" s="711"/>
      <c r="E1130" s="711"/>
      <c r="F1130" s="711"/>
      <c r="G1130" s="711"/>
      <c r="H1130" s="711"/>
      <c r="I1130" s="711"/>
      <c r="J1130" s="711"/>
      <c r="K1130" s="711"/>
      <c r="L1130" s="711"/>
      <c r="M1130" s="711"/>
      <c r="V1130" s="715"/>
      <c r="W1130" s="711"/>
      <c r="X1130" s="711"/>
      <c r="Y1130" s="711"/>
    </row>
    <row r="1131" spans="1:25" ht="14">
      <c r="A1131" s="711"/>
      <c r="B1131" s="711"/>
      <c r="C1131" s="750"/>
      <c r="D1131" s="711"/>
      <c r="E1131" s="711"/>
      <c r="F1131" s="711"/>
      <c r="G1131" s="711"/>
      <c r="H1131" s="711"/>
      <c r="I1131" s="711"/>
      <c r="J1131" s="711"/>
      <c r="K1131" s="711"/>
      <c r="L1131" s="711"/>
      <c r="M1131" s="711"/>
      <c r="V1131" s="715"/>
      <c r="W1131" s="711"/>
      <c r="X1131" s="711"/>
      <c r="Y1131" s="711"/>
    </row>
    <row r="1132" spans="1:25" ht="14">
      <c r="A1132" s="711"/>
      <c r="B1132" s="711"/>
      <c r="C1132" s="750"/>
      <c r="D1132" s="711"/>
      <c r="E1132" s="711"/>
      <c r="F1132" s="711"/>
      <c r="G1132" s="711"/>
      <c r="H1132" s="711"/>
      <c r="I1132" s="711"/>
      <c r="J1132" s="711"/>
      <c r="K1132" s="711"/>
      <c r="L1132" s="711"/>
      <c r="M1132" s="711"/>
      <c r="V1132" s="715"/>
      <c r="W1132" s="711"/>
      <c r="X1132" s="711"/>
      <c r="Y1132" s="711"/>
    </row>
    <row r="1133" spans="1:25" ht="14">
      <c r="A1133" s="711"/>
      <c r="B1133" s="711"/>
      <c r="C1133" s="750"/>
      <c r="D1133" s="711"/>
      <c r="E1133" s="711"/>
      <c r="F1133" s="711"/>
      <c r="G1133" s="711"/>
      <c r="H1133" s="711"/>
      <c r="I1133" s="711"/>
      <c r="J1133" s="711"/>
      <c r="K1133" s="711"/>
      <c r="L1133" s="711"/>
      <c r="M1133" s="711"/>
      <c r="V1133" s="715"/>
      <c r="W1133" s="711"/>
      <c r="X1133" s="711"/>
      <c r="Y1133" s="711"/>
    </row>
    <row r="1134" spans="1:25" ht="14">
      <c r="A1134" s="711"/>
      <c r="B1134" s="711"/>
      <c r="C1134" s="750"/>
      <c r="D1134" s="711"/>
      <c r="E1134" s="711"/>
      <c r="F1134" s="711"/>
      <c r="G1134" s="711"/>
      <c r="H1134" s="711"/>
      <c r="I1134" s="711"/>
      <c r="J1134" s="711"/>
      <c r="K1134" s="711"/>
      <c r="L1134" s="711"/>
      <c r="M1134" s="711"/>
      <c r="V1134" s="715"/>
      <c r="W1134" s="711"/>
      <c r="X1134" s="711"/>
      <c r="Y1134" s="711"/>
    </row>
    <row r="1135" spans="1:25" ht="14">
      <c r="A1135" s="711"/>
      <c r="B1135" s="711"/>
      <c r="C1135" s="750"/>
      <c r="D1135" s="711"/>
      <c r="E1135" s="711"/>
      <c r="F1135" s="711"/>
      <c r="G1135" s="711"/>
      <c r="H1135" s="711"/>
      <c r="I1135" s="711"/>
      <c r="J1135" s="711"/>
      <c r="K1135" s="711"/>
      <c r="L1135" s="711"/>
      <c r="M1135" s="711"/>
      <c r="V1135" s="715"/>
      <c r="W1135" s="711"/>
      <c r="X1135" s="711"/>
      <c r="Y1135" s="711"/>
    </row>
    <row r="1136" spans="1:25" ht="14">
      <c r="A1136" s="711"/>
      <c r="B1136" s="711"/>
      <c r="C1136" s="750"/>
      <c r="D1136" s="711"/>
      <c r="E1136" s="711"/>
      <c r="F1136" s="711"/>
      <c r="G1136" s="711"/>
      <c r="H1136" s="711"/>
      <c r="I1136" s="711"/>
      <c r="J1136" s="711"/>
      <c r="K1136" s="711"/>
      <c r="L1136" s="711"/>
      <c r="M1136" s="711"/>
      <c r="V1136" s="715"/>
      <c r="W1136" s="711"/>
      <c r="X1136" s="711"/>
      <c r="Y1136" s="711"/>
    </row>
    <row r="1137" spans="1:25" ht="14">
      <c r="A1137" s="711"/>
      <c r="B1137" s="711"/>
      <c r="C1137" s="750"/>
      <c r="D1137" s="711"/>
      <c r="E1137" s="711"/>
      <c r="F1137" s="711"/>
      <c r="G1137" s="711"/>
      <c r="H1137" s="711"/>
      <c r="I1137" s="711"/>
      <c r="J1137" s="711"/>
      <c r="K1137" s="711"/>
      <c r="L1137" s="711"/>
      <c r="M1137" s="711"/>
      <c r="V1137" s="715"/>
      <c r="W1137" s="711"/>
      <c r="X1137" s="711"/>
      <c r="Y1137" s="711"/>
    </row>
    <row r="1138" spans="1:25" ht="14">
      <c r="A1138" s="711"/>
      <c r="B1138" s="711"/>
      <c r="C1138" s="750"/>
      <c r="D1138" s="711"/>
      <c r="E1138" s="711"/>
      <c r="F1138" s="711"/>
      <c r="G1138" s="711"/>
      <c r="H1138" s="711"/>
      <c r="I1138" s="711"/>
      <c r="J1138" s="711"/>
      <c r="K1138" s="711"/>
      <c r="L1138" s="711"/>
      <c r="M1138" s="711"/>
      <c r="V1138" s="715"/>
      <c r="W1138" s="711"/>
      <c r="X1138" s="711"/>
      <c r="Y1138" s="711"/>
    </row>
    <row r="1139" spans="1:25" ht="14">
      <c r="A1139" s="711"/>
      <c r="B1139" s="711"/>
      <c r="C1139" s="750"/>
      <c r="D1139" s="711"/>
      <c r="E1139" s="711"/>
      <c r="F1139" s="711"/>
      <c r="G1139" s="711"/>
      <c r="H1139" s="711"/>
      <c r="I1139" s="711"/>
      <c r="J1139" s="711"/>
      <c r="K1139" s="711"/>
      <c r="L1139" s="711"/>
      <c r="M1139" s="711"/>
      <c r="V1139" s="715"/>
      <c r="W1139" s="711"/>
      <c r="X1139" s="711"/>
      <c r="Y1139" s="711"/>
    </row>
    <row r="1140" spans="1:25" ht="14">
      <c r="A1140" s="711"/>
      <c r="B1140" s="711"/>
      <c r="C1140" s="750"/>
      <c r="D1140" s="711"/>
      <c r="E1140" s="711"/>
      <c r="F1140" s="711"/>
      <c r="G1140" s="711"/>
      <c r="H1140" s="711"/>
      <c r="I1140" s="711"/>
      <c r="J1140" s="711"/>
      <c r="K1140" s="711"/>
      <c r="L1140" s="711"/>
      <c r="M1140" s="711"/>
      <c r="V1140" s="715"/>
      <c r="W1140" s="711"/>
      <c r="X1140" s="711"/>
      <c r="Y1140" s="711"/>
    </row>
    <row r="1141" spans="1:25" ht="14">
      <c r="A1141" s="711"/>
      <c r="B1141" s="711"/>
      <c r="C1141" s="750"/>
      <c r="D1141" s="711"/>
      <c r="E1141" s="711"/>
      <c r="F1141" s="711"/>
      <c r="G1141" s="711"/>
      <c r="H1141" s="711"/>
      <c r="I1141" s="711"/>
      <c r="J1141" s="711"/>
      <c r="K1141" s="711"/>
      <c r="L1141" s="711"/>
      <c r="M1141" s="711"/>
      <c r="V1141" s="715"/>
      <c r="W1141" s="711"/>
      <c r="X1141" s="711"/>
      <c r="Y1141" s="711"/>
    </row>
    <row r="1142" spans="1:25" ht="14">
      <c r="A1142" s="711"/>
      <c r="B1142" s="711"/>
      <c r="C1142" s="750"/>
      <c r="D1142" s="711"/>
      <c r="E1142" s="711"/>
      <c r="F1142" s="711"/>
      <c r="G1142" s="711"/>
      <c r="H1142" s="711"/>
      <c r="I1142" s="711"/>
      <c r="J1142" s="711"/>
      <c r="K1142" s="711"/>
      <c r="L1142" s="711"/>
      <c r="M1142" s="711"/>
      <c r="V1142" s="715"/>
      <c r="W1142" s="711"/>
      <c r="X1142" s="711"/>
      <c r="Y1142" s="711"/>
    </row>
    <row r="1143" spans="1:25" ht="14">
      <c r="A1143" s="711"/>
      <c r="B1143" s="711"/>
      <c r="C1143" s="750"/>
      <c r="D1143" s="711"/>
      <c r="E1143" s="711"/>
      <c r="F1143" s="711"/>
      <c r="G1143" s="711"/>
      <c r="H1143" s="711"/>
      <c r="I1143" s="711"/>
      <c r="J1143" s="711"/>
      <c r="K1143" s="711"/>
      <c r="L1143" s="711"/>
      <c r="M1143" s="711"/>
      <c r="V1143" s="715"/>
      <c r="W1143" s="711"/>
      <c r="X1143" s="711"/>
      <c r="Y1143" s="711"/>
    </row>
    <row r="1144" spans="1:25" ht="14">
      <c r="A1144" s="711"/>
      <c r="B1144" s="711"/>
      <c r="C1144" s="750"/>
      <c r="D1144" s="711"/>
      <c r="E1144" s="711"/>
      <c r="F1144" s="711"/>
      <c r="G1144" s="711"/>
      <c r="H1144" s="711"/>
      <c r="I1144" s="711"/>
      <c r="J1144" s="711"/>
      <c r="K1144" s="711"/>
      <c r="L1144" s="711"/>
      <c r="M1144" s="711"/>
      <c r="V1144" s="715"/>
      <c r="W1144" s="711"/>
      <c r="X1144" s="711"/>
      <c r="Y1144" s="711"/>
    </row>
    <row r="1145" spans="1:25" ht="14">
      <c r="A1145" s="711"/>
      <c r="B1145" s="711"/>
      <c r="C1145" s="750"/>
      <c r="D1145" s="711"/>
      <c r="E1145" s="711"/>
      <c r="F1145" s="711"/>
      <c r="G1145" s="711"/>
      <c r="H1145" s="711"/>
      <c r="I1145" s="711"/>
      <c r="J1145" s="711"/>
      <c r="K1145" s="711"/>
      <c r="L1145" s="711"/>
      <c r="M1145" s="711"/>
      <c r="V1145" s="715"/>
      <c r="W1145" s="711"/>
      <c r="X1145" s="711"/>
      <c r="Y1145" s="711"/>
    </row>
    <row r="1146" spans="1:25" ht="14">
      <c r="A1146" s="711"/>
      <c r="B1146" s="711"/>
      <c r="C1146" s="750"/>
      <c r="D1146" s="711"/>
      <c r="E1146" s="711"/>
      <c r="F1146" s="711"/>
      <c r="G1146" s="711"/>
      <c r="H1146" s="711"/>
      <c r="I1146" s="711"/>
      <c r="J1146" s="711"/>
      <c r="K1146" s="711"/>
      <c r="L1146" s="711"/>
      <c r="M1146" s="711"/>
      <c r="V1146" s="715"/>
      <c r="W1146" s="711"/>
      <c r="X1146" s="711"/>
      <c r="Y1146" s="711"/>
    </row>
    <row r="1147" spans="1:25" ht="14">
      <c r="A1147" s="711"/>
      <c r="B1147" s="711"/>
      <c r="C1147" s="750"/>
      <c r="D1147" s="711"/>
      <c r="E1147" s="711"/>
      <c r="F1147" s="711"/>
      <c r="G1147" s="711"/>
      <c r="H1147" s="711"/>
      <c r="I1147" s="711"/>
      <c r="J1147" s="711"/>
      <c r="K1147" s="711"/>
      <c r="L1147" s="711"/>
      <c r="M1147" s="711"/>
      <c r="V1147" s="715"/>
      <c r="W1147" s="711"/>
      <c r="X1147" s="711"/>
      <c r="Y1147" s="711"/>
    </row>
    <row r="1148" spans="1:25" ht="14">
      <c r="A1148" s="711"/>
      <c r="B1148" s="711"/>
      <c r="C1148" s="750"/>
      <c r="D1148" s="711"/>
      <c r="E1148" s="711"/>
      <c r="F1148" s="711"/>
      <c r="G1148" s="711"/>
      <c r="H1148" s="711"/>
      <c r="I1148" s="711"/>
      <c r="J1148" s="711"/>
      <c r="K1148" s="711"/>
      <c r="L1148" s="711"/>
      <c r="M1148" s="711"/>
      <c r="V1148" s="715"/>
      <c r="W1148" s="711"/>
      <c r="X1148" s="711"/>
      <c r="Y1148" s="711"/>
    </row>
    <row r="1149" spans="1:25" ht="14">
      <c r="A1149" s="711"/>
      <c r="B1149" s="711"/>
      <c r="C1149" s="750"/>
      <c r="D1149" s="711"/>
      <c r="E1149" s="711"/>
      <c r="F1149" s="711"/>
      <c r="G1149" s="711"/>
      <c r="H1149" s="711"/>
      <c r="I1149" s="711"/>
      <c r="J1149" s="711"/>
      <c r="K1149" s="711"/>
      <c r="L1149" s="711"/>
      <c r="M1149" s="711"/>
      <c r="V1149" s="715"/>
      <c r="W1149" s="711"/>
      <c r="X1149" s="711"/>
      <c r="Y1149" s="711"/>
    </row>
    <row r="1150" spans="1:25" ht="14">
      <c r="A1150" s="711"/>
      <c r="B1150" s="711"/>
      <c r="C1150" s="750"/>
      <c r="D1150" s="711"/>
      <c r="E1150" s="711"/>
      <c r="F1150" s="711"/>
      <c r="G1150" s="711"/>
      <c r="H1150" s="711"/>
      <c r="I1150" s="711"/>
      <c r="J1150" s="711"/>
      <c r="K1150" s="711"/>
      <c r="L1150" s="711"/>
      <c r="M1150" s="711"/>
      <c r="V1150" s="715"/>
      <c r="W1150" s="711"/>
      <c r="X1150" s="711"/>
      <c r="Y1150" s="711"/>
    </row>
    <row r="1151" spans="1:25" ht="14">
      <c r="A1151" s="711"/>
      <c r="B1151" s="711"/>
      <c r="C1151" s="750"/>
      <c r="D1151" s="711"/>
      <c r="E1151" s="711"/>
      <c r="F1151" s="711"/>
      <c r="G1151" s="711"/>
      <c r="H1151" s="711"/>
      <c r="I1151" s="711"/>
      <c r="J1151" s="711"/>
      <c r="K1151" s="711"/>
      <c r="L1151" s="711"/>
      <c r="M1151" s="711"/>
      <c r="V1151" s="715"/>
      <c r="W1151" s="711"/>
      <c r="X1151" s="711"/>
      <c r="Y1151" s="711"/>
    </row>
    <row r="1152" spans="1:25" ht="14">
      <c r="A1152" s="711"/>
      <c r="B1152" s="711"/>
      <c r="C1152" s="750"/>
      <c r="D1152" s="711"/>
      <c r="E1152" s="711"/>
      <c r="F1152" s="711"/>
      <c r="G1152" s="711"/>
      <c r="H1152" s="711"/>
      <c r="I1152" s="711"/>
      <c r="J1152" s="711"/>
      <c r="K1152" s="711"/>
      <c r="L1152" s="711"/>
      <c r="M1152" s="711"/>
      <c r="V1152" s="715"/>
      <c r="W1152" s="711"/>
      <c r="X1152" s="711"/>
      <c r="Y1152" s="711"/>
    </row>
    <row r="1153" spans="1:25" ht="14">
      <c r="A1153" s="711"/>
      <c r="B1153" s="711"/>
      <c r="C1153" s="750"/>
      <c r="D1153" s="711"/>
      <c r="E1153" s="711"/>
      <c r="F1153" s="711"/>
      <c r="G1153" s="711"/>
      <c r="H1153" s="711"/>
      <c r="I1153" s="711"/>
      <c r="J1153" s="711"/>
      <c r="K1153" s="711"/>
      <c r="L1153" s="711"/>
      <c r="M1153" s="711"/>
      <c r="V1153" s="715"/>
      <c r="W1153" s="711"/>
      <c r="X1153" s="711"/>
      <c r="Y1153" s="711"/>
    </row>
    <row r="1154" spans="1:25" ht="14">
      <c r="A1154" s="711"/>
      <c r="B1154" s="711"/>
      <c r="C1154" s="750"/>
      <c r="D1154" s="711"/>
      <c r="E1154" s="711"/>
      <c r="F1154" s="711"/>
      <c r="G1154" s="711"/>
      <c r="H1154" s="711"/>
      <c r="I1154" s="711"/>
      <c r="J1154" s="711"/>
      <c r="K1154" s="711"/>
      <c r="L1154" s="711"/>
      <c r="M1154" s="711"/>
      <c r="V1154" s="715"/>
      <c r="W1154" s="711"/>
      <c r="X1154" s="711"/>
      <c r="Y1154" s="711"/>
    </row>
    <row r="1155" spans="1:25" ht="14">
      <c r="A1155" s="711"/>
      <c r="B1155" s="711"/>
      <c r="C1155" s="750"/>
      <c r="D1155" s="711"/>
      <c r="E1155" s="711"/>
      <c r="F1155" s="711"/>
      <c r="G1155" s="711"/>
      <c r="H1155" s="711"/>
      <c r="I1155" s="711"/>
      <c r="J1155" s="711"/>
      <c r="K1155" s="711"/>
      <c r="L1155" s="711"/>
      <c r="M1155" s="711"/>
      <c r="V1155" s="715"/>
      <c r="W1155" s="711"/>
      <c r="X1155" s="711"/>
      <c r="Y1155" s="711"/>
    </row>
    <row r="1156" spans="1:25" ht="14">
      <c r="A1156" s="711"/>
      <c r="B1156" s="711"/>
      <c r="C1156" s="750"/>
      <c r="D1156" s="711"/>
      <c r="E1156" s="711"/>
      <c r="F1156" s="711"/>
      <c r="G1156" s="711"/>
      <c r="H1156" s="711"/>
      <c r="I1156" s="711"/>
      <c r="J1156" s="711"/>
      <c r="K1156" s="711"/>
      <c r="L1156" s="711"/>
      <c r="M1156" s="711"/>
      <c r="V1156" s="715"/>
      <c r="W1156" s="711"/>
      <c r="X1156" s="711"/>
      <c r="Y1156" s="711"/>
    </row>
    <row r="1157" spans="1:25" ht="14">
      <c r="A1157" s="711"/>
      <c r="B1157" s="711"/>
      <c r="C1157" s="750"/>
      <c r="D1157" s="711"/>
      <c r="E1157" s="711"/>
      <c r="F1157" s="711"/>
      <c r="G1157" s="711"/>
      <c r="H1157" s="711"/>
      <c r="I1157" s="711"/>
      <c r="J1157" s="711"/>
      <c r="K1157" s="711"/>
      <c r="L1157" s="711"/>
      <c r="M1157" s="711"/>
      <c r="V1157" s="715"/>
      <c r="W1157" s="711"/>
      <c r="X1157" s="711"/>
      <c r="Y1157" s="711"/>
    </row>
    <row r="1158" spans="1:25" ht="14">
      <c r="A1158" s="711"/>
      <c r="B1158" s="711"/>
      <c r="C1158" s="750"/>
      <c r="D1158" s="711"/>
      <c r="E1158" s="711"/>
      <c r="F1158" s="711"/>
      <c r="G1158" s="711"/>
      <c r="H1158" s="711"/>
      <c r="I1158" s="711"/>
      <c r="J1158" s="711"/>
      <c r="K1158" s="711"/>
      <c r="L1158" s="711"/>
      <c r="M1158" s="711"/>
      <c r="V1158" s="715"/>
      <c r="W1158" s="711"/>
      <c r="X1158" s="711"/>
      <c r="Y1158" s="711"/>
    </row>
    <row r="1159" spans="1:25" ht="14">
      <c r="A1159" s="711"/>
      <c r="B1159" s="711"/>
      <c r="C1159" s="750"/>
      <c r="D1159" s="711"/>
      <c r="E1159" s="711"/>
      <c r="F1159" s="711"/>
      <c r="G1159" s="711"/>
      <c r="H1159" s="711"/>
      <c r="I1159" s="711"/>
      <c r="J1159" s="711"/>
      <c r="K1159" s="711"/>
      <c r="L1159" s="711"/>
      <c r="M1159" s="711"/>
      <c r="V1159" s="715"/>
      <c r="W1159" s="711"/>
      <c r="X1159" s="711"/>
      <c r="Y1159" s="711"/>
    </row>
    <row r="1160" spans="1:25" ht="14">
      <c r="A1160" s="711"/>
      <c r="B1160" s="711"/>
      <c r="C1160" s="750"/>
      <c r="D1160" s="711"/>
      <c r="E1160" s="711"/>
      <c r="F1160" s="711"/>
      <c r="G1160" s="711"/>
      <c r="H1160" s="711"/>
      <c r="I1160" s="711"/>
      <c r="J1160" s="711"/>
      <c r="K1160" s="711"/>
      <c r="L1160" s="711"/>
      <c r="M1160" s="711"/>
      <c r="V1160" s="715"/>
      <c r="W1160" s="711"/>
      <c r="X1160" s="711"/>
      <c r="Y1160" s="711"/>
    </row>
    <row r="1161" spans="1:25" ht="14">
      <c r="A1161" s="711"/>
      <c r="B1161" s="711"/>
      <c r="C1161" s="750"/>
      <c r="D1161" s="711"/>
      <c r="E1161" s="711"/>
      <c r="F1161" s="711"/>
      <c r="G1161" s="711"/>
      <c r="H1161" s="711"/>
      <c r="I1161" s="711"/>
      <c r="J1161" s="711"/>
      <c r="K1161" s="711"/>
      <c r="L1161" s="711"/>
      <c r="M1161" s="711"/>
      <c r="V1161" s="715"/>
      <c r="W1161" s="711"/>
      <c r="X1161" s="711"/>
      <c r="Y1161" s="711"/>
    </row>
    <row r="1162" spans="1:25" ht="14">
      <c r="A1162" s="711"/>
      <c r="B1162" s="711"/>
      <c r="C1162" s="750"/>
      <c r="D1162" s="711"/>
      <c r="E1162" s="711"/>
      <c r="F1162" s="711"/>
      <c r="G1162" s="711"/>
      <c r="H1162" s="711"/>
      <c r="I1162" s="711"/>
      <c r="J1162" s="711"/>
      <c r="K1162" s="711"/>
      <c r="L1162" s="711"/>
      <c r="M1162" s="711"/>
      <c r="V1162" s="715"/>
      <c r="W1162" s="711"/>
      <c r="X1162" s="711"/>
      <c r="Y1162" s="711"/>
    </row>
    <row r="1163" spans="1:25" ht="14">
      <c r="A1163" s="711"/>
      <c r="B1163" s="711"/>
      <c r="C1163" s="750"/>
      <c r="D1163" s="711"/>
      <c r="E1163" s="711"/>
      <c r="F1163" s="711"/>
      <c r="G1163" s="711"/>
      <c r="H1163" s="711"/>
      <c r="I1163" s="711"/>
      <c r="J1163" s="711"/>
      <c r="K1163" s="711"/>
      <c r="L1163" s="711"/>
      <c r="M1163" s="711"/>
      <c r="V1163" s="715"/>
      <c r="W1163" s="711"/>
      <c r="X1163" s="711"/>
      <c r="Y1163" s="711"/>
    </row>
    <row r="1164" spans="1:25" ht="14">
      <c r="A1164" s="711"/>
      <c r="B1164" s="711"/>
      <c r="C1164" s="750"/>
      <c r="D1164" s="711"/>
      <c r="E1164" s="711"/>
      <c r="F1164" s="711"/>
      <c r="G1164" s="711"/>
      <c r="H1164" s="711"/>
      <c r="I1164" s="711"/>
      <c r="J1164" s="711"/>
      <c r="K1164" s="711"/>
      <c r="L1164" s="711"/>
      <c r="M1164" s="711"/>
      <c r="V1164" s="715"/>
      <c r="W1164" s="711"/>
      <c r="X1164" s="711"/>
      <c r="Y1164" s="711"/>
    </row>
    <row r="1165" spans="1:25" ht="14">
      <c r="A1165" s="711"/>
      <c r="B1165" s="711"/>
      <c r="C1165" s="750"/>
      <c r="D1165" s="711"/>
      <c r="E1165" s="711"/>
      <c r="F1165" s="711"/>
      <c r="G1165" s="711"/>
      <c r="H1165" s="711"/>
      <c r="I1165" s="711"/>
      <c r="J1165" s="711"/>
      <c r="K1165" s="711"/>
      <c r="L1165" s="711"/>
      <c r="M1165" s="711"/>
      <c r="V1165" s="715"/>
      <c r="W1165" s="711"/>
      <c r="X1165" s="711"/>
      <c r="Y1165" s="711"/>
    </row>
    <row r="1166" spans="1:25" ht="14">
      <c r="A1166" s="711"/>
      <c r="B1166" s="711"/>
      <c r="C1166" s="750"/>
      <c r="D1166" s="711"/>
      <c r="E1166" s="711"/>
      <c r="F1166" s="711"/>
      <c r="G1166" s="711"/>
      <c r="H1166" s="711"/>
      <c r="I1166" s="711"/>
      <c r="J1166" s="711"/>
      <c r="K1166" s="711"/>
      <c r="L1166" s="711"/>
      <c r="M1166" s="711"/>
      <c r="V1166" s="715"/>
      <c r="W1166" s="711"/>
      <c r="X1166" s="711"/>
      <c r="Y1166" s="711"/>
    </row>
    <row r="1167" spans="1:25" ht="14">
      <c r="A1167" s="711"/>
      <c r="B1167" s="711"/>
      <c r="C1167" s="750"/>
      <c r="D1167" s="711"/>
      <c r="E1167" s="711"/>
      <c r="F1167" s="711"/>
      <c r="G1167" s="711"/>
      <c r="H1167" s="711"/>
      <c r="I1167" s="711"/>
      <c r="J1167" s="711"/>
      <c r="K1167" s="711"/>
      <c r="L1167" s="711"/>
      <c r="M1167" s="711"/>
      <c r="V1167" s="715"/>
      <c r="W1167" s="711"/>
      <c r="X1167" s="711"/>
      <c r="Y1167" s="711"/>
    </row>
    <row r="1168" spans="1:25" ht="14">
      <c r="A1168" s="711"/>
      <c r="B1168" s="711"/>
      <c r="C1168" s="750"/>
      <c r="D1168" s="711"/>
      <c r="E1168" s="711"/>
      <c r="F1168" s="711"/>
      <c r="G1168" s="711"/>
      <c r="H1168" s="711"/>
      <c r="I1168" s="711"/>
      <c r="J1168" s="711"/>
      <c r="K1168" s="711"/>
      <c r="L1168" s="711"/>
      <c r="M1168" s="711"/>
      <c r="V1168" s="715"/>
      <c r="W1168" s="711"/>
      <c r="X1168" s="711"/>
      <c r="Y1168" s="711"/>
    </row>
    <row r="1169" spans="1:25" ht="14">
      <c r="A1169" s="711"/>
      <c r="B1169" s="711"/>
      <c r="C1169" s="750"/>
      <c r="D1169" s="711"/>
      <c r="E1169" s="711"/>
      <c r="F1169" s="711"/>
      <c r="G1169" s="711"/>
      <c r="H1169" s="711"/>
      <c r="I1169" s="711"/>
      <c r="J1169" s="711"/>
      <c r="K1169" s="711"/>
      <c r="L1169" s="711"/>
      <c r="M1169" s="711"/>
      <c r="V1169" s="715"/>
      <c r="W1169" s="711"/>
      <c r="X1169" s="711"/>
      <c r="Y1169" s="711"/>
    </row>
    <row r="1170" spans="1:25" ht="14">
      <c r="A1170" s="711"/>
      <c r="B1170" s="711"/>
      <c r="C1170" s="750"/>
      <c r="D1170" s="711"/>
      <c r="E1170" s="711"/>
      <c r="F1170" s="711"/>
      <c r="G1170" s="711"/>
      <c r="H1170" s="711"/>
      <c r="I1170" s="711"/>
      <c r="J1170" s="711"/>
      <c r="K1170" s="711"/>
      <c r="L1170" s="711"/>
      <c r="M1170" s="711"/>
      <c r="V1170" s="715"/>
      <c r="W1170" s="711"/>
      <c r="X1170" s="711"/>
      <c r="Y1170" s="711"/>
    </row>
    <row r="1171" spans="1:25" ht="14">
      <c r="A1171" s="711"/>
      <c r="B1171" s="711"/>
      <c r="C1171" s="750"/>
      <c r="D1171" s="711"/>
      <c r="E1171" s="711"/>
      <c r="F1171" s="711"/>
      <c r="G1171" s="711"/>
      <c r="H1171" s="711"/>
      <c r="I1171" s="711"/>
      <c r="J1171" s="711"/>
      <c r="K1171" s="711"/>
      <c r="L1171" s="711"/>
      <c r="M1171" s="711"/>
      <c r="V1171" s="715"/>
      <c r="W1171" s="711"/>
      <c r="X1171" s="711"/>
      <c r="Y1171" s="711"/>
    </row>
    <row r="1172" spans="1:25" ht="14">
      <c r="A1172" s="711"/>
      <c r="B1172" s="711"/>
      <c r="C1172" s="750"/>
      <c r="D1172" s="711"/>
      <c r="E1172" s="711"/>
      <c r="F1172" s="711"/>
      <c r="G1172" s="711"/>
      <c r="H1172" s="711"/>
      <c r="I1172" s="711"/>
      <c r="J1172" s="711"/>
      <c r="K1172" s="711"/>
      <c r="L1172" s="711"/>
      <c r="M1172" s="711"/>
      <c r="V1172" s="715"/>
      <c r="W1172" s="711"/>
      <c r="X1172" s="711"/>
      <c r="Y1172" s="711"/>
    </row>
    <row r="1173" spans="1:25" ht="14">
      <c r="A1173" s="711"/>
      <c r="B1173" s="711"/>
      <c r="C1173" s="750"/>
      <c r="D1173" s="711"/>
      <c r="E1173" s="711"/>
      <c r="F1173" s="711"/>
      <c r="G1173" s="711"/>
      <c r="H1173" s="711"/>
      <c r="I1173" s="711"/>
      <c r="J1173" s="711"/>
      <c r="K1173" s="711"/>
      <c r="L1173" s="711"/>
      <c r="M1173" s="711"/>
      <c r="V1173" s="715"/>
      <c r="W1173" s="711"/>
      <c r="X1173" s="711"/>
      <c r="Y1173" s="711"/>
    </row>
    <row r="1174" spans="1:25" ht="14">
      <c r="A1174" s="711"/>
      <c r="B1174" s="711"/>
      <c r="C1174" s="750"/>
      <c r="D1174" s="711"/>
      <c r="E1174" s="711"/>
      <c r="F1174" s="711"/>
      <c r="G1174" s="711"/>
      <c r="H1174" s="711"/>
      <c r="I1174" s="711"/>
      <c r="J1174" s="711"/>
      <c r="K1174" s="711"/>
      <c r="L1174" s="711"/>
      <c r="M1174" s="711"/>
      <c r="V1174" s="715"/>
      <c r="W1174" s="711"/>
      <c r="X1174" s="711"/>
      <c r="Y1174" s="711"/>
    </row>
    <row r="1175" spans="1:25" ht="14">
      <c r="A1175" s="711"/>
      <c r="B1175" s="711"/>
      <c r="C1175" s="750"/>
      <c r="D1175" s="711"/>
      <c r="E1175" s="711"/>
      <c r="F1175" s="711"/>
      <c r="G1175" s="711"/>
      <c r="H1175" s="711"/>
      <c r="I1175" s="711"/>
      <c r="J1175" s="711"/>
      <c r="K1175" s="711"/>
      <c r="L1175" s="711"/>
      <c r="M1175" s="711"/>
      <c r="V1175" s="715"/>
      <c r="W1175" s="711"/>
      <c r="X1175" s="711"/>
      <c r="Y1175" s="711"/>
    </row>
    <row r="1176" spans="1:25" ht="14">
      <c r="A1176" s="711"/>
      <c r="B1176" s="711"/>
      <c r="C1176" s="750"/>
      <c r="D1176" s="711"/>
      <c r="E1176" s="711"/>
      <c r="F1176" s="711"/>
      <c r="G1176" s="711"/>
      <c r="H1176" s="711"/>
      <c r="I1176" s="711"/>
      <c r="J1176" s="711"/>
      <c r="K1176" s="711"/>
      <c r="L1176" s="711"/>
      <c r="M1176" s="711"/>
      <c r="V1176" s="715"/>
      <c r="W1176" s="711"/>
      <c r="X1176" s="711"/>
      <c r="Y1176" s="711"/>
    </row>
    <row r="1177" spans="1:25" ht="14">
      <c r="A1177" s="711"/>
      <c r="B1177" s="711"/>
      <c r="C1177" s="750"/>
      <c r="D1177" s="711"/>
      <c r="E1177" s="711"/>
      <c r="F1177" s="711"/>
      <c r="G1177" s="711"/>
      <c r="H1177" s="711"/>
      <c r="I1177" s="711"/>
      <c r="J1177" s="711"/>
      <c r="K1177" s="711"/>
      <c r="L1177" s="711"/>
      <c r="M1177" s="711"/>
      <c r="V1177" s="715"/>
      <c r="W1177" s="711"/>
      <c r="X1177" s="711"/>
      <c r="Y1177" s="711"/>
    </row>
    <row r="1178" spans="1:25" ht="14">
      <c r="A1178" s="711"/>
      <c r="B1178" s="711"/>
      <c r="C1178" s="750"/>
      <c r="D1178" s="711"/>
      <c r="E1178" s="711"/>
      <c r="F1178" s="711"/>
      <c r="G1178" s="711"/>
      <c r="H1178" s="711"/>
      <c r="I1178" s="711"/>
      <c r="J1178" s="711"/>
      <c r="K1178" s="711"/>
      <c r="L1178" s="711"/>
      <c r="M1178" s="711"/>
      <c r="V1178" s="715"/>
      <c r="W1178" s="711"/>
      <c r="X1178" s="711"/>
      <c r="Y1178" s="711"/>
    </row>
    <row r="1179" spans="1:25" ht="14">
      <c r="A1179" s="711"/>
      <c r="B1179" s="711"/>
      <c r="C1179" s="750"/>
      <c r="D1179" s="711"/>
      <c r="E1179" s="711"/>
      <c r="F1179" s="711"/>
      <c r="G1179" s="711"/>
      <c r="H1179" s="711"/>
      <c r="I1179" s="711"/>
      <c r="J1179" s="711"/>
      <c r="K1179" s="711"/>
      <c r="L1179" s="711"/>
      <c r="M1179" s="711"/>
      <c r="V1179" s="715"/>
      <c r="W1179" s="711"/>
      <c r="X1179" s="711"/>
      <c r="Y1179" s="711"/>
    </row>
    <row r="1180" spans="1:25" ht="14">
      <c r="A1180" s="711"/>
      <c r="B1180" s="711"/>
      <c r="C1180" s="750"/>
      <c r="D1180" s="711"/>
      <c r="E1180" s="711"/>
      <c r="F1180" s="711"/>
      <c r="G1180" s="711"/>
      <c r="H1180" s="711"/>
      <c r="I1180" s="711"/>
      <c r="J1180" s="711"/>
      <c r="K1180" s="711"/>
      <c r="L1180" s="711"/>
      <c r="M1180" s="711"/>
      <c r="V1180" s="715"/>
      <c r="W1180" s="711"/>
      <c r="X1180" s="711"/>
      <c r="Y1180" s="711"/>
    </row>
    <row r="1181" spans="1:25" ht="14">
      <c r="A1181" s="711"/>
      <c r="B1181" s="711"/>
      <c r="C1181" s="750"/>
      <c r="D1181" s="711"/>
      <c r="E1181" s="711"/>
      <c r="F1181" s="711"/>
      <c r="G1181" s="711"/>
      <c r="H1181" s="711"/>
      <c r="I1181" s="711"/>
      <c r="J1181" s="711"/>
      <c r="K1181" s="711"/>
      <c r="L1181" s="711"/>
      <c r="M1181" s="711"/>
      <c r="V1181" s="715"/>
      <c r="W1181" s="711"/>
      <c r="X1181" s="711"/>
      <c r="Y1181" s="711"/>
    </row>
    <row r="1182" spans="1:25" ht="14">
      <c r="A1182" s="711"/>
      <c r="B1182" s="711"/>
      <c r="C1182" s="750"/>
      <c r="D1182" s="711"/>
      <c r="E1182" s="711"/>
      <c r="F1182" s="711"/>
      <c r="G1182" s="711"/>
      <c r="H1182" s="711"/>
      <c r="I1182" s="711"/>
      <c r="J1182" s="711"/>
      <c r="K1182" s="711"/>
      <c r="L1182" s="711"/>
      <c r="M1182" s="711"/>
      <c r="V1182" s="715"/>
      <c r="W1182" s="711"/>
      <c r="X1182" s="711"/>
      <c r="Y1182" s="711"/>
    </row>
    <row r="1183" spans="1:25" ht="14">
      <c r="A1183" s="711"/>
      <c r="B1183" s="711"/>
      <c r="C1183" s="750"/>
      <c r="D1183" s="711"/>
      <c r="E1183" s="711"/>
      <c r="F1183" s="711"/>
      <c r="G1183" s="711"/>
      <c r="H1183" s="711"/>
      <c r="I1183" s="711"/>
      <c r="J1183" s="711"/>
      <c r="K1183" s="711"/>
      <c r="L1183" s="711"/>
      <c r="M1183" s="711"/>
      <c r="V1183" s="715"/>
      <c r="W1183" s="711"/>
      <c r="X1183" s="711"/>
      <c r="Y1183" s="711"/>
    </row>
    <row r="1184" spans="1:25" ht="14">
      <c r="A1184" s="711"/>
      <c r="B1184" s="711"/>
      <c r="C1184" s="750"/>
      <c r="D1184" s="711"/>
      <c r="E1184" s="711"/>
      <c r="F1184" s="711"/>
      <c r="G1184" s="711"/>
      <c r="H1184" s="711"/>
      <c r="I1184" s="711"/>
      <c r="J1184" s="711"/>
      <c r="K1184" s="711"/>
      <c r="L1184" s="711"/>
      <c r="M1184" s="711"/>
      <c r="V1184" s="715"/>
      <c r="W1184" s="711"/>
      <c r="X1184" s="711"/>
      <c r="Y1184" s="711"/>
    </row>
    <row r="1185" spans="1:25" ht="14">
      <c r="A1185" s="711"/>
      <c r="B1185" s="711"/>
      <c r="C1185" s="750"/>
      <c r="D1185" s="711"/>
      <c r="E1185" s="711"/>
      <c r="F1185" s="711"/>
      <c r="G1185" s="711"/>
      <c r="H1185" s="711"/>
      <c r="I1185" s="711"/>
      <c r="J1185" s="711"/>
      <c r="K1185" s="711"/>
      <c r="L1185" s="711"/>
      <c r="M1185" s="711"/>
      <c r="V1185" s="715"/>
      <c r="W1185" s="711"/>
      <c r="X1185" s="711"/>
      <c r="Y1185" s="711"/>
    </row>
    <row r="1186" spans="1:25" ht="14">
      <c r="A1186" s="711"/>
      <c r="B1186" s="711"/>
      <c r="C1186" s="750"/>
      <c r="D1186" s="711"/>
      <c r="E1186" s="711"/>
      <c r="F1186" s="711"/>
      <c r="G1186" s="711"/>
      <c r="H1186" s="711"/>
      <c r="I1186" s="711"/>
      <c r="J1186" s="711"/>
      <c r="K1186" s="711"/>
      <c r="L1186" s="711"/>
      <c r="M1186" s="711"/>
      <c r="V1186" s="715"/>
      <c r="W1186" s="711"/>
      <c r="X1186" s="711"/>
      <c r="Y1186" s="711"/>
    </row>
    <row r="1187" spans="1:25" ht="14">
      <c r="A1187" s="711"/>
      <c r="B1187" s="711"/>
      <c r="C1187" s="750"/>
      <c r="D1187" s="711"/>
      <c r="E1187" s="711"/>
      <c r="F1187" s="711"/>
      <c r="G1187" s="711"/>
      <c r="H1187" s="711"/>
      <c r="I1187" s="711"/>
      <c r="J1187" s="711"/>
      <c r="K1187" s="711"/>
      <c r="L1187" s="711"/>
      <c r="M1187" s="711"/>
      <c r="V1187" s="715"/>
      <c r="W1187" s="711"/>
      <c r="X1187" s="711"/>
      <c r="Y1187" s="711"/>
    </row>
    <row r="1188" spans="1:25" ht="14">
      <c r="A1188" s="711"/>
      <c r="B1188" s="711"/>
      <c r="C1188" s="750"/>
      <c r="D1188" s="711"/>
      <c r="E1188" s="711"/>
      <c r="F1188" s="711"/>
      <c r="G1188" s="711"/>
      <c r="H1188" s="711"/>
      <c r="I1188" s="711"/>
      <c r="J1188" s="711"/>
      <c r="K1188" s="711"/>
      <c r="L1188" s="711"/>
      <c r="M1188" s="711"/>
      <c r="V1188" s="715"/>
      <c r="W1188" s="711"/>
      <c r="X1188" s="711"/>
      <c r="Y1188" s="711"/>
    </row>
    <row r="1189" spans="1:25" ht="14">
      <c r="A1189" s="711"/>
      <c r="B1189" s="711"/>
      <c r="C1189" s="750"/>
      <c r="D1189" s="711"/>
      <c r="E1189" s="711"/>
      <c r="F1189" s="711"/>
      <c r="G1189" s="711"/>
      <c r="H1189" s="711"/>
      <c r="I1189" s="711"/>
      <c r="J1189" s="711"/>
      <c r="K1189" s="711"/>
      <c r="L1189" s="711"/>
      <c r="M1189" s="711"/>
      <c r="V1189" s="715"/>
      <c r="W1189" s="711"/>
      <c r="X1189" s="711"/>
      <c r="Y1189" s="711"/>
    </row>
    <row r="1190" spans="1:25" ht="14">
      <c r="A1190" s="711"/>
      <c r="B1190" s="711"/>
      <c r="C1190" s="750"/>
      <c r="D1190" s="711"/>
      <c r="E1190" s="711"/>
      <c r="F1190" s="711"/>
      <c r="G1190" s="711"/>
      <c r="H1190" s="711"/>
      <c r="I1190" s="711"/>
      <c r="J1190" s="711"/>
      <c r="K1190" s="711"/>
      <c r="L1190" s="711"/>
      <c r="M1190" s="711"/>
      <c r="V1190" s="715"/>
      <c r="W1190" s="711"/>
      <c r="X1190" s="711"/>
      <c r="Y1190" s="711"/>
    </row>
    <row r="1191" spans="1:25" ht="14">
      <c r="A1191" s="711"/>
      <c r="B1191" s="711"/>
      <c r="C1191" s="750"/>
      <c r="D1191" s="711"/>
      <c r="E1191" s="711"/>
      <c r="F1191" s="711"/>
      <c r="G1191" s="711"/>
      <c r="H1191" s="711"/>
      <c r="I1191" s="711"/>
      <c r="J1191" s="711"/>
      <c r="K1191" s="711"/>
      <c r="L1191" s="711"/>
      <c r="M1191" s="711"/>
      <c r="V1191" s="715"/>
      <c r="W1191" s="711"/>
      <c r="X1191" s="711"/>
      <c r="Y1191" s="711"/>
    </row>
    <row r="1192" spans="1:25" ht="14">
      <c r="A1192" s="711"/>
      <c r="B1192" s="711"/>
      <c r="C1192" s="750"/>
      <c r="D1192" s="711"/>
      <c r="E1192" s="711"/>
      <c r="F1192" s="711"/>
      <c r="G1192" s="711"/>
      <c r="H1192" s="711"/>
      <c r="I1192" s="711"/>
      <c r="J1192" s="711"/>
      <c r="K1192" s="711"/>
      <c r="L1192" s="711"/>
      <c r="M1192" s="711"/>
      <c r="V1192" s="715"/>
      <c r="W1192" s="711"/>
      <c r="X1192" s="711"/>
      <c r="Y1192" s="711"/>
    </row>
    <row r="1193" spans="1:25" ht="14">
      <c r="A1193" s="711"/>
      <c r="B1193" s="711"/>
      <c r="C1193" s="750"/>
      <c r="D1193" s="711"/>
      <c r="E1193" s="711"/>
      <c r="F1193" s="711"/>
      <c r="G1193" s="711"/>
      <c r="H1193" s="711"/>
      <c r="I1193" s="711"/>
      <c r="J1193" s="711"/>
      <c r="K1193" s="711"/>
      <c r="L1193" s="711"/>
      <c r="M1193" s="711"/>
      <c r="V1193" s="715"/>
      <c r="W1193" s="711"/>
      <c r="X1193" s="711"/>
      <c r="Y1193" s="711"/>
    </row>
    <row r="1194" spans="1:25" ht="14">
      <c r="A1194" s="711"/>
      <c r="B1194" s="711"/>
      <c r="C1194" s="750"/>
      <c r="D1194" s="711"/>
      <c r="E1194" s="711"/>
      <c r="F1194" s="711"/>
      <c r="G1194" s="711"/>
      <c r="H1194" s="711"/>
      <c r="I1194" s="711"/>
      <c r="J1194" s="711"/>
      <c r="K1194" s="711"/>
      <c r="L1194" s="711"/>
      <c r="M1194" s="711"/>
      <c r="V1194" s="715"/>
      <c r="W1194" s="711"/>
      <c r="X1194" s="711"/>
      <c r="Y1194" s="711"/>
    </row>
    <row r="1195" spans="1:25" ht="14">
      <c r="A1195" s="711"/>
      <c r="B1195" s="711"/>
      <c r="C1195" s="750"/>
      <c r="D1195" s="711"/>
      <c r="E1195" s="711"/>
      <c r="F1195" s="711"/>
      <c r="G1195" s="711"/>
      <c r="H1195" s="711"/>
      <c r="I1195" s="711"/>
      <c r="J1195" s="711"/>
      <c r="K1195" s="711"/>
      <c r="L1195" s="711"/>
      <c r="M1195" s="711"/>
      <c r="V1195" s="715"/>
      <c r="W1195" s="711"/>
      <c r="X1195" s="711"/>
      <c r="Y1195" s="711"/>
    </row>
    <row r="1196" spans="1:25" ht="14">
      <c r="A1196" s="711"/>
      <c r="B1196" s="711"/>
      <c r="C1196" s="750"/>
      <c r="D1196" s="711"/>
      <c r="E1196" s="711"/>
      <c r="F1196" s="711"/>
      <c r="G1196" s="711"/>
      <c r="H1196" s="711"/>
      <c r="I1196" s="711"/>
      <c r="J1196" s="711"/>
      <c r="K1196" s="711"/>
      <c r="L1196" s="711"/>
      <c r="M1196" s="711"/>
      <c r="V1196" s="715"/>
      <c r="W1196" s="711"/>
      <c r="X1196" s="711"/>
      <c r="Y1196" s="711"/>
    </row>
    <row r="1197" spans="1:25" ht="14">
      <c r="A1197" s="711"/>
      <c r="B1197" s="711"/>
      <c r="C1197" s="750"/>
      <c r="D1197" s="711"/>
      <c r="E1197" s="711"/>
      <c r="F1197" s="711"/>
      <c r="G1197" s="711"/>
      <c r="H1197" s="711"/>
      <c r="I1197" s="711"/>
      <c r="J1197" s="711"/>
      <c r="K1197" s="711"/>
      <c r="L1197" s="711"/>
      <c r="M1197" s="711"/>
      <c r="V1197" s="715"/>
      <c r="W1197" s="711"/>
      <c r="X1197" s="711"/>
      <c r="Y1197" s="711"/>
    </row>
    <row r="1198" spans="1:25" ht="14">
      <c r="A1198" s="711"/>
      <c r="B1198" s="711"/>
      <c r="C1198" s="750"/>
      <c r="D1198" s="711"/>
      <c r="E1198" s="711"/>
      <c r="F1198" s="711"/>
      <c r="G1198" s="711"/>
      <c r="H1198" s="711"/>
      <c r="I1198" s="711"/>
      <c r="J1198" s="711"/>
      <c r="K1198" s="711"/>
      <c r="L1198" s="711"/>
      <c r="M1198" s="711"/>
      <c r="V1198" s="715"/>
      <c r="W1198" s="711"/>
      <c r="X1198" s="711"/>
      <c r="Y1198" s="711"/>
    </row>
    <row r="1199" spans="1:25" ht="14">
      <c r="A1199" s="711"/>
      <c r="B1199" s="711"/>
      <c r="C1199" s="750"/>
      <c r="D1199" s="711"/>
      <c r="E1199" s="711"/>
      <c r="F1199" s="711"/>
      <c r="G1199" s="711"/>
      <c r="H1199" s="711"/>
      <c r="I1199" s="711"/>
      <c r="J1199" s="711"/>
      <c r="K1199" s="711"/>
      <c r="L1199" s="711"/>
      <c r="M1199" s="711"/>
      <c r="V1199" s="715"/>
      <c r="W1199" s="711"/>
      <c r="X1199" s="711"/>
      <c r="Y1199" s="711"/>
    </row>
    <row r="1200" spans="1:25" ht="14">
      <c r="A1200" s="711"/>
      <c r="B1200" s="711"/>
      <c r="C1200" s="750"/>
      <c r="D1200" s="711"/>
      <c r="E1200" s="711"/>
      <c r="F1200" s="711"/>
      <c r="G1200" s="711"/>
      <c r="H1200" s="711"/>
      <c r="I1200" s="711"/>
      <c r="J1200" s="711"/>
      <c r="K1200" s="711"/>
      <c r="L1200" s="711"/>
      <c r="M1200" s="711"/>
      <c r="V1200" s="715"/>
      <c r="W1200" s="711"/>
      <c r="X1200" s="711"/>
      <c r="Y1200" s="711"/>
    </row>
    <row r="1201" spans="1:25" ht="14">
      <c r="A1201" s="711"/>
      <c r="B1201" s="711"/>
      <c r="C1201" s="750"/>
      <c r="D1201" s="711"/>
      <c r="E1201" s="711"/>
      <c r="F1201" s="711"/>
      <c r="G1201" s="711"/>
      <c r="H1201" s="711"/>
      <c r="I1201" s="711"/>
      <c r="J1201" s="711"/>
      <c r="K1201" s="711"/>
      <c r="L1201" s="711"/>
      <c r="M1201" s="711"/>
      <c r="V1201" s="715"/>
      <c r="W1201" s="711"/>
      <c r="X1201" s="711"/>
      <c r="Y1201" s="711"/>
    </row>
    <row r="1202" spans="1:25" ht="14">
      <c r="A1202" s="711"/>
      <c r="B1202" s="711"/>
      <c r="C1202" s="750"/>
      <c r="D1202" s="711"/>
      <c r="E1202" s="711"/>
      <c r="F1202" s="711"/>
      <c r="G1202" s="711"/>
      <c r="H1202" s="711"/>
      <c r="I1202" s="711"/>
      <c r="J1202" s="711"/>
      <c r="K1202" s="711"/>
      <c r="L1202" s="711"/>
      <c r="M1202" s="711"/>
      <c r="V1202" s="715"/>
      <c r="W1202" s="711"/>
      <c r="X1202" s="711"/>
      <c r="Y1202" s="711"/>
    </row>
    <row r="1203" spans="1:25" ht="14">
      <c r="A1203" s="711"/>
      <c r="B1203" s="711"/>
      <c r="C1203" s="750"/>
      <c r="D1203" s="711"/>
      <c r="E1203" s="711"/>
      <c r="F1203" s="711"/>
      <c r="G1203" s="711"/>
      <c r="H1203" s="711"/>
      <c r="I1203" s="711"/>
      <c r="J1203" s="711"/>
      <c r="K1203" s="711"/>
      <c r="L1203" s="711"/>
      <c r="M1203" s="711"/>
      <c r="V1203" s="715"/>
      <c r="W1203" s="711"/>
      <c r="X1203" s="711"/>
      <c r="Y1203" s="711"/>
    </row>
    <row r="1204" spans="1:25" ht="14">
      <c r="A1204" s="711"/>
      <c r="B1204" s="711"/>
      <c r="C1204" s="750"/>
      <c r="D1204" s="711"/>
      <c r="E1204" s="711"/>
      <c r="F1204" s="711"/>
      <c r="G1204" s="711"/>
      <c r="H1204" s="711"/>
      <c r="I1204" s="711"/>
      <c r="J1204" s="711"/>
      <c r="K1204" s="711"/>
      <c r="L1204" s="711"/>
      <c r="M1204" s="711"/>
      <c r="V1204" s="715"/>
      <c r="W1204" s="711"/>
      <c r="X1204" s="711"/>
      <c r="Y1204" s="711"/>
    </row>
    <row r="1205" spans="1:25" ht="14">
      <c r="A1205" s="711"/>
      <c r="B1205" s="711"/>
      <c r="C1205" s="750"/>
      <c r="D1205" s="711"/>
      <c r="E1205" s="711"/>
      <c r="F1205" s="711"/>
      <c r="G1205" s="711"/>
      <c r="H1205" s="711"/>
      <c r="I1205" s="711"/>
      <c r="J1205" s="711"/>
      <c r="K1205" s="711"/>
      <c r="L1205" s="711"/>
      <c r="M1205" s="711"/>
      <c r="V1205" s="715"/>
      <c r="W1205" s="711"/>
      <c r="X1205" s="711"/>
      <c r="Y1205" s="711"/>
    </row>
    <row r="1206" spans="1:25" ht="14">
      <c r="A1206" s="711"/>
      <c r="B1206" s="711"/>
      <c r="C1206" s="750"/>
      <c r="D1206" s="711"/>
      <c r="E1206" s="711"/>
      <c r="F1206" s="711"/>
      <c r="G1206" s="711"/>
      <c r="H1206" s="711"/>
      <c r="I1206" s="711"/>
      <c r="J1206" s="711"/>
      <c r="K1206" s="711"/>
      <c r="L1206" s="711"/>
      <c r="M1206" s="711"/>
      <c r="V1206" s="715"/>
      <c r="W1206" s="711"/>
      <c r="X1206" s="711"/>
      <c r="Y1206" s="711"/>
    </row>
    <row r="1207" spans="1:25" ht="14">
      <c r="A1207" s="711"/>
      <c r="B1207" s="711"/>
      <c r="C1207" s="750"/>
      <c r="D1207" s="711"/>
      <c r="E1207" s="711"/>
      <c r="F1207" s="711"/>
      <c r="G1207" s="711"/>
      <c r="H1207" s="711"/>
      <c r="I1207" s="711"/>
      <c r="J1207" s="711"/>
      <c r="K1207" s="711"/>
      <c r="L1207" s="711"/>
      <c r="M1207" s="711"/>
      <c r="V1207" s="715"/>
      <c r="W1207" s="711"/>
      <c r="X1207" s="711"/>
      <c r="Y1207" s="711"/>
    </row>
    <row r="1208" spans="1:25" ht="14">
      <c r="A1208" s="711"/>
      <c r="B1208" s="711"/>
      <c r="C1208" s="750"/>
      <c r="D1208" s="711"/>
      <c r="E1208" s="711"/>
      <c r="F1208" s="711"/>
      <c r="G1208" s="711"/>
      <c r="H1208" s="711"/>
      <c r="I1208" s="711"/>
      <c r="J1208" s="711"/>
      <c r="K1208" s="711"/>
      <c r="L1208" s="711"/>
      <c r="M1208" s="711"/>
      <c r="V1208" s="715"/>
      <c r="W1208" s="711"/>
      <c r="X1208" s="711"/>
      <c r="Y1208" s="711"/>
    </row>
    <row r="1209" spans="1:25" ht="14">
      <c r="A1209" s="711"/>
      <c r="B1209" s="711"/>
      <c r="C1209" s="750"/>
      <c r="D1209" s="711"/>
      <c r="E1209" s="711"/>
      <c r="F1209" s="711"/>
      <c r="G1209" s="711"/>
      <c r="H1209" s="711"/>
      <c r="I1209" s="711"/>
      <c r="J1209" s="711"/>
      <c r="K1209" s="711"/>
      <c r="L1209" s="711"/>
      <c r="M1209" s="711"/>
      <c r="V1209" s="715"/>
      <c r="W1209" s="711"/>
      <c r="X1209" s="711"/>
      <c r="Y1209" s="711"/>
    </row>
    <row r="1210" spans="1:25" ht="14">
      <c r="A1210" s="711"/>
      <c r="B1210" s="711"/>
      <c r="C1210" s="750"/>
      <c r="D1210" s="711"/>
      <c r="E1210" s="711"/>
      <c r="F1210" s="711"/>
      <c r="G1210" s="711"/>
      <c r="H1210" s="711"/>
      <c r="I1210" s="711"/>
      <c r="J1210" s="711"/>
      <c r="K1210" s="711"/>
      <c r="L1210" s="711"/>
      <c r="M1210" s="711"/>
      <c r="V1210" s="715"/>
      <c r="W1210" s="711"/>
      <c r="X1210" s="711"/>
      <c r="Y1210" s="711"/>
    </row>
    <row r="1211" spans="1:25" ht="14">
      <c r="A1211" s="711"/>
      <c r="B1211" s="711"/>
      <c r="C1211" s="750"/>
      <c r="D1211" s="711"/>
      <c r="E1211" s="711"/>
      <c r="F1211" s="711"/>
      <c r="G1211" s="711"/>
      <c r="H1211" s="711"/>
      <c r="I1211" s="711"/>
      <c r="J1211" s="711"/>
      <c r="K1211" s="711"/>
      <c r="L1211" s="711"/>
      <c r="M1211" s="711"/>
      <c r="V1211" s="715"/>
      <c r="W1211" s="711"/>
      <c r="X1211" s="711"/>
      <c r="Y1211" s="711"/>
    </row>
    <row r="1212" spans="1:25" ht="14">
      <c r="A1212" s="711"/>
      <c r="B1212" s="711"/>
      <c r="C1212" s="750"/>
      <c r="D1212" s="711"/>
      <c r="E1212" s="711"/>
      <c r="F1212" s="711"/>
      <c r="G1212" s="711"/>
      <c r="H1212" s="711"/>
      <c r="I1212" s="711"/>
      <c r="J1212" s="711"/>
      <c r="K1212" s="711"/>
      <c r="L1212" s="711"/>
      <c r="M1212" s="711"/>
      <c r="V1212" s="715"/>
      <c r="W1212" s="711"/>
      <c r="X1212" s="711"/>
      <c r="Y1212" s="711"/>
    </row>
    <row r="1213" spans="1:25" ht="14">
      <c r="A1213" s="711"/>
      <c r="B1213" s="711"/>
      <c r="C1213" s="750"/>
      <c r="D1213" s="711"/>
      <c r="E1213" s="711"/>
      <c r="F1213" s="711"/>
      <c r="G1213" s="711"/>
      <c r="H1213" s="711"/>
      <c r="I1213" s="711"/>
      <c r="J1213" s="711"/>
      <c r="K1213" s="711"/>
      <c r="L1213" s="711"/>
      <c r="M1213" s="711"/>
      <c r="V1213" s="715"/>
      <c r="W1213" s="711"/>
      <c r="X1213" s="711"/>
      <c r="Y1213" s="711"/>
    </row>
    <row r="1214" spans="1:25" ht="14">
      <c r="A1214" s="711"/>
      <c r="B1214" s="711"/>
      <c r="C1214" s="750"/>
      <c r="D1214" s="711"/>
      <c r="E1214" s="711"/>
      <c r="F1214" s="711"/>
      <c r="G1214" s="711"/>
      <c r="H1214" s="711"/>
      <c r="I1214" s="711"/>
      <c r="J1214" s="711"/>
      <c r="K1214" s="711"/>
      <c r="L1214" s="711"/>
      <c r="M1214" s="711"/>
      <c r="V1214" s="715"/>
      <c r="W1214" s="711"/>
      <c r="X1214" s="711"/>
      <c r="Y1214" s="711"/>
    </row>
    <row r="1215" spans="1:25" ht="14">
      <c r="A1215" s="711"/>
      <c r="B1215" s="711"/>
      <c r="C1215" s="750"/>
      <c r="D1215" s="711"/>
      <c r="E1215" s="711"/>
      <c r="F1215" s="711"/>
      <c r="G1215" s="711"/>
      <c r="H1215" s="711"/>
      <c r="I1215" s="711"/>
      <c r="J1215" s="711"/>
      <c r="K1215" s="711"/>
      <c r="L1215" s="711"/>
      <c r="M1215" s="711"/>
      <c r="V1215" s="715"/>
      <c r="W1215" s="711"/>
      <c r="X1215" s="711"/>
      <c r="Y1215" s="711"/>
    </row>
    <row r="1216" spans="1:25" ht="14">
      <c r="A1216" s="711"/>
      <c r="B1216" s="711"/>
      <c r="C1216" s="750"/>
      <c r="D1216" s="711"/>
      <c r="E1216" s="711"/>
      <c r="F1216" s="711"/>
      <c r="G1216" s="711"/>
      <c r="H1216" s="711"/>
      <c r="I1216" s="711"/>
      <c r="J1216" s="711"/>
      <c r="K1216" s="711"/>
      <c r="L1216" s="711"/>
      <c r="M1216" s="711"/>
      <c r="V1216" s="715"/>
      <c r="W1216" s="711"/>
      <c r="X1216" s="711"/>
      <c r="Y1216" s="711"/>
    </row>
    <row r="1217" spans="1:25" ht="14">
      <c r="A1217" s="711"/>
      <c r="B1217" s="711"/>
      <c r="C1217" s="750"/>
      <c r="D1217" s="711"/>
      <c r="E1217" s="711"/>
      <c r="F1217" s="711"/>
      <c r="G1217" s="711"/>
      <c r="H1217" s="711"/>
      <c r="I1217" s="711"/>
      <c r="J1217" s="711"/>
      <c r="K1217" s="711"/>
      <c r="L1217" s="711"/>
      <c r="M1217" s="711"/>
      <c r="V1217" s="715"/>
      <c r="W1217" s="711"/>
      <c r="X1217" s="711"/>
      <c r="Y1217" s="711"/>
    </row>
    <row r="1218" spans="1:25" ht="14">
      <c r="A1218" s="711"/>
      <c r="B1218" s="711"/>
      <c r="C1218" s="750"/>
      <c r="D1218" s="711"/>
      <c r="E1218" s="711"/>
      <c r="F1218" s="711"/>
      <c r="G1218" s="711"/>
      <c r="H1218" s="711"/>
      <c r="I1218" s="711"/>
      <c r="J1218" s="711"/>
      <c r="K1218" s="711"/>
      <c r="L1218" s="711"/>
      <c r="M1218" s="711"/>
      <c r="V1218" s="715"/>
      <c r="W1218" s="711"/>
      <c r="X1218" s="711"/>
      <c r="Y1218" s="711"/>
    </row>
    <row r="1219" spans="1:25" ht="14">
      <c r="A1219" s="711"/>
      <c r="B1219" s="711"/>
      <c r="C1219" s="750"/>
      <c r="D1219" s="711"/>
      <c r="E1219" s="711"/>
      <c r="F1219" s="711"/>
      <c r="G1219" s="711"/>
      <c r="H1219" s="711"/>
      <c r="I1219" s="711"/>
      <c r="J1219" s="711"/>
      <c r="K1219" s="711"/>
      <c r="L1219" s="711"/>
      <c r="M1219" s="711"/>
      <c r="V1219" s="715"/>
      <c r="W1219" s="711"/>
      <c r="X1219" s="711"/>
      <c r="Y1219" s="711"/>
    </row>
    <row r="1220" spans="1:25" ht="14">
      <c r="A1220" s="711"/>
      <c r="B1220" s="711"/>
      <c r="C1220" s="750"/>
      <c r="D1220" s="711"/>
      <c r="E1220" s="711"/>
      <c r="F1220" s="711"/>
      <c r="G1220" s="711"/>
      <c r="H1220" s="711"/>
      <c r="I1220" s="711"/>
      <c r="J1220" s="711"/>
      <c r="K1220" s="711"/>
      <c r="L1220" s="711"/>
      <c r="M1220" s="711"/>
      <c r="V1220" s="715"/>
      <c r="W1220" s="711"/>
      <c r="X1220" s="711"/>
      <c r="Y1220" s="711"/>
    </row>
    <row r="1221" spans="1:25" ht="14">
      <c r="A1221" s="711"/>
      <c r="B1221" s="711"/>
      <c r="C1221" s="750"/>
      <c r="D1221" s="711"/>
      <c r="E1221" s="711"/>
      <c r="F1221" s="711"/>
      <c r="G1221" s="711"/>
      <c r="H1221" s="711"/>
      <c r="I1221" s="711"/>
      <c r="J1221" s="711"/>
      <c r="K1221" s="711"/>
      <c r="L1221" s="711"/>
      <c r="M1221" s="711"/>
      <c r="V1221" s="715"/>
      <c r="W1221" s="711"/>
      <c r="X1221" s="711"/>
      <c r="Y1221" s="711"/>
    </row>
    <row r="1222" spans="1:25" ht="14">
      <c r="A1222" s="711"/>
      <c r="B1222" s="711"/>
      <c r="C1222" s="750"/>
      <c r="D1222" s="711"/>
      <c r="E1222" s="711"/>
      <c r="F1222" s="711"/>
      <c r="G1222" s="711"/>
      <c r="H1222" s="711"/>
      <c r="I1222" s="711"/>
      <c r="J1222" s="711"/>
      <c r="K1222" s="711"/>
      <c r="L1222" s="711"/>
      <c r="M1222" s="711"/>
      <c r="V1222" s="715"/>
      <c r="W1222" s="711"/>
      <c r="X1222" s="711"/>
      <c r="Y1222" s="711"/>
    </row>
    <row r="1223" spans="1:25" ht="14">
      <c r="A1223" s="711"/>
      <c r="B1223" s="711"/>
      <c r="C1223" s="750"/>
      <c r="D1223" s="711"/>
      <c r="E1223" s="711"/>
      <c r="F1223" s="711"/>
      <c r="G1223" s="711"/>
      <c r="H1223" s="711"/>
      <c r="I1223" s="711"/>
      <c r="J1223" s="711"/>
      <c r="K1223" s="711"/>
      <c r="L1223" s="711"/>
      <c r="M1223" s="711"/>
      <c r="V1223" s="715"/>
      <c r="W1223" s="711"/>
      <c r="X1223" s="711"/>
      <c r="Y1223" s="711"/>
    </row>
    <row r="1224" spans="1:25" ht="14">
      <c r="A1224" s="711"/>
      <c r="B1224" s="711"/>
      <c r="C1224" s="750"/>
      <c r="D1224" s="711"/>
      <c r="E1224" s="711"/>
      <c r="F1224" s="711"/>
      <c r="G1224" s="711"/>
      <c r="H1224" s="711"/>
      <c r="I1224" s="711"/>
      <c r="J1224" s="711"/>
      <c r="K1224" s="711"/>
      <c r="L1224" s="711"/>
      <c r="M1224" s="711"/>
      <c r="V1224" s="715"/>
      <c r="W1224" s="711"/>
      <c r="X1224" s="711"/>
      <c r="Y1224" s="711"/>
    </row>
    <row r="1225" spans="1:25" ht="14">
      <c r="A1225" s="711"/>
      <c r="B1225" s="711"/>
      <c r="C1225" s="750"/>
      <c r="D1225" s="711"/>
      <c r="E1225" s="711"/>
      <c r="F1225" s="711"/>
      <c r="G1225" s="711"/>
      <c r="H1225" s="711"/>
      <c r="I1225" s="711"/>
      <c r="J1225" s="711"/>
      <c r="K1225" s="711"/>
      <c r="L1225" s="711"/>
      <c r="M1225" s="711"/>
      <c r="V1225" s="715"/>
      <c r="W1225" s="711"/>
      <c r="X1225" s="711"/>
      <c r="Y1225" s="711"/>
    </row>
    <row r="1226" spans="1:25" ht="14">
      <c r="A1226" s="711"/>
      <c r="B1226" s="711"/>
      <c r="C1226" s="750"/>
      <c r="D1226" s="711"/>
      <c r="E1226" s="711"/>
      <c r="F1226" s="711"/>
      <c r="G1226" s="711"/>
      <c r="H1226" s="711"/>
      <c r="I1226" s="711"/>
      <c r="J1226" s="711"/>
      <c r="K1226" s="711"/>
      <c r="L1226" s="711"/>
      <c r="M1226" s="711"/>
      <c r="V1226" s="715"/>
      <c r="W1226" s="711"/>
      <c r="X1226" s="711"/>
      <c r="Y1226" s="711"/>
    </row>
    <row r="1227" spans="1:25" ht="14">
      <c r="A1227" s="711"/>
      <c r="B1227" s="711"/>
      <c r="C1227" s="750"/>
      <c r="D1227" s="711"/>
      <c r="E1227" s="711"/>
      <c r="F1227" s="711"/>
      <c r="G1227" s="711"/>
      <c r="H1227" s="711"/>
      <c r="I1227" s="711"/>
      <c r="J1227" s="711"/>
      <c r="K1227" s="711"/>
      <c r="L1227" s="711"/>
      <c r="M1227" s="711"/>
      <c r="V1227" s="715"/>
      <c r="W1227" s="711"/>
      <c r="X1227" s="711"/>
      <c r="Y1227" s="711"/>
    </row>
    <row r="1228" spans="1:25" ht="14">
      <c r="A1228" s="711"/>
      <c r="B1228" s="711"/>
      <c r="C1228" s="750"/>
      <c r="D1228" s="711"/>
      <c r="E1228" s="711"/>
      <c r="F1228" s="711"/>
      <c r="G1228" s="711"/>
      <c r="H1228" s="711"/>
      <c r="I1228" s="711"/>
      <c r="J1228" s="711"/>
      <c r="K1228" s="711"/>
      <c r="L1228" s="711"/>
      <c r="M1228" s="711"/>
      <c r="V1228" s="715"/>
      <c r="W1228" s="711"/>
      <c r="X1228" s="711"/>
      <c r="Y1228" s="711"/>
    </row>
    <row r="1229" spans="1:25" ht="14">
      <c r="A1229" s="711"/>
      <c r="B1229" s="711"/>
      <c r="C1229" s="750"/>
      <c r="D1229" s="711"/>
      <c r="E1229" s="711"/>
      <c r="F1229" s="711"/>
      <c r="G1229" s="711"/>
      <c r="H1229" s="711"/>
      <c r="I1229" s="711"/>
      <c r="J1229" s="711"/>
      <c r="K1229" s="711"/>
      <c r="L1229" s="711"/>
      <c r="M1229" s="711"/>
      <c r="V1229" s="715"/>
      <c r="W1229" s="711"/>
      <c r="X1229" s="711"/>
      <c r="Y1229" s="711"/>
    </row>
    <row r="1230" spans="1:25" ht="14">
      <c r="A1230" s="711"/>
      <c r="B1230" s="711"/>
      <c r="C1230" s="750"/>
      <c r="D1230" s="711"/>
      <c r="E1230" s="711"/>
      <c r="F1230" s="711"/>
      <c r="G1230" s="711"/>
      <c r="H1230" s="711"/>
      <c r="I1230" s="711"/>
      <c r="J1230" s="711"/>
      <c r="K1230" s="711"/>
      <c r="L1230" s="711"/>
      <c r="M1230" s="711"/>
      <c r="V1230" s="715"/>
      <c r="W1230" s="711"/>
      <c r="X1230" s="711"/>
      <c r="Y1230" s="711"/>
    </row>
    <row r="1231" spans="1:25" ht="14">
      <c r="A1231" s="711"/>
      <c r="B1231" s="711"/>
      <c r="C1231" s="750"/>
      <c r="D1231" s="711"/>
      <c r="E1231" s="711"/>
      <c r="F1231" s="711"/>
      <c r="G1231" s="711"/>
      <c r="H1231" s="711"/>
      <c r="I1231" s="711"/>
      <c r="J1231" s="711"/>
      <c r="K1231" s="711"/>
      <c r="L1231" s="711"/>
      <c r="M1231" s="711"/>
      <c r="V1231" s="715"/>
      <c r="W1231" s="711"/>
      <c r="X1231" s="711"/>
      <c r="Y1231" s="711"/>
    </row>
    <row r="1232" spans="1:25" ht="14">
      <c r="A1232" s="711"/>
      <c r="B1232" s="711"/>
      <c r="C1232" s="750"/>
      <c r="D1232" s="711"/>
      <c r="E1232" s="711"/>
      <c r="F1232" s="711"/>
      <c r="G1232" s="711"/>
      <c r="H1232" s="711"/>
      <c r="I1232" s="711"/>
      <c r="J1232" s="711"/>
      <c r="K1232" s="711"/>
      <c r="L1232" s="711"/>
      <c r="M1232" s="711"/>
      <c r="V1232" s="715"/>
      <c r="W1232" s="711"/>
      <c r="X1232" s="711"/>
      <c r="Y1232" s="711"/>
    </row>
    <row r="1233" spans="1:25" ht="14">
      <c r="A1233" s="711"/>
      <c r="B1233" s="711"/>
      <c r="C1233" s="750"/>
      <c r="D1233" s="711"/>
      <c r="E1233" s="711"/>
      <c r="F1233" s="711"/>
      <c r="G1233" s="711"/>
      <c r="H1233" s="711"/>
      <c r="I1233" s="711"/>
      <c r="J1233" s="711"/>
      <c r="K1233" s="711"/>
      <c r="L1233" s="711"/>
      <c r="M1233" s="711"/>
      <c r="V1233" s="715"/>
      <c r="W1233" s="711"/>
      <c r="X1233" s="711"/>
      <c r="Y1233" s="711"/>
    </row>
    <row r="1234" spans="1:25" ht="14">
      <c r="A1234" s="711"/>
      <c r="B1234" s="711"/>
      <c r="C1234" s="750"/>
      <c r="D1234" s="711"/>
      <c r="E1234" s="711"/>
      <c r="F1234" s="711"/>
      <c r="G1234" s="711"/>
      <c r="H1234" s="711"/>
      <c r="I1234" s="711"/>
      <c r="J1234" s="711"/>
      <c r="K1234" s="711"/>
      <c r="L1234" s="711"/>
      <c r="M1234" s="711"/>
      <c r="V1234" s="715"/>
      <c r="W1234" s="711"/>
      <c r="X1234" s="711"/>
      <c r="Y1234" s="711"/>
    </row>
    <row r="1235" spans="1:25" ht="14">
      <c r="A1235" s="711"/>
      <c r="B1235" s="711"/>
      <c r="C1235" s="750"/>
      <c r="D1235" s="711"/>
      <c r="E1235" s="711"/>
      <c r="F1235" s="711"/>
      <c r="G1235" s="711"/>
      <c r="H1235" s="711"/>
      <c r="I1235" s="711"/>
      <c r="J1235" s="711"/>
      <c r="K1235" s="711"/>
      <c r="L1235" s="711"/>
      <c r="M1235" s="711"/>
      <c r="V1235" s="715"/>
      <c r="W1235" s="711"/>
      <c r="X1235" s="711"/>
      <c r="Y1235" s="711"/>
    </row>
    <row r="1236" spans="1:25" ht="14">
      <c r="A1236" s="711"/>
      <c r="B1236" s="711"/>
      <c r="C1236" s="750"/>
      <c r="D1236" s="711"/>
      <c r="E1236" s="711"/>
      <c r="F1236" s="711"/>
      <c r="G1236" s="711"/>
      <c r="H1236" s="711"/>
      <c r="I1236" s="711"/>
      <c r="J1236" s="711"/>
      <c r="K1236" s="711"/>
      <c r="L1236" s="711"/>
      <c r="M1236" s="711"/>
      <c r="V1236" s="715"/>
      <c r="W1236" s="711"/>
      <c r="X1236" s="711"/>
      <c r="Y1236" s="711"/>
    </row>
    <row r="1237" spans="1:25" ht="14">
      <c r="A1237" s="711"/>
      <c r="B1237" s="711"/>
      <c r="C1237" s="750"/>
      <c r="D1237" s="711"/>
      <c r="E1237" s="711"/>
      <c r="F1237" s="711"/>
      <c r="G1237" s="711"/>
      <c r="H1237" s="711"/>
      <c r="I1237" s="711"/>
      <c r="J1237" s="711"/>
      <c r="K1237" s="711"/>
      <c r="L1237" s="711"/>
      <c r="M1237" s="711"/>
      <c r="V1237" s="715"/>
      <c r="W1237" s="711"/>
      <c r="X1237" s="711"/>
      <c r="Y1237" s="711"/>
    </row>
    <row r="1238" spans="1:25" ht="14">
      <c r="A1238" s="711"/>
      <c r="B1238" s="711"/>
      <c r="C1238" s="750"/>
      <c r="D1238" s="711"/>
      <c r="E1238" s="711"/>
      <c r="F1238" s="711"/>
      <c r="G1238" s="711"/>
      <c r="H1238" s="711"/>
      <c r="I1238" s="711"/>
      <c r="J1238" s="711"/>
      <c r="K1238" s="711"/>
      <c r="L1238" s="711"/>
      <c r="M1238" s="711"/>
      <c r="V1238" s="715"/>
      <c r="W1238" s="711"/>
      <c r="X1238" s="711"/>
      <c r="Y1238" s="711"/>
    </row>
    <row r="1239" spans="1:25" ht="14">
      <c r="A1239" s="711"/>
      <c r="B1239" s="711"/>
      <c r="C1239" s="750"/>
      <c r="D1239" s="711"/>
      <c r="E1239" s="711"/>
      <c r="F1239" s="711"/>
      <c r="G1239" s="711"/>
      <c r="H1239" s="711"/>
      <c r="I1239" s="711"/>
      <c r="J1239" s="711"/>
      <c r="K1239" s="711"/>
      <c r="L1239" s="711"/>
      <c r="M1239" s="711"/>
      <c r="V1239" s="715"/>
      <c r="W1239" s="711"/>
      <c r="X1239" s="711"/>
      <c r="Y1239" s="711"/>
    </row>
    <row r="1240" spans="1:25" ht="14">
      <c r="A1240" s="711"/>
      <c r="B1240" s="711"/>
      <c r="C1240" s="750"/>
      <c r="D1240" s="711"/>
      <c r="E1240" s="711"/>
      <c r="F1240" s="711"/>
      <c r="G1240" s="711"/>
      <c r="H1240" s="711"/>
      <c r="I1240" s="711"/>
      <c r="J1240" s="711"/>
      <c r="K1240" s="711"/>
      <c r="L1240" s="711"/>
      <c r="M1240" s="711"/>
      <c r="V1240" s="715"/>
      <c r="W1240" s="711"/>
      <c r="X1240" s="711"/>
      <c r="Y1240" s="711"/>
    </row>
    <row r="1241" spans="1:25" ht="14">
      <c r="A1241" s="711"/>
      <c r="B1241" s="711"/>
      <c r="C1241" s="750"/>
      <c r="D1241" s="711"/>
      <c r="E1241" s="711"/>
      <c r="F1241" s="711"/>
      <c r="G1241" s="711"/>
      <c r="H1241" s="711"/>
      <c r="I1241" s="711"/>
      <c r="J1241" s="711"/>
      <c r="K1241" s="711"/>
      <c r="L1241" s="711"/>
      <c r="M1241" s="711"/>
      <c r="V1241" s="715"/>
      <c r="W1241" s="711"/>
      <c r="X1241" s="711"/>
      <c r="Y1241" s="711"/>
    </row>
    <row r="1242" spans="1:25" ht="14">
      <c r="A1242" s="711"/>
      <c r="B1242" s="711"/>
      <c r="C1242" s="750"/>
      <c r="D1242" s="711"/>
      <c r="E1242" s="711"/>
      <c r="F1242" s="711"/>
      <c r="G1242" s="711"/>
      <c r="H1242" s="711"/>
      <c r="I1242" s="711"/>
      <c r="J1242" s="711"/>
      <c r="K1242" s="711"/>
      <c r="L1242" s="711"/>
      <c r="M1242" s="711"/>
      <c r="V1242" s="715"/>
      <c r="W1242" s="711"/>
      <c r="X1242" s="711"/>
      <c r="Y1242" s="711"/>
    </row>
    <row r="1243" spans="1:25" ht="14">
      <c r="A1243" s="711"/>
      <c r="B1243" s="711"/>
      <c r="C1243" s="750"/>
      <c r="D1243" s="711"/>
      <c r="E1243" s="711"/>
      <c r="F1243" s="711"/>
      <c r="G1243" s="711"/>
      <c r="H1243" s="711"/>
      <c r="I1243" s="711"/>
      <c r="J1243" s="711"/>
      <c r="K1243" s="711"/>
      <c r="L1243" s="711"/>
      <c r="M1243" s="711"/>
      <c r="V1243" s="715"/>
      <c r="W1243" s="711"/>
      <c r="X1243" s="711"/>
      <c r="Y1243" s="711"/>
    </row>
    <row r="1244" spans="1:25" ht="14">
      <c r="A1244" s="711"/>
      <c r="B1244" s="711"/>
      <c r="C1244" s="750"/>
      <c r="D1244" s="711"/>
      <c r="E1244" s="711"/>
      <c r="F1244" s="711"/>
      <c r="G1244" s="711"/>
      <c r="H1244" s="711"/>
      <c r="I1244" s="711"/>
      <c r="J1244" s="711"/>
      <c r="K1244" s="711"/>
      <c r="L1244" s="711"/>
      <c r="M1244" s="711"/>
      <c r="V1244" s="715"/>
      <c r="W1244" s="711"/>
      <c r="X1244" s="711"/>
      <c r="Y1244" s="711"/>
    </row>
    <row r="1245" spans="1:25" ht="14">
      <c r="A1245" s="711"/>
      <c r="B1245" s="711"/>
      <c r="C1245" s="750"/>
      <c r="D1245" s="711"/>
      <c r="E1245" s="711"/>
      <c r="F1245" s="711"/>
      <c r="G1245" s="711"/>
      <c r="H1245" s="711"/>
      <c r="I1245" s="711"/>
      <c r="J1245" s="711"/>
      <c r="K1245" s="711"/>
      <c r="L1245" s="711"/>
      <c r="M1245" s="711"/>
      <c r="V1245" s="715"/>
      <c r="W1245" s="711"/>
      <c r="X1245" s="711"/>
      <c r="Y1245" s="711"/>
    </row>
    <row r="1246" spans="1:25" ht="14">
      <c r="A1246" s="711"/>
      <c r="B1246" s="711"/>
      <c r="C1246" s="750"/>
      <c r="D1246" s="711"/>
      <c r="E1246" s="711"/>
      <c r="F1246" s="711"/>
      <c r="G1246" s="711"/>
      <c r="H1246" s="711"/>
      <c r="I1246" s="711"/>
      <c r="J1246" s="711"/>
      <c r="K1246" s="711"/>
      <c r="L1246" s="711"/>
      <c r="M1246" s="711"/>
      <c r="V1246" s="715"/>
      <c r="W1246" s="711"/>
      <c r="X1246" s="711"/>
      <c r="Y1246" s="711"/>
    </row>
    <row r="1247" spans="1:25" ht="14">
      <c r="A1247" s="711"/>
      <c r="B1247" s="711"/>
      <c r="C1247" s="750"/>
      <c r="D1247" s="711"/>
      <c r="E1247" s="711"/>
      <c r="F1247" s="711"/>
      <c r="G1247" s="711"/>
      <c r="H1247" s="711"/>
      <c r="I1247" s="711"/>
      <c r="J1247" s="711"/>
      <c r="K1247" s="711"/>
      <c r="L1247" s="711"/>
      <c r="M1247" s="711"/>
      <c r="V1247" s="715"/>
      <c r="W1247" s="711"/>
      <c r="X1247" s="711"/>
      <c r="Y1247" s="711"/>
    </row>
    <row r="1248" spans="1:25" ht="14">
      <c r="A1248" s="711"/>
      <c r="B1248" s="711"/>
      <c r="C1248" s="750"/>
      <c r="D1248" s="711"/>
      <c r="E1248" s="711"/>
      <c r="F1248" s="711"/>
      <c r="G1248" s="711"/>
      <c r="H1248" s="711"/>
      <c r="I1248" s="711"/>
      <c r="J1248" s="711"/>
      <c r="K1248" s="711"/>
      <c r="L1248" s="711"/>
      <c r="M1248" s="711"/>
      <c r="V1248" s="715"/>
      <c r="W1248" s="711"/>
      <c r="X1248" s="711"/>
      <c r="Y1248" s="711"/>
    </row>
    <row r="1249" spans="1:25" ht="14">
      <c r="A1249" s="711"/>
      <c r="B1249" s="711"/>
      <c r="C1249" s="750"/>
      <c r="D1249" s="711"/>
      <c r="E1249" s="711"/>
      <c r="F1249" s="711"/>
      <c r="G1249" s="711"/>
      <c r="H1249" s="711"/>
      <c r="I1249" s="711"/>
      <c r="J1249" s="711"/>
      <c r="K1249" s="711"/>
      <c r="L1249" s="711"/>
      <c r="M1249" s="711"/>
      <c r="V1249" s="715"/>
      <c r="W1249" s="711"/>
      <c r="X1249" s="711"/>
      <c r="Y1249" s="711"/>
    </row>
    <row r="1250" spans="1:25" ht="14">
      <c r="A1250" s="711"/>
      <c r="B1250" s="711"/>
      <c r="C1250" s="750"/>
      <c r="D1250" s="711"/>
      <c r="E1250" s="711"/>
      <c r="F1250" s="711"/>
      <c r="G1250" s="711"/>
      <c r="H1250" s="711"/>
      <c r="I1250" s="711"/>
      <c r="J1250" s="711"/>
      <c r="K1250" s="711"/>
      <c r="L1250" s="711"/>
      <c r="M1250" s="711"/>
      <c r="V1250" s="715"/>
      <c r="W1250" s="711"/>
      <c r="X1250" s="711"/>
      <c r="Y1250" s="711"/>
    </row>
    <row r="1251" spans="1:25" ht="14">
      <c r="A1251" s="711"/>
      <c r="B1251" s="711"/>
      <c r="C1251" s="750"/>
      <c r="D1251" s="711"/>
      <c r="E1251" s="711"/>
      <c r="F1251" s="711"/>
      <c r="G1251" s="711"/>
      <c r="H1251" s="711"/>
      <c r="I1251" s="711"/>
      <c r="J1251" s="711"/>
      <c r="K1251" s="711"/>
      <c r="L1251" s="711"/>
      <c r="M1251" s="711"/>
      <c r="V1251" s="715"/>
      <c r="W1251" s="711"/>
      <c r="X1251" s="711"/>
      <c r="Y1251" s="711"/>
    </row>
    <row r="1252" spans="1:25" ht="14">
      <c r="A1252" s="711"/>
      <c r="B1252" s="711"/>
      <c r="C1252" s="750"/>
      <c r="D1252" s="711"/>
      <c r="E1252" s="711"/>
      <c r="F1252" s="711"/>
      <c r="G1252" s="711"/>
      <c r="H1252" s="711"/>
      <c r="I1252" s="711"/>
      <c r="J1252" s="711"/>
      <c r="K1252" s="711"/>
      <c r="L1252" s="711"/>
      <c r="M1252" s="711"/>
      <c r="V1252" s="715"/>
      <c r="W1252" s="711"/>
      <c r="X1252" s="711"/>
      <c r="Y1252" s="711"/>
    </row>
    <row r="1253" spans="1:25" ht="14">
      <c r="A1253" s="711"/>
      <c r="B1253" s="711"/>
      <c r="C1253" s="750"/>
      <c r="D1253" s="711"/>
      <c r="E1253" s="711"/>
      <c r="F1253" s="711"/>
      <c r="G1253" s="711"/>
      <c r="H1253" s="711"/>
      <c r="I1253" s="711"/>
      <c r="J1253" s="711"/>
      <c r="K1253" s="711"/>
      <c r="L1253" s="711"/>
      <c r="M1253" s="711"/>
      <c r="V1253" s="715"/>
      <c r="W1253" s="711"/>
      <c r="X1253" s="711"/>
      <c r="Y1253" s="711"/>
    </row>
    <row r="1254" spans="1:25" ht="14">
      <c r="A1254" s="711"/>
      <c r="B1254" s="711"/>
      <c r="C1254" s="750"/>
      <c r="D1254" s="711"/>
      <c r="E1254" s="711"/>
      <c r="F1254" s="711"/>
      <c r="G1254" s="711"/>
      <c r="H1254" s="711"/>
      <c r="I1254" s="711"/>
      <c r="J1254" s="711"/>
      <c r="K1254" s="711"/>
      <c r="L1254" s="711"/>
      <c r="M1254" s="711"/>
      <c r="V1254" s="715"/>
      <c r="W1254" s="711"/>
      <c r="X1254" s="711"/>
      <c r="Y1254" s="711"/>
    </row>
    <row r="1255" spans="1:25" ht="14">
      <c r="A1255" s="711"/>
      <c r="B1255" s="711"/>
      <c r="C1255" s="750"/>
      <c r="D1255" s="711"/>
      <c r="E1255" s="711"/>
      <c r="F1255" s="711"/>
      <c r="G1255" s="711"/>
      <c r="H1255" s="711"/>
      <c r="I1255" s="711"/>
      <c r="J1255" s="711"/>
      <c r="K1255" s="711"/>
      <c r="L1255" s="711"/>
      <c r="M1255" s="711"/>
      <c r="V1255" s="715"/>
      <c r="W1255" s="711"/>
      <c r="X1255" s="711"/>
      <c r="Y1255" s="711"/>
    </row>
    <row r="1256" spans="1:25" ht="14">
      <c r="A1256" s="711"/>
      <c r="B1256" s="711"/>
      <c r="C1256" s="750"/>
      <c r="D1256" s="711"/>
      <c r="E1256" s="711"/>
      <c r="F1256" s="711"/>
      <c r="G1256" s="711"/>
      <c r="H1256" s="711"/>
      <c r="I1256" s="711"/>
      <c r="J1256" s="711"/>
      <c r="K1256" s="711"/>
      <c r="L1256" s="711"/>
      <c r="M1256" s="711"/>
      <c r="V1256" s="715"/>
      <c r="W1256" s="711"/>
      <c r="X1256" s="711"/>
      <c r="Y1256" s="711"/>
    </row>
    <row r="1257" spans="1:25" ht="14">
      <c r="A1257" s="711"/>
      <c r="B1257" s="711"/>
      <c r="C1257" s="750"/>
      <c r="D1257" s="711"/>
      <c r="E1257" s="711"/>
      <c r="F1257" s="711"/>
      <c r="G1257" s="711"/>
      <c r="H1257" s="711"/>
      <c r="I1257" s="711"/>
      <c r="J1257" s="711"/>
      <c r="K1257" s="711"/>
      <c r="L1257" s="711"/>
      <c r="M1257" s="711"/>
      <c r="V1257" s="715"/>
      <c r="W1257" s="711"/>
      <c r="X1257" s="711"/>
      <c r="Y1257" s="711"/>
    </row>
    <row r="1258" spans="1:25" ht="14">
      <c r="A1258" s="711"/>
      <c r="B1258" s="711"/>
      <c r="C1258" s="750"/>
      <c r="D1258" s="711"/>
      <c r="E1258" s="711"/>
      <c r="F1258" s="711"/>
      <c r="G1258" s="711"/>
      <c r="H1258" s="711"/>
      <c r="I1258" s="711"/>
      <c r="J1258" s="711"/>
      <c r="K1258" s="711"/>
      <c r="L1258" s="711"/>
      <c r="M1258" s="711"/>
      <c r="V1258" s="715"/>
      <c r="W1258" s="711"/>
      <c r="X1258" s="711"/>
      <c r="Y1258" s="711"/>
    </row>
    <row r="1259" spans="1:25" ht="14">
      <c r="A1259" s="711"/>
      <c r="B1259" s="711"/>
      <c r="C1259" s="750"/>
      <c r="D1259" s="711"/>
      <c r="E1259" s="711"/>
      <c r="F1259" s="711"/>
      <c r="G1259" s="711"/>
      <c r="H1259" s="711"/>
      <c r="I1259" s="711"/>
      <c r="J1259" s="711"/>
      <c r="K1259" s="711"/>
      <c r="L1259" s="711"/>
      <c r="M1259" s="711"/>
      <c r="V1259" s="715"/>
      <c r="W1259" s="711"/>
      <c r="X1259" s="711"/>
      <c r="Y1259" s="711"/>
    </row>
    <row r="1260" spans="1:25" ht="14">
      <c r="A1260" s="711"/>
      <c r="B1260" s="711"/>
      <c r="C1260" s="750"/>
      <c r="D1260" s="711"/>
      <c r="E1260" s="711"/>
      <c r="F1260" s="711"/>
      <c r="G1260" s="711"/>
      <c r="H1260" s="711"/>
      <c r="I1260" s="711"/>
      <c r="J1260" s="711"/>
      <c r="K1260" s="711"/>
      <c r="L1260" s="711"/>
      <c r="M1260" s="711"/>
      <c r="V1260" s="715"/>
      <c r="W1260" s="711"/>
      <c r="X1260" s="711"/>
      <c r="Y1260" s="711"/>
    </row>
    <row r="1261" spans="1:25" ht="14">
      <c r="A1261" s="711"/>
      <c r="B1261" s="711"/>
      <c r="C1261" s="750"/>
      <c r="D1261" s="711"/>
      <c r="E1261" s="711"/>
      <c r="F1261" s="711"/>
      <c r="G1261" s="711"/>
      <c r="H1261" s="711"/>
      <c r="I1261" s="711"/>
      <c r="J1261" s="711"/>
      <c r="K1261" s="711"/>
      <c r="L1261" s="711"/>
      <c r="M1261" s="711"/>
      <c r="V1261" s="715"/>
      <c r="W1261" s="711"/>
      <c r="X1261" s="711"/>
      <c r="Y1261" s="711"/>
    </row>
    <row r="1262" spans="1:25" ht="14">
      <c r="A1262" s="711"/>
      <c r="B1262" s="711"/>
      <c r="C1262" s="750"/>
      <c r="D1262" s="711"/>
      <c r="E1262" s="711"/>
      <c r="F1262" s="711"/>
      <c r="G1262" s="711"/>
      <c r="H1262" s="711"/>
      <c r="I1262" s="711"/>
      <c r="J1262" s="711"/>
      <c r="K1262" s="711"/>
      <c r="L1262" s="711"/>
      <c r="M1262" s="711"/>
      <c r="V1262" s="715"/>
      <c r="W1262" s="711"/>
      <c r="X1262" s="711"/>
      <c r="Y1262" s="711"/>
    </row>
    <row r="1263" spans="1:25" ht="14">
      <c r="A1263" s="711"/>
      <c r="B1263" s="711"/>
      <c r="C1263" s="750"/>
      <c r="D1263" s="711"/>
      <c r="E1263" s="711"/>
      <c r="F1263" s="711"/>
      <c r="G1263" s="711"/>
      <c r="H1263" s="711"/>
      <c r="I1263" s="711"/>
      <c r="J1263" s="711"/>
      <c r="K1263" s="711"/>
      <c r="L1263" s="711"/>
      <c r="M1263" s="711"/>
      <c r="V1263" s="715"/>
      <c r="W1263" s="711"/>
      <c r="X1263" s="711"/>
      <c r="Y1263" s="711"/>
    </row>
    <row r="1264" spans="1:25" ht="14">
      <c r="A1264" s="711"/>
      <c r="B1264" s="711"/>
      <c r="C1264" s="750"/>
      <c r="D1264" s="711"/>
      <c r="E1264" s="711"/>
      <c r="F1264" s="711"/>
      <c r="G1264" s="711"/>
      <c r="H1264" s="711"/>
      <c r="I1264" s="711"/>
      <c r="J1264" s="711"/>
      <c r="K1264" s="711"/>
      <c r="L1264" s="711"/>
      <c r="M1264" s="711"/>
      <c r="V1264" s="715"/>
      <c r="W1264" s="711"/>
      <c r="X1264" s="711"/>
      <c r="Y1264" s="711"/>
    </row>
    <row r="1265" spans="1:25" ht="14">
      <c r="A1265" s="711"/>
      <c r="B1265" s="711"/>
      <c r="C1265" s="750"/>
      <c r="D1265" s="711"/>
      <c r="E1265" s="711"/>
      <c r="F1265" s="711"/>
      <c r="G1265" s="711"/>
      <c r="H1265" s="711"/>
      <c r="I1265" s="711"/>
      <c r="J1265" s="711"/>
      <c r="K1265" s="711"/>
      <c r="L1265" s="711"/>
      <c r="M1265" s="711"/>
      <c r="V1265" s="715"/>
      <c r="W1265" s="711"/>
      <c r="X1265" s="711"/>
      <c r="Y1265" s="711"/>
    </row>
    <row r="1266" spans="1:25" ht="14">
      <c r="A1266" s="711"/>
      <c r="B1266" s="711"/>
      <c r="C1266" s="750"/>
      <c r="D1266" s="711"/>
      <c r="E1266" s="711"/>
      <c r="F1266" s="711"/>
      <c r="G1266" s="711"/>
      <c r="H1266" s="711"/>
      <c r="I1266" s="711"/>
      <c r="J1266" s="711"/>
      <c r="K1266" s="711"/>
      <c r="L1266" s="711"/>
      <c r="M1266" s="711"/>
      <c r="V1266" s="715"/>
      <c r="W1266" s="711"/>
      <c r="X1266" s="711"/>
      <c r="Y1266" s="711"/>
    </row>
    <row r="1267" spans="1:25" ht="14">
      <c r="A1267" s="711"/>
      <c r="B1267" s="711"/>
      <c r="C1267" s="750"/>
      <c r="D1267" s="711"/>
      <c r="E1267" s="711"/>
      <c r="F1267" s="711"/>
      <c r="G1267" s="711"/>
      <c r="H1267" s="711"/>
      <c r="I1267" s="711"/>
      <c r="J1267" s="711"/>
      <c r="K1267" s="711"/>
      <c r="L1267" s="711"/>
      <c r="M1267" s="711"/>
      <c r="V1267" s="715"/>
      <c r="W1267" s="711"/>
      <c r="X1267" s="711"/>
      <c r="Y1267" s="711"/>
    </row>
    <row r="1268" spans="1:25" ht="14">
      <c r="A1268" s="711"/>
      <c r="B1268" s="711"/>
      <c r="C1268" s="750"/>
      <c r="D1268" s="711"/>
      <c r="E1268" s="711"/>
      <c r="F1268" s="711"/>
      <c r="G1268" s="711"/>
      <c r="H1268" s="711"/>
      <c r="I1268" s="711"/>
      <c r="J1268" s="711"/>
      <c r="K1268" s="711"/>
      <c r="L1268" s="711"/>
      <c r="M1268" s="711"/>
      <c r="V1268" s="715"/>
      <c r="W1268" s="711"/>
      <c r="X1268" s="711"/>
      <c r="Y1268" s="711"/>
    </row>
    <row r="1269" spans="1:25" ht="14">
      <c r="A1269" s="711"/>
      <c r="B1269" s="711"/>
      <c r="C1269" s="750"/>
      <c r="D1269" s="711"/>
      <c r="E1269" s="711"/>
      <c r="F1269" s="711"/>
      <c r="G1269" s="711"/>
      <c r="H1269" s="711"/>
      <c r="I1269" s="711"/>
      <c r="J1269" s="711"/>
      <c r="K1269" s="711"/>
      <c r="L1269" s="711"/>
      <c r="M1269" s="711"/>
      <c r="V1269" s="715"/>
      <c r="W1269" s="711"/>
      <c r="X1269" s="711"/>
      <c r="Y1269" s="711"/>
    </row>
    <row r="1270" spans="1:25" ht="14">
      <c r="A1270" s="711"/>
      <c r="B1270" s="711"/>
      <c r="C1270" s="750"/>
      <c r="D1270" s="711"/>
      <c r="E1270" s="711"/>
      <c r="F1270" s="711"/>
      <c r="G1270" s="711"/>
      <c r="H1270" s="711"/>
      <c r="I1270" s="711"/>
      <c r="J1270" s="711"/>
      <c r="K1270" s="711"/>
      <c r="L1270" s="711"/>
      <c r="M1270" s="711"/>
      <c r="V1270" s="715"/>
      <c r="W1270" s="711"/>
      <c r="X1270" s="711"/>
      <c r="Y1270" s="711"/>
    </row>
    <row r="1271" spans="1:25" ht="14">
      <c r="A1271" s="711"/>
      <c r="B1271" s="711"/>
      <c r="C1271" s="750"/>
      <c r="D1271" s="711"/>
      <c r="E1271" s="711"/>
      <c r="F1271" s="711"/>
      <c r="G1271" s="711"/>
      <c r="H1271" s="711"/>
      <c r="I1271" s="711"/>
      <c r="J1271" s="711"/>
      <c r="K1271" s="711"/>
      <c r="L1271" s="711"/>
      <c r="M1271" s="711"/>
      <c r="V1271" s="715"/>
      <c r="W1271" s="711"/>
      <c r="X1271" s="711"/>
      <c r="Y1271" s="711"/>
    </row>
    <row r="1272" spans="1:25" ht="14">
      <c r="A1272" s="711"/>
      <c r="B1272" s="711"/>
      <c r="C1272" s="750"/>
      <c r="D1272" s="711"/>
      <c r="E1272" s="711"/>
      <c r="F1272" s="711"/>
      <c r="G1272" s="711"/>
      <c r="H1272" s="711"/>
      <c r="I1272" s="711"/>
      <c r="J1272" s="711"/>
      <c r="K1272" s="711"/>
      <c r="L1272" s="711"/>
      <c r="M1272" s="711"/>
      <c r="V1272" s="715"/>
      <c r="W1272" s="711"/>
      <c r="X1272" s="711"/>
      <c r="Y1272" s="711"/>
    </row>
    <row r="1273" spans="1:25" ht="14">
      <c r="A1273" s="711"/>
      <c r="B1273" s="711"/>
      <c r="C1273" s="750"/>
      <c r="D1273" s="711"/>
      <c r="E1273" s="711"/>
      <c r="F1273" s="711"/>
      <c r="G1273" s="711"/>
      <c r="H1273" s="711"/>
      <c r="I1273" s="711"/>
      <c r="J1273" s="711"/>
      <c r="K1273" s="711"/>
      <c r="L1273" s="711"/>
      <c r="M1273" s="711"/>
      <c r="V1273" s="715"/>
      <c r="W1273" s="711"/>
      <c r="X1273" s="711"/>
      <c r="Y1273" s="711"/>
    </row>
    <row r="1274" spans="1:25" ht="14">
      <c r="A1274" s="711"/>
      <c r="B1274" s="711"/>
      <c r="C1274" s="750"/>
      <c r="D1274" s="711"/>
      <c r="E1274" s="711"/>
      <c r="F1274" s="711"/>
      <c r="G1274" s="711"/>
      <c r="H1274" s="711"/>
      <c r="I1274" s="711"/>
      <c r="J1274" s="711"/>
      <c r="K1274" s="711"/>
      <c r="L1274" s="711"/>
      <c r="M1274" s="711"/>
      <c r="V1274" s="715"/>
      <c r="W1274" s="711"/>
      <c r="X1274" s="711"/>
      <c r="Y1274" s="711"/>
    </row>
    <row r="1275" spans="1:25" ht="14">
      <c r="A1275" s="711"/>
      <c r="B1275" s="711"/>
      <c r="C1275" s="750"/>
      <c r="D1275" s="711"/>
      <c r="E1275" s="711"/>
      <c r="F1275" s="711"/>
      <c r="G1275" s="711"/>
      <c r="H1275" s="711"/>
      <c r="I1275" s="711"/>
      <c r="J1275" s="711"/>
      <c r="K1275" s="711"/>
      <c r="L1275" s="711"/>
      <c r="M1275" s="711"/>
      <c r="V1275" s="715"/>
      <c r="W1275" s="711"/>
      <c r="X1275" s="711"/>
      <c r="Y1275" s="711"/>
    </row>
    <row r="1276" spans="1:25" ht="14">
      <c r="A1276" s="711"/>
      <c r="B1276" s="711"/>
      <c r="C1276" s="750"/>
      <c r="D1276" s="711"/>
      <c r="E1276" s="711"/>
      <c r="F1276" s="711"/>
      <c r="G1276" s="711"/>
      <c r="H1276" s="711"/>
      <c r="I1276" s="711"/>
      <c r="J1276" s="711"/>
      <c r="K1276" s="711"/>
      <c r="L1276" s="711"/>
      <c r="M1276" s="711"/>
      <c r="V1276" s="715"/>
      <c r="W1276" s="711"/>
      <c r="X1276" s="711"/>
      <c r="Y1276" s="711"/>
    </row>
    <row r="1277" spans="1:25" ht="14">
      <c r="A1277" s="711"/>
      <c r="B1277" s="711"/>
      <c r="C1277" s="750"/>
      <c r="D1277" s="711"/>
      <c r="E1277" s="711"/>
      <c r="F1277" s="711"/>
      <c r="G1277" s="711"/>
      <c r="H1277" s="711"/>
      <c r="I1277" s="711"/>
      <c r="J1277" s="711"/>
      <c r="K1277" s="711"/>
      <c r="L1277" s="711"/>
      <c r="M1277" s="711"/>
      <c r="V1277" s="715"/>
      <c r="W1277" s="711"/>
      <c r="X1277" s="711"/>
      <c r="Y1277" s="711"/>
    </row>
    <row r="1278" spans="1:25" ht="14">
      <c r="A1278" s="711"/>
      <c r="B1278" s="711"/>
      <c r="C1278" s="750"/>
      <c r="D1278" s="711"/>
      <c r="E1278" s="711"/>
      <c r="F1278" s="711"/>
      <c r="G1278" s="711"/>
      <c r="H1278" s="711"/>
      <c r="I1278" s="711"/>
      <c r="J1278" s="711"/>
      <c r="K1278" s="711"/>
      <c r="L1278" s="711"/>
      <c r="M1278" s="711"/>
      <c r="V1278" s="715"/>
      <c r="W1278" s="711"/>
      <c r="X1278" s="711"/>
      <c r="Y1278" s="711"/>
    </row>
    <row r="1279" spans="1:25" ht="14">
      <c r="A1279" s="711"/>
      <c r="B1279" s="711"/>
      <c r="C1279" s="750"/>
      <c r="D1279" s="711"/>
      <c r="E1279" s="711"/>
      <c r="F1279" s="711"/>
      <c r="G1279" s="711"/>
      <c r="H1279" s="711"/>
      <c r="I1279" s="711"/>
      <c r="J1279" s="711"/>
      <c r="K1279" s="711"/>
      <c r="L1279" s="711"/>
      <c r="M1279" s="711"/>
      <c r="V1279" s="715"/>
      <c r="W1279" s="711"/>
      <c r="X1279" s="711"/>
      <c r="Y1279" s="711"/>
    </row>
    <row r="1280" spans="1:25" ht="14">
      <c r="A1280" s="711"/>
      <c r="B1280" s="711"/>
      <c r="C1280" s="750"/>
      <c r="D1280" s="711"/>
      <c r="E1280" s="711"/>
      <c r="F1280" s="711"/>
      <c r="G1280" s="711"/>
      <c r="H1280" s="711"/>
      <c r="I1280" s="711"/>
      <c r="J1280" s="711"/>
      <c r="K1280" s="711"/>
      <c r="L1280" s="711"/>
      <c r="M1280" s="711"/>
      <c r="V1280" s="715"/>
      <c r="W1280" s="711"/>
      <c r="X1280" s="711"/>
      <c r="Y1280" s="711"/>
    </row>
    <row r="1281" spans="1:25" ht="14">
      <c r="A1281" s="711"/>
      <c r="B1281" s="711"/>
      <c r="C1281" s="750"/>
      <c r="D1281" s="711"/>
      <c r="E1281" s="711"/>
      <c r="F1281" s="711"/>
      <c r="G1281" s="711"/>
      <c r="H1281" s="711"/>
      <c r="I1281" s="711"/>
      <c r="J1281" s="711"/>
      <c r="K1281" s="711"/>
      <c r="L1281" s="711"/>
      <c r="M1281" s="711"/>
      <c r="V1281" s="715"/>
      <c r="W1281" s="711"/>
      <c r="X1281" s="711"/>
      <c r="Y1281" s="711"/>
    </row>
    <row r="1282" spans="1:25" ht="14">
      <c r="A1282" s="711"/>
      <c r="B1282" s="711"/>
      <c r="C1282" s="750"/>
      <c r="D1282" s="711"/>
      <c r="E1282" s="711"/>
      <c r="F1282" s="711"/>
      <c r="G1282" s="711"/>
      <c r="H1282" s="711"/>
      <c r="I1282" s="711"/>
      <c r="J1282" s="711"/>
      <c r="K1282" s="711"/>
      <c r="L1282" s="711"/>
      <c r="M1282" s="711"/>
      <c r="V1282" s="715"/>
      <c r="W1282" s="711"/>
      <c r="X1282" s="711"/>
      <c r="Y1282" s="711"/>
    </row>
    <row r="1283" spans="1:25" ht="14">
      <c r="A1283" s="711"/>
      <c r="B1283" s="711"/>
      <c r="C1283" s="750"/>
      <c r="D1283" s="711"/>
      <c r="E1283" s="711"/>
      <c r="F1283" s="711"/>
      <c r="G1283" s="711"/>
      <c r="H1283" s="711"/>
      <c r="I1283" s="711"/>
      <c r="J1283" s="711"/>
      <c r="K1283" s="711"/>
      <c r="L1283" s="711"/>
      <c r="M1283" s="711"/>
      <c r="V1283" s="715"/>
      <c r="W1283" s="711"/>
      <c r="X1283" s="711"/>
      <c r="Y1283" s="711"/>
    </row>
    <row r="1284" spans="1:25" ht="14">
      <c r="A1284" s="711"/>
      <c r="B1284" s="711"/>
      <c r="C1284" s="750"/>
      <c r="D1284" s="711"/>
      <c r="E1284" s="711"/>
      <c r="F1284" s="711"/>
      <c r="G1284" s="711"/>
      <c r="H1284" s="711"/>
      <c r="I1284" s="711"/>
      <c r="J1284" s="711"/>
      <c r="K1284" s="711"/>
      <c r="L1284" s="711"/>
      <c r="M1284" s="711"/>
      <c r="V1284" s="715"/>
      <c r="W1284" s="711"/>
      <c r="X1284" s="711"/>
      <c r="Y1284" s="711"/>
    </row>
    <row r="1285" spans="1:25" ht="14">
      <c r="A1285" s="711"/>
      <c r="B1285" s="711"/>
      <c r="C1285" s="750"/>
      <c r="D1285" s="711"/>
      <c r="E1285" s="711"/>
      <c r="F1285" s="711"/>
      <c r="G1285" s="711"/>
      <c r="H1285" s="711"/>
      <c r="I1285" s="711"/>
      <c r="J1285" s="711"/>
      <c r="K1285" s="711"/>
      <c r="L1285" s="711"/>
      <c r="M1285" s="711"/>
      <c r="V1285" s="715"/>
      <c r="W1285" s="711"/>
      <c r="X1285" s="711"/>
      <c r="Y1285" s="711"/>
    </row>
    <row r="1286" spans="1:25" ht="14">
      <c r="A1286" s="711"/>
      <c r="B1286" s="711"/>
      <c r="C1286" s="750"/>
      <c r="D1286" s="711"/>
      <c r="E1286" s="711"/>
      <c r="F1286" s="711"/>
      <c r="G1286" s="711"/>
      <c r="H1286" s="711"/>
      <c r="I1286" s="711"/>
      <c r="J1286" s="711"/>
      <c r="K1286" s="711"/>
      <c r="L1286" s="711"/>
      <c r="M1286" s="711"/>
      <c r="V1286" s="715"/>
      <c r="W1286" s="711"/>
      <c r="X1286" s="711"/>
      <c r="Y1286" s="711"/>
    </row>
    <row r="1287" spans="1:25" ht="14">
      <c r="A1287" s="711"/>
      <c r="B1287" s="711"/>
      <c r="C1287" s="750"/>
      <c r="D1287" s="711"/>
      <c r="E1287" s="711"/>
      <c r="F1287" s="711"/>
      <c r="G1287" s="711"/>
      <c r="H1287" s="711"/>
      <c r="I1287" s="711"/>
      <c r="J1287" s="711"/>
      <c r="K1287" s="711"/>
      <c r="L1287" s="711"/>
      <c r="M1287" s="711"/>
      <c r="V1287" s="715"/>
      <c r="W1287" s="711"/>
      <c r="X1287" s="711"/>
      <c r="Y1287" s="711"/>
    </row>
    <row r="1288" spans="1:25" ht="14">
      <c r="A1288" s="711"/>
      <c r="B1288" s="711"/>
      <c r="C1288" s="750"/>
      <c r="D1288" s="711"/>
      <c r="E1288" s="711"/>
      <c r="F1288" s="711"/>
      <c r="G1288" s="711"/>
      <c r="H1288" s="711"/>
      <c r="I1288" s="711"/>
      <c r="J1288" s="711"/>
      <c r="K1288" s="711"/>
      <c r="L1288" s="711"/>
      <c r="M1288" s="711"/>
      <c r="V1288" s="715"/>
      <c r="W1288" s="711"/>
      <c r="X1288" s="711"/>
      <c r="Y1288" s="711"/>
    </row>
    <row r="1289" spans="1:25" ht="14">
      <c r="A1289" s="711"/>
      <c r="B1289" s="711"/>
      <c r="C1289" s="750"/>
      <c r="D1289" s="711"/>
      <c r="E1289" s="711"/>
      <c r="F1289" s="711"/>
      <c r="G1289" s="711"/>
      <c r="H1289" s="711"/>
      <c r="I1289" s="711"/>
      <c r="J1289" s="711"/>
      <c r="K1289" s="711"/>
      <c r="L1289" s="711"/>
      <c r="M1289" s="711"/>
      <c r="V1289" s="715"/>
      <c r="W1289" s="711"/>
      <c r="X1289" s="711"/>
      <c r="Y1289" s="711"/>
    </row>
    <row r="1290" spans="1:25" ht="14">
      <c r="A1290" s="711"/>
      <c r="B1290" s="711"/>
      <c r="C1290" s="750"/>
      <c r="D1290" s="711"/>
      <c r="E1290" s="711"/>
      <c r="F1290" s="711"/>
      <c r="G1290" s="711"/>
      <c r="H1290" s="711"/>
      <c r="I1290" s="711"/>
      <c r="J1290" s="711"/>
      <c r="K1290" s="711"/>
      <c r="L1290" s="711"/>
      <c r="M1290" s="711"/>
      <c r="V1290" s="715"/>
      <c r="W1290" s="711"/>
      <c r="X1290" s="711"/>
      <c r="Y1290" s="711"/>
    </row>
    <row r="1291" spans="1:25" ht="14">
      <c r="A1291" s="711"/>
      <c r="B1291" s="711"/>
      <c r="C1291" s="750"/>
      <c r="D1291" s="711"/>
      <c r="E1291" s="711"/>
      <c r="F1291" s="711"/>
      <c r="G1291" s="711"/>
      <c r="H1291" s="711"/>
      <c r="I1291" s="711"/>
      <c r="J1291" s="711"/>
      <c r="K1291" s="711"/>
      <c r="L1291" s="711"/>
      <c r="M1291" s="711"/>
      <c r="V1291" s="715"/>
      <c r="W1291" s="711"/>
      <c r="X1291" s="711"/>
      <c r="Y1291" s="711"/>
    </row>
    <row r="1292" spans="1:25" ht="14">
      <c r="A1292" s="711"/>
      <c r="B1292" s="711"/>
      <c r="C1292" s="750"/>
      <c r="D1292" s="711"/>
      <c r="E1292" s="711"/>
      <c r="F1292" s="711"/>
      <c r="G1292" s="711"/>
      <c r="H1292" s="711"/>
      <c r="I1292" s="711"/>
      <c r="J1292" s="711"/>
      <c r="K1292" s="711"/>
      <c r="L1292" s="711"/>
      <c r="M1292" s="711"/>
      <c r="V1292" s="715"/>
      <c r="W1292" s="711"/>
      <c r="X1292" s="711"/>
      <c r="Y1292" s="711"/>
    </row>
    <row r="1293" spans="1:25" ht="14">
      <c r="A1293" s="711"/>
      <c r="B1293" s="711"/>
      <c r="C1293" s="750"/>
      <c r="D1293" s="711"/>
      <c r="E1293" s="711"/>
      <c r="F1293" s="711"/>
      <c r="G1293" s="711"/>
      <c r="H1293" s="711"/>
      <c r="I1293" s="711"/>
      <c r="J1293" s="711"/>
      <c r="K1293" s="711"/>
      <c r="L1293" s="711"/>
      <c r="M1293" s="711"/>
      <c r="V1293" s="715"/>
      <c r="W1293" s="711"/>
      <c r="X1293" s="711"/>
      <c r="Y1293" s="711"/>
    </row>
    <row r="1294" spans="1:25" ht="14">
      <c r="A1294" s="711"/>
      <c r="B1294" s="711"/>
      <c r="C1294" s="750"/>
      <c r="D1294" s="711"/>
      <c r="E1294" s="711"/>
      <c r="F1294" s="711"/>
      <c r="G1294" s="711"/>
      <c r="H1294" s="711"/>
      <c r="I1294" s="711"/>
      <c r="J1294" s="711"/>
      <c r="K1294" s="711"/>
      <c r="L1294" s="711"/>
      <c r="M1294" s="711"/>
      <c r="V1294" s="715"/>
      <c r="W1294" s="711"/>
      <c r="X1294" s="711"/>
      <c r="Y1294" s="711"/>
    </row>
    <row r="1295" spans="1:25" ht="14">
      <c r="A1295" s="711"/>
      <c r="B1295" s="711"/>
      <c r="C1295" s="750"/>
      <c r="D1295" s="711"/>
      <c r="E1295" s="711"/>
      <c r="F1295" s="711"/>
      <c r="G1295" s="711"/>
      <c r="H1295" s="711"/>
      <c r="I1295" s="711"/>
      <c r="J1295" s="711"/>
      <c r="K1295" s="711"/>
      <c r="L1295" s="711"/>
      <c r="M1295" s="711"/>
      <c r="V1295" s="715"/>
      <c r="W1295" s="711"/>
      <c r="X1295" s="711"/>
      <c r="Y1295" s="711"/>
    </row>
    <row r="1296" spans="1:25" ht="14">
      <c r="A1296" s="711"/>
      <c r="B1296" s="711"/>
      <c r="C1296" s="750"/>
      <c r="D1296" s="711"/>
      <c r="E1296" s="711"/>
      <c r="F1296" s="711"/>
      <c r="G1296" s="711"/>
      <c r="H1296" s="711"/>
      <c r="I1296" s="711"/>
      <c r="J1296" s="711"/>
      <c r="K1296" s="711"/>
      <c r="L1296" s="711"/>
      <c r="M1296" s="711"/>
      <c r="V1296" s="715"/>
      <c r="W1296" s="711"/>
      <c r="X1296" s="711"/>
      <c r="Y1296" s="711"/>
    </row>
    <row r="1297" spans="1:25" ht="14">
      <c r="A1297" s="711"/>
      <c r="B1297" s="711"/>
      <c r="C1297" s="750"/>
      <c r="D1297" s="711"/>
      <c r="E1297" s="711"/>
      <c r="F1297" s="711"/>
      <c r="G1297" s="711"/>
      <c r="H1297" s="711"/>
      <c r="I1297" s="711"/>
      <c r="J1297" s="711"/>
      <c r="K1297" s="711"/>
      <c r="L1297" s="711"/>
      <c r="M1297" s="711"/>
      <c r="V1297" s="715"/>
      <c r="W1297" s="711"/>
      <c r="X1297" s="711"/>
      <c r="Y1297" s="711"/>
    </row>
    <row r="1298" spans="1:25" ht="14">
      <c r="A1298" s="711"/>
      <c r="B1298" s="711"/>
      <c r="C1298" s="750"/>
      <c r="D1298" s="711"/>
      <c r="E1298" s="711"/>
      <c r="F1298" s="711"/>
      <c r="G1298" s="711"/>
      <c r="H1298" s="711"/>
      <c r="I1298" s="711"/>
      <c r="J1298" s="711"/>
      <c r="K1298" s="711"/>
      <c r="L1298" s="711"/>
      <c r="M1298" s="711"/>
      <c r="V1298" s="715"/>
      <c r="W1298" s="711"/>
      <c r="X1298" s="711"/>
      <c r="Y1298" s="711"/>
    </row>
    <row r="1299" spans="1:25" ht="14">
      <c r="A1299" s="711"/>
      <c r="B1299" s="711"/>
      <c r="C1299" s="750"/>
      <c r="D1299" s="711"/>
      <c r="E1299" s="711"/>
      <c r="F1299" s="711"/>
      <c r="G1299" s="711"/>
      <c r="H1299" s="711"/>
      <c r="I1299" s="711"/>
      <c r="J1299" s="711"/>
      <c r="K1299" s="711"/>
      <c r="L1299" s="711"/>
      <c r="M1299" s="711"/>
      <c r="V1299" s="715"/>
      <c r="W1299" s="711"/>
      <c r="X1299" s="711"/>
      <c r="Y1299" s="711"/>
    </row>
    <row r="1300" spans="1:25" ht="14">
      <c r="A1300" s="711"/>
      <c r="B1300" s="711"/>
      <c r="C1300" s="750"/>
      <c r="D1300" s="711"/>
      <c r="E1300" s="711"/>
      <c r="F1300" s="711"/>
      <c r="G1300" s="711"/>
      <c r="H1300" s="711"/>
      <c r="I1300" s="711"/>
      <c r="J1300" s="711"/>
      <c r="K1300" s="711"/>
      <c r="L1300" s="711"/>
      <c r="M1300" s="711"/>
      <c r="V1300" s="715"/>
      <c r="W1300" s="711"/>
      <c r="X1300" s="711"/>
      <c r="Y1300" s="711"/>
    </row>
    <row r="1301" spans="1:25" ht="14">
      <c r="A1301" s="711"/>
      <c r="B1301" s="711"/>
      <c r="C1301" s="750"/>
      <c r="D1301" s="711"/>
      <c r="E1301" s="711"/>
      <c r="F1301" s="711"/>
      <c r="G1301" s="711"/>
      <c r="H1301" s="711"/>
      <c r="I1301" s="711"/>
      <c r="J1301" s="711"/>
      <c r="K1301" s="711"/>
      <c r="L1301" s="711"/>
      <c r="M1301" s="711"/>
      <c r="V1301" s="715"/>
      <c r="W1301" s="711"/>
      <c r="X1301" s="711"/>
      <c r="Y1301" s="711"/>
    </row>
    <row r="1302" spans="1:25" ht="14">
      <c r="A1302" s="711"/>
      <c r="B1302" s="711"/>
      <c r="C1302" s="750"/>
      <c r="D1302" s="711"/>
      <c r="E1302" s="711"/>
      <c r="F1302" s="711"/>
      <c r="G1302" s="711"/>
      <c r="H1302" s="711"/>
      <c r="I1302" s="711"/>
      <c r="J1302" s="711"/>
      <c r="K1302" s="711"/>
      <c r="L1302" s="711"/>
      <c r="M1302" s="711"/>
      <c r="V1302" s="715"/>
      <c r="W1302" s="711"/>
      <c r="X1302" s="711"/>
      <c r="Y1302" s="711"/>
    </row>
    <row r="1303" spans="1:25" ht="14">
      <c r="A1303" s="711"/>
      <c r="B1303" s="711"/>
      <c r="C1303" s="750"/>
      <c r="D1303" s="711"/>
      <c r="E1303" s="711"/>
      <c r="F1303" s="711"/>
      <c r="G1303" s="711"/>
      <c r="H1303" s="711"/>
      <c r="I1303" s="711"/>
      <c r="J1303" s="711"/>
      <c r="K1303" s="711"/>
      <c r="L1303" s="711"/>
      <c r="M1303" s="711"/>
      <c r="V1303" s="715"/>
      <c r="W1303" s="711"/>
      <c r="X1303" s="711"/>
      <c r="Y1303" s="711"/>
    </row>
    <row r="1304" spans="1:25" ht="14">
      <c r="A1304" s="711"/>
      <c r="B1304" s="711"/>
      <c r="C1304" s="750"/>
      <c r="D1304" s="711"/>
      <c r="E1304" s="711"/>
      <c r="F1304" s="711"/>
      <c r="G1304" s="711"/>
      <c r="H1304" s="711"/>
      <c r="I1304" s="711"/>
      <c r="J1304" s="711"/>
      <c r="K1304" s="711"/>
      <c r="L1304" s="711"/>
      <c r="M1304" s="711"/>
      <c r="V1304" s="715"/>
      <c r="W1304" s="711"/>
      <c r="X1304" s="711"/>
      <c r="Y1304" s="711"/>
    </row>
    <row r="1305" spans="1:25" ht="14">
      <c r="A1305" s="711"/>
      <c r="B1305" s="711"/>
      <c r="C1305" s="750"/>
      <c r="D1305" s="711"/>
      <c r="E1305" s="711"/>
      <c r="F1305" s="711"/>
      <c r="G1305" s="711"/>
      <c r="H1305" s="711"/>
      <c r="I1305" s="711"/>
      <c r="J1305" s="711"/>
      <c r="K1305" s="711"/>
      <c r="L1305" s="711"/>
      <c r="M1305" s="711"/>
      <c r="V1305" s="715"/>
      <c r="W1305" s="711"/>
      <c r="X1305" s="711"/>
      <c r="Y1305" s="711"/>
    </row>
    <row r="1306" spans="1:25" ht="14">
      <c r="A1306" s="711"/>
      <c r="B1306" s="711"/>
      <c r="C1306" s="750"/>
      <c r="D1306" s="711"/>
      <c r="E1306" s="711"/>
      <c r="F1306" s="711"/>
      <c r="G1306" s="711"/>
      <c r="H1306" s="711"/>
      <c r="I1306" s="711"/>
      <c r="J1306" s="711"/>
      <c r="K1306" s="711"/>
      <c r="L1306" s="711"/>
      <c r="M1306" s="711"/>
      <c r="V1306" s="715"/>
      <c r="W1306" s="711"/>
      <c r="X1306" s="711"/>
      <c r="Y1306" s="711"/>
    </row>
    <row r="1307" spans="1:25" ht="14">
      <c r="A1307" s="711"/>
      <c r="B1307" s="711"/>
      <c r="C1307" s="750"/>
      <c r="D1307" s="711"/>
      <c r="E1307" s="711"/>
      <c r="F1307" s="711"/>
      <c r="G1307" s="711"/>
      <c r="H1307" s="711"/>
      <c r="I1307" s="711"/>
      <c r="J1307" s="711"/>
      <c r="K1307" s="711"/>
      <c r="L1307" s="711"/>
      <c r="M1307" s="711"/>
      <c r="V1307" s="715"/>
      <c r="W1307" s="711"/>
      <c r="X1307" s="711"/>
      <c r="Y1307" s="711"/>
    </row>
    <row r="1308" spans="1:25" ht="14">
      <c r="A1308" s="711"/>
      <c r="B1308" s="711"/>
      <c r="C1308" s="750"/>
      <c r="D1308" s="711"/>
      <c r="E1308" s="711"/>
      <c r="F1308" s="711"/>
      <c r="G1308" s="711"/>
      <c r="H1308" s="711"/>
      <c r="I1308" s="711"/>
      <c r="J1308" s="711"/>
      <c r="K1308" s="711"/>
      <c r="L1308" s="711"/>
      <c r="M1308" s="711"/>
      <c r="V1308" s="715"/>
      <c r="W1308" s="711"/>
      <c r="X1308" s="711"/>
      <c r="Y1308" s="711"/>
    </row>
    <row r="1309" spans="1:25" ht="14">
      <c r="A1309" s="711"/>
      <c r="B1309" s="711"/>
      <c r="C1309" s="750"/>
      <c r="D1309" s="711"/>
      <c r="E1309" s="711"/>
      <c r="F1309" s="711"/>
      <c r="G1309" s="711"/>
      <c r="H1309" s="711"/>
      <c r="I1309" s="711"/>
      <c r="J1309" s="711"/>
      <c r="K1309" s="711"/>
      <c r="L1309" s="711"/>
      <c r="M1309" s="711"/>
      <c r="V1309" s="715"/>
      <c r="W1309" s="711"/>
      <c r="X1309" s="711"/>
      <c r="Y1309" s="711"/>
    </row>
    <row r="1310" spans="1:25" ht="14">
      <c r="A1310" s="711"/>
      <c r="B1310" s="711"/>
      <c r="C1310" s="750"/>
      <c r="D1310" s="711"/>
      <c r="E1310" s="711"/>
      <c r="F1310" s="711"/>
      <c r="G1310" s="711"/>
      <c r="H1310" s="711"/>
      <c r="I1310" s="711"/>
      <c r="J1310" s="711"/>
      <c r="K1310" s="711"/>
      <c r="L1310" s="711"/>
      <c r="M1310" s="711"/>
      <c r="V1310" s="715"/>
      <c r="W1310" s="711"/>
      <c r="X1310" s="711"/>
      <c r="Y1310" s="711"/>
    </row>
    <row r="1311" spans="1:25" ht="14">
      <c r="A1311" s="711"/>
      <c r="B1311" s="711"/>
      <c r="C1311" s="750"/>
      <c r="D1311" s="711"/>
      <c r="E1311" s="711"/>
      <c r="F1311" s="711"/>
      <c r="G1311" s="711"/>
      <c r="H1311" s="711"/>
      <c r="I1311" s="711"/>
      <c r="J1311" s="711"/>
      <c r="K1311" s="711"/>
      <c r="L1311" s="711"/>
      <c r="M1311" s="711"/>
      <c r="V1311" s="715"/>
      <c r="W1311" s="711"/>
      <c r="X1311" s="711"/>
      <c r="Y1311" s="711"/>
    </row>
    <row r="1312" spans="1:25" ht="14">
      <c r="A1312" s="711"/>
      <c r="B1312" s="711"/>
      <c r="C1312" s="750"/>
      <c r="D1312" s="711"/>
      <c r="E1312" s="711"/>
      <c r="F1312" s="711"/>
      <c r="G1312" s="711"/>
      <c r="H1312" s="711"/>
      <c r="I1312" s="711"/>
      <c r="J1312" s="711"/>
      <c r="K1312" s="711"/>
      <c r="L1312" s="711"/>
      <c r="M1312" s="711"/>
      <c r="V1312" s="715"/>
      <c r="W1312" s="711"/>
      <c r="X1312" s="711"/>
      <c r="Y1312" s="711"/>
    </row>
    <row r="1313" spans="1:25" ht="14">
      <c r="A1313" s="711"/>
      <c r="B1313" s="711"/>
      <c r="C1313" s="750"/>
      <c r="D1313" s="711"/>
      <c r="E1313" s="711"/>
      <c r="F1313" s="711"/>
      <c r="G1313" s="711"/>
      <c r="H1313" s="711"/>
      <c r="I1313" s="711"/>
      <c r="J1313" s="711"/>
      <c r="K1313" s="711"/>
      <c r="L1313" s="711"/>
      <c r="M1313" s="711"/>
      <c r="V1313" s="715"/>
      <c r="W1313" s="711"/>
      <c r="X1313" s="711"/>
      <c r="Y1313" s="711"/>
    </row>
    <row r="1314" spans="1:25" ht="14">
      <c r="A1314" s="711"/>
      <c r="B1314" s="711"/>
      <c r="C1314" s="750"/>
      <c r="D1314" s="711"/>
      <c r="E1314" s="711"/>
      <c r="F1314" s="711"/>
      <c r="G1314" s="711"/>
      <c r="H1314" s="711"/>
      <c r="I1314" s="711"/>
      <c r="J1314" s="711"/>
      <c r="K1314" s="711"/>
      <c r="L1314" s="711"/>
      <c r="M1314" s="711"/>
      <c r="V1314" s="715"/>
      <c r="W1314" s="711"/>
      <c r="X1314" s="711"/>
      <c r="Y1314" s="711"/>
    </row>
    <row r="1315" spans="1:25" ht="14">
      <c r="A1315" s="711"/>
      <c r="B1315" s="711"/>
      <c r="C1315" s="750"/>
      <c r="D1315" s="711"/>
      <c r="E1315" s="711"/>
      <c r="F1315" s="711"/>
      <c r="G1315" s="711"/>
      <c r="H1315" s="711"/>
      <c r="I1315" s="711"/>
      <c r="J1315" s="711"/>
      <c r="K1315" s="711"/>
      <c r="L1315" s="711"/>
      <c r="M1315" s="711"/>
      <c r="V1315" s="715"/>
      <c r="W1315" s="711"/>
      <c r="X1315" s="711"/>
      <c r="Y1315" s="711"/>
    </row>
    <row r="1316" spans="1:25" ht="14">
      <c r="A1316" s="711"/>
      <c r="B1316" s="711"/>
      <c r="C1316" s="750"/>
      <c r="D1316" s="711"/>
      <c r="E1316" s="711"/>
      <c r="F1316" s="711"/>
      <c r="G1316" s="711"/>
      <c r="H1316" s="711"/>
      <c r="I1316" s="711"/>
      <c r="J1316" s="711"/>
      <c r="K1316" s="711"/>
      <c r="L1316" s="711"/>
      <c r="M1316" s="711"/>
      <c r="V1316" s="715"/>
      <c r="W1316" s="711"/>
      <c r="X1316" s="711"/>
      <c r="Y1316" s="711"/>
    </row>
    <row r="1317" spans="1:25" ht="14">
      <c r="A1317" s="711"/>
      <c r="B1317" s="711"/>
      <c r="C1317" s="750"/>
      <c r="D1317" s="711"/>
      <c r="E1317" s="711"/>
      <c r="F1317" s="711"/>
      <c r="G1317" s="711"/>
      <c r="H1317" s="711"/>
      <c r="I1317" s="711"/>
      <c r="J1317" s="711"/>
      <c r="K1317" s="711"/>
      <c r="L1317" s="711"/>
      <c r="M1317" s="711"/>
      <c r="V1317" s="715"/>
      <c r="W1317" s="711"/>
      <c r="X1317" s="711"/>
      <c r="Y1317" s="711"/>
    </row>
    <row r="1318" spans="1:25" ht="14">
      <c r="A1318" s="711"/>
      <c r="B1318" s="711"/>
      <c r="C1318" s="750"/>
      <c r="D1318" s="711"/>
      <c r="E1318" s="711"/>
      <c r="F1318" s="711"/>
      <c r="G1318" s="711"/>
      <c r="H1318" s="711"/>
      <c r="I1318" s="711"/>
      <c r="J1318" s="711"/>
      <c r="K1318" s="711"/>
      <c r="L1318" s="711"/>
      <c r="M1318" s="711"/>
      <c r="V1318" s="715"/>
      <c r="W1318" s="711"/>
      <c r="X1318" s="711"/>
      <c r="Y1318" s="711"/>
    </row>
    <row r="1319" spans="1:25" ht="14">
      <c r="A1319" s="711"/>
      <c r="B1319" s="711"/>
      <c r="C1319" s="750"/>
      <c r="D1319" s="711"/>
      <c r="E1319" s="711"/>
      <c r="F1319" s="711"/>
      <c r="G1319" s="711"/>
      <c r="H1319" s="711"/>
      <c r="I1319" s="711"/>
      <c r="J1319" s="711"/>
      <c r="K1319" s="711"/>
      <c r="L1319" s="711"/>
      <c r="M1319" s="711"/>
      <c r="V1319" s="715"/>
      <c r="W1319" s="711"/>
      <c r="X1319" s="711"/>
      <c r="Y1319" s="711"/>
    </row>
    <row r="1320" spans="1:25" ht="14">
      <c r="A1320" s="711"/>
      <c r="B1320" s="711"/>
      <c r="C1320" s="750"/>
      <c r="D1320" s="711"/>
      <c r="E1320" s="711"/>
      <c r="F1320" s="711"/>
      <c r="G1320" s="711"/>
      <c r="H1320" s="711"/>
      <c r="I1320" s="711"/>
      <c r="J1320" s="711"/>
      <c r="K1320" s="711"/>
      <c r="L1320" s="711"/>
      <c r="M1320" s="711"/>
      <c r="V1320" s="715"/>
      <c r="W1320" s="711"/>
      <c r="X1320" s="711"/>
      <c r="Y1320" s="711"/>
    </row>
    <row r="1321" spans="1:25" ht="14">
      <c r="A1321" s="711"/>
      <c r="B1321" s="711"/>
      <c r="C1321" s="750"/>
      <c r="D1321" s="711"/>
      <c r="E1321" s="711"/>
      <c r="F1321" s="711"/>
      <c r="G1321" s="711"/>
      <c r="H1321" s="711"/>
      <c r="I1321" s="711"/>
      <c r="J1321" s="711"/>
      <c r="K1321" s="711"/>
      <c r="L1321" s="711"/>
      <c r="M1321" s="711"/>
      <c r="V1321" s="715"/>
      <c r="W1321" s="711"/>
      <c r="X1321" s="711"/>
      <c r="Y1321" s="711"/>
    </row>
    <row r="1322" spans="1:25" ht="14">
      <c r="A1322" s="711"/>
      <c r="B1322" s="711"/>
      <c r="C1322" s="750"/>
      <c r="D1322" s="711"/>
      <c r="E1322" s="711"/>
      <c r="F1322" s="711"/>
      <c r="G1322" s="711"/>
      <c r="H1322" s="711"/>
      <c r="I1322" s="711"/>
      <c r="J1322" s="711"/>
      <c r="K1322" s="711"/>
      <c r="L1322" s="711"/>
      <c r="M1322" s="711"/>
      <c r="V1322" s="715"/>
      <c r="W1322" s="711"/>
      <c r="X1322" s="711"/>
      <c r="Y1322" s="711"/>
    </row>
    <row r="1323" spans="1:25" ht="14">
      <c r="A1323" s="711"/>
      <c r="B1323" s="711"/>
      <c r="C1323" s="750"/>
      <c r="D1323" s="711"/>
      <c r="E1323" s="711"/>
      <c r="F1323" s="711"/>
      <c r="G1323" s="711"/>
      <c r="H1323" s="711"/>
      <c r="I1323" s="711"/>
      <c r="J1323" s="711"/>
      <c r="K1323" s="711"/>
      <c r="L1323" s="711"/>
      <c r="M1323" s="711"/>
      <c r="V1323" s="715"/>
      <c r="W1323" s="711"/>
      <c r="X1323" s="711"/>
      <c r="Y1323" s="711"/>
    </row>
    <row r="1324" spans="1:25" ht="14">
      <c r="A1324" s="711"/>
      <c r="B1324" s="711"/>
      <c r="C1324" s="750"/>
      <c r="D1324" s="711"/>
      <c r="E1324" s="711"/>
      <c r="F1324" s="711"/>
      <c r="G1324" s="711"/>
      <c r="H1324" s="711"/>
      <c r="I1324" s="711"/>
      <c r="J1324" s="711"/>
      <c r="K1324" s="711"/>
      <c r="L1324" s="711"/>
      <c r="M1324" s="711"/>
      <c r="V1324" s="715"/>
      <c r="W1324" s="711"/>
      <c r="X1324" s="711"/>
      <c r="Y1324" s="711"/>
    </row>
    <row r="1325" spans="1:25" ht="14">
      <c r="A1325" s="711"/>
      <c r="B1325" s="711"/>
      <c r="C1325" s="750"/>
      <c r="D1325" s="711"/>
      <c r="E1325" s="711"/>
      <c r="F1325" s="711"/>
      <c r="G1325" s="711"/>
      <c r="H1325" s="711"/>
      <c r="I1325" s="711"/>
      <c r="J1325" s="711"/>
      <c r="K1325" s="711"/>
      <c r="L1325" s="711"/>
      <c r="M1325" s="711"/>
      <c r="V1325" s="715"/>
      <c r="W1325" s="711"/>
      <c r="X1325" s="711"/>
      <c r="Y1325" s="711"/>
    </row>
    <row r="1326" spans="1:25" ht="14">
      <c r="A1326" s="711"/>
      <c r="B1326" s="711"/>
      <c r="C1326" s="750"/>
      <c r="D1326" s="711"/>
      <c r="E1326" s="711"/>
      <c r="F1326" s="711"/>
      <c r="G1326" s="711"/>
      <c r="H1326" s="711"/>
      <c r="I1326" s="711"/>
      <c r="J1326" s="711"/>
      <c r="K1326" s="711"/>
      <c r="L1326" s="711"/>
      <c r="M1326" s="711"/>
      <c r="V1326" s="715"/>
      <c r="W1326" s="711"/>
      <c r="X1326" s="711"/>
      <c r="Y1326" s="711"/>
    </row>
    <row r="1327" spans="1:25" ht="14">
      <c r="A1327" s="711"/>
      <c r="B1327" s="711"/>
      <c r="C1327" s="750"/>
      <c r="D1327" s="711"/>
      <c r="E1327" s="711"/>
      <c r="F1327" s="711"/>
      <c r="G1327" s="711"/>
      <c r="H1327" s="711"/>
      <c r="I1327" s="711"/>
      <c r="J1327" s="711"/>
      <c r="K1327" s="711"/>
      <c r="L1327" s="711"/>
      <c r="M1327" s="711"/>
      <c r="V1327" s="715"/>
      <c r="W1327" s="711"/>
      <c r="X1327" s="711"/>
      <c r="Y1327" s="711"/>
    </row>
    <row r="1328" spans="1:25" ht="14">
      <c r="A1328" s="711"/>
      <c r="B1328" s="711"/>
      <c r="C1328" s="750"/>
      <c r="D1328" s="711"/>
      <c r="E1328" s="711"/>
      <c r="F1328" s="711"/>
      <c r="G1328" s="711"/>
      <c r="H1328" s="711"/>
      <c r="I1328" s="711"/>
      <c r="J1328" s="711"/>
      <c r="K1328" s="711"/>
      <c r="L1328" s="711"/>
      <c r="M1328" s="711"/>
      <c r="V1328" s="715"/>
      <c r="W1328" s="711"/>
      <c r="X1328" s="711"/>
      <c r="Y1328" s="711"/>
    </row>
    <row r="1329" spans="1:25" ht="14">
      <c r="A1329" s="711"/>
      <c r="B1329" s="711"/>
      <c r="C1329" s="750"/>
      <c r="D1329" s="711"/>
      <c r="E1329" s="711"/>
      <c r="F1329" s="711"/>
      <c r="G1329" s="711"/>
      <c r="H1329" s="711"/>
      <c r="I1329" s="711"/>
      <c r="J1329" s="711"/>
      <c r="K1329" s="711"/>
      <c r="L1329" s="711"/>
      <c r="M1329" s="711"/>
      <c r="V1329" s="715"/>
      <c r="W1329" s="711"/>
      <c r="X1329" s="711"/>
      <c r="Y1329" s="711"/>
    </row>
    <row r="1330" spans="1:25" ht="14">
      <c r="A1330" s="711"/>
      <c r="B1330" s="711"/>
      <c r="C1330" s="750"/>
      <c r="D1330" s="711"/>
      <c r="E1330" s="711"/>
      <c r="F1330" s="711"/>
      <c r="G1330" s="711"/>
      <c r="H1330" s="711"/>
      <c r="I1330" s="711"/>
      <c r="J1330" s="711"/>
      <c r="K1330" s="711"/>
      <c r="L1330" s="711"/>
      <c r="M1330" s="711"/>
      <c r="V1330" s="715"/>
      <c r="W1330" s="711"/>
      <c r="X1330" s="711"/>
      <c r="Y1330" s="711"/>
    </row>
    <row r="1331" spans="1:25" ht="14">
      <c r="A1331" s="711"/>
      <c r="B1331" s="711"/>
      <c r="C1331" s="750"/>
      <c r="D1331" s="711"/>
      <c r="E1331" s="711"/>
      <c r="F1331" s="711"/>
      <c r="G1331" s="711"/>
      <c r="H1331" s="711"/>
      <c r="I1331" s="711"/>
      <c r="J1331" s="711"/>
      <c r="K1331" s="711"/>
      <c r="L1331" s="711"/>
      <c r="M1331" s="711"/>
      <c r="V1331" s="715"/>
      <c r="W1331" s="711"/>
      <c r="X1331" s="711"/>
      <c r="Y1331" s="711"/>
    </row>
    <row r="1332" spans="1:25" ht="14">
      <c r="A1332" s="711"/>
      <c r="B1332" s="711"/>
      <c r="C1332" s="750"/>
      <c r="D1332" s="711"/>
      <c r="E1332" s="711"/>
      <c r="F1332" s="711"/>
      <c r="G1332" s="711"/>
      <c r="H1332" s="711"/>
      <c r="I1332" s="711"/>
      <c r="J1332" s="711"/>
      <c r="K1332" s="711"/>
      <c r="L1332" s="711"/>
      <c r="M1332" s="711"/>
      <c r="V1332" s="715"/>
      <c r="W1332" s="711"/>
      <c r="X1332" s="711"/>
      <c r="Y1332" s="711"/>
    </row>
    <row r="1333" spans="1:25" ht="14">
      <c r="A1333" s="711"/>
      <c r="B1333" s="711"/>
      <c r="C1333" s="750"/>
      <c r="D1333" s="711"/>
      <c r="E1333" s="711"/>
      <c r="F1333" s="711"/>
      <c r="G1333" s="711"/>
      <c r="H1333" s="711"/>
      <c r="I1333" s="711"/>
      <c r="J1333" s="711"/>
      <c r="K1333" s="711"/>
      <c r="L1333" s="711"/>
      <c r="M1333" s="711"/>
      <c r="V1333" s="715"/>
      <c r="W1333" s="711"/>
      <c r="X1333" s="711"/>
      <c r="Y1333" s="711"/>
    </row>
    <row r="1334" spans="1:25" ht="14">
      <c r="A1334" s="711"/>
      <c r="B1334" s="711"/>
      <c r="C1334" s="750"/>
      <c r="D1334" s="711"/>
      <c r="E1334" s="711"/>
      <c r="F1334" s="711"/>
      <c r="G1334" s="711"/>
      <c r="H1334" s="711"/>
      <c r="I1334" s="711"/>
      <c r="J1334" s="711"/>
      <c r="K1334" s="711"/>
      <c r="L1334" s="711"/>
      <c r="M1334" s="711"/>
      <c r="V1334" s="715"/>
      <c r="W1334" s="711"/>
      <c r="X1334" s="711"/>
      <c r="Y1334" s="711"/>
    </row>
    <row r="1335" spans="1:25" ht="14">
      <c r="A1335" s="711"/>
      <c r="B1335" s="711"/>
      <c r="C1335" s="750"/>
      <c r="D1335" s="711"/>
      <c r="E1335" s="711"/>
      <c r="F1335" s="711"/>
      <c r="G1335" s="711"/>
      <c r="H1335" s="711"/>
      <c r="I1335" s="711"/>
      <c r="J1335" s="711"/>
      <c r="K1335" s="711"/>
      <c r="L1335" s="711"/>
      <c r="M1335" s="711"/>
      <c r="V1335" s="715"/>
      <c r="W1335" s="711"/>
      <c r="X1335" s="711"/>
      <c r="Y1335" s="711"/>
    </row>
    <row r="1336" spans="1:25" ht="14">
      <c r="A1336" s="711"/>
      <c r="B1336" s="711"/>
      <c r="C1336" s="750"/>
      <c r="D1336" s="711"/>
      <c r="E1336" s="711"/>
      <c r="F1336" s="711"/>
      <c r="G1336" s="711"/>
      <c r="H1336" s="711"/>
      <c r="I1336" s="711"/>
      <c r="J1336" s="711"/>
      <c r="K1336" s="711"/>
      <c r="L1336" s="711"/>
      <c r="M1336" s="711"/>
      <c r="V1336" s="715"/>
      <c r="W1336" s="711"/>
      <c r="X1336" s="711"/>
      <c r="Y1336" s="711"/>
    </row>
    <row r="1337" spans="1:25" ht="14">
      <c r="A1337" s="711"/>
      <c r="B1337" s="711"/>
      <c r="C1337" s="750"/>
      <c r="D1337" s="711"/>
      <c r="E1337" s="711"/>
      <c r="F1337" s="711"/>
      <c r="G1337" s="711"/>
      <c r="H1337" s="711"/>
      <c r="I1337" s="711"/>
      <c r="J1337" s="711"/>
      <c r="K1337" s="711"/>
      <c r="L1337" s="711"/>
      <c r="M1337" s="711"/>
      <c r="V1337" s="715"/>
      <c r="W1337" s="711"/>
      <c r="X1337" s="711"/>
      <c r="Y1337" s="711"/>
    </row>
    <row r="1338" spans="1:25" ht="14">
      <c r="A1338" s="711"/>
      <c r="B1338" s="711"/>
      <c r="C1338" s="750"/>
      <c r="D1338" s="711"/>
      <c r="E1338" s="711"/>
      <c r="F1338" s="711"/>
      <c r="G1338" s="711"/>
      <c r="H1338" s="711"/>
      <c r="I1338" s="711"/>
      <c r="J1338" s="711"/>
      <c r="K1338" s="711"/>
      <c r="L1338" s="711"/>
      <c r="M1338" s="711"/>
      <c r="V1338" s="715"/>
      <c r="W1338" s="711"/>
      <c r="X1338" s="711"/>
      <c r="Y1338" s="711"/>
    </row>
    <row r="1339" spans="1:25" ht="14">
      <c r="A1339" s="711"/>
      <c r="B1339" s="711"/>
      <c r="C1339" s="750"/>
      <c r="D1339" s="711"/>
      <c r="E1339" s="711"/>
      <c r="F1339" s="711"/>
      <c r="G1339" s="711"/>
      <c r="H1339" s="711"/>
      <c r="I1339" s="711"/>
      <c r="J1339" s="711"/>
      <c r="K1339" s="711"/>
      <c r="L1339" s="711"/>
      <c r="M1339" s="711"/>
      <c r="V1339" s="715"/>
      <c r="W1339" s="711"/>
      <c r="X1339" s="711"/>
      <c r="Y1339" s="711"/>
    </row>
    <row r="1340" spans="1:25" ht="14">
      <c r="A1340" s="711"/>
      <c r="B1340" s="711"/>
      <c r="C1340" s="750"/>
      <c r="D1340" s="711"/>
      <c r="E1340" s="711"/>
      <c r="F1340" s="711"/>
      <c r="G1340" s="711"/>
      <c r="H1340" s="711"/>
      <c r="I1340" s="711"/>
      <c r="J1340" s="711"/>
      <c r="K1340" s="711"/>
      <c r="L1340" s="711"/>
      <c r="M1340" s="711"/>
      <c r="V1340" s="715"/>
      <c r="W1340" s="711"/>
      <c r="X1340" s="711"/>
      <c r="Y1340" s="711"/>
    </row>
    <row r="1341" spans="1:25" ht="14">
      <c r="A1341" s="711"/>
      <c r="B1341" s="711"/>
      <c r="C1341" s="750"/>
      <c r="D1341" s="711"/>
      <c r="E1341" s="711"/>
      <c r="F1341" s="711"/>
      <c r="G1341" s="711"/>
      <c r="H1341" s="711"/>
      <c r="I1341" s="711"/>
      <c r="J1341" s="711"/>
      <c r="K1341" s="711"/>
      <c r="L1341" s="711"/>
      <c r="M1341" s="711"/>
      <c r="V1341" s="715"/>
      <c r="W1341" s="711"/>
      <c r="X1341" s="711"/>
      <c r="Y1341" s="711"/>
    </row>
    <row r="1342" spans="1:25" ht="14">
      <c r="A1342" s="711"/>
      <c r="B1342" s="711"/>
      <c r="C1342" s="750"/>
      <c r="D1342" s="711"/>
      <c r="E1342" s="711"/>
      <c r="F1342" s="711"/>
      <c r="G1342" s="711"/>
      <c r="H1342" s="711"/>
      <c r="I1342" s="711"/>
      <c r="J1342" s="711"/>
      <c r="K1342" s="711"/>
      <c r="L1342" s="711"/>
      <c r="M1342" s="711"/>
      <c r="V1342" s="715"/>
      <c r="W1342" s="711"/>
      <c r="X1342" s="711"/>
      <c r="Y1342" s="711"/>
    </row>
    <row r="1343" spans="1:25" ht="14">
      <c r="A1343" s="711"/>
      <c r="B1343" s="711"/>
      <c r="C1343" s="750"/>
      <c r="D1343" s="711"/>
      <c r="E1343" s="711"/>
      <c r="F1343" s="711"/>
      <c r="G1343" s="711"/>
      <c r="H1343" s="711"/>
      <c r="I1343" s="711"/>
      <c r="J1343" s="711"/>
      <c r="K1343" s="711"/>
      <c r="L1343" s="711"/>
      <c r="M1343" s="711"/>
      <c r="V1343" s="715"/>
      <c r="W1343" s="711"/>
      <c r="X1343" s="711"/>
      <c r="Y1343" s="711"/>
    </row>
    <row r="1344" spans="1:25" ht="14">
      <c r="A1344" s="711"/>
      <c r="B1344" s="711"/>
      <c r="C1344" s="750"/>
      <c r="D1344" s="711"/>
      <c r="E1344" s="711"/>
      <c r="F1344" s="711"/>
      <c r="G1344" s="711"/>
      <c r="H1344" s="711"/>
      <c r="I1344" s="711"/>
      <c r="J1344" s="711"/>
      <c r="K1344" s="711"/>
      <c r="L1344" s="711"/>
      <c r="M1344" s="711"/>
      <c r="V1344" s="715"/>
      <c r="W1344" s="711"/>
      <c r="X1344" s="711"/>
      <c r="Y1344" s="711"/>
    </row>
    <row r="1345" spans="1:25" ht="14">
      <c r="A1345" s="711"/>
      <c r="B1345" s="711"/>
      <c r="C1345" s="750"/>
      <c r="D1345" s="711"/>
      <c r="E1345" s="711"/>
      <c r="F1345" s="711"/>
      <c r="G1345" s="711"/>
      <c r="H1345" s="711"/>
      <c r="I1345" s="711"/>
      <c r="J1345" s="711"/>
      <c r="K1345" s="711"/>
      <c r="L1345" s="711"/>
      <c r="M1345" s="711"/>
      <c r="V1345" s="715"/>
      <c r="W1345" s="711"/>
      <c r="X1345" s="711"/>
      <c r="Y1345" s="711"/>
    </row>
    <row r="1346" spans="1:25" ht="14">
      <c r="A1346" s="711"/>
      <c r="B1346" s="711"/>
      <c r="C1346" s="750"/>
      <c r="D1346" s="711"/>
      <c r="E1346" s="711"/>
      <c r="F1346" s="711"/>
      <c r="G1346" s="711"/>
      <c r="H1346" s="711"/>
      <c r="I1346" s="711"/>
      <c r="J1346" s="711"/>
      <c r="K1346" s="711"/>
      <c r="L1346" s="711"/>
      <c r="M1346" s="711"/>
      <c r="V1346" s="715"/>
      <c r="W1346" s="711"/>
      <c r="X1346" s="711"/>
      <c r="Y1346" s="711"/>
    </row>
    <row r="1347" spans="1:25" ht="14">
      <c r="A1347" s="711"/>
      <c r="B1347" s="711"/>
      <c r="C1347" s="750"/>
      <c r="D1347" s="711"/>
      <c r="E1347" s="711"/>
      <c r="F1347" s="711"/>
      <c r="G1347" s="711"/>
      <c r="H1347" s="711"/>
      <c r="I1347" s="711"/>
      <c r="J1347" s="711"/>
      <c r="K1347" s="711"/>
      <c r="L1347" s="711"/>
      <c r="M1347" s="711"/>
      <c r="V1347" s="715"/>
      <c r="W1347" s="711"/>
      <c r="X1347" s="711"/>
      <c r="Y1347" s="711"/>
    </row>
    <row r="1348" spans="1:25" ht="14">
      <c r="A1348" s="711"/>
      <c r="B1348" s="711"/>
      <c r="C1348" s="750"/>
      <c r="D1348" s="711"/>
      <c r="E1348" s="711"/>
      <c r="F1348" s="711"/>
      <c r="G1348" s="711"/>
      <c r="H1348" s="711"/>
      <c r="I1348" s="711"/>
      <c r="J1348" s="711"/>
      <c r="K1348" s="711"/>
      <c r="L1348" s="711"/>
      <c r="M1348" s="711"/>
      <c r="V1348" s="715"/>
      <c r="W1348" s="711"/>
      <c r="X1348" s="711"/>
      <c r="Y1348" s="711"/>
    </row>
    <row r="1349" spans="1:25" ht="14">
      <c r="A1349" s="711"/>
      <c r="B1349" s="711"/>
      <c r="C1349" s="750"/>
      <c r="D1349" s="711"/>
      <c r="E1349" s="711"/>
      <c r="F1349" s="711"/>
      <c r="G1349" s="711"/>
      <c r="H1349" s="711"/>
      <c r="I1349" s="711"/>
      <c r="J1349" s="711"/>
      <c r="K1349" s="711"/>
      <c r="L1349" s="711"/>
      <c r="M1349" s="711"/>
      <c r="V1349" s="715"/>
      <c r="W1349" s="711"/>
      <c r="X1349" s="711"/>
      <c r="Y1349" s="711"/>
    </row>
    <row r="1350" spans="1:25" ht="14">
      <c r="A1350" s="711"/>
      <c r="B1350" s="711"/>
      <c r="C1350" s="750"/>
      <c r="D1350" s="711"/>
      <c r="E1350" s="711"/>
      <c r="F1350" s="711"/>
      <c r="G1350" s="711"/>
      <c r="H1350" s="711"/>
      <c r="I1350" s="711"/>
      <c r="J1350" s="711"/>
      <c r="K1350" s="711"/>
      <c r="L1350" s="711"/>
      <c r="M1350" s="711"/>
      <c r="V1350" s="715"/>
      <c r="W1350" s="711"/>
      <c r="X1350" s="711"/>
      <c r="Y1350" s="711"/>
    </row>
    <row r="1351" spans="1:25" ht="14">
      <c r="A1351" s="711"/>
      <c r="B1351" s="711"/>
      <c r="C1351" s="750"/>
      <c r="D1351" s="711"/>
      <c r="E1351" s="711"/>
      <c r="F1351" s="711"/>
      <c r="G1351" s="711"/>
      <c r="H1351" s="711"/>
      <c r="I1351" s="711"/>
      <c r="J1351" s="711"/>
      <c r="K1351" s="711"/>
      <c r="L1351" s="711"/>
      <c r="M1351" s="711"/>
      <c r="V1351" s="715"/>
      <c r="W1351" s="711"/>
      <c r="X1351" s="711"/>
      <c r="Y1351" s="711"/>
    </row>
    <row r="1352" spans="1:25" ht="14">
      <c r="A1352" s="711"/>
      <c r="B1352" s="711"/>
      <c r="C1352" s="750"/>
      <c r="D1352" s="711"/>
      <c r="E1352" s="711"/>
      <c r="F1352" s="711"/>
      <c r="G1352" s="711"/>
      <c r="H1352" s="711"/>
      <c r="I1352" s="711"/>
      <c r="J1352" s="711"/>
      <c r="K1352" s="711"/>
      <c r="L1352" s="711"/>
      <c r="M1352" s="711"/>
      <c r="V1352" s="715"/>
      <c r="W1352" s="711"/>
      <c r="X1352" s="711"/>
      <c r="Y1352" s="711"/>
    </row>
    <row r="1353" spans="1:25" ht="14">
      <c r="A1353" s="711"/>
      <c r="B1353" s="711"/>
      <c r="C1353" s="750"/>
      <c r="D1353" s="711"/>
      <c r="E1353" s="711"/>
      <c r="F1353" s="711"/>
      <c r="G1353" s="711"/>
      <c r="H1353" s="711"/>
      <c r="I1353" s="711"/>
      <c r="J1353" s="711"/>
      <c r="K1353" s="711"/>
      <c r="L1353" s="711"/>
      <c r="M1353" s="711"/>
      <c r="V1353" s="715"/>
      <c r="W1353" s="711"/>
      <c r="X1353" s="711"/>
      <c r="Y1353" s="711"/>
    </row>
    <row r="1354" spans="1:25" ht="14">
      <c r="A1354" s="711"/>
      <c r="B1354" s="711"/>
      <c r="C1354" s="750"/>
      <c r="D1354" s="711"/>
      <c r="E1354" s="711"/>
      <c r="F1354" s="711"/>
      <c r="G1354" s="711"/>
      <c r="H1354" s="711"/>
      <c r="I1354" s="711"/>
      <c r="J1354" s="711"/>
      <c r="K1354" s="711"/>
      <c r="L1354" s="711"/>
      <c r="M1354" s="711"/>
      <c r="V1354" s="715"/>
      <c r="W1354" s="711"/>
      <c r="X1354" s="711"/>
      <c r="Y1354" s="711"/>
    </row>
    <row r="1355" spans="1:25" ht="14">
      <c r="A1355" s="711"/>
      <c r="B1355" s="711"/>
      <c r="C1355" s="750"/>
      <c r="D1355" s="711"/>
      <c r="E1355" s="711"/>
      <c r="F1355" s="711"/>
      <c r="G1355" s="711"/>
      <c r="H1355" s="711"/>
      <c r="I1355" s="711"/>
      <c r="J1355" s="711"/>
      <c r="K1355" s="711"/>
      <c r="L1355" s="711"/>
      <c r="M1355" s="711"/>
      <c r="V1355" s="715"/>
      <c r="W1355" s="711"/>
      <c r="X1355" s="711"/>
      <c r="Y1355" s="711"/>
    </row>
    <row r="1356" spans="1:25" ht="14">
      <c r="A1356" s="711"/>
      <c r="B1356" s="711"/>
      <c r="C1356" s="750"/>
      <c r="D1356" s="711"/>
      <c r="E1356" s="711"/>
      <c r="F1356" s="711"/>
      <c r="G1356" s="711"/>
      <c r="H1356" s="711"/>
      <c r="I1356" s="711"/>
      <c r="J1356" s="711"/>
      <c r="K1356" s="711"/>
      <c r="L1356" s="711"/>
      <c r="M1356" s="711"/>
      <c r="V1356" s="715"/>
      <c r="W1356" s="711"/>
      <c r="X1356" s="711"/>
      <c r="Y1356" s="711"/>
    </row>
    <row r="1357" spans="1:25" ht="14">
      <c r="A1357" s="711"/>
      <c r="B1357" s="711"/>
      <c r="C1357" s="750"/>
      <c r="D1357" s="711"/>
      <c r="E1357" s="711"/>
      <c r="F1357" s="711"/>
      <c r="G1357" s="711"/>
      <c r="H1357" s="711"/>
      <c r="I1357" s="711"/>
      <c r="J1357" s="711"/>
      <c r="K1357" s="711"/>
      <c r="L1357" s="711"/>
      <c r="M1357" s="711"/>
      <c r="V1357" s="715"/>
      <c r="W1357" s="711"/>
      <c r="X1357" s="711"/>
      <c r="Y1357" s="711"/>
    </row>
    <row r="1358" spans="1:25" ht="14">
      <c r="A1358" s="711"/>
      <c r="B1358" s="711"/>
      <c r="C1358" s="750"/>
      <c r="D1358" s="711"/>
      <c r="E1358" s="711"/>
      <c r="F1358" s="711"/>
      <c r="G1358" s="711"/>
      <c r="H1358" s="711"/>
      <c r="I1358" s="711"/>
      <c r="J1358" s="711"/>
      <c r="K1358" s="711"/>
      <c r="L1358" s="711"/>
      <c r="M1358" s="711"/>
      <c r="V1358" s="715"/>
      <c r="W1358" s="711"/>
      <c r="X1358" s="711"/>
      <c r="Y1358" s="711"/>
    </row>
    <row r="1359" spans="1:25" ht="14">
      <c r="A1359" s="711"/>
      <c r="B1359" s="711"/>
      <c r="C1359" s="750"/>
      <c r="D1359" s="711"/>
      <c r="E1359" s="711"/>
      <c r="F1359" s="711"/>
      <c r="G1359" s="711"/>
      <c r="H1359" s="711"/>
      <c r="I1359" s="711"/>
      <c r="J1359" s="711"/>
      <c r="K1359" s="711"/>
      <c r="L1359" s="711"/>
      <c r="M1359" s="711"/>
      <c r="V1359" s="715"/>
      <c r="W1359" s="711"/>
      <c r="X1359" s="711"/>
      <c r="Y1359" s="711"/>
    </row>
    <row r="1360" spans="1:25" ht="14">
      <c r="A1360" s="711"/>
      <c r="B1360" s="711"/>
      <c r="C1360" s="750"/>
      <c r="D1360" s="711"/>
      <c r="E1360" s="711"/>
      <c r="F1360" s="711"/>
      <c r="G1360" s="711"/>
      <c r="H1360" s="711"/>
      <c r="I1360" s="711"/>
      <c r="J1360" s="711"/>
      <c r="K1360" s="711"/>
      <c r="L1360" s="711"/>
      <c r="M1360" s="711"/>
      <c r="V1360" s="715"/>
      <c r="W1360" s="711"/>
      <c r="X1360" s="711"/>
      <c r="Y1360" s="711"/>
    </row>
    <row r="1361" spans="1:25" ht="14">
      <c r="A1361" s="711"/>
      <c r="B1361" s="711"/>
      <c r="C1361" s="750"/>
      <c r="D1361" s="711"/>
      <c r="E1361" s="711"/>
      <c r="F1361" s="711"/>
      <c r="G1361" s="711"/>
      <c r="H1361" s="711"/>
      <c r="I1361" s="711"/>
      <c r="J1361" s="711"/>
      <c r="K1361" s="711"/>
      <c r="L1361" s="711"/>
      <c r="M1361" s="711"/>
      <c r="V1361" s="715"/>
      <c r="W1361" s="711"/>
      <c r="X1361" s="711"/>
      <c r="Y1361" s="711"/>
    </row>
    <row r="1362" spans="1:25" ht="14">
      <c r="A1362" s="711"/>
      <c r="B1362" s="711"/>
      <c r="C1362" s="750"/>
      <c r="D1362" s="711"/>
      <c r="E1362" s="711"/>
      <c r="F1362" s="711"/>
      <c r="G1362" s="711"/>
      <c r="H1362" s="711"/>
      <c r="I1362" s="711"/>
      <c r="J1362" s="711"/>
      <c r="K1362" s="711"/>
      <c r="L1362" s="711"/>
      <c r="M1362" s="711"/>
      <c r="V1362" s="715"/>
      <c r="W1362" s="711"/>
      <c r="X1362" s="711"/>
      <c r="Y1362" s="711"/>
    </row>
    <row r="1363" spans="1:25" ht="14">
      <c r="A1363" s="711"/>
      <c r="B1363" s="711"/>
      <c r="C1363" s="750"/>
      <c r="D1363" s="711"/>
      <c r="E1363" s="711"/>
      <c r="F1363" s="711"/>
      <c r="G1363" s="711"/>
      <c r="H1363" s="711"/>
      <c r="I1363" s="711"/>
      <c r="J1363" s="711"/>
      <c r="K1363" s="711"/>
      <c r="L1363" s="711"/>
      <c r="M1363" s="711"/>
      <c r="V1363" s="715"/>
      <c r="W1363" s="711"/>
      <c r="X1363" s="711"/>
      <c r="Y1363" s="711"/>
    </row>
    <row r="1364" spans="1:25" ht="14">
      <c r="A1364" s="711"/>
      <c r="B1364" s="711"/>
      <c r="C1364" s="750"/>
      <c r="D1364" s="711"/>
      <c r="E1364" s="711"/>
      <c r="F1364" s="711"/>
      <c r="G1364" s="711"/>
      <c r="H1364" s="711"/>
      <c r="I1364" s="711"/>
      <c r="J1364" s="711"/>
      <c r="K1364" s="711"/>
      <c r="L1364" s="711"/>
      <c r="M1364" s="711"/>
      <c r="V1364" s="715"/>
      <c r="W1364" s="711"/>
      <c r="X1364" s="711"/>
      <c r="Y1364" s="711"/>
    </row>
    <row r="1365" spans="1:25" ht="14">
      <c r="A1365" s="711"/>
      <c r="B1365" s="711"/>
      <c r="C1365" s="750"/>
      <c r="D1365" s="711"/>
      <c r="E1365" s="711"/>
      <c r="F1365" s="711"/>
      <c r="G1365" s="711"/>
      <c r="H1365" s="711"/>
      <c r="I1365" s="711"/>
      <c r="J1365" s="711"/>
      <c r="K1365" s="711"/>
      <c r="L1365" s="711"/>
      <c r="M1365" s="711"/>
      <c r="V1365" s="715"/>
      <c r="W1365" s="711"/>
      <c r="X1365" s="711"/>
      <c r="Y1365" s="711"/>
    </row>
    <row r="1366" spans="1:25" ht="14">
      <c r="A1366" s="711"/>
      <c r="B1366" s="711"/>
      <c r="C1366" s="750"/>
      <c r="D1366" s="711"/>
      <c r="E1366" s="711"/>
      <c r="F1366" s="711"/>
      <c r="G1366" s="711"/>
      <c r="H1366" s="711"/>
      <c r="I1366" s="711"/>
      <c r="J1366" s="711"/>
      <c r="K1366" s="711"/>
      <c r="L1366" s="711"/>
      <c r="M1366" s="711"/>
      <c r="V1366" s="715"/>
      <c r="W1366" s="711"/>
      <c r="X1366" s="711"/>
      <c r="Y1366" s="711"/>
    </row>
    <row r="1367" spans="1:25" ht="14">
      <c r="A1367" s="711"/>
      <c r="B1367" s="711"/>
      <c r="C1367" s="750"/>
      <c r="D1367" s="711"/>
      <c r="E1367" s="711"/>
      <c r="F1367" s="711"/>
      <c r="G1367" s="711"/>
      <c r="H1367" s="711"/>
      <c r="I1367" s="711"/>
      <c r="J1367" s="711"/>
      <c r="K1367" s="711"/>
      <c r="L1367" s="711"/>
      <c r="M1367" s="711"/>
      <c r="V1367" s="715"/>
      <c r="W1367" s="711"/>
      <c r="X1367" s="711"/>
      <c r="Y1367" s="711"/>
    </row>
    <row r="1368" spans="1:25" ht="14">
      <c r="A1368" s="711"/>
      <c r="B1368" s="711"/>
      <c r="C1368" s="750"/>
      <c r="D1368" s="711"/>
      <c r="E1368" s="711"/>
      <c r="F1368" s="711"/>
      <c r="G1368" s="711"/>
      <c r="H1368" s="711"/>
      <c r="I1368" s="711"/>
      <c r="J1368" s="711"/>
      <c r="K1368" s="711"/>
      <c r="L1368" s="711"/>
      <c r="M1368" s="711"/>
      <c r="V1368" s="715"/>
      <c r="W1368" s="711"/>
      <c r="X1368" s="711"/>
      <c r="Y1368" s="711"/>
    </row>
    <row r="1369" spans="1:25" ht="14">
      <c r="A1369" s="711"/>
      <c r="B1369" s="711"/>
      <c r="C1369" s="750"/>
      <c r="D1369" s="711"/>
      <c r="E1369" s="711"/>
      <c r="F1369" s="711"/>
      <c r="G1369" s="711"/>
      <c r="H1369" s="711"/>
      <c r="I1369" s="711"/>
      <c r="J1369" s="711"/>
      <c r="K1369" s="711"/>
      <c r="L1369" s="711"/>
      <c r="M1369" s="711"/>
      <c r="V1369" s="715"/>
      <c r="W1369" s="711"/>
      <c r="X1369" s="711"/>
      <c r="Y1369" s="711"/>
    </row>
    <row r="1370" spans="1:25" ht="14">
      <c r="A1370" s="711"/>
      <c r="B1370" s="711"/>
      <c r="C1370" s="750"/>
      <c r="D1370" s="711"/>
      <c r="E1370" s="711"/>
      <c r="F1370" s="711"/>
      <c r="G1370" s="711"/>
      <c r="H1370" s="711"/>
      <c r="I1370" s="711"/>
      <c r="J1370" s="711"/>
      <c r="K1370" s="711"/>
      <c r="L1370" s="711"/>
      <c r="M1370" s="711"/>
      <c r="V1370" s="715"/>
      <c r="W1370" s="711"/>
      <c r="X1370" s="711"/>
      <c r="Y1370" s="711"/>
    </row>
    <row r="1371" spans="1:25" ht="14">
      <c r="A1371" s="711"/>
      <c r="B1371" s="711"/>
      <c r="C1371" s="750"/>
      <c r="D1371" s="711"/>
      <c r="E1371" s="711"/>
      <c r="F1371" s="711"/>
      <c r="G1371" s="711"/>
      <c r="H1371" s="711"/>
      <c r="I1371" s="711"/>
      <c r="J1371" s="711"/>
      <c r="K1371" s="711"/>
      <c r="L1371" s="711"/>
      <c r="M1371" s="711"/>
      <c r="V1371" s="715"/>
      <c r="W1371" s="711"/>
      <c r="X1371" s="711"/>
      <c r="Y1371" s="711"/>
    </row>
    <row r="1372" spans="1:25" ht="14">
      <c r="A1372" s="711"/>
      <c r="B1372" s="711"/>
      <c r="C1372" s="750"/>
      <c r="D1372" s="711"/>
      <c r="E1372" s="711"/>
      <c r="F1372" s="711"/>
      <c r="G1372" s="711"/>
      <c r="H1372" s="711"/>
      <c r="I1372" s="711"/>
      <c r="J1372" s="711"/>
      <c r="K1372" s="711"/>
      <c r="L1372" s="711"/>
      <c r="M1372" s="711"/>
      <c r="V1372" s="715"/>
      <c r="W1372" s="711"/>
      <c r="X1372" s="711"/>
      <c r="Y1372" s="711"/>
    </row>
    <row r="1373" spans="1:25" ht="14">
      <c r="A1373" s="711"/>
      <c r="B1373" s="711"/>
      <c r="C1373" s="750"/>
      <c r="D1373" s="711"/>
      <c r="E1373" s="711"/>
      <c r="F1373" s="711"/>
      <c r="G1373" s="711"/>
      <c r="H1373" s="711"/>
      <c r="I1373" s="711"/>
      <c r="J1373" s="711"/>
      <c r="K1373" s="711"/>
      <c r="L1373" s="711"/>
      <c r="M1373" s="711"/>
      <c r="V1373" s="715"/>
      <c r="W1373" s="711"/>
      <c r="X1373" s="711"/>
      <c r="Y1373" s="711"/>
    </row>
    <row r="1374" spans="1:25" ht="14">
      <c r="A1374" s="711"/>
      <c r="B1374" s="711"/>
      <c r="C1374" s="750"/>
      <c r="D1374" s="711"/>
      <c r="E1374" s="711"/>
      <c r="F1374" s="711"/>
      <c r="G1374" s="711"/>
      <c r="H1374" s="711"/>
      <c r="I1374" s="711"/>
      <c r="J1374" s="711"/>
      <c r="K1374" s="711"/>
      <c r="L1374" s="711"/>
      <c r="M1374" s="711"/>
      <c r="V1374" s="715"/>
      <c r="W1374" s="711"/>
      <c r="X1374" s="711"/>
      <c r="Y1374" s="711"/>
    </row>
    <row r="1375" spans="1:25" ht="14">
      <c r="A1375" s="711"/>
      <c r="B1375" s="711"/>
      <c r="C1375" s="750"/>
      <c r="D1375" s="711"/>
      <c r="E1375" s="711"/>
      <c r="F1375" s="711"/>
      <c r="G1375" s="711"/>
      <c r="H1375" s="711"/>
      <c r="I1375" s="711"/>
      <c r="J1375" s="711"/>
      <c r="K1375" s="711"/>
      <c r="L1375" s="711"/>
      <c r="M1375" s="711"/>
      <c r="V1375" s="715"/>
      <c r="W1375" s="711"/>
      <c r="X1375" s="711"/>
      <c r="Y1375" s="711"/>
    </row>
    <row r="1376" spans="1:25" ht="14">
      <c r="A1376" s="711"/>
      <c r="B1376" s="711"/>
      <c r="C1376" s="750"/>
      <c r="D1376" s="711"/>
      <c r="E1376" s="711"/>
      <c r="F1376" s="711"/>
      <c r="G1376" s="711"/>
      <c r="H1376" s="711"/>
      <c r="I1376" s="711"/>
      <c r="J1376" s="711"/>
      <c r="K1376" s="711"/>
      <c r="L1376" s="711"/>
      <c r="M1376" s="711"/>
      <c r="V1376" s="715"/>
      <c r="W1376" s="711"/>
      <c r="X1376" s="711"/>
      <c r="Y1376" s="711"/>
    </row>
    <row r="1377" spans="1:25" ht="14">
      <c r="A1377" s="711"/>
      <c r="B1377" s="711"/>
      <c r="C1377" s="750"/>
      <c r="D1377" s="711"/>
      <c r="E1377" s="711"/>
      <c r="F1377" s="711"/>
      <c r="G1377" s="711"/>
      <c r="H1377" s="711"/>
      <c r="I1377" s="711"/>
      <c r="J1377" s="711"/>
      <c r="K1377" s="711"/>
      <c r="L1377" s="711"/>
      <c r="M1377" s="711"/>
      <c r="V1377" s="715"/>
      <c r="W1377" s="711"/>
      <c r="X1377" s="711"/>
      <c r="Y1377" s="711"/>
    </row>
    <row r="1378" spans="1:25" ht="14">
      <c r="A1378" s="711"/>
      <c r="B1378" s="711"/>
      <c r="C1378" s="750"/>
      <c r="D1378" s="711"/>
      <c r="E1378" s="711"/>
      <c r="F1378" s="711"/>
      <c r="G1378" s="711"/>
      <c r="H1378" s="711"/>
      <c r="I1378" s="711"/>
      <c r="J1378" s="711"/>
      <c r="K1378" s="711"/>
      <c r="L1378" s="711"/>
      <c r="M1378" s="711"/>
      <c r="V1378" s="715"/>
      <c r="W1378" s="711"/>
      <c r="X1378" s="711"/>
      <c r="Y1378" s="711"/>
    </row>
    <row r="1379" spans="1:25" ht="14">
      <c r="A1379" s="711"/>
      <c r="B1379" s="711"/>
      <c r="C1379" s="750"/>
      <c r="D1379" s="711"/>
      <c r="E1379" s="711"/>
      <c r="F1379" s="711"/>
      <c r="G1379" s="711"/>
      <c r="H1379" s="711"/>
      <c r="I1379" s="711"/>
      <c r="J1379" s="711"/>
      <c r="K1379" s="711"/>
      <c r="L1379" s="711"/>
      <c r="M1379" s="711"/>
      <c r="V1379" s="715"/>
      <c r="W1379" s="711"/>
      <c r="X1379" s="711"/>
      <c r="Y1379" s="711"/>
    </row>
    <row r="1380" spans="1:25" ht="14">
      <c r="A1380" s="711"/>
      <c r="B1380" s="711"/>
      <c r="C1380" s="750"/>
      <c r="D1380" s="711"/>
      <c r="E1380" s="711"/>
      <c r="F1380" s="711"/>
      <c r="G1380" s="711"/>
      <c r="H1380" s="711"/>
      <c r="I1380" s="711"/>
      <c r="J1380" s="711"/>
      <c r="K1380" s="711"/>
      <c r="L1380" s="711"/>
      <c r="M1380" s="711"/>
      <c r="V1380" s="715"/>
      <c r="W1380" s="711"/>
      <c r="X1380" s="711"/>
      <c r="Y1380" s="711"/>
    </row>
    <row r="1381" spans="1:25" ht="14">
      <c r="A1381" s="711"/>
      <c r="B1381" s="711"/>
      <c r="C1381" s="750"/>
      <c r="D1381" s="711"/>
      <c r="E1381" s="711"/>
      <c r="F1381" s="711"/>
      <c r="G1381" s="711"/>
      <c r="H1381" s="711"/>
      <c r="I1381" s="711"/>
      <c r="J1381" s="711"/>
      <c r="K1381" s="711"/>
      <c r="L1381" s="711"/>
      <c r="M1381" s="711"/>
      <c r="V1381" s="715"/>
      <c r="W1381" s="711"/>
      <c r="X1381" s="711"/>
      <c r="Y1381" s="711"/>
    </row>
    <row r="1382" spans="1:25" ht="14">
      <c r="A1382" s="711"/>
      <c r="B1382" s="711"/>
      <c r="C1382" s="750"/>
      <c r="D1382" s="711"/>
      <c r="E1382" s="711"/>
      <c r="F1382" s="711"/>
      <c r="G1382" s="711"/>
      <c r="H1382" s="711"/>
      <c r="I1382" s="711"/>
      <c r="J1382" s="711"/>
      <c r="K1382" s="711"/>
      <c r="L1382" s="711"/>
      <c r="M1382" s="711"/>
      <c r="V1382" s="715"/>
      <c r="W1382" s="711"/>
      <c r="X1382" s="711"/>
      <c r="Y1382" s="711"/>
    </row>
    <row r="1383" spans="1:25" ht="14">
      <c r="A1383" s="711"/>
      <c r="B1383" s="711"/>
      <c r="C1383" s="750"/>
      <c r="D1383" s="711"/>
      <c r="E1383" s="711"/>
      <c r="F1383" s="711"/>
      <c r="G1383" s="711"/>
      <c r="H1383" s="711"/>
      <c r="I1383" s="711"/>
      <c r="J1383" s="711"/>
      <c r="K1383" s="711"/>
      <c r="L1383" s="711"/>
      <c r="M1383" s="711"/>
      <c r="V1383" s="715"/>
      <c r="W1383" s="711"/>
      <c r="X1383" s="711"/>
      <c r="Y1383" s="711"/>
    </row>
    <row r="1384" spans="1:25" ht="14">
      <c r="A1384" s="711"/>
      <c r="B1384" s="711"/>
      <c r="C1384" s="750"/>
      <c r="D1384" s="711"/>
      <c r="E1384" s="711"/>
      <c r="F1384" s="711"/>
      <c r="G1384" s="711"/>
      <c r="H1384" s="711"/>
      <c r="I1384" s="711"/>
      <c r="J1384" s="711"/>
      <c r="K1384" s="711"/>
      <c r="L1384" s="711"/>
      <c r="M1384" s="711"/>
      <c r="V1384" s="715"/>
      <c r="W1384" s="711"/>
      <c r="X1384" s="711"/>
      <c r="Y1384" s="711"/>
    </row>
    <row r="1385" spans="1:25" ht="14">
      <c r="A1385" s="711"/>
      <c r="B1385" s="711"/>
      <c r="C1385" s="750"/>
      <c r="D1385" s="711"/>
      <c r="E1385" s="711"/>
      <c r="F1385" s="711"/>
      <c r="G1385" s="711"/>
      <c r="H1385" s="711"/>
      <c r="I1385" s="711"/>
      <c r="J1385" s="711"/>
      <c r="K1385" s="711"/>
      <c r="L1385" s="711"/>
      <c r="M1385" s="711"/>
      <c r="V1385" s="715"/>
      <c r="W1385" s="711"/>
      <c r="X1385" s="711"/>
      <c r="Y1385" s="711"/>
    </row>
    <row r="1386" spans="1:25" ht="14">
      <c r="A1386" s="711"/>
      <c r="B1386" s="711"/>
      <c r="C1386" s="750"/>
      <c r="D1386" s="711"/>
      <c r="E1386" s="711"/>
      <c r="F1386" s="711"/>
      <c r="G1386" s="711"/>
      <c r="H1386" s="711"/>
      <c r="I1386" s="711"/>
      <c r="J1386" s="711"/>
      <c r="K1386" s="711"/>
      <c r="L1386" s="711"/>
      <c r="M1386" s="711"/>
      <c r="V1386" s="715"/>
      <c r="W1386" s="711"/>
      <c r="X1386" s="711"/>
      <c r="Y1386" s="711"/>
    </row>
    <row r="1387" spans="1:25" ht="14">
      <c r="A1387" s="711"/>
      <c r="B1387" s="711"/>
      <c r="C1387" s="750"/>
      <c r="D1387" s="711"/>
      <c r="E1387" s="711"/>
      <c r="F1387" s="711"/>
      <c r="G1387" s="711"/>
      <c r="H1387" s="711"/>
      <c r="I1387" s="711"/>
      <c r="J1387" s="711"/>
      <c r="K1387" s="711"/>
      <c r="L1387" s="711"/>
      <c r="M1387" s="711"/>
      <c r="V1387" s="715"/>
      <c r="W1387" s="711"/>
      <c r="X1387" s="711"/>
      <c r="Y1387" s="711"/>
    </row>
    <row r="1388" spans="1:25" ht="14">
      <c r="A1388" s="711"/>
      <c r="B1388" s="711"/>
      <c r="C1388" s="750"/>
      <c r="D1388" s="711"/>
      <c r="E1388" s="711"/>
      <c r="F1388" s="711"/>
      <c r="G1388" s="711"/>
      <c r="H1388" s="711"/>
      <c r="I1388" s="711"/>
      <c r="J1388" s="711"/>
      <c r="K1388" s="711"/>
      <c r="L1388" s="711"/>
      <c r="M1388" s="711"/>
      <c r="V1388" s="715"/>
      <c r="W1388" s="711"/>
      <c r="X1388" s="711"/>
      <c r="Y1388" s="711"/>
    </row>
    <row r="1389" spans="1:25" ht="14">
      <c r="A1389" s="711"/>
      <c r="B1389" s="711"/>
      <c r="C1389" s="750"/>
      <c r="D1389" s="711"/>
      <c r="E1389" s="711"/>
      <c r="F1389" s="711"/>
      <c r="G1389" s="711"/>
      <c r="H1389" s="711"/>
      <c r="I1389" s="711"/>
      <c r="J1389" s="711"/>
      <c r="K1389" s="711"/>
      <c r="L1389" s="711"/>
      <c r="M1389" s="711"/>
      <c r="V1389" s="715"/>
      <c r="W1389" s="711"/>
      <c r="X1389" s="711"/>
      <c r="Y1389" s="711"/>
    </row>
    <row r="1390" spans="1:25" ht="14">
      <c r="A1390" s="711"/>
      <c r="B1390" s="711"/>
      <c r="C1390" s="750"/>
      <c r="D1390" s="711"/>
      <c r="E1390" s="711"/>
      <c r="F1390" s="711"/>
      <c r="G1390" s="711"/>
      <c r="H1390" s="711"/>
      <c r="I1390" s="711"/>
      <c r="J1390" s="711"/>
      <c r="K1390" s="711"/>
      <c r="L1390" s="711"/>
      <c r="M1390" s="711"/>
      <c r="V1390" s="715"/>
      <c r="W1390" s="711"/>
      <c r="X1390" s="711"/>
      <c r="Y1390" s="711"/>
    </row>
    <row r="1391" spans="1:25" ht="14">
      <c r="A1391" s="711"/>
      <c r="B1391" s="711"/>
      <c r="C1391" s="750"/>
      <c r="D1391" s="711"/>
      <c r="E1391" s="711"/>
      <c r="F1391" s="711"/>
      <c r="G1391" s="711"/>
      <c r="H1391" s="711"/>
      <c r="I1391" s="711"/>
      <c r="J1391" s="711"/>
      <c r="K1391" s="711"/>
      <c r="L1391" s="711"/>
      <c r="M1391" s="711"/>
      <c r="V1391" s="715"/>
      <c r="W1391" s="711"/>
      <c r="X1391" s="711"/>
      <c r="Y1391" s="711"/>
    </row>
    <row r="1392" spans="1:25" ht="14">
      <c r="A1392" s="711"/>
      <c r="B1392" s="711"/>
      <c r="C1392" s="750"/>
      <c r="D1392" s="711"/>
      <c r="E1392" s="711"/>
      <c r="F1392" s="711"/>
      <c r="G1392" s="711"/>
      <c r="H1392" s="711"/>
      <c r="I1392" s="711"/>
      <c r="J1392" s="711"/>
      <c r="K1392" s="711"/>
      <c r="L1392" s="711"/>
      <c r="M1392" s="711"/>
      <c r="V1392" s="715"/>
      <c r="W1392" s="711"/>
      <c r="X1392" s="711"/>
      <c r="Y1392" s="711"/>
    </row>
    <row r="1393" spans="1:25" ht="14">
      <c r="A1393" s="711"/>
      <c r="B1393" s="711"/>
      <c r="C1393" s="750"/>
      <c r="D1393" s="711"/>
      <c r="E1393" s="711"/>
      <c r="F1393" s="711"/>
      <c r="G1393" s="711"/>
      <c r="H1393" s="711"/>
      <c r="I1393" s="711"/>
      <c r="J1393" s="711"/>
      <c r="K1393" s="711"/>
      <c r="L1393" s="711"/>
      <c r="M1393" s="711"/>
      <c r="V1393" s="715"/>
      <c r="W1393" s="711"/>
      <c r="X1393" s="711"/>
      <c r="Y1393" s="711"/>
    </row>
    <row r="1394" spans="1:25" ht="14">
      <c r="A1394" s="711"/>
      <c r="B1394" s="711"/>
      <c r="C1394" s="750"/>
      <c r="D1394" s="711"/>
      <c r="E1394" s="711"/>
      <c r="F1394" s="711"/>
      <c r="G1394" s="711"/>
      <c r="H1394" s="711"/>
      <c r="I1394" s="711"/>
      <c r="J1394" s="711"/>
      <c r="K1394" s="711"/>
      <c r="L1394" s="711"/>
      <c r="M1394" s="711"/>
      <c r="V1394" s="715"/>
      <c r="W1394" s="711"/>
      <c r="X1394" s="711"/>
      <c r="Y1394" s="711"/>
    </row>
    <row r="1395" spans="1:25" ht="14">
      <c r="A1395" s="711"/>
      <c r="B1395" s="711"/>
      <c r="C1395" s="750"/>
      <c r="D1395" s="711"/>
      <c r="E1395" s="711"/>
      <c r="F1395" s="711"/>
      <c r="G1395" s="711"/>
      <c r="H1395" s="711"/>
      <c r="I1395" s="711"/>
      <c r="J1395" s="711"/>
      <c r="K1395" s="711"/>
      <c r="L1395" s="711"/>
      <c r="M1395" s="711"/>
      <c r="V1395" s="715"/>
      <c r="W1395" s="711"/>
      <c r="X1395" s="711"/>
      <c r="Y1395" s="711"/>
    </row>
    <row r="1396" spans="1:25" ht="14">
      <c r="A1396" s="711"/>
      <c r="B1396" s="711"/>
      <c r="C1396" s="750"/>
      <c r="D1396" s="711"/>
      <c r="E1396" s="711"/>
      <c r="F1396" s="711"/>
      <c r="G1396" s="711"/>
      <c r="H1396" s="711"/>
      <c r="I1396" s="711"/>
      <c r="J1396" s="711"/>
      <c r="K1396" s="711"/>
      <c r="L1396" s="711"/>
      <c r="M1396" s="711"/>
      <c r="V1396" s="715"/>
      <c r="W1396" s="711"/>
      <c r="X1396" s="711"/>
      <c r="Y1396" s="711"/>
    </row>
    <row r="1397" spans="1:25" ht="14">
      <c r="A1397" s="711"/>
      <c r="B1397" s="711"/>
      <c r="C1397" s="750"/>
      <c r="D1397" s="711"/>
      <c r="E1397" s="711"/>
      <c r="F1397" s="711"/>
      <c r="G1397" s="711"/>
      <c r="H1397" s="711"/>
      <c r="I1397" s="711"/>
      <c r="J1397" s="711"/>
      <c r="K1397" s="711"/>
      <c r="L1397" s="711"/>
      <c r="M1397" s="711"/>
      <c r="V1397" s="715"/>
      <c r="W1397" s="711"/>
      <c r="X1397" s="711"/>
      <c r="Y1397" s="711"/>
    </row>
    <row r="1398" spans="1:25" ht="14">
      <c r="A1398" s="711"/>
      <c r="B1398" s="711"/>
      <c r="C1398" s="750"/>
      <c r="D1398" s="711"/>
      <c r="E1398" s="711"/>
      <c r="F1398" s="711"/>
      <c r="G1398" s="711"/>
      <c r="H1398" s="711"/>
      <c r="I1398" s="711"/>
      <c r="J1398" s="711"/>
      <c r="K1398" s="711"/>
      <c r="L1398" s="711"/>
      <c r="M1398" s="711"/>
      <c r="V1398" s="715"/>
      <c r="W1398" s="711"/>
      <c r="X1398" s="711"/>
      <c r="Y1398" s="711"/>
    </row>
    <row r="1399" spans="1:25" ht="14">
      <c r="A1399" s="711"/>
      <c r="B1399" s="711"/>
      <c r="C1399" s="750"/>
      <c r="D1399" s="711"/>
      <c r="E1399" s="711"/>
      <c r="F1399" s="711"/>
      <c r="G1399" s="711"/>
      <c r="H1399" s="711"/>
      <c r="I1399" s="711"/>
      <c r="J1399" s="711"/>
      <c r="K1399" s="711"/>
      <c r="L1399" s="711"/>
      <c r="M1399" s="711"/>
      <c r="V1399" s="715"/>
      <c r="W1399" s="711"/>
      <c r="X1399" s="711"/>
      <c r="Y1399" s="711"/>
    </row>
    <row r="1400" spans="1:25" ht="14">
      <c r="A1400" s="711"/>
      <c r="B1400" s="711"/>
      <c r="C1400" s="750"/>
      <c r="D1400" s="711"/>
      <c r="E1400" s="711"/>
      <c r="F1400" s="711"/>
      <c r="G1400" s="711"/>
      <c r="H1400" s="711"/>
      <c r="I1400" s="711"/>
      <c r="J1400" s="711"/>
      <c r="K1400" s="711"/>
      <c r="L1400" s="711"/>
      <c r="M1400" s="711"/>
      <c r="V1400" s="715"/>
      <c r="W1400" s="711"/>
      <c r="X1400" s="711"/>
      <c r="Y1400" s="711"/>
    </row>
    <row r="1401" spans="1:25" ht="14">
      <c r="A1401" s="711"/>
      <c r="B1401" s="711"/>
      <c r="C1401" s="750"/>
      <c r="D1401" s="711"/>
      <c r="E1401" s="711"/>
      <c r="F1401" s="711"/>
      <c r="G1401" s="711"/>
      <c r="H1401" s="711"/>
      <c r="I1401" s="711"/>
      <c r="J1401" s="711"/>
      <c r="K1401" s="711"/>
      <c r="L1401" s="711"/>
      <c r="M1401" s="711"/>
      <c r="V1401" s="715"/>
      <c r="W1401" s="711"/>
      <c r="X1401" s="711"/>
      <c r="Y1401" s="711"/>
    </row>
    <row r="1402" spans="1:25" ht="14">
      <c r="A1402" s="711"/>
      <c r="B1402" s="711"/>
      <c r="C1402" s="750"/>
      <c r="D1402" s="711"/>
      <c r="E1402" s="711"/>
      <c r="F1402" s="711"/>
      <c r="G1402" s="711"/>
      <c r="H1402" s="711"/>
      <c r="I1402" s="711"/>
      <c r="J1402" s="711"/>
      <c r="K1402" s="711"/>
      <c r="L1402" s="711"/>
      <c r="M1402" s="711"/>
      <c r="V1402" s="715"/>
      <c r="W1402" s="711"/>
      <c r="X1402" s="711"/>
      <c r="Y1402" s="711"/>
    </row>
    <row r="1403" spans="1:25" ht="14">
      <c r="A1403" s="711"/>
      <c r="B1403" s="711"/>
      <c r="C1403" s="750"/>
      <c r="D1403" s="711"/>
      <c r="E1403" s="711"/>
      <c r="F1403" s="711"/>
      <c r="G1403" s="711"/>
      <c r="H1403" s="711"/>
      <c r="I1403" s="711"/>
      <c r="J1403" s="711"/>
      <c r="K1403" s="711"/>
      <c r="L1403" s="711"/>
      <c r="M1403" s="711"/>
      <c r="V1403" s="715"/>
      <c r="W1403" s="711"/>
      <c r="X1403" s="711"/>
      <c r="Y1403" s="711"/>
    </row>
    <row r="1404" spans="1:25" ht="14">
      <c r="A1404" s="711"/>
      <c r="B1404" s="711"/>
      <c r="C1404" s="750"/>
      <c r="D1404" s="711"/>
      <c r="E1404" s="711"/>
      <c r="F1404" s="711"/>
      <c r="G1404" s="711"/>
      <c r="H1404" s="711"/>
      <c r="I1404" s="711"/>
      <c r="J1404" s="711"/>
      <c r="K1404" s="711"/>
      <c r="L1404" s="711"/>
      <c r="M1404" s="711"/>
      <c r="V1404" s="715"/>
      <c r="W1404" s="711"/>
      <c r="X1404" s="711"/>
      <c r="Y1404" s="711"/>
    </row>
    <row r="1405" spans="1:25" ht="14">
      <c r="A1405" s="711"/>
      <c r="B1405" s="711"/>
      <c r="C1405" s="750"/>
      <c r="D1405" s="711"/>
      <c r="E1405" s="711"/>
      <c r="F1405" s="711"/>
      <c r="G1405" s="711"/>
      <c r="H1405" s="711"/>
      <c r="I1405" s="711"/>
      <c r="J1405" s="711"/>
      <c r="K1405" s="711"/>
      <c r="L1405" s="711"/>
      <c r="M1405" s="711"/>
      <c r="V1405" s="715"/>
      <c r="W1405" s="711"/>
      <c r="X1405" s="711"/>
      <c r="Y1405" s="711"/>
    </row>
    <row r="1406" spans="1:25" ht="14">
      <c r="A1406" s="711"/>
      <c r="B1406" s="711"/>
      <c r="C1406" s="750"/>
      <c r="D1406" s="711"/>
      <c r="E1406" s="711"/>
      <c r="F1406" s="711"/>
      <c r="G1406" s="711"/>
      <c r="H1406" s="711"/>
      <c r="I1406" s="711"/>
      <c r="J1406" s="711"/>
      <c r="K1406" s="711"/>
      <c r="L1406" s="711"/>
      <c r="M1406" s="711"/>
      <c r="V1406" s="715"/>
      <c r="W1406" s="711"/>
      <c r="X1406" s="711"/>
      <c r="Y1406" s="711"/>
    </row>
    <row r="1407" spans="1:25" ht="14">
      <c r="A1407" s="711"/>
      <c r="B1407" s="711"/>
      <c r="C1407" s="750"/>
      <c r="D1407" s="711"/>
      <c r="E1407" s="711"/>
      <c r="F1407" s="711"/>
      <c r="G1407" s="711"/>
      <c r="H1407" s="711"/>
      <c r="I1407" s="711"/>
      <c r="J1407" s="711"/>
      <c r="K1407" s="711"/>
      <c r="L1407" s="711"/>
      <c r="M1407" s="711"/>
      <c r="V1407" s="715"/>
      <c r="W1407" s="711"/>
      <c r="X1407" s="711"/>
      <c r="Y1407" s="711"/>
    </row>
    <row r="1408" spans="1:25" ht="14">
      <c r="A1408" s="711"/>
      <c r="B1408" s="711"/>
      <c r="C1408" s="750"/>
      <c r="D1408" s="711"/>
      <c r="E1408" s="711"/>
      <c r="F1408" s="711"/>
      <c r="G1408" s="711"/>
      <c r="H1408" s="711"/>
      <c r="I1408" s="711"/>
      <c r="J1408" s="711"/>
      <c r="K1408" s="711"/>
      <c r="L1408" s="711"/>
      <c r="M1408" s="711"/>
      <c r="V1408" s="715"/>
      <c r="W1408" s="711"/>
      <c r="X1408" s="711"/>
      <c r="Y1408" s="711"/>
    </row>
    <row r="1409" spans="1:25" ht="14">
      <c r="A1409" s="711"/>
      <c r="B1409" s="711"/>
      <c r="C1409" s="750"/>
      <c r="D1409" s="711"/>
      <c r="E1409" s="711"/>
      <c r="F1409" s="711"/>
      <c r="G1409" s="711"/>
      <c r="H1409" s="711"/>
      <c r="I1409" s="711"/>
      <c r="J1409" s="711"/>
      <c r="K1409" s="711"/>
      <c r="L1409" s="711"/>
      <c r="M1409" s="711"/>
      <c r="V1409" s="715"/>
      <c r="W1409" s="711"/>
      <c r="X1409" s="711"/>
      <c r="Y1409" s="711"/>
    </row>
    <row r="1410" spans="1:25" ht="14">
      <c r="A1410" s="711"/>
      <c r="B1410" s="711"/>
      <c r="C1410" s="750"/>
      <c r="D1410" s="711"/>
      <c r="E1410" s="711"/>
      <c r="F1410" s="711"/>
      <c r="G1410" s="711"/>
      <c r="H1410" s="711"/>
      <c r="I1410" s="711"/>
      <c r="J1410" s="711"/>
      <c r="K1410" s="711"/>
      <c r="L1410" s="711"/>
      <c r="M1410" s="711"/>
      <c r="V1410" s="715"/>
      <c r="W1410" s="711"/>
      <c r="X1410" s="711"/>
      <c r="Y1410" s="711"/>
    </row>
    <row r="1411" spans="1:25" ht="14">
      <c r="A1411" s="711"/>
      <c r="B1411" s="711"/>
      <c r="C1411" s="750"/>
      <c r="D1411" s="711"/>
      <c r="E1411" s="711"/>
      <c r="F1411" s="711"/>
      <c r="G1411" s="711"/>
      <c r="H1411" s="711"/>
      <c r="I1411" s="711"/>
      <c r="J1411" s="711"/>
      <c r="K1411" s="711"/>
      <c r="L1411" s="711"/>
      <c r="M1411" s="711"/>
      <c r="V1411" s="715"/>
      <c r="W1411" s="711"/>
      <c r="X1411" s="711"/>
      <c r="Y1411" s="711"/>
    </row>
    <row r="1412" spans="1:25" ht="14">
      <c r="A1412" s="711"/>
      <c r="B1412" s="711"/>
      <c r="C1412" s="750"/>
      <c r="D1412" s="711"/>
      <c r="E1412" s="711"/>
      <c r="F1412" s="711"/>
      <c r="G1412" s="711"/>
      <c r="H1412" s="711"/>
      <c r="I1412" s="711"/>
      <c r="J1412" s="711"/>
      <c r="K1412" s="711"/>
      <c r="L1412" s="711"/>
      <c r="M1412" s="711"/>
      <c r="V1412" s="715"/>
      <c r="W1412" s="711"/>
      <c r="X1412" s="711"/>
      <c r="Y1412" s="711"/>
    </row>
    <row r="1413" spans="1:25" ht="14">
      <c r="A1413" s="711"/>
      <c r="B1413" s="711"/>
      <c r="C1413" s="750"/>
      <c r="D1413" s="711"/>
      <c r="E1413" s="711"/>
      <c r="F1413" s="711"/>
      <c r="G1413" s="711"/>
      <c r="H1413" s="711"/>
      <c r="I1413" s="711"/>
      <c r="J1413" s="711"/>
      <c r="K1413" s="711"/>
      <c r="L1413" s="711"/>
      <c r="M1413" s="711"/>
      <c r="V1413" s="715"/>
      <c r="W1413" s="711"/>
      <c r="X1413" s="711"/>
      <c r="Y1413" s="711"/>
    </row>
    <row r="1414" spans="1:25" ht="14">
      <c r="A1414" s="711"/>
      <c r="B1414" s="711"/>
      <c r="C1414" s="750"/>
      <c r="D1414" s="711"/>
      <c r="E1414" s="711"/>
      <c r="F1414" s="711"/>
      <c r="G1414" s="711"/>
      <c r="H1414" s="711"/>
      <c r="I1414" s="711"/>
      <c r="J1414" s="711"/>
      <c r="K1414" s="711"/>
      <c r="L1414" s="711"/>
      <c r="M1414" s="711"/>
      <c r="V1414" s="715"/>
      <c r="W1414" s="711"/>
      <c r="X1414" s="711"/>
      <c r="Y1414" s="711"/>
    </row>
    <row r="1415" spans="1:25" ht="14">
      <c r="A1415" s="711"/>
      <c r="B1415" s="711"/>
      <c r="C1415" s="750"/>
      <c r="D1415" s="711"/>
      <c r="E1415" s="711"/>
      <c r="F1415" s="711"/>
      <c r="G1415" s="711"/>
      <c r="H1415" s="711"/>
      <c r="I1415" s="711"/>
      <c r="J1415" s="711"/>
      <c r="K1415" s="711"/>
      <c r="L1415" s="711"/>
      <c r="M1415" s="711"/>
      <c r="V1415" s="715"/>
      <c r="W1415" s="711"/>
      <c r="X1415" s="711"/>
      <c r="Y1415" s="711"/>
    </row>
    <row r="1416" spans="1:25" ht="14">
      <c r="A1416" s="711"/>
      <c r="B1416" s="711"/>
      <c r="C1416" s="750"/>
      <c r="D1416" s="711"/>
      <c r="E1416" s="711"/>
      <c r="F1416" s="711"/>
      <c r="G1416" s="711"/>
      <c r="H1416" s="711"/>
      <c r="I1416" s="711"/>
      <c r="J1416" s="711"/>
      <c r="K1416" s="711"/>
      <c r="L1416" s="711"/>
      <c r="M1416" s="711"/>
      <c r="V1416" s="715"/>
      <c r="W1416" s="711"/>
      <c r="X1416" s="711"/>
      <c r="Y1416" s="711"/>
    </row>
    <row r="1417" spans="1:25" ht="14">
      <c r="A1417" s="711"/>
      <c r="B1417" s="711"/>
      <c r="C1417" s="750"/>
      <c r="D1417" s="711"/>
      <c r="E1417" s="711"/>
      <c r="F1417" s="711"/>
      <c r="G1417" s="711"/>
      <c r="H1417" s="711"/>
      <c r="I1417" s="711"/>
      <c r="J1417" s="711"/>
      <c r="K1417" s="711"/>
      <c r="L1417" s="711"/>
      <c r="M1417" s="711"/>
      <c r="V1417" s="715"/>
      <c r="W1417" s="711"/>
      <c r="X1417" s="711"/>
      <c r="Y1417" s="711"/>
    </row>
    <row r="1418" spans="1:25" ht="14">
      <c r="A1418" s="711"/>
      <c r="B1418" s="711"/>
      <c r="C1418" s="750"/>
      <c r="D1418" s="711"/>
      <c r="E1418" s="711"/>
      <c r="F1418" s="711"/>
      <c r="G1418" s="711"/>
      <c r="H1418" s="711"/>
      <c r="I1418" s="711"/>
      <c r="J1418" s="711"/>
      <c r="K1418" s="711"/>
      <c r="L1418" s="711"/>
      <c r="M1418" s="711"/>
      <c r="V1418" s="715"/>
      <c r="W1418" s="711"/>
      <c r="X1418" s="711"/>
      <c r="Y1418" s="711"/>
    </row>
    <row r="1419" spans="1:25" ht="14">
      <c r="A1419" s="711"/>
      <c r="B1419" s="711"/>
      <c r="C1419" s="750"/>
      <c r="D1419" s="711"/>
      <c r="E1419" s="711"/>
      <c r="F1419" s="711"/>
      <c r="G1419" s="711"/>
      <c r="H1419" s="711"/>
      <c r="I1419" s="711"/>
      <c r="J1419" s="711"/>
      <c r="K1419" s="711"/>
      <c r="L1419" s="711"/>
      <c r="M1419" s="711"/>
      <c r="V1419" s="715"/>
      <c r="W1419" s="711"/>
      <c r="X1419" s="711"/>
      <c r="Y1419" s="711"/>
    </row>
    <row r="1420" spans="1:25" ht="14">
      <c r="A1420" s="711"/>
      <c r="B1420" s="711"/>
      <c r="C1420" s="750"/>
      <c r="D1420" s="711"/>
      <c r="E1420" s="711"/>
      <c r="F1420" s="711"/>
      <c r="G1420" s="711"/>
      <c r="H1420" s="711"/>
      <c r="I1420" s="711"/>
      <c r="J1420" s="711"/>
      <c r="K1420" s="711"/>
      <c r="L1420" s="711"/>
      <c r="M1420" s="711"/>
      <c r="V1420" s="715"/>
      <c r="W1420" s="711"/>
      <c r="X1420" s="711"/>
      <c r="Y1420" s="711"/>
    </row>
    <row r="1421" spans="1:25" ht="14">
      <c r="A1421" s="711"/>
      <c r="B1421" s="711"/>
      <c r="C1421" s="750"/>
      <c r="D1421" s="711"/>
      <c r="E1421" s="711"/>
      <c r="F1421" s="711"/>
      <c r="G1421" s="711"/>
      <c r="H1421" s="711"/>
      <c r="I1421" s="711"/>
      <c r="J1421" s="711"/>
      <c r="K1421" s="711"/>
      <c r="L1421" s="711"/>
      <c r="M1421" s="711"/>
      <c r="V1421" s="715"/>
      <c r="W1421" s="711"/>
      <c r="X1421" s="711"/>
      <c r="Y1421" s="711"/>
    </row>
    <row r="1422" spans="1:25" ht="14">
      <c r="A1422" s="711"/>
      <c r="B1422" s="711"/>
      <c r="C1422" s="750"/>
      <c r="D1422" s="711"/>
      <c r="E1422" s="711"/>
      <c r="F1422" s="711"/>
      <c r="G1422" s="711"/>
      <c r="H1422" s="711"/>
      <c r="I1422" s="711"/>
      <c r="J1422" s="711"/>
      <c r="K1422" s="711"/>
      <c r="L1422" s="711"/>
      <c r="M1422" s="711"/>
      <c r="V1422" s="715"/>
      <c r="W1422" s="711"/>
      <c r="X1422" s="711"/>
      <c r="Y1422" s="711"/>
    </row>
    <row r="1423" spans="1:25" ht="14">
      <c r="A1423" s="711"/>
      <c r="B1423" s="711"/>
      <c r="C1423" s="750"/>
      <c r="D1423" s="711"/>
      <c r="E1423" s="711"/>
      <c r="F1423" s="711"/>
      <c r="G1423" s="711"/>
      <c r="H1423" s="711"/>
      <c r="I1423" s="711"/>
      <c r="J1423" s="711"/>
      <c r="K1423" s="711"/>
      <c r="L1423" s="711"/>
      <c r="M1423" s="711"/>
      <c r="V1423" s="715"/>
      <c r="W1423" s="711"/>
      <c r="X1423" s="711"/>
      <c r="Y1423" s="711"/>
    </row>
    <row r="1424" spans="1:25" ht="14">
      <c r="A1424" s="711"/>
      <c r="B1424" s="711"/>
      <c r="C1424" s="750"/>
      <c r="D1424" s="711"/>
      <c r="E1424" s="711"/>
      <c r="F1424" s="711"/>
      <c r="G1424" s="711"/>
      <c r="H1424" s="711"/>
      <c r="I1424" s="711"/>
      <c r="J1424" s="711"/>
      <c r="K1424" s="711"/>
      <c r="L1424" s="711"/>
      <c r="M1424" s="711"/>
      <c r="V1424" s="715"/>
      <c r="W1424" s="711"/>
      <c r="X1424" s="711"/>
      <c r="Y1424" s="711"/>
    </row>
    <row r="1425" spans="1:25" ht="14">
      <c r="A1425" s="711"/>
      <c r="B1425" s="711"/>
      <c r="C1425" s="750"/>
      <c r="D1425" s="711"/>
      <c r="E1425" s="711"/>
      <c r="F1425" s="711"/>
      <c r="G1425" s="711"/>
      <c r="H1425" s="711"/>
      <c r="I1425" s="711"/>
      <c r="J1425" s="711"/>
      <c r="K1425" s="711"/>
      <c r="L1425" s="711"/>
      <c r="M1425" s="711"/>
      <c r="V1425" s="715"/>
      <c r="W1425" s="711"/>
      <c r="X1425" s="711"/>
      <c r="Y1425" s="711"/>
    </row>
    <row r="1426" spans="1:25" ht="14">
      <c r="A1426" s="711"/>
      <c r="B1426" s="711"/>
      <c r="C1426" s="750"/>
      <c r="D1426" s="711"/>
      <c r="E1426" s="711"/>
      <c r="F1426" s="711"/>
      <c r="G1426" s="711"/>
      <c r="H1426" s="711"/>
      <c r="I1426" s="711"/>
      <c r="J1426" s="711"/>
      <c r="K1426" s="711"/>
      <c r="L1426" s="711"/>
      <c r="M1426" s="711"/>
      <c r="V1426" s="715"/>
      <c r="W1426" s="711"/>
      <c r="X1426" s="711"/>
      <c r="Y1426" s="711"/>
    </row>
    <row r="1427" spans="1:25" ht="14">
      <c r="A1427" s="711"/>
      <c r="B1427" s="711"/>
      <c r="C1427" s="750"/>
      <c r="D1427" s="711"/>
      <c r="E1427" s="711"/>
      <c r="F1427" s="711"/>
      <c r="G1427" s="711"/>
      <c r="H1427" s="711"/>
      <c r="I1427" s="711"/>
      <c r="J1427" s="711"/>
      <c r="K1427" s="711"/>
      <c r="L1427" s="711"/>
      <c r="M1427" s="711"/>
      <c r="V1427" s="715"/>
      <c r="W1427" s="711"/>
      <c r="X1427" s="711"/>
      <c r="Y1427" s="711"/>
    </row>
    <row r="1428" spans="1:25" ht="14">
      <c r="A1428" s="711"/>
      <c r="B1428" s="711"/>
      <c r="C1428" s="750"/>
      <c r="D1428" s="711"/>
      <c r="E1428" s="711"/>
      <c r="F1428" s="711"/>
      <c r="G1428" s="711"/>
      <c r="H1428" s="711"/>
      <c r="I1428" s="711"/>
      <c r="J1428" s="711"/>
      <c r="K1428" s="711"/>
      <c r="L1428" s="711"/>
      <c r="M1428" s="711"/>
      <c r="V1428" s="715"/>
      <c r="W1428" s="711"/>
      <c r="X1428" s="711"/>
      <c r="Y1428" s="711"/>
    </row>
    <row r="1429" spans="1:25" ht="14">
      <c r="A1429" s="711"/>
      <c r="B1429" s="711"/>
      <c r="C1429" s="750"/>
      <c r="D1429" s="711"/>
      <c r="E1429" s="711"/>
      <c r="F1429" s="711"/>
      <c r="G1429" s="711"/>
      <c r="H1429" s="711"/>
      <c r="I1429" s="711"/>
      <c r="J1429" s="711"/>
      <c r="K1429" s="711"/>
      <c r="L1429" s="711"/>
      <c r="M1429" s="711"/>
      <c r="V1429" s="715"/>
      <c r="W1429" s="711"/>
      <c r="X1429" s="711"/>
      <c r="Y1429" s="711"/>
    </row>
    <row r="1430" spans="1:25" ht="14">
      <c r="A1430" s="711"/>
      <c r="B1430" s="711"/>
      <c r="C1430" s="750"/>
      <c r="D1430" s="711"/>
      <c r="E1430" s="711"/>
      <c r="F1430" s="711"/>
      <c r="G1430" s="711"/>
      <c r="H1430" s="711"/>
      <c r="I1430" s="711"/>
      <c r="J1430" s="711"/>
      <c r="K1430" s="711"/>
      <c r="L1430" s="711"/>
      <c r="M1430" s="711"/>
      <c r="V1430" s="715"/>
      <c r="W1430" s="711"/>
      <c r="X1430" s="711"/>
      <c r="Y1430" s="711"/>
    </row>
    <row r="1431" spans="1:25" ht="14">
      <c r="A1431" s="711"/>
      <c r="B1431" s="711"/>
      <c r="C1431" s="750"/>
      <c r="D1431" s="711"/>
      <c r="E1431" s="711"/>
      <c r="F1431" s="711"/>
      <c r="G1431" s="711"/>
      <c r="H1431" s="711"/>
      <c r="I1431" s="711"/>
      <c r="J1431" s="711"/>
      <c r="K1431" s="711"/>
      <c r="L1431" s="711"/>
      <c r="M1431" s="711"/>
      <c r="V1431" s="715"/>
      <c r="W1431" s="711"/>
      <c r="X1431" s="711"/>
      <c r="Y1431" s="711"/>
    </row>
    <row r="1432" spans="1:25" ht="14">
      <c r="A1432" s="711"/>
      <c r="B1432" s="711"/>
      <c r="C1432" s="750"/>
      <c r="D1432" s="711"/>
      <c r="E1432" s="711"/>
      <c r="F1432" s="711"/>
      <c r="G1432" s="711"/>
      <c r="H1432" s="711"/>
      <c r="I1432" s="711"/>
      <c r="J1432" s="711"/>
      <c r="K1432" s="711"/>
      <c r="L1432" s="711"/>
      <c r="M1432" s="711"/>
      <c r="V1432" s="715"/>
      <c r="W1432" s="711"/>
      <c r="X1432" s="711"/>
      <c r="Y1432" s="711"/>
    </row>
    <row r="1433" spans="1:25" ht="14">
      <c r="A1433" s="711"/>
      <c r="B1433" s="711"/>
      <c r="C1433" s="750"/>
      <c r="D1433" s="711"/>
      <c r="E1433" s="711"/>
      <c r="F1433" s="711"/>
      <c r="G1433" s="711"/>
      <c r="H1433" s="711"/>
      <c r="I1433" s="711"/>
      <c r="J1433" s="711"/>
      <c r="K1433" s="711"/>
      <c r="L1433" s="711"/>
      <c r="M1433" s="711"/>
      <c r="V1433" s="715"/>
      <c r="W1433" s="711"/>
      <c r="X1433" s="711"/>
      <c r="Y1433" s="711"/>
    </row>
    <row r="1434" spans="1:25" ht="14">
      <c r="A1434" s="711"/>
      <c r="B1434" s="711"/>
      <c r="C1434" s="750"/>
      <c r="D1434" s="711"/>
      <c r="E1434" s="711"/>
      <c r="F1434" s="711"/>
      <c r="G1434" s="711"/>
      <c r="H1434" s="711"/>
      <c r="I1434" s="711"/>
      <c r="J1434" s="711"/>
      <c r="K1434" s="711"/>
      <c r="L1434" s="711"/>
      <c r="M1434" s="711"/>
      <c r="V1434" s="715"/>
      <c r="W1434" s="711"/>
      <c r="X1434" s="711"/>
      <c r="Y1434" s="711"/>
    </row>
    <row r="1435" spans="1:25" ht="14">
      <c r="A1435" s="711"/>
      <c r="B1435" s="711"/>
      <c r="C1435" s="750"/>
      <c r="D1435" s="711"/>
      <c r="E1435" s="711"/>
      <c r="F1435" s="711"/>
      <c r="G1435" s="711"/>
      <c r="H1435" s="711"/>
      <c r="I1435" s="711"/>
      <c r="J1435" s="711"/>
      <c r="K1435" s="711"/>
      <c r="L1435" s="711"/>
      <c r="M1435" s="711"/>
      <c r="V1435" s="715"/>
      <c r="W1435" s="711"/>
      <c r="X1435" s="711"/>
      <c r="Y1435" s="711"/>
    </row>
    <row r="1436" spans="1:25" ht="14">
      <c r="A1436" s="711"/>
      <c r="B1436" s="711"/>
      <c r="C1436" s="750"/>
      <c r="D1436" s="711"/>
      <c r="E1436" s="711"/>
      <c r="F1436" s="711"/>
      <c r="G1436" s="711"/>
      <c r="H1436" s="711"/>
      <c r="I1436" s="711"/>
      <c r="J1436" s="711"/>
      <c r="K1436" s="711"/>
      <c r="L1436" s="711"/>
      <c r="M1436" s="711"/>
      <c r="V1436" s="715"/>
      <c r="W1436" s="711"/>
      <c r="X1436" s="711"/>
      <c r="Y1436" s="711"/>
    </row>
    <row r="1437" spans="1:25" ht="14">
      <c r="A1437" s="711"/>
      <c r="B1437" s="711"/>
      <c r="C1437" s="750"/>
      <c r="D1437" s="711"/>
      <c r="E1437" s="711"/>
      <c r="F1437" s="711"/>
      <c r="G1437" s="711"/>
      <c r="H1437" s="711"/>
      <c r="I1437" s="711"/>
      <c r="J1437" s="711"/>
      <c r="K1437" s="711"/>
      <c r="L1437" s="711"/>
      <c r="M1437" s="711"/>
      <c r="V1437" s="715"/>
      <c r="W1437" s="711"/>
      <c r="X1437" s="711"/>
      <c r="Y1437" s="711"/>
    </row>
    <row r="1438" spans="1:25" ht="14">
      <c r="A1438" s="711"/>
      <c r="B1438" s="711"/>
      <c r="C1438" s="750"/>
      <c r="D1438" s="711"/>
      <c r="E1438" s="711"/>
      <c r="F1438" s="711"/>
      <c r="G1438" s="711"/>
      <c r="H1438" s="711"/>
      <c r="I1438" s="711"/>
      <c r="J1438" s="711"/>
      <c r="K1438" s="711"/>
      <c r="L1438" s="711"/>
      <c r="M1438" s="711"/>
      <c r="V1438" s="715"/>
      <c r="W1438" s="711"/>
      <c r="X1438" s="711"/>
      <c r="Y1438" s="711"/>
    </row>
    <row r="1439" spans="1:25" ht="14">
      <c r="A1439" s="711"/>
      <c r="B1439" s="711"/>
      <c r="C1439" s="750"/>
      <c r="D1439" s="711"/>
      <c r="E1439" s="711"/>
      <c r="F1439" s="711"/>
      <c r="G1439" s="711"/>
      <c r="H1439" s="711"/>
      <c r="I1439" s="711"/>
      <c r="J1439" s="711"/>
      <c r="K1439" s="711"/>
      <c r="L1439" s="711"/>
      <c r="M1439" s="711"/>
      <c r="V1439" s="715"/>
      <c r="W1439" s="711"/>
      <c r="X1439" s="711"/>
      <c r="Y1439" s="711"/>
    </row>
    <row r="1440" spans="1:25" ht="14">
      <c r="A1440" s="711"/>
      <c r="B1440" s="711"/>
      <c r="C1440" s="750"/>
      <c r="D1440" s="711"/>
      <c r="E1440" s="711"/>
      <c r="F1440" s="711"/>
      <c r="G1440" s="711"/>
      <c r="H1440" s="711"/>
      <c r="I1440" s="711"/>
      <c r="J1440" s="711"/>
      <c r="K1440" s="711"/>
      <c r="L1440" s="711"/>
      <c r="M1440" s="711"/>
      <c r="V1440" s="715"/>
      <c r="W1440" s="711"/>
      <c r="X1440" s="711"/>
      <c r="Y1440" s="711"/>
    </row>
    <row r="1441" spans="1:25" ht="14">
      <c r="A1441" s="711"/>
      <c r="B1441" s="711"/>
      <c r="C1441" s="750"/>
      <c r="D1441" s="711"/>
      <c r="E1441" s="711"/>
      <c r="F1441" s="711"/>
      <c r="G1441" s="711"/>
      <c r="H1441" s="711"/>
      <c r="I1441" s="711"/>
      <c r="J1441" s="711"/>
      <c r="K1441" s="711"/>
      <c r="L1441" s="711"/>
      <c r="M1441" s="711"/>
      <c r="V1441" s="715"/>
      <c r="W1441" s="711"/>
      <c r="X1441" s="711"/>
      <c r="Y1441" s="711"/>
    </row>
    <row r="1442" spans="1:25" ht="14">
      <c r="A1442" s="711"/>
      <c r="B1442" s="711"/>
      <c r="C1442" s="750"/>
      <c r="D1442" s="711"/>
      <c r="E1442" s="711"/>
      <c r="F1442" s="711"/>
      <c r="G1442" s="711"/>
      <c r="H1442" s="711"/>
      <c r="I1442" s="711"/>
      <c r="J1442" s="711"/>
      <c r="K1442" s="711"/>
      <c r="L1442" s="711"/>
      <c r="M1442" s="711"/>
      <c r="V1442" s="715"/>
      <c r="W1442" s="711"/>
      <c r="X1442" s="711"/>
      <c r="Y1442" s="711"/>
    </row>
    <row r="1443" spans="1:25" ht="14">
      <c r="A1443" s="711"/>
      <c r="B1443" s="711"/>
      <c r="C1443" s="750"/>
      <c r="D1443" s="711"/>
      <c r="E1443" s="711"/>
      <c r="F1443" s="711"/>
      <c r="G1443" s="711"/>
      <c r="H1443" s="711"/>
      <c r="I1443" s="711"/>
      <c r="J1443" s="711"/>
      <c r="K1443" s="711"/>
      <c r="L1443" s="711"/>
      <c r="M1443" s="711"/>
      <c r="V1443" s="715"/>
      <c r="W1443" s="711"/>
      <c r="X1443" s="711"/>
      <c r="Y1443" s="711"/>
    </row>
    <row r="1444" spans="1:25" ht="14">
      <c r="A1444" s="711"/>
      <c r="B1444" s="711"/>
      <c r="C1444" s="750"/>
      <c r="D1444" s="711"/>
      <c r="E1444" s="711"/>
      <c r="F1444" s="711"/>
      <c r="G1444" s="711"/>
      <c r="H1444" s="711"/>
      <c r="I1444" s="711"/>
      <c r="J1444" s="711"/>
      <c r="K1444" s="711"/>
      <c r="L1444" s="711"/>
      <c r="M1444" s="711"/>
      <c r="V1444" s="715"/>
      <c r="W1444" s="711"/>
      <c r="X1444" s="711"/>
      <c r="Y1444" s="711"/>
    </row>
    <row r="1445" spans="1:25" ht="14">
      <c r="A1445" s="711"/>
      <c r="B1445" s="711"/>
      <c r="C1445" s="750"/>
      <c r="D1445" s="711"/>
      <c r="E1445" s="711"/>
      <c r="F1445" s="711"/>
      <c r="G1445" s="711"/>
      <c r="H1445" s="711"/>
      <c r="I1445" s="711"/>
      <c r="J1445" s="711"/>
      <c r="K1445" s="711"/>
      <c r="L1445" s="711"/>
      <c r="M1445" s="711"/>
      <c r="V1445" s="715"/>
      <c r="W1445" s="711"/>
      <c r="X1445" s="711"/>
      <c r="Y1445" s="711"/>
    </row>
    <row r="1446" spans="1:25" ht="14">
      <c r="A1446" s="711"/>
      <c r="B1446" s="711"/>
      <c r="C1446" s="750"/>
      <c r="D1446" s="711"/>
      <c r="E1446" s="711"/>
      <c r="F1446" s="711"/>
      <c r="G1446" s="711"/>
      <c r="H1446" s="711"/>
      <c r="I1446" s="711"/>
      <c r="J1446" s="711"/>
      <c r="K1446" s="711"/>
      <c r="L1446" s="711"/>
      <c r="M1446" s="711"/>
      <c r="V1446" s="715"/>
      <c r="W1446" s="711"/>
      <c r="X1446" s="711"/>
      <c r="Y1446" s="711"/>
    </row>
    <row r="1447" spans="1:25" ht="14">
      <c r="A1447" s="711"/>
      <c r="B1447" s="711"/>
      <c r="C1447" s="750"/>
      <c r="D1447" s="711"/>
      <c r="E1447" s="711"/>
      <c r="F1447" s="711"/>
      <c r="G1447" s="711"/>
      <c r="H1447" s="711"/>
      <c r="I1447" s="711"/>
      <c r="J1447" s="711"/>
      <c r="K1447" s="711"/>
      <c r="L1447" s="711"/>
      <c r="M1447" s="711"/>
      <c r="V1447" s="715"/>
      <c r="W1447" s="711"/>
      <c r="X1447" s="711"/>
      <c r="Y1447" s="711"/>
    </row>
    <row r="1448" spans="1:25" ht="14">
      <c r="A1448" s="711"/>
      <c r="B1448" s="711"/>
      <c r="C1448" s="750"/>
      <c r="D1448" s="711"/>
      <c r="E1448" s="711"/>
      <c r="F1448" s="711"/>
      <c r="G1448" s="711"/>
      <c r="H1448" s="711"/>
      <c r="I1448" s="711"/>
      <c r="J1448" s="711"/>
      <c r="K1448" s="711"/>
      <c r="L1448" s="711"/>
      <c r="M1448" s="711"/>
      <c r="V1448" s="715"/>
      <c r="W1448" s="711"/>
      <c r="X1448" s="711"/>
      <c r="Y1448" s="711"/>
    </row>
    <row r="1449" spans="1:25" ht="14">
      <c r="A1449" s="711"/>
      <c r="B1449" s="711"/>
      <c r="C1449" s="750"/>
      <c r="D1449" s="711"/>
      <c r="E1449" s="711"/>
      <c r="F1449" s="711"/>
      <c r="G1449" s="711"/>
      <c r="H1449" s="711"/>
      <c r="I1449" s="711"/>
      <c r="J1449" s="711"/>
      <c r="K1449" s="711"/>
      <c r="L1449" s="711"/>
      <c r="M1449" s="711"/>
      <c r="V1449" s="715"/>
      <c r="W1449" s="711"/>
      <c r="X1449" s="711"/>
      <c r="Y1449" s="711"/>
    </row>
    <row r="1450" spans="1:25" ht="14">
      <c r="A1450" s="711"/>
      <c r="B1450" s="711"/>
      <c r="C1450" s="750"/>
      <c r="D1450" s="711"/>
      <c r="E1450" s="711"/>
      <c r="F1450" s="711"/>
      <c r="G1450" s="711"/>
      <c r="H1450" s="711"/>
      <c r="I1450" s="711"/>
      <c r="J1450" s="711"/>
      <c r="K1450" s="711"/>
      <c r="L1450" s="711"/>
      <c r="M1450" s="711"/>
      <c r="V1450" s="715"/>
      <c r="W1450" s="711"/>
      <c r="X1450" s="711"/>
      <c r="Y1450" s="711"/>
    </row>
    <row r="1451" spans="1:25" ht="14">
      <c r="A1451" s="711"/>
      <c r="B1451" s="711"/>
      <c r="C1451" s="750"/>
      <c r="D1451" s="711"/>
      <c r="E1451" s="711"/>
      <c r="F1451" s="711"/>
      <c r="G1451" s="711"/>
      <c r="H1451" s="711"/>
      <c r="I1451" s="711"/>
      <c r="J1451" s="711"/>
      <c r="K1451" s="711"/>
      <c r="L1451" s="711"/>
      <c r="M1451" s="711"/>
      <c r="V1451" s="715"/>
      <c r="W1451" s="711"/>
      <c r="X1451" s="711"/>
      <c r="Y1451" s="711"/>
    </row>
    <row r="1452" spans="1:25" ht="14">
      <c r="A1452" s="711"/>
      <c r="B1452" s="711"/>
      <c r="C1452" s="750"/>
      <c r="D1452" s="711"/>
      <c r="E1452" s="711"/>
      <c r="F1452" s="711"/>
      <c r="G1452" s="711"/>
      <c r="H1452" s="711"/>
      <c r="I1452" s="711"/>
      <c r="J1452" s="711"/>
      <c r="K1452" s="711"/>
      <c r="L1452" s="711"/>
      <c r="M1452" s="711"/>
      <c r="V1452" s="715"/>
      <c r="W1452" s="711"/>
      <c r="X1452" s="711"/>
      <c r="Y1452" s="711"/>
    </row>
    <row r="1453" spans="1:25" ht="14">
      <c r="A1453" s="711"/>
      <c r="B1453" s="711"/>
      <c r="C1453" s="750"/>
      <c r="D1453" s="711"/>
      <c r="E1453" s="711"/>
      <c r="F1453" s="711"/>
      <c r="G1453" s="711"/>
      <c r="H1453" s="711"/>
      <c r="I1453" s="711"/>
      <c r="J1453" s="711"/>
      <c r="K1453" s="711"/>
      <c r="L1453" s="711"/>
      <c r="M1453" s="711"/>
      <c r="V1453" s="715"/>
      <c r="W1453" s="711"/>
      <c r="X1453" s="711"/>
      <c r="Y1453" s="711"/>
    </row>
    <row r="1454" spans="1:25" ht="14">
      <c r="A1454" s="711"/>
      <c r="B1454" s="711"/>
      <c r="C1454" s="750"/>
      <c r="D1454" s="711"/>
      <c r="E1454" s="711"/>
      <c r="F1454" s="711"/>
      <c r="G1454" s="711"/>
      <c r="H1454" s="711"/>
      <c r="I1454" s="711"/>
      <c r="J1454" s="711"/>
      <c r="K1454" s="711"/>
      <c r="L1454" s="711"/>
      <c r="M1454" s="711"/>
      <c r="V1454" s="715"/>
      <c r="W1454" s="711"/>
      <c r="X1454" s="711"/>
      <c r="Y1454" s="711"/>
    </row>
    <row r="1455" spans="1:25" ht="14">
      <c r="A1455" s="711"/>
      <c r="B1455" s="711"/>
      <c r="C1455" s="750"/>
      <c r="D1455" s="711"/>
      <c r="E1455" s="711"/>
      <c r="F1455" s="711"/>
      <c r="G1455" s="711"/>
      <c r="H1455" s="711"/>
      <c r="I1455" s="711"/>
      <c r="J1455" s="711"/>
      <c r="K1455" s="711"/>
      <c r="L1455" s="711"/>
      <c r="M1455" s="711"/>
      <c r="V1455" s="715"/>
      <c r="W1455" s="711"/>
      <c r="X1455" s="711"/>
      <c r="Y1455" s="711"/>
    </row>
    <row r="1456" spans="1:25" ht="14">
      <c r="A1456" s="711"/>
      <c r="B1456" s="711"/>
      <c r="C1456" s="750"/>
      <c r="D1456" s="711"/>
      <c r="E1456" s="711"/>
      <c r="F1456" s="711"/>
      <c r="G1456" s="711"/>
      <c r="H1456" s="711"/>
      <c r="I1456" s="711"/>
      <c r="J1456" s="711"/>
      <c r="K1456" s="711"/>
      <c r="L1456" s="711"/>
      <c r="M1456" s="711"/>
      <c r="V1456" s="715"/>
      <c r="W1456" s="711"/>
      <c r="X1456" s="711"/>
      <c r="Y1456" s="711"/>
    </row>
    <row r="1457" spans="1:25" ht="14">
      <c r="A1457" s="711"/>
      <c r="B1457" s="711"/>
      <c r="C1457" s="750"/>
      <c r="D1457" s="711"/>
      <c r="E1457" s="711"/>
      <c r="F1457" s="711"/>
      <c r="G1457" s="711"/>
      <c r="H1457" s="711"/>
      <c r="I1457" s="711"/>
      <c r="J1457" s="711"/>
      <c r="K1457" s="711"/>
      <c r="L1457" s="711"/>
      <c r="M1457" s="711"/>
      <c r="V1457" s="715"/>
      <c r="W1457" s="711"/>
      <c r="X1457" s="711"/>
      <c r="Y1457" s="711"/>
    </row>
    <row r="1458" spans="1:25" ht="14">
      <c r="A1458" s="711"/>
      <c r="B1458" s="711"/>
      <c r="C1458" s="750"/>
      <c r="D1458" s="711"/>
      <c r="E1458" s="711"/>
      <c r="F1458" s="711"/>
      <c r="G1458" s="711"/>
      <c r="H1458" s="711"/>
      <c r="I1458" s="711"/>
      <c r="J1458" s="711"/>
      <c r="K1458" s="711"/>
      <c r="L1458" s="711"/>
      <c r="M1458" s="711"/>
      <c r="V1458" s="715"/>
      <c r="W1458" s="711"/>
      <c r="X1458" s="711"/>
      <c r="Y1458" s="711"/>
    </row>
    <row r="1459" spans="1:25" ht="14">
      <c r="A1459" s="711"/>
      <c r="B1459" s="711"/>
      <c r="C1459" s="750"/>
      <c r="D1459" s="711"/>
      <c r="E1459" s="711"/>
      <c r="F1459" s="711"/>
      <c r="G1459" s="711"/>
      <c r="H1459" s="711"/>
      <c r="I1459" s="711"/>
      <c r="J1459" s="711"/>
      <c r="K1459" s="711"/>
      <c r="L1459" s="711"/>
      <c r="M1459" s="711"/>
      <c r="V1459" s="715"/>
      <c r="W1459" s="711"/>
      <c r="X1459" s="711"/>
      <c r="Y1459" s="711"/>
    </row>
    <row r="1460" spans="1:25" ht="14">
      <c r="A1460" s="711"/>
      <c r="B1460" s="711"/>
      <c r="C1460" s="750"/>
      <c r="D1460" s="711"/>
      <c r="E1460" s="711"/>
      <c r="F1460" s="711"/>
      <c r="G1460" s="711"/>
      <c r="H1460" s="711"/>
      <c r="I1460" s="711"/>
      <c r="J1460" s="711"/>
      <c r="K1460" s="711"/>
      <c r="L1460" s="711"/>
      <c r="M1460" s="711"/>
      <c r="V1460" s="715"/>
      <c r="W1460" s="711"/>
      <c r="X1460" s="711"/>
      <c r="Y1460" s="711"/>
    </row>
    <row r="1461" spans="1:25" ht="14">
      <c r="A1461" s="711"/>
      <c r="B1461" s="711"/>
      <c r="C1461" s="750"/>
      <c r="D1461" s="711"/>
      <c r="E1461" s="711"/>
      <c r="F1461" s="711"/>
      <c r="G1461" s="711"/>
      <c r="H1461" s="711"/>
      <c r="I1461" s="711"/>
      <c r="J1461" s="711"/>
      <c r="K1461" s="711"/>
      <c r="L1461" s="711"/>
      <c r="M1461" s="711"/>
      <c r="V1461" s="715"/>
      <c r="W1461" s="711"/>
      <c r="X1461" s="711"/>
      <c r="Y1461" s="711"/>
    </row>
    <row r="1462" spans="1:25" ht="14">
      <c r="A1462" s="711"/>
      <c r="B1462" s="711"/>
      <c r="C1462" s="750"/>
      <c r="D1462" s="711"/>
      <c r="E1462" s="711"/>
      <c r="F1462" s="711"/>
      <c r="G1462" s="711"/>
      <c r="H1462" s="711"/>
      <c r="I1462" s="711"/>
      <c r="J1462" s="711"/>
      <c r="K1462" s="711"/>
      <c r="L1462" s="711"/>
      <c r="M1462" s="711"/>
      <c r="V1462" s="715"/>
      <c r="W1462" s="711"/>
      <c r="X1462" s="711"/>
      <c r="Y1462" s="711"/>
    </row>
    <row r="1463" spans="1:25" ht="14">
      <c r="A1463" s="711"/>
      <c r="B1463" s="711"/>
      <c r="C1463" s="750"/>
      <c r="D1463" s="711"/>
      <c r="E1463" s="711"/>
      <c r="F1463" s="711"/>
      <c r="G1463" s="711"/>
      <c r="H1463" s="711"/>
      <c r="I1463" s="711"/>
      <c r="J1463" s="711"/>
      <c r="K1463" s="711"/>
      <c r="L1463" s="711"/>
      <c r="M1463" s="711"/>
      <c r="V1463" s="715"/>
      <c r="W1463" s="711"/>
      <c r="X1463" s="711"/>
      <c r="Y1463" s="711"/>
    </row>
    <row r="1464" spans="1:25" ht="14">
      <c r="A1464" s="711"/>
      <c r="B1464" s="711"/>
      <c r="C1464" s="750"/>
      <c r="D1464" s="711"/>
      <c r="E1464" s="711"/>
      <c r="F1464" s="711"/>
      <c r="G1464" s="711"/>
      <c r="H1464" s="711"/>
      <c r="I1464" s="711"/>
      <c r="J1464" s="711"/>
      <c r="K1464" s="711"/>
      <c r="L1464" s="711"/>
      <c r="M1464" s="711"/>
      <c r="V1464" s="715"/>
      <c r="W1464" s="711"/>
      <c r="X1464" s="711"/>
      <c r="Y1464" s="711"/>
    </row>
    <row r="1465" spans="1:25" ht="14">
      <c r="A1465" s="711"/>
      <c r="B1465" s="711"/>
      <c r="C1465" s="750"/>
      <c r="D1465" s="711"/>
      <c r="E1465" s="711"/>
      <c r="F1465" s="711"/>
      <c r="G1465" s="711"/>
      <c r="H1465" s="711"/>
      <c r="I1465" s="711"/>
      <c r="J1465" s="711"/>
      <c r="K1465" s="711"/>
      <c r="L1465" s="711"/>
      <c r="M1465" s="711"/>
      <c r="V1465" s="715"/>
      <c r="W1465" s="711"/>
      <c r="X1465" s="711"/>
      <c r="Y1465" s="711"/>
    </row>
    <row r="1466" spans="1:25" ht="14">
      <c r="A1466" s="711"/>
      <c r="B1466" s="711"/>
      <c r="C1466" s="750"/>
      <c r="D1466" s="711"/>
      <c r="E1466" s="711"/>
      <c r="F1466" s="711"/>
      <c r="G1466" s="711"/>
      <c r="H1466" s="711"/>
      <c r="I1466" s="711"/>
      <c r="J1466" s="711"/>
      <c r="K1466" s="711"/>
      <c r="L1466" s="711"/>
      <c r="M1466" s="711"/>
      <c r="V1466" s="715"/>
      <c r="W1466" s="711"/>
      <c r="X1466" s="711"/>
      <c r="Y1466" s="711"/>
    </row>
    <row r="1467" spans="1:25" ht="14">
      <c r="A1467" s="711"/>
      <c r="B1467" s="711"/>
      <c r="C1467" s="750"/>
      <c r="D1467" s="711"/>
      <c r="E1467" s="711"/>
      <c r="F1467" s="711"/>
      <c r="G1467" s="711"/>
      <c r="H1467" s="711"/>
      <c r="I1467" s="711"/>
      <c r="J1467" s="711"/>
      <c r="K1467" s="711"/>
      <c r="L1467" s="711"/>
      <c r="M1467" s="711"/>
      <c r="V1467" s="715"/>
      <c r="W1467" s="711"/>
      <c r="X1467" s="711"/>
      <c r="Y1467" s="711"/>
    </row>
    <row r="1468" spans="1:25" ht="14">
      <c r="A1468" s="711"/>
      <c r="B1468" s="711"/>
      <c r="C1468" s="750"/>
      <c r="D1468" s="711"/>
      <c r="E1468" s="711"/>
      <c r="F1468" s="711"/>
      <c r="G1468" s="711"/>
      <c r="H1468" s="711"/>
      <c r="I1468" s="711"/>
      <c r="J1468" s="711"/>
      <c r="K1468" s="711"/>
      <c r="L1468" s="711"/>
      <c r="M1468" s="711"/>
      <c r="V1468" s="715"/>
      <c r="W1468" s="711"/>
      <c r="X1468" s="711"/>
      <c r="Y1468" s="711"/>
    </row>
    <row r="1469" spans="1:25" ht="14">
      <c r="A1469" s="711"/>
      <c r="B1469" s="711"/>
      <c r="C1469" s="750"/>
      <c r="D1469" s="711"/>
      <c r="E1469" s="711"/>
      <c r="F1469" s="711"/>
      <c r="G1469" s="711"/>
      <c r="H1469" s="711"/>
      <c r="I1469" s="711"/>
      <c r="J1469" s="711"/>
      <c r="K1469" s="711"/>
      <c r="L1469" s="711"/>
      <c r="M1469" s="711"/>
      <c r="V1469" s="715"/>
      <c r="W1469" s="711"/>
      <c r="X1469" s="711"/>
      <c r="Y1469" s="711"/>
    </row>
    <row r="1470" spans="1:25" ht="14">
      <c r="A1470" s="711"/>
      <c r="B1470" s="711"/>
      <c r="C1470" s="750"/>
      <c r="D1470" s="711"/>
      <c r="E1470" s="711"/>
      <c r="F1470" s="711"/>
      <c r="G1470" s="711"/>
      <c r="H1470" s="711"/>
      <c r="I1470" s="711"/>
      <c r="J1470" s="711"/>
      <c r="K1470" s="711"/>
      <c r="L1470" s="711"/>
      <c r="M1470" s="711"/>
      <c r="V1470" s="715"/>
      <c r="W1470" s="711"/>
      <c r="X1470" s="711"/>
      <c r="Y1470" s="711"/>
    </row>
    <row r="1471" spans="1:25" ht="14">
      <c r="A1471" s="711"/>
      <c r="B1471" s="711"/>
      <c r="C1471" s="750"/>
      <c r="D1471" s="711"/>
      <c r="E1471" s="711"/>
      <c r="F1471" s="711"/>
      <c r="G1471" s="711"/>
      <c r="H1471" s="711"/>
      <c r="I1471" s="711"/>
      <c r="J1471" s="711"/>
      <c r="K1471" s="711"/>
      <c r="L1471" s="711"/>
      <c r="M1471" s="711"/>
      <c r="V1471" s="715"/>
      <c r="W1471" s="711"/>
      <c r="X1471" s="711"/>
      <c r="Y1471" s="711"/>
    </row>
    <row r="1472" spans="1:25" ht="14">
      <c r="A1472" s="711"/>
      <c r="B1472" s="711"/>
      <c r="C1472" s="750"/>
      <c r="D1472" s="711"/>
      <c r="E1472" s="711"/>
      <c r="F1472" s="711"/>
      <c r="G1472" s="711"/>
      <c r="H1472" s="711"/>
      <c r="I1472" s="711"/>
      <c r="J1472" s="711"/>
      <c r="K1472" s="711"/>
      <c r="L1472" s="711"/>
      <c r="M1472" s="711"/>
      <c r="V1472" s="715"/>
      <c r="W1472" s="711"/>
      <c r="X1472" s="711"/>
      <c r="Y1472" s="711"/>
    </row>
    <row r="1473" spans="1:25" ht="14">
      <c r="A1473" s="711"/>
      <c r="B1473" s="711"/>
      <c r="C1473" s="750"/>
      <c r="D1473" s="711"/>
      <c r="E1473" s="711"/>
      <c r="F1473" s="711"/>
      <c r="G1473" s="711"/>
      <c r="H1473" s="711"/>
      <c r="I1473" s="711"/>
      <c r="J1473" s="711"/>
      <c r="K1473" s="711"/>
      <c r="L1473" s="711"/>
      <c r="M1473" s="711"/>
      <c r="V1473" s="715"/>
      <c r="W1473" s="711"/>
      <c r="X1473" s="711"/>
      <c r="Y1473" s="711"/>
    </row>
    <row r="1474" spans="1:25" ht="14">
      <c r="A1474" s="711"/>
      <c r="B1474" s="711"/>
      <c r="C1474" s="750"/>
      <c r="D1474" s="711"/>
      <c r="E1474" s="711"/>
      <c r="F1474" s="711"/>
      <c r="G1474" s="711"/>
      <c r="H1474" s="711"/>
      <c r="I1474" s="711"/>
      <c r="J1474" s="711"/>
      <c r="K1474" s="711"/>
      <c r="L1474" s="711"/>
      <c r="M1474" s="711"/>
      <c r="V1474" s="715"/>
      <c r="W1474" s="711"/>
      <c r="X1474" s="711"/>
      <c r="Y1474" s="711"/>
    </row>
    <row r="1475" spans="1:25" ht="14">
      <c r="A1475" s="711"/>
      <c r="B1475" s="711"/>
      <c r="C1475" s="750"/>
      <c r="D1475" s="711"/>
      <c r="E1475" s="711"/>
      <c r="F1475" s="711"/>
      <c r="G1475" s="711"/>
      <c r="H1475" s="711"/>
      <c r="I1475" s="711"/>
      <c r="J1475" s="711"/>
      <c r="K1475" s="711"/>
      <c r="L1475" s="711"/>
      <c r="M1475" s="711"/>
      <c r="V1475" s="715"/>
      <c r="W1475" s="711"/>
      <c r="X1475" s="711"/>
      <c r="Y1475" s="711"/>
    </row>
    <row r="1476" spans="1:25" ht="14">
      <c r="A1476" s="711"/>
      <c r="B1476" s="711"/>
      <c r="C1476" s="750"/>
      <c r="D1476" s="711"/>
      <c r="E1476" s="711"/>
      <c r="F1476" s="711"/>
      <c r="G1476" s="711"/>
      <c r="H1476" s="711"/>
      <c r="I1476" s="711"/>
      <c r="J1476" s="711"/>
      <c r="K1476" s="711"/>
      <c r="L1476" s="711"/>
      <c r="M1476" s="711"/>
      <c r="V1476" s="715"/>
      <c r="W1476" s="711"/>
      <c r="X1476" s="711"/>
      <c r="Y1476" s="711"/>
    </row>
    <row r="1477" spans="1:25" ht="14">
      <c r="A1477" s="711"/>
      <c r="B1477" s="711"/>
      <c r="C1477" s="750"/>
      <c r="D1477" s="711"/>
      <c r="E1477" s="711"/>
      <c r="F1477" s="711"/>
      <c r="G1477" s="711"/>
      <c r="H1477" s="711"/>
      <c r="I1477" s="711"/>
      <c r="J1477" s="711"/>
      <c r="K1477" s="711"/>
      <c r="L1477" s="711"/>
      <c r="M1477" s="711"/>
      <c r="V1477" s="715"/>
      <c r="W1477" s="711"/>
      <c r="X1477" s="711"/>
      <c r="Y1477" s="711"/>
    </row>
    <row r="1478" spans="1:25" ht="14">
      <c r="A1478" s="711"/>
      <c r="B1478" s="711"/>
      <c r="C1478" s="750"/>
      <c r="D1478" s="711"/>
      <c r="E1478" s="711"/>
      <c r="F1478" s="711"/>
      <c r="G1478" s="711"/>
      <c r="H1478" s="711"/>
      <c r="I1478" s="711"/>
      <c r="J1478" s="711"/>
      <c r="K1478" s="711"/>
      <c r="L1478" s="711"/>
      <c r="M1478" s="711"/>
      <c r="V1478" s="715"/>
      <c r="W1478" s="711"/>
      <c r="X1478" s="711"/>
      <c r="Y1478" s="711"/>
    </row>
    <row r="1479" spans="1:25" ht="14">
      <c r="A1479" s="711"/>
      <c r="B1479" s="711"/>
      <c r="C1479" s="750"/>
      <c r="D1479" s="711"/>
      <c r="E1479" s="711"/>
      <c r="F1479" s="711"/>
      <c r="G1479" s="711"/>
      <c r="H1479" s="711"/>
      <c r="I1479" s="711"/>
      <c r="J1479" s="711"/>
      <c r="K1479" s="711"/>
      <c r="L1479" s="711"/>
      <c r="M1479" s="711"/>
      <c r="V1479" s="715"/>
      <c r="W1479" s="711"/>
      <c r="X1479" s="711"/>
      <c r="Y1479" s="711"/>
    </row>
    <row r="1480" spans="1:25" ht="14">
      <c r="A1480" s="711"/>
      <c r="B1480" s="711"/>
      <c r="C1480" s="750"/>
      <c r="D1480" s="711"/>
      <c r="E1480" s="711"/>
      <c r="F1480" s="711"/>
      <c r="G1480" s="711"/>
      <c r="H1480" s="711"/>
      <c r="I1480" s="711"/>
      <c r="J1480" s="711"/>
      <c r="K1480" s="711"/>
      <c r="L1480" s="711"/>
      <c r="M1480" s="711"/>
      <c r="V1480" s="715"/>
      <c r="W1480" s="711"/>
      <c r="X1480" s="711"/>
      <c r="Y1480" s="711"/>
    </row>
    <row r="1481" spans="1:25" ht="14">
      <c r="A1481" s="711"/>
      <c r="B1481" s="711"/>
      <c r="C1481" s="750"/>
      <c r="D1481" s="711"/>
      <c r="E1481" s="711"/>
      <c r="F1481" s="711"/>
      <c r="G1481" s="711"/>
      <c r="H1481" s="711"/>
      <c r="I1481" s="711"/>
      <c r="J1481" s="711"/>
      <c r="K1481" s="711"/>
      <c r="L1481" s="711"/>
      <c r="M1481" s="711"/>
      <c r="V1481" s="715"/>
      <c r="W1481" s="711"/>
      <c r="X1481" s="711"/>
      <c r="Y1481" s="711"/>
    </row>
    <row r="1482" spans="1:25" ht="14">
      <c r="A1482" s="711"/>
      <c r="B1482" s="711"/>
      <c r="C1482" s="750"/>
      <c r="D1482" s="711"/>
      <c r="E1482" s="711"/>
      <c r="F1482" s="711"/>
      <c r="G1482" s="711"/>
      <c r="H1482" s="711"/>
      <c r="I1482" s="711"/>
      <c r="J1482" s="711"/>
      <c r="K1482" s="711"/>
      <c r="L1482" s="711"/>
      <c r="M1482" s="711"/>
      <c r="V1482" s="715"/>
      <c r="W1482" s="711"/>
      <c r="X1482" s="711"/>
      <c r="Y1482" s="711"/>
    </row>
    <row r="1483" spans="1:25" ht="14">
      <c r="A1483" s="711"/>
      <c r="B1483" s="711"/>
      <c r="C1483" s="750"/>
      <c r="D1483" s="711"/>
      <c r="E1483" s="711"/>
      <c r="F1483" s="711"/>
      <c r="G1483" s="711"/>
      <c r="H1483" s="711"/>
      <c r="I1483" s="711"/>
      <c r="J1483" s="711"/>
      <c r="K1483" s="711"/>
      <c r="L1483" s="711"/>
      <c r="M1483" s="711"/>
      <c r="V1483" s="715"/>
      <c r="W1483" s="711"/>
      <c r="X1483" s="711"/>
      <c r="Y1483" s="711"/>
    </row>
    <row r="1484" spans="1:25" ht="14">
      <c r="A1484" s="711"/>
      <c r="B1484" s="711"/>
      <c r="C1484" s="750"/>
      <c r="D1484" s="711"/>
      <c r="E1484" s="711"/>
      <c r="F1484" s="711"/>
      <c r="G1484" s="711"/>
      <c r="H1484" s="711"/>
      <c r="I1484" s="711"/>
      <c r="J1484" s="711"/>
      <c r="K1484" s="711"/>
      <c r="L1484" s="711"/>
      <c r="M1484" s="711"/>
      <c r="V1484" s="715"/>
      <c r="W1484" s="711"/>
      <c r="X1484" s="711"/>
      <c r="Y1484" s="711"/>
    </row>
    <row r="1485" spans="1:25" ht="14">
      <c r="A1485" s="711"/>
      <c r="B1485" s="711"/>
      <c r="C1485" s="750"/>
      <c r="D1485" s="711"/>
      <c r="E1485" s="711"/>
      <c r="F1485" s="711"/>
      <c r="G1485" s="711"/>
      <c r="H1485" s="711"/>
      <c r="I1485" s="711"/>
      <c r="J1485" s="711"/>
      <c r="K1485" s="711"/>
      <c r="L1485" s="711"/>
      <c r="M1485" s="711"/>
      <c r="V1485" s="715"/>
      <c r="W1485" s="711"/>
      <c r="X1485" s="711"/>
      <c r="Y1485" s="711"/>
    </row>
    <row r="1486" spans="1:25" ht="14">
      <c r="A1486" s="711"/>
      <c r="B1486" s="711"/>
      <c r="C1486" s="750"/>
      <c r="D1486" s="711"/>
      <c r="E1486" s="711"/>
      <c r="F1486" s="711"/>
      <c r="G1486" s="711"/>
      <c r="H1486" s="711"/>
      <c r="I1486" s="711"/>
      <c r="J1486" s="711"/>
      <c r="K1486" s="711"/>
      <c r="L1486" s="711"/>
      <c r="M1486" s="711"/>
      <c r="V1486" s="715"/>
      <c r="W1486" s="711"/>
      <c r="X1486" s="711"/>
      <c r="Y1486" s="711"/>
    </row>
    <row r="1487" spans="1:25" ht="14">
      <c r="A1487" s="711"/>
      <c r="B1487" s="711"/>
      <c r="C1487" s="750"/>
      <c r="D1487" s="711"/>
      <c r="E1487" s="711"/>
      <c r="F1487" s="711"/>
      <c r="G1487" s="711"/>
      <c r="H1487" s="711"/>
      <c r="I1487" s="711"/>
      <c r="J1487" s="711"/>
      <c r="K1487" s="711"/>
      <c r="L1487" s="711"/>
      <c r="M1487" s="711"/>
      <c r="V1487" s="715"/>
      <c r="W1487" s="711"/>
      <c r="X1487" s="711"/>
      <c r="Y1487" s="711"/>
    </row>
    <row r="1488" spans="1:25" ht="14">
      <c r="A1488" s="711"/>
      <c r="B1488" s="711"/>
      <c r="C1488" s="750"/>
      <c r="D1488" s="711"/>
      <c r="E1488" s="711"/>
      <c r="F1488" s="711"/>
      <c r="G1488" s="711"/>
      <c r="H1488" s="711"/>
      <c r="I1488" s="711"/>
      <c r="J1488" s="711"/>
      <c r="K1488" s="711"/>
      <c r="L1488" s="711"/>
      <c r="M1488" s="711"/>
      <c r="V1488" s="715"/>
      <c r="W1488" s="711"/>
      <c r="X1488" s="711"/>
      <c r="Y1488" s="711"/>
    </row>
    <row r="1489" spans="1:25" ht="14">
      <c r="A1489" s="711"/>
      <c r="B1489" s="711"/>
      <c r="C1489" s="750"/>
      <c r="D1489" s="711"/>
      <c r="E1489" s="711"/>
      <c r="F1489" s="711"/>
      <c r="G1489" s="711"/>
      <c r="H1489" s="711"/>
      <c r="I1489" s="711"/>
      <c r="J1489" s="711"/>
      <c r="K1489" s="711"/>
      <c r="L1489" s="711"/>
      <c r="M1489" s="711"/>
      <c r="V1489" s="715"/>
      <c r="W1489" s="711"/>
      <c r="X1489" s="711"/>
      <c r="Y1489" s="711"/>
    </row>
    <row r="1490" spans="1:25" ht="14">
      <c r="A1490" s="711"/>
      <c r="B1490" s="711"/>
      <c r="C1490" s="750"/>
      <c r="D1490" s="711"/>
      <c r="E1490" s="711"/>
      <c r="F1490" s="711"/>
      <c r="G1490" s="711"/>
      <c r="H1490" s="711"/>
      <c r="I1490" s="711"/>
      <c r="J1490" s="711"/>
      <c r="K1490" s="711"/>
      <c r="L1490" s="711"/>
      <c r="M1490" s="711"/>
      <c r="V1490" s="715"/>
      <c r="W1490" s="711"/>
      <c r="X1490" s="711"/>
      <c r="Y1490" s="711"/>
    </row>
    <row r="1491" spans="1:25" ht="14">
      <c r="A1491" s="711"/>
      <c r="B1491" s="711"/>
      <c r="C1491" s="750"/>
      <c r="D1491" s="711"/>
      <c r="E1491" s="711"/>
      <c r="F1491" s="711"/>
      <c r="G1491" s="711"/>
      <c r="H1491" s="711"/>
      <c r="I1491" s="711"/>
      <c r="J1491" s="711"/>
      <c r="K1491" s="711"/>
      <c r="L1491" s="711"/>
      <c r="M1491" s="711"/>
      <c r="V1491" s="715"/>
      <c r="W1491" s="711"/>
      <c r="X1491" s="711"/>
      <c r="Y1491" s="711"/>
    </row>
    <row r="1492" spans="1:25" ht="14">
      <c r="A1492" s="711"/>
      <c r="B1492" s="711"/>
      <c r="C1492" s="750"/>
      <c r="D1492" s="711"/>
      <c r="E1492" s="711"/>
      <c r="F1492" s="711"/>
      <c r="G1492" s="711"/>
      <c r="H1492" s="711"/>
      <c r="I1492" s="711"/>
      <c r="J1492" s="711"/>
      <c r="K1492" s="711"/>
      <c r="L1492" s="711"/>
      <c r="M1492" s="711"/>
      <c r="V1492" s="715"/>
      <c r="W1492" s="711"/>
      <c r="X1492" s="711"/>
      <c r="Y1492" s="711"/>
    </row>
    <row r="1493" spans="1:25" ht="14">
      <c r="A1493" s="711"/>
      <c r="B1493" s="711"/>
      <c r="C1493" s="750"/>
      <c r="D1493" s="711"/>
      <c r="E1493" s="711"/>
      <c r="F1493" s="711"/>
      <c r="G1493" s="711"/>
      <c r="H1493" s="711"/>
      <c r="I1493" s="711"/>
      <c r="J1493" s="711"/>
      <c r="K1493" s="711"/>
      <c r="L1493" s="711"/>
      <c r="M1493" s="711"/>
      <c r="V1493" s="715"/>
      <c r="W1493" s="711"/>
      <c r="X1493" s="711"/>
      <c r="Y1493" s="711"/>
    </row>
    <row r="1494" spans="1:25" ht="14">
      <c r="A1494" s="711"/>
      <c r="B1494" s="711"/>
      <c r="C1494" s="750"/>
      <c r="D1494" s="711"/>
      <c r="E1494" s="711"/>
      <c r="F1494" s="711"/>
      <c r="G1494" s="711"/>
      <c r="H1494" s="711"/>
      <c r="I1494" s="711"/>
      <c r="J1494" s="711"/>
      <c r="K1494" s="711"/>
      <c r="L1494" s="711"/>
      <c r="M1494" s="711"/>
      <c r="V1494" s="715"/>
      <c r="W1494" s="711"/>
      <c r="X1494" s="711"/>
      <c r="Y1494" s="711"/>
    </row>
    <row r="1495" spans="1:25" ht="14">
      <c r="A1495" s="711"/>
      <c r="B1495" s="711"/>
      <c r="C1495" s="750"/>
      <c r="D1495" s="711"/>
      <c r="E1495" s="711"/>
      <c r="F1495" s="711"/>
      <c r="G1495" s="711"/>
      <c r="H1495" s="711"/>
      <c r="I1495" s="711"/>
      <c r="J1495" s="711"/>
      <c r="K1495" s="711"/>
      <c r="L1495" s="711"/>
      <c r="M1495" s="711"/>
      <c r="V1495" s="715"/>
      <c r="W1495" s="711"/>
      <c r="X1495" s="711"/>
      <c r="Y1495" s="711"/>
    </row>
    <row r="1496" spans="1:25" ht="14">
      <c r="A1496" s="711"/>
      <c r="B1496" s="711"/>
      <c r="C1496" s="750"/>
      <c r="D1496" s="711"/>
      <c r="E1496" s="711"/>
      <c r="F1496" s="711"/>
      <c r="G1496" s="711"/>
      <c r="H1496" s="711"/>
      <c r="I1496" s="711"/>
      <c r="J1496" s="711"/>
      <c r="K1496" s="711"/>
      <c r="L1496" s="711"/>
      <c r="M1496" s="711"/>
      <c r="V1496" s="715"/>
      <c r="W1496" s="711"/>
      <c r="X1496" s="711"/>
      <c r="Y1496" s="711"/>
    </row>
    <row r="1497" spans="1:25" ht="14">
      <c r="A1497" s="711"/>
      <c r="B1497" s="711"/>
      <c r="C1497" s="750"/>
      <c r="D1497" s="711"/>
      <c r="E1497" s="711"/>
      <c r="F1497" s="711"/>
      <c r="G1497" s="711"/>
      <c r="H1497" s="711"/>
      <c r="I1497" s="711"/>
      <c r="J1497" s="711"/>
      <c r="K1497" s="711"/>
      <c r="L1497" s="711"/>
      <c r="M1497" s="711"/>
      <c r="V1497" s="715"/>
      <c r="W1497" s="711"/>
      <c r="X1497" s="711"/>
      <c r="Y1497" s="711"/>
    </row>
    <row r="1498" spans="1:25" ht="14">
      <c r="A1498" s="711"/>
      <c r="B1498" s="711"/>
      <c r="C1498" s="750"/>
      <c r="D1498" s="711"/>
      <c r="E1498" s="711"/>
      <c r="F1498" s="711"/>
      <c r="G1498" s="711"/>
      <c r="H1498" s="711"/>
      <c r="I1498" s="711"/>
      <c r="J1498" s="711"/>
      <c r="K1498" s="711"/>
      <c r="L1498" s="711"/>
      <c r="M1498" s="711"/>
      <c r="V1498" s="715"/>
      <c r="W1498" s="711"/>
      <c r="X1498" s="711"/>
      <c r="Y1498" s="711"/>
    </row>
    <row r="1499" spans="1:25" ht="14">
      <c r="A1499" s="711"/>
      <c r="B1499" s="711"/>
      <c r="C1499" s="750"/>
      <c r="D1499" s="711"/>
      <c r="E1499" s="711"/>
      <c r="F1499" s="711"/>
      <c r="G1499" s="711"/>
      <c r="H1499" s="711"/>
      <c r="I1499" s="711"/>
      <c r="J1499" s="711"/>
      <c r="K1499" s="711"/>
      <c r="L1499" s="711"/>
      <c r="M1499" s="711"/>
      <c r="V1499" s="715"/>
      <c r="W1499" s="711"/>
      <c r="X1499" s="711"/>
      <c r="Y1499" s="711"/>
    </row>
    <row r="1500" spans="1:25" ht="14">
      <c r="A1500" s="711"/>
      <c r="B1500" s="711"/>
      <c r="C1500" s="750"/>
      <c r="D1500" s="711"/>
      <c r="E1500" s="711"/>
      <c r="F1500" s="711"/>
      <c r="G1500" s="711"/>
      <c r="H1500" s="711"/>
      <c r="I1500" s="711"/>
      <c r="J1500" s="711"/>
      <c r="K1500" s="711"/>
      <c r="L1500" s="711"/>
      <c r="M1500" s="711"/>
      <c r="V1500" s="715"/>
      <c r="W1500" s="711"/>
      <c r="X1500" s="711"/>
      <c r="Y1500" s="711"/>
    </row>
    <row r="1501" spans="1:25" ht="14">
      <c r="A1501" s="711"/>
      <c r="B1501" s="711"/>
      <c r="C1501" s="750"/>
      <c r="D1501" s="711"/>
      <c r="E1501" s="711"/>
      <c r="F1501" s="711"/>
      <c r="G1501" s="711"/>
      <c r="H1501" s="711"/>
      <c r="I1501" s="711"/>
      <c r="J1501" s="711"/>
      <c r="K1501" s="711"/>
      <c r="L1501" s="711"/>
      <c r="M1501" s="711"/>
      <c r="V1501" s="715"/>
      <c r="W1501" s="711"/>
      <c r="X1501" s="711"/>
      <c r="Y1501" s="711"/>
    </row>
    <row r="1502" spans="1:25" ht="14">
      <c r="A1502" s="711"/>
      <c r="B1502" s="711"/>
      <c r="C1502" s="750"/>
      <c r="D1502" s="711"/>
      <c r="E1502" s="711"/>
      <c r="F1502" s="711"/>
      <c r="G1502" s="711"/>
      <c r="H1502" s="711"/>
      <c r="I1502" s="711"/>
      <c r="J1502" s="711"/>
      <c r="K1502" s="711"/>
      <c r="L1502" s="711"/>
      <c r="M1502" s="711"/>
      <c r="V1502" s="715"/>
      <c r="W1502" s="711"/>
      <c r="X1502" s="711"/>
      <c r="Y1502" s="711"/>
    </row>
    <row r="1503" spans="1:25" ht="14">
      <c r="A1503" s="711"/>
      <c r="B1503" s="711"/>
      <c r="C1503" s="750"/>
      <c r="D1503" s="711"/>
      <c r="E1503" s="711"/>
      <c r="F1503" s="711"/>
      <c r="G1503" s="711"/>
      <c r="H1503" s="711"/>
      <c r="I1503" s="711"/>
      <c r="J1503" s="711"/>
      <c r="K1503" s="711"/>
      <c r="L1503" s="711"/>
      <c r="M1503" s="711"/>
      <c r="V1503" s="715"/>
      <c r="W1503" s="711"/>
      <c r="X1503" s="711"/>
      <c r="Y1503" s="711"/>
    </row>
    <row r="1504" spans="1:25" ht="14">
      <c r="A1504" s="711"/>
      <c r="B1504" s="711"/>
      <c r="C1504" s="750"/>
      <c r="D1504" s="711"/>
      <c r="E1504" s="711"/>
      <c r="F1504" s="711"/>
      <c r="G1504" s="711"/>
      <c r="H1504" s="711"/>
      <c r="I1504" s="711"/>
      <c r="J1504" s="711"/>
      <c r="K1504" s="711"/>
      <c r="L1504" s="711"/>
      <c r="M1504" s="711"/>
      <c r="V1504" s="715"/>
      <c r="W1504" s="711"/>
      <c r="X1504" s="711"/>
      <c r="Y1504" s="711"/>
    </row>
    <row r="1505" spans="1:25" ht="14">
      <c r="A1505" s="711"/>
      <c r="B1505" s="711"/>
      <c r="C1505" s="750"/>
      <c r="D1505" s="711"/>
      <c r="E1505" s="711"/>
      <c r="F1505" s="711"/>
      <c r="G1505" s="711"/>
      <c r="H1505" s="711"/>
      <c r="I1505" s="711"/>
      <c r="J1505" s="711"/>
      <c r="K1505" s="711"/>
      <c r="L1505" s="711"/>
      <c r="M1505" s="711"/>
      <c r="V1505" s="715"/>
      <c r="W1505" s="711"/>
      <c r="X1505" s="711"/>
      <c r="Y1505" s="711"/>
    </row>
    <row r="1506" spans="1:25" ht="14">
      <c r="A1506" s="711"/>
      <c r="B1506" s="711"/>
      <c r="C1506" s="750"/>
      <c r="D1506" s="711"/>
      <c r="E1506" s="711"/>
      <c r="F1506" s="711"/>
      <c r="G1506" s="711"/>
      <c r="H1506" s="711"/>
      <c r="I1506" s="711"/>
      <c r="J1506" s="711"/>
      <c r="K1506" s="711"/>
      <c r="L1506" s="711"/>
      <c r="M1506" s="711"/>
      <c r="V1506" s="715"/>
      <c r="W1506" s="711"/>
      <c r="X1506" s="711"/>
      <c r="Y1506" s="711"/>
    </row>
    <row r="1507" spans="1:25" ht="14">
      <c r="A1507" s="711"/>
      <c r="B1507" s="711"/>
      <c r="C1507" s="750"/>
      <c r="D1507" s="711"/>
      <c r="E1507" s="711"/>
      <c r="F1507" s="711"/>
      <c r="G1507" s="711"/>
      <c r="H1507" s="711"/>
      <c r="I1507" s="711"/>
      <c r="J1507" s="711"/>
      <c r="K1507" s="711"/>
      <c r="L1507" s="711"/>
      <c r="M1507" s="711"/>
      <c r="V1507" s="715"/>
      <c r="W1507" s="711"/>
      <c r="X1507" s="711"/>
      <c r="Y1507" s="711"/>
    </row>
    <row r="1508" spans="1:25" ht="14">
      <c r="A1508" s="711"/>
      <c r="B1508" s="711"/>
      <c r="C1508" s="750"/>
      <c r="D1508" s="711"/>
      <c r="E1508" s="711"/>
      <c r="F1508" s="711"/>
      <c r="G1508" s="711"/>
      <c r="H1508" s="711"/>
      <c r="I1508" s="711"/>
      <c r="J1508" s="711"/>
      <c r="K1508" s="711"/>
      <c r="L1508" s="711"/>
      <c r="M1508" s="711"/>
      <c r="V1508" s="715"/>
      <c r="W1508" s="711"/>
      <c r="X1508" s="711"/>
      <c r="Y1508" s="711"/>
    </row>
    <row r="1509" spans="1:25" ht="14">
      <c r="A1509" s="711"/>
      <c r="B1509" s="711"/>
      <c r="C1509" s="750"/>
      <c r="D1509" s="711"/>
      <c r="E1509" s="711"/>
      <c r="F1509" s="711"/>
      <c r="G1509" s="711"/>
      <c r="H1509" s="711"/>
      <c r="I1509" s="711"/>
      <c r="J1509" s="711"/>
      <c r="K1509" s="711"/>
      <c r="L1509" s="711"/>
      <c r="M1509" s="711"/>
      <c r="V1509" s="715"/>
      <c r="W1509" s="711"/>
      <c r="X1509" s="711"/>
      <c r="Y1509" s="711"/>
    </row>
    <row r="1510" spans="1:25" ht="14">
      <c r="A1510" s="711"/>
      <c r="B1510" s="711"/>
      <c r="C1510" s="750"/>
      <c r="D1510" s="711"/>
      <c r="E1510" s="711"/>
      <c r="F1510" s="711"/>
      <c r="G1510" s="711"/>
      <c r="H1510" s="711"/>
      <c r="I1510" s="711"/>
      <c r="J1510" s="711"/>
      <c r="K1510" s="711"/>
      <c r="L1510" s="711"/>
      <c r="M1510" s="711"/>
      <c r="V1510" s="715"/>
      <c r="W1510" s="711"/>
      <c r="X1510" s="711"/>
      <c r="Y1510" s="711"/>
    </row>
    <row r="1511" spans="1:25" ht="14">
      <c r="A1511" s="711"/>
      <c r="B1511" s="711"/>
      <c r="C1511" s="750"/>
      <c r="D1511" s="711"/>
      <c r="E1511" s="711"/>
      <c r="F1511" s="711"/>
      <c r="G1511" s="711"/>
      <c r="H1511" s="711"/>
      <c r="I1511" s="711"/>
      <c r="J1511" s="711"/>
      <c r="K1511" s="711"/>
      <c r="L1511" s="711"/>
      <c r="M1511" s="711"/>
      <c r="V1511" s="715"/>
      <c r="W1511" s="711"/>
      <c r="X1511" s="711"/>
      <c r="Y1511" s="711"/>
    </row>
    <row r="1512" spans="1:25" ht="14">
      <c r="A1512" s="711"/>
      <c r="B1512" s="711"/>
      <c r="C1512" s="750"/>
      <c r="D1512" s="711"/>
      <c r="E1512" s="711"/>
      <c r="F1512" s="711"/>
      <c r="G1512" s="711"/>
      <c r="H1512" s="711"/>
      <c r="I1512" s="711"/>
      <c r="J1512" s="711"/>
      <c r="K1512" s="711"/>
      <c r="L1512" s="711"/>
      <c r="M1512" s="711"/>
      <c r="V1512" s="715"/>
      <c r="W1512" s="711"/>
      <c r="X1512" s="711"/>
      <c r="Y1512" s="711"/>
    </row>
    <row r="1513" spans="1:25" ht="14">
      <c r="A1513" s="711"/>
      <c r="B1513" s="711"/>
      <c r="C1513" s="750"/>
      <c r="D1513" s="711"/>
      <c r="E1513" s="711"/>
      <c r="F1513" s="711"/>
      <c r="G1513" s="711"/>
      <c r="H1513" s="711"/>
      <c r="I1513" s="711"/>
      <c r="J1513" s="711"/>
      <c r="K1513" s="711"/>
      <c r="L1513" s="711"/>
      <c r="M1513" s="711"/>
      <c r="V1513" s="715"/>
      <c r="W1513" s="711"/>
      <c r="X1513" s="711"/>
      <c r="Y1513" s="711"/>
    </row>
    <row r="1514" spans="1:25" ht="14">
      <c r="A1514" s="711"/>
      <c r="B1514" s="711"/>
      <c r="C1514" s="750"/>
      <c r="D1514" s="711"/>
      <c r="E1514" s="711"/>
      <c r="F1514" s="711"/>
      <c r="G1514" s="711"/>
      <c r="H1514" s="711"/>
      <c r="I1514" s="711"/>
      <c r="J1514" s="711"/>
      <c r="K1514" s="711"/>
      <c r="L1514" s="711"/>
      <c r="M1514" s="711"/>
      <c r="V1514" s="715"/>
      <c r="W1514" s="711"/>
      <c r="X1514" s="711"/>
      <c r="Y1514" s="711"/>
    </row>
    <row r="1515" spans="1:25" ht="14">
      <c r="A1515" s="711"/>
      <c r="B1515" s="711"/>
      <c r="C1515" s="750"/>
      <c r="D1515" s="711"/>
      <c r="E1515" s="711"/>
      <c r="F1515" s="711"/>
      <c r="G1515" s="711"/>
      <c r="H1515" s="711"/>
      <c r="I1515" s="711"/>
      <c r="J1515" s="711"/>
      <c r="K1515" s="711"/>
      <c r="L1515" s="711"/>
      <c r="M1515" s="711"/>
      <c r="V1515" s="715"/>
      <c r="W1515" s="711"/>
      <c r="X1515" s="711"/>
      <c r="Y1515" s="711"/>
    </row>
    <row r="1516" spans="1:25" ht="14">
      <c r="A1516" s="711"/>
      <c r="B1516" s="711"/>
      <c r="C1516" s="750"/>
      <c r="D1516" s="711"/>
      <c r="E1516" s="711"/>
      <c r="F1516" s="711"/>
      <c r="G1516" s="711"/>
      <c r="H1516" s="711"/>
      <c r="I1516" s="711"/>
      <c r="J1516" s="711"/>
      <c r="K1516" s="711"/>
      <c r="L1516" s="711"/>
      <c r="M1516" s="711"/>
      <c r="V1516" s="715"/>
      <c r="W1516" s="711"/>
      <c r="X1516" s="711"/>
      <c r="Y1516" s="711"/>
    </row>
    <row r="1517" spans="1:25" ht="14">
      <c r="A1517" s="711"/>
      <c r="B1517" s="711"/>
      <c r="C1517" s="750"/>
      <c r="D1517" s="711"/>
      <c r="E1517" s="711"/>
      <c r="F1517" s="711"/>
      <c r="G1517" s="711"/>
      <c r="H1517" s="711"/>
      <c r="I1517" s="711"/>
      <c r="J1517" s="711"/>
      <c r="K1517" s="711"/>
      <c r="L1517" s="711"/>
      <c r="M1517" s="711"/>
      <c r="V1517" s="715"/>
      <c r="W1517" s="711"/>
      <c r="X1517" s="711"/>
      <c r="Y1517" s="711"/>
    </row>
    <row r="1518" spans="1:25" ht="14">
      <c r="A1518" s="711"/>
      <c r="B1518" s="711"/>
      <c r="C1518" s="750"/>
      <c r="D1518" s="711"/>
      <c r="E1518" s="711"/>
      <c r="F1518" s="711"/>
      <c r="G1518" s="711"/>
      <c r="H1518" s="711"/>
      <c r="I1518" s="711"/>
      <c r="J1518" s="711"/>
      <c r="K1518" s="711"/>
      <c r="L1518" s="711"/>
      <c r="M1518" s="711"/>
      <c r="V1518" s="715"/>
      <c r="W1518" s="711"/>
      <c r="X1518" s="711"/>
      <c r="Y1518" s="711"/>
    </row>
    <row r="1519" spans="1:25" ht="14">
      <c r="A1519" s="711"/>
      <c r="B1519" s="711"/>
      <c r="C1519" s="750"/>
      <c r="D1519" s="711"/>
      <c r="E1519" s="711"/>
      <c r="F1519" s="711"/>
      <c r="G1519" s="711"/>
      <c r="H1519" s="711"/>
      <c r="I1519" s="711"/>
      <c r="J1519" s="711"/>
      <c r="K1519" s="711"/>
      <c r="L1519" s="711"/>
      <c r="M1519" s="711"/>
      <c r="V1519" s="715"/>
      <c r="W1519" s="711"/>
      <c r="X1519" s="711"/>
      <c r="Y1519" s="711"/>
    </row>
    <row r="1520" spans="1:25" ht="14">
      <c r="A1520" s="711"/>
      <c r="B1520" s="711"/>
      <c r="C1520" s="750"/>
      <c r="D1520" s="711"/>
      <c r="E1520" s="711"/>
      <c r="F1520" s="711"/>
      <c r="G1520" s="711"/>
      <c r="H1520" s="711"/>
      <c r="I1520" s="711"/>
      <c r="J1520" s="711"/>
      <c r="K1520" s="711"/>
      <c r="L1520" s="711"/>
      <c r="M1520" s="711"/>
      <c r="V1520" s="715"/>
      <c r="W1520" s="711"/>
      <c r="X1520" s="711"/>
      <c r="Y1520" s="711"/>
    </row>
    <row r="1521" spans="1:25" ht="14">
      <c r="A1521" s="711"/>
      <c r="B1521" s="711"/>
      <c r="C1521" s="750"/>
      <c r="D1521" s="711"/>
      <c r="E1521" s="711"/>
      <c r="F1521" s="711"/>
      <c r="G1521" s="711"/>
      <c r="H1521" s="711"/>
      <c r="I1521" s="711"/>
      <c r="J1521" s="711"/>
      <c r="K1521" s="711"/>
      <c r="L1521" s="711"/>
      <c r="M1521" s="711"/>
      <c r="V1521" s="715"/>
      <c r="W1521" s="711"/>
      <c r="X1521" s="711"/>
      <c r="Y1521" s="711"/>
    </row>
    <row r="1522" spans="1:25" ht="14">
      <c r="A1522" s="711"/>
      <c r="B1522" s="711"/>
      <c r="C1522" s="750"/>
      <c r="D1522" s="711"/>
      <c r="E1522" s="711"/>
      <c r="F1522" s="711"/>
      <c r="G1522" s="711"/>
      <c r="H1522" s="711"/>
      <c r="I1522" s="711"/>
      <c r="J1522" s="711"/>
      <c r="K1522" s="711"/>
      <c r="L1522" s="711"/>
      <c r="M1522" s="711"/>
      <c r="V1522" s="715"/>
      <c r="W1522" s="711"/>
      <c r="X1522" s="711"/>
      <c r="Y1522" s="711"/>
    </row>
    <row r="1523" spans="1:25" ht="14">
      <c r="A1523" s="711"/>
      <c r="B1523" s="711"/>
      <c r="C1523" s="750"/>
      <c r="D1523" s="711"/>
      <c r="E1523" s="711"/>
      <c r="F1523" s="711"/>
      <c r="G1523" s="711"/>
      <c r="H1523" s="711"/>
      <c r="I1523" s="711"/>
      <c r="J1523" s="711"/>
      <c r="K1523" s="711"/>
      <c r="L1523" s="711"/>
      <c r="M1523" s="711"/>
      <c r="V1523" s="715"/>
      <c r="W1523" s="711"/>
      <c r="X1523" s="711"/>
      <c r="Y1523" s="711"/>
    </row>
    <row r="1524" spans="1:25" ht="14">
      <c r="A1524" s="711"/>
      <c r="B1524" s="711"/>
      <c r="C1524" s="750"/>
      <c r="D1524" s="711"/>
      <c r="E1524" s="711"/>
      <c r="F1524" s="711"/>
      <c r="G1524" s="711"/>
      <c r="H1524" s="711"/>
      <c r="I1524" s="711"/>
      <c r="J1524" s="711"/>
      <c r="K1524" s="711"/>
      <c r="L1524" s="711"/>
      <c r="M1524" s="711"/>
      <c r="V1524" s="715"/>
      <c r="W1524" s="711"/>
      <c r="X1524" s="711"/>
      <c r="Y1524" s="711"/>
    </row>
    <row r="1525" spans="1:25" ht="14">
      <c r="A1525" s="711"/>
      <c r="B1525" s="711"/>
      <c r="C1525" s="750"/>
      <c r="D1525" s="711"/>
      <c r="E1525" s="711"/>
      <c r="F1525" s="711"/>
      <c r="G1525" s="711"/>
      <c r="H1525" s="711"/>
      <c r="I1525" s="711"/>
      <c r="J1525" s="711"/>
      <c r="K1525" s="711"/>
      <c r="L1525" s="711"/>
      <c r="M1525" s="711"/>
      <c r="V1525" s="715"/>
      <c r="W1525" s="711"/>
      <c r="X1525" s="711"/>
      <c r="Y1525" s="711"/>
    </row>
    <row r="1526" spans="1:25" ht="14">
      <c r="A1526" s="711"/>
      <c r="B1526" s="711"/>
      <c r="C1526" s="750"/>
      <c r="D1526" s="711"/>
      <c r="E1526" s="711"/>
      <c r="F1526" s="711"/>
      <c r="G1526" s="711"/>
      <c r="H1526" s="711"/>
      <c r="I1526" s="711"/>
      <c r="J1526" s="711"/>
      <c r="K1526" s="711"/>
      <c r="L1526" s="711"/>
      <c r="M1526" s="711"/>
      <c r="V1526" s="715"/>
      <c r="W1526" s="711"/>
      <c r="X1526" s="711"/>
      <c r="Y1526" s="711"/>
    </row>
    <row r="1527" spans="1:25" ht="14">
      <c r="A1527" s="711"/>
      <c r="B1527" s="711"/>
      <c r="C1527" s="750"/>
      <c r="D1527" s="711"/>
      <c r="E1527" s="711"/>
      <c r="F1527" s="711"/>
      <c r="G1527" s="711"/>
      <c r="H1527" s="711"/>
      <c r="I1527" s="711"/>
      <c r="J1527" s="711"/>
      <c r="K1527" s="711"/>
      <c r="L1527" s="711"/>
      <c r="M1527" s="711"/>
      <c r="V1527" s="715"/>
      <c r="W1527" s="711"/>
      <c r="X1527" s="711"/>
      <c r="Y1527" s="711"/>
    </row>
    <row r="1528" spans="1:25" ht="14">
      <c r="A1528" s="711"/>
      <c r="B1528" s="711"/>
      <c r="C1528" s="750"/>
      <c r="D1528" s="711"/>
      <c r="E1528" s="711"/>
      <c r="F1528" s="711"/>
      <c r="G1528" s="711"/>
      <c r="H1528" s="711"/>
      <c r="I1528" s="711"/>
      <c r="J1528" s="711"/>
      <c r="K1528" s="711"/>
      <c r="L1528" s="711"/>
      <c r="M1528" s="711"/>
      <c r="V1528" s="715"/>
      <c r="W1528" s="711"/>
      <c r="X1528" s="711"/>
      <c r="Y1528" s="711"/>
    </row>
    <row r="1529" spans="1:25" ht="14">
      <c r="A1529" s="711"/>
      <c r="B1529" s="711"/>
      <c r="C1529" s="750"/>
      <c r="D1529" s="711"/>
      <c r="E1529" s="711"/>
      <c r="F1529" s="711"/>
      <c r="G1529" s="711"/>
      <c r="H1529" s="711"/>
      <c r="I1529" s="711"/>
      <c r="J1529" s="711"/>
      <c r="K1529" s="711"/>
      <c r="L1529" s="711"/>
      <c r="M1529" s="711"/>
      <c r="V1529" s="715"/>
      <c r="W1529" s="711"/>
      <c r="X1529" s="711"/>
      <c r="Y1529" s="711"/>
    </row>
    <row r="1530" spans="1:25" ht="14">
      <c r="A1530" s="711"/>
      <c r="B1530" s="711"/>
      <c r="C1530" s="750"/>
      <c r="D1530" s="711"/>
      <c r="E1530" s="711"/>
      <c r="F1530" s="711"/>
      <c r="G1530" s="711"/>
      <c r="H1530" s="711"/>
      <c r="I1530" s="711"/>
      <c r="J1530" s="711"/>
      <c r="K1530" s="711"/>
      <c r="L1530" s="711"/>
      <c r="M1530" s="711"/>
      <c r="V1530" s="715"/>
      <c r="W1530" s="711"/>
      <c r="X1530" s="711"/>
      <c r="Y1530" s="711"/>
    </row>
    <row r="1531" spans="1:25" ht="14">
      <c r="A1531" s="711"/>
      <c r="B1531" s="711"/>
      <c r="C1531" s="750"/>
      <c r="D1531" s="711"/>
      <c r="E1531" s="711"/>
      <c r="F1531" s="711"/>
      <c r="G1531" s="711"/>
      <c r="H1531" s="711"/>
      <c r="I1531" s="711"/>
      <c r="J1531" s="711"/>
      <c r="K1531" s="711"/>
      <c r="L1531" s="711"/>
      <c r="M1531" s="711"/>
      <c r="V1531" s="715"/>
      <c r="W1531" s="711"/>
      <c r="X1531" s="711"/>
      <c r="Y1531" s="711"/>
    </row>
    <row r="1532" spans="1:25" ht="14">
      <c r="A1532" s="711"/>
      <c r="B1532" s="711"/>
      <c r="C1532" s="750"/>
      <c r="D1532" s="711"/>
      <c r="E1532" s="711"/>
      <c r="F1532" s="711"/>
      <c r="G1532" s="711"/>
      <c r="H1532" s="711"/>
      <c r="I1532" s="711"/>
      <c r="J1532" s="711"/>
      <c r="K1532" s="711"/>
      <c r="L1532" s="711"/>
      <c r="M1532" s="711"/>
      <c r="V1532" s="715"/>
      <c r="W1532" s="711"/>
      <c r="X1532" s="711"/>
      <c r="Y1532" s="711"/>
    </row>
    <row r="1533" spans="1:25" ht="14">
      <c r="A1533" s="711"/>
      <c r="B1533" s="711"/>
      <c r="C1533" s="750"/>
      <c r="D1533" s="711"/>
      <c r="E1533" s="711"/>
      <c r="F1533" s="711"/>
      <c r="G1533" s="711"/>
      <c r="H1533" s="711"/>
      <c r="I1533" s="711"/>
      <c r="J1533" s="711"/>
      <c r="K1533" s="711"/>
      <c r="L1533" s="711"/>
      <c r="M1533" s="711"/>
      <c r="V1533" s="715"/>
      <c r="W1533" s="711"/>
      <c r="X1533" s="711"/>
      <c r="Y1533" s="711"/>
    </row>
    <row r="1534" spans="1:25" ht="14">
      <c r="A1534" s="711"/>
      <c r="B1534" s="711"/>
      <c r="C1534" s="750"/>
      <c r="D1534" s="711"/>
      <c r="E1534" s="711"/>
      <c r="F1534" s="711"/>
      <c r="G1534" s="711"/>
      <c r="H1534" s="711"/>
      <c r="I1534" s="711"/>
      <c r="J1534" s="711"/>
      <c r="K1534" s="711"/>
      <c r="L1534" s="711"/>
      <c r="M1534" s="711"/>
      <c r="V1534" s="715"/>
      <c r="W1534" s="711"/>
      <c r="X1534" s="711"/>
      <c r="Y1534" s="711"/>
    </row>
    <row r="1535" spans="1:25" ht="14">
      <c r="A1535" s="711"/>
      <c r="B1535" s="711"/>
      <c r="C1535" s="750"/>
      <c r="D1535" s="711"/>
      <c r="E1535" s="711"/>
      <c r="F1535" s="711"/>
      <c r="G1535" s="711"/>
      <c r="H1535" s="711"/>
      <c r="I1535" s="711"/>
      <c r="J1535" s="711"/>
      <c r="K1535" s="711"/>
      <c r="L1535" s="711"/>
      <c r="M1535" s="711"/>
      <c r="V1535" s="715"/>
      <c r="W1535" s="711"/>
      <c r="X1535" s="711"/>
      <c r="Y1535" s="711"/>
    </row>
    <row r="1536" spans="1:25" ht="14">
      <c r="A1536" s="711"/>
      <c r="B1536" s="711"/>
      <c r="C1536" s="750"/>
      <c r="D1536" s="711"/>
      <c r="E1536" s="711"/>
      <c r="F1536" s="711"/>
      <c r="G1536" s="711"/>
      <c r="H1536" s="711"/>
      <c r="I1536" s="711"/>
      <c r="J1536" s="711"/>
      <c r="K1536" s="711"/>
      <c r="L1536" s="711"/>
      <c r="M1536" s="711"/>
      <c r="V1536" s="715"/>
      <c r="W1536" s="711"/>
      <c r="X1536" s="711"/>
      <c r="Y1536" s="711"/>
    </row>
    <row r="1537" spans="1:25" ht="14">
      <c r="A1537" s="711"/>
      <c r="B1537" s="711"/>
      <c r="C1537" s="750"/>
      <c r="D1537" s="711"/>
      <c r="E1537" s="711"/>
      <c r="F1537" s="711"/>
      <c r="G1537" s="711"/>
      <c r="H1537" s="711"/>
      <c r="I1537" s="711"/>
      <c r="J1537" s="711"/>
      <c r="K1537" s="711"/>
      <c r="L1537" s="711"/>
      <c r="M1537" s="711"/>
      <c r="V1537" s="715"/>
      <c r="W1537" s="711"/>
      <c r="X1537" s="711"/>
      <c r="Y1537" s="711"/>
    </row>
    <row r="1538" spans="1:25" ht="14">
      <c r="A1538" s="711"/>
      <c r="B1538" s="711"/>
      <c r="C1538" s="750"/>
      <c r="D1538" s="711"/>
      <c r="E1538" s="711"/>
      <c r="F1538" s="711"/>
      <c r="G1538" s="711"/>
      <c r="H1538" s="711"/>
      <c r="I1538" s="711"/>
      <c r="J1538" s="711"/>
      <c r="K1538" s="711"/>
      <c r="L1538" s="711"/>
      <c r="M1538" s="711"/>
      <c r="V1538" s="715"/>
      <c r="W1538" s="711"/>
      <c r="X1538" s="711"/>
      <c r="Y1538" s="711"/>
    </row>
    <row r="1539" spans="1:25" ht="14">
      <c r="A1539" s="711"/>
      <c r="B1539" s="711"/>
      <c r="C1539" s="750"/>
      <c r="D1539" s="711"/>
      <c r="E1539" s="711"/>
      <c r="F1539" s="711"/>
      <c r="G1539" s="711"/>
      <c r="H1539" s="711"/>
      <c r="I1539" s="711"/>
      <c r="J1539" s="711"/>
      <c r="K1539" s="711"/>
      <c r="L1539" s="711"/>
      <c r="M1539" s="711"/>
      <c r="V1539" s="715"/>
      <c r="W1539" s="711"/>
      <c r="X1539" s="711"/>
      <c r="Y1539" s="711"/>
    </row>
    <row r="1540" spans="1:25" ht="14">
      <c r="A1540" s="711"/>
      <c r="B1540" s="711"/>
      <c r="C1540" s="750"/>
      <c r="D1540" s="711"/>
      <c r="E1540" s="711"/>
      <c r="F1540" s="711"/>
      <c r="G1540" s="711"/>
      <c r="H1540" s="711"/>
      <c r="I1540" s="711"/>
      <c r="J1540" s="711"/>
      <c r="K1540" s="711"/>
      <c r="L1540" s="711"/>
      <c r="M1540" s="711"/>
      <c r="V1540" s="715"/>
      <c r="W1540" s="711"/>
      <c r="X1540" s="711"/>
      <c r="Y1540" s="711"/>
    </row>
    <row r="1541" spans="1:25" ht="14">
      <c r="A1541" s="711"/>
      <c r="B1541" s="711"/>
      <c r="C1541" s="750"/>
      <c r="D1541" s="711"/>
      <c r="E1541" s="711"/>
      <c r="F1541" s="711"/>
      <c r="G1541" s="711"/>
      <c r="H1541" s="711"/>
      <c r="I1541" s="711"/>
      <c r="J1541" s="711"/>
      <c r="K1541" s="711"/>
      <c r="L1541" s="711"/>
      <c r="M1541" s="711"/>
      <c r="V1541" s="715"/>
      <c r="W1541" s="711"/>
      <c r="X1541" s="711"/>
      <c r="Y1541" s="711"/>
    </row>
    <row r="1542" spans="1:25" ht="14">
      <c r="A1542" s="711"/>
      <c r="B1542" s="711"/>
      <c r="C1542" s="750"/>
      <c r="D1542" s="711"/>
      <c r="E1542" s="711"/>
      <c r="F1542" s="711"/>
      <c r="G1542" s="711"/>
      <c r="H1542" s="711"/>
      <c r="I1542" s="711"/>
      <c r="J1542" s="711"/>
      <c r="K1542" s="711"/>
      <c r="L1542" s="711"/>
      <c r="M1542" s="711"/>
      <c r="V1542" s="715"/>
      <c r="W1542" s="711"/>
      <c r="X1542" s="711"/>
      <c r="Y1542" s="711"/>
    </row>
    <row r="1543" spans="1:25" ht="14">
      <c r="A1543" s="711"/>
      <c r="B1543" s="711"/>
      <c r="C1543" s="750"/>
      <c r="D1543" s="711"/>
      <c r="E1543" s="711"/>
      <c r="F1543" s="711"/>
      <c r="G1543" s="711"/>
      <c r="H1543" s="711"/>
      <c r="I1543" s="711"/>
      <c r="J1543" s="711"/>
      <c r="K1543" s="711"/>
      <c r="L1543" s="711"/>
      <c r="M1543" s="711"/>
      <c r="V1543" s="715"/>
      <c r="W1543" s="711"/>
      <c r="X1543" s="711"/>
      <c r="Y1543" s="711"/>
    </row>
    <row r="1544" spans="1:25" ht="14">
      <c r="A1544" s="711"/>
      <c r="B1544" s="711"/>
      <c r="C1544" s="750"/>
      <c r="D1544" s="711"/>
      <c r="E1544" s="711"/>
      <c r="F1544" s="711"/>
      <c r="G1544" s="711"/>
      <c r="H1544" s="711"/>
      <c r="I1544" s="711"/>
      <c r="J1544" s="711"/>
      <c r="K1544" s="711"/>
      <c r="L1544" s="711"/>
      <c r="M1544" s="711"/>
      <c r="V1544" s="715"/>
      <c r="W1544" s="711"/>
      <c r="X1544" s="711"/>
      <c r="Y1544" s="711"/>
    </row>
    <row r="1545" spans="1:25" ht="14">
      <c r="A1545" s="711"/>
      <c r="B1545" s="711"/>
      <c r="C1545" s="750"/>
      <c r="D1545" s="711"/>
      <c r="E1545" s="711"/>
      <c r="F1545" s="711"/>
      <c r="G1545" s="711"/>
      <c r="H1545" s="711"/>
      <c r="I1545" s="711"/>
      <c r="J1545" s="711"/>
      <c r="K1545" s="711"/>
      <c r="L1545" s="711"/>
      <c r="M1545" s="711"/>
      <c r="V1545" s="715"/>
      <c r="W1545" s="711"/>
      <c r="X1545" s="711"/>
      <c r="Y1545" s="711"/>
    </row>
    <row r="1546" spans="1:25" ht="14">
      <c r="A1546" s="711"/>
      <c r="B1546" s="711"/>
      <c r="C1546" s="750"/>
      <c r="D1546" s="711"/>
      <c r="E1546" s="711"/>
      <c r="F1546" s="711"/>
      <c r="G1546" s="711"/>
      <c r="H1546" s="711"/>
      <c r="I1546" s="711"/>
      <c r="J1546" s="711"/>
      <c r="K1546" s="711"/>
      <c r="L1546" s="711"/>
      <c r="M1546" s="711"/>
      <c r="V1546" s="715"/>
      <c r="W1546" s="711"/>
      <c r="X1546" s="711"/>
      <c r="Y1546" s="711"/>
    </row>
    <row r="1547" spans="1:25" ht="14">
      <c r="A1547" s="711"/>
      <c r="B1547" s="711"/>
      <c r="C1547" s="750"/>
      <c r="D1547" s="711"/>
      <c r="E1547" s="711"/>
      <c r="F1547" s="711"/>
      <c r="G1547" s="711"/>
      <c r="H1547" s="711"/>
      <c r="I1547" s="711"/>
      <c r="J1547" s="711"/>
      <c r="K1547" s="711"/>
      <c r="L1547" s="711"/>
      <c r="M1547" s="711"/>
      <c r="V1547" s="715"/>
      <c r="W1547" s="711"/>
      <c r="X1547" s="711"/>
      <c r="Y1547" s="711"/>
    </row>
    <row r="1548" spans="1:25" ht="14">
      <c r="A1548" s="711"/>
      <c r="B1548" s="711"/>
      <c r="C1548" s="750"/>
      <c r="D1548" s="711"/>
      <c r="E1548" s="711"/>
      <c r="F1548" s="711"/>
      <c r="G1548" s="711"/>
      <c r="H1548" s="711"/>
      <c r="I1548" s="711"/>
      <c r="J1548" s="711"/>
      <c r="K1548" s="711"/>
      <c r="L1548" s="711"/>
      <c r="M1548" s="711"/>
      <c r="V1548" s="715"/>
      <c r="W1548" s="711"/>
      <c r="X1548" s="711"/>
      <c r="Y1548" s="711"/>
    </row>
    <row r="1549" spans="1:25" ht="14">
      <c r="A1549" s="711"/>
      <c r="B1549" s="711"/>
      <c r="C1549" s="750"/>
      <c r="D1549" s="711"/>
      <c r="E1549" s="711"/>
      <c r="F1549" s="711"/>
      <c r="G1549" s="711"/>
      <c r="H1549" s="711"/>
      <c r="I1549" s="711"/>
      <c r="J1549" s="711"/>
      <c r="K1549" s="711"/>
      <c r="L1549" s="711"/>
      <c r="M1549" s="711"/>
      <c r="V1549" s="715"/>
      <c r="W1549" s="711"/>
      <c r="X1549" s="711"/>
      <c r="Y1549" s="711"/>
    </row>
    <row r="1550" spans="1:25" ht="14">
      <c r="A1550" s="711"/>
      <c r="B1550" s="711"/>
      <c r="C1550" s="750"/>
      <c r="D1550" s="711"/>
      <c r="E1550" s="711"/>
      <c r="F1550" s="711"/>
      <c r="G1550" s="711"/>
      <c r="H1550" s="711"/>
      <c r="I1550" s="711"/>
      <c r="J1550" s="711"/>
      <c r="K1550" s="711"/>
      <c r="L1550" s="711"/>
      <c r="M1550" s="711"/>
      <c r="V1550" s="715"/>
      <c r="W1550" s="711"/>
      <c r="X1550" s="711"/>
      <c r="Y1550" s="711"/>
    </row>
    <row r="1551" spans="1:25" ht="14">
      <c r="A1551" s="711"/>
      <c r="B1551" s="711"/>
      <c r="C1551" s="750"/>
      <c r="D1551" s="711"/>
      <c r="E1551" s="711"/>
      <c r="F1551" s="711"/>
      <c r="G1551" s="711"/>
      <c r="H1551" s="711"/>
      <c r="I1551" s="711"/>
      <c r="J1551" s="711"/>
      <c r="K1551" s="711"/>
      <c r="L1551" s="711"/>
      <c r="M1551" s="711"/>
      <c r="V1551" s="715"/>
      <c r="W1551" s="711"/>
      <c r="X1551" s="711"/>
      <c r="Y1551" s="711"/>
    </row>
    <row r="1552" spans="1:25" ht="14">
      <c r="A1552" s="711"/>
      <c r="B1552" s="711"/>
      <c r="C1552" s="750"/>
      <c r="D1552" s="711"/>
      <c r="E1552" s="711"/>
      <c r="F1552" s="711"/>
      <c r="G1552" s="711"/>
      <c r="H1552" s="711"/>
      <c r="I1552" s="711"/>
      <c r="J1552" s="711"/>
      <c r="K1552" s="711"/>
      <c r="L1552" s="711"/>
      <c r="M1552" s="711"/>
      <c r="V1552" s="715"/>
      <c r="W1552" s="711"/>
      <c r="X1552" s="711"/>
      <c r="Y1552" s="711"/>
    </row>
    <row r="1553" spans="1:25" ht="14">
      <c r="A1553" s="711"/>
      <c r="B1553" s="711"/>
      <c r="C1553" s="750"/>
      <c r="D1553" s="711"/>
      <c r="E1553" s="711"/>
      <c r="F1553" s="711"/>
      <c r="G1553" s="711"/>
      <c r="H1553" s="711"/>
      <c r="I1553" s="711"/>
      <c r="J1553" s="711"/>
      <c r="K1553" s="711"/>
      <c r="L1553" s="711"/>
      <c r="M1553" s="711"/>
      <c r="V1553" s="715"/>
      <c r="W1553" s="711"/>
      <c r="X1553" s="711"/>
      <c r="Y1553" s="711"/>
    </row>
    <row r="1554" spans="1:25" ht="14">
      <c r="A1554" s="711"/>
      <c r="B1554" s="711"/>
      <c r="C1554" s="750"/>
      <c r="D1554" s="711"/>
      <c r="E1554" s="711"/>
      <c r="F1554" s="711"/>
      <c r="G1554" s="711"/>
      <c r="H1554" s="711"/>
      <c r="I1554" s="711"/>
      <c r="J1554" s="711"/>
      <c r="K1554" s="711"/>
      <c r="L1554" s="711"/>
      <c r="M1554" s="711"/>
      <c r="V1554" s="715"/>
      <c r="W1554" s="711"/>
      <c r="X1554" s="711"/>
      <c r="Y1554" s="711"/>
    </row>
    <row r="1555" spans="1:25" ht="14">
      <c r="A1555" s="711"/>
      <c r="B1555" s="711"/>
      <c r="C1555" s="750"/>
      <c r="D1555" s="711"/>
      <c r="E1555" s="711"/>
      <c r="F1555" s="711"/>
      <c r="G1555" s="711"/>
      <c r="H1555" s="711"/>
      <c r="I1555" s="711"/>
      <c r="J1555" s="711"/>
      <c r="K1555" s="711"/>
      <c r="L1555" s="711"/>
      <c r="M1555" s="711"/>
      <c r="V1555" s="715"/>
      <c r="W1555" s="711"/>
      <c r="X1555" s="711"/>
      <c r="Y1555" s="711"/>
    </row>
    <row r="1556" spans="1:25" ht="14">
      <c r="A1556" s="711"/>
      <c r="B1556" s="711"/>
      <c r="C1556" s="750"/>
      <c r="D1556" s="711"/>
      <c r="E1556" s="711"/>
      <c r="F1556" s="711"/>
      <c r="G1556" s="711"/>
      <c r="H1556" s="711"/>
      <c r="I1556" s="711"/>
      <c r="J1556" s="711"/>
      <c r="K1556" s="711"/>
      <c r="L1556" s="711"/>
      <c r="M1556" s="711"/>
      <c r="V1556" s="715"/>
      <c r="W1556" s="711"/>
      <c r="X1556" s="711"/>
      <c r="Y1556" s="711"/>
    </row>
    <row r="1557" spans="1:25" ht="14">
      <c r="A1557" s="711"/>
      <c r="B1557" s="711"/>
      <c r="C1557" s="750"/>
      <c r="D1557" s="711"/>
      <c r="E1557" s="711"/>
      <c r="F1557" s="711"/>
      <c r="G1557" s="711"/>
      <c r="H1557" s="711"/>
      <c r="I1557" s="711"/>
      <c r="J1557" s="711"/>
      <c r="K1557" s="711"/>
      <c r="L1557" s="711"/>
      <c r="M1557" s="711"/>
      <c r="V1557" s="715"/>
      <c r="W1557" s="711"/>
      <c r="X1557" s="711"/>
      <c r="Y1557" s="711"/>
    </row>
    <row r="1558" spans="1:25" ht="14">
      <c r="A1558" s="711"/>
      <c r="B1558" s="711"/>
      <c r="C1558" s="750"/>
      <c r="D1558" s="711"/>
      <c r="E1558" s="711"/>
      <c r="F1558" s="711"/>
      <c r="G1558" s="711"/>
      <c r="H1558" s="711"/>
      <c r="I1558" s="711"/>
      <c r="J1558" s="711"/>
      <c r="K1558" s="711"/>
      <c r="L1558" s="711"/>
      <c r="M1558" s="711"/>
      <c r="V1558" s="715"/>
      <c r="W1558" s="711"/>
      <c r="X1558" s="711"/>
      <c r="Y1558" s="711"/>
    </row>
    <row r="1559" spans="1:25" ht="14">
      <c r="A1559" s="711"/>
      <c r="B1559" s="711"/>
      <c r="C1559" s="750"/>
      <c r="D1559" s="711"/>
      <c r="E1559" s="711"/>
      <c r="F1559" s="711"/>
      <c r="G1559" s="711"/>
      <c r="H1559" s="711"/>
      <c r="I1559" s="711"/>
      <c r="J1559" s="711"/>
      <c r="K1559" s="711"/>
      <c r="L1559" s="711"/>
      <c r="M1559" s="711"/>
      <c r="V1559" s="715"/>
      <c r="W1559" s="711"/>
      <c r="X1559" s="711"/>
      <c r="Y1559" s="711"/>
    </row>
    <row r="1560" spans="1:25" ht="14">
      <c r="A1560" s="711"/>
      <c r="B1560" s="711"/>
      <c r="C1560" s="750"/>
      <c r="D1560" s="711"/>
      <c r="E1560" s="711"/>
      <c r="F1560" s="711"/>
      <c r="G1560" s="711"/>
      <c r="H1560" s="711"/>
      <c r="I1560" s="711"/>
      <c r="J1560" s="711"/>
      <c r="K1560" s="711"/>
      <c r="L1560" s="711"/>
      <c r="M1560" s="711"/>
      <c r="V1560" s="715"/>
      <c r="W1560" s="711"/>
      <c r="X1560" s="711"/>
      <c r="Y1560" s="711"/>
    </row>
    <row r="1561" spans="1:25" ht="14">
      <c r="A1561" s="711"/>
      <c r="B1561" s="711"/>
      <c r="C1561" s="750"/>
      <c r="D1561" s="711"/>
      <c r="E1561" s="711"/>
      <c r="F1561" s="711"/>
      <c r="G1561" s="711"/>
      <c r="H1561" s="711"/>
      <c r="I1561" s="711"/>
      <c r="J1561" s="711"/>
      <c r="K1561" s="711"/>
      <c r="L1561" s="711"/>
      <c r="M1561" s="711"/>
      <c r="V1561" s="715"/>
      <c r="W1561" s="711"/>
      <c r="X1561" s="711"/>
      <c r="Y1561" s="711"/>
    </row>
    <row r="1562" spans="1:25" ht="14">
      <c r="A1562" s="711"/>
      <c r="B1562" s="711"/>
      <c r="C1562" s="750"/>
      <c r="D1562" s="711"/>
      <c r="E1562" s="711"/>
      <c r="F1562" s="711"/>
      <c r="G1562" s="711"/>
      <c r="H1562" s="711"/>
      <c r="I1562" s="711"/>
      <c r="J1562" s="711"/>
      <c r="K1562" s="711"/>
      <c r="L1562" s="711"/>
      <c r="M1562" s="711"/>
      <c r="V1562" s="715"/>
      <c r="W1562" s="711"/>
      <c r="X1562" s="711"/>
      <c r="Y1562" s="711"/>
    </row>
    <row r="1563" spans="1:25" ht="14">
      <c r="A1563" s="711"/>
      <c r="B1563" s="711"/>
      <c r="C1563" s="750"/>
      <c r="D1563" s="711"/>
      <c r="E1563" s="711"/>
      <c r="F1563" s="711"/>
      <c r="G1563" s="711"/>
      <c r="H1563" s="711"/>
      <c r="I1563" s="711"/>
      <c r="J1563" s="711"/>
      <c r="K1563" s="711"/>
      <c r="L1563" s="711"/>
      <c r="M1563" s="711"/>
      <c r="V1563" s="715"/>
      <c r="W1563" s="711"/>
      <c r="X1563" s="711"/>
      <c r="Y1563" s="711"/>
    </row>
    <row r="1564" spans="1:25" ht="14">
      <c r="A1564" s="711"/>
      <c r="B1564" s="711"/>
      <c r="C1564" s="750"/>
      <c r="D1564" s="711"/>
      <c r="E1564" s="711"/>
      <c r="F1564" s="711"/>
      <c r="G1564" s="711"/>
      <c r="H1564" s="711"/>
      <c r="I1564" s="711"/>
      <c r="J1564" s="711"/>
      <c r="K1564" s="711"/>
      <c r="L1564" s="711"/>
      <c r="M1564" s="711"/>
      <c r="V1564" s="715"/>
      <c r="W1564" s="711"/>
      <c r="X1564" s="711"/>
      <c r="Y1564" s="711"/>
    </row>
    <row r="1565" spans="1:25" ht="14">
      <c r="A1565" s="711"/>
      <c r="B1565" s="711"/>
      <c r="C1565" s="750"/>
      <c r="D1565" s="711"/>
      <c r="E1565" s="711"/>
      <c r="F1565" s="711"/>
      <c r="G1565" s="711"/>
      <c r="H1565" s="711"/>
      <c r="I1565" s="711"/>
      <c r="J1565" s="711"/>
      <c r="K1565" s="711"/>
      <c r="L1565" s="711"/>
      <c r="M1565" s="711"/>
      <c r="V1565" s="715"/>
      <c r="W1565" s="711"/>
      <c r="X1565" s="711"/>
      <c r="Y1565" s="711"/>
    </row>
    <row r="1566" spans="1:25" ht="14">
      <c r="A1566" s="711"/>
      <c r="B1566" s="711"/>
      <c r="C1566" s="750"/>
      <c r="D1566" s="711"/>
      <c r="E1566" s="711"/>
      <c r="F1566" s="711"/>
      <c r="G1566" s="711"/>
      <c r="H1566" s="711"/>
      <c r="I1566" s="711"/>
      <c r="J1566" s="711"/>
      <c r="K1566" s="711"/>
      <c r="L1566" s="711"/>
      <c r="M1566" s="711"/>
      <c r="V1566" s="715"/>
      <c r="W1566" s="711"/>
      <c r="X1566" s="711"/>
      <c r="Y1566" s="711"/>
    </row>
    <row r="1567" spans="1:25" ht="14">
      <c r="A1567" s="711"/>
      <c r="B1567" s="711"/>
      <c r="C1567" s="750"/>
      <c r="D1567" s="711"/>
      <c r="E1567" s="711"/>
      <c r="F1567" s="711"/>
      <c r="G1567" s="711"/>
      <c r="H1567" s="711"/>
      <c r="I1567" s="711"/>
      <c r="J1567" s="711"/>
      <c r="K1567" s="711"/>
      <c r="L1567" s="711"/>
      <c r="M1567" s="711"/>
      <c r="V1567" s="715"/>
      <c r="W1567" s="711"/>
      <c r="X1567" s="711"/>
      <c r="Y1567" s="711"/>
    </row>
    <row r="1568" spans="1:25" ht="14">
      <c r="A1568" s="711"/>
      <c r="B1568" s="711"/>
      <c r="C1568" s="750"/>
      <c r="D1568" s="711"/>
      <c r="E1568" s="711"/>
      <c r="F1568" s="711"/>
      <c r="G1568" s="711"/>
      <c r="H1568" s="711"/>
      <c r="I1568" s="711"/>
      <c r="J1568" s="711"/>
      <c r="K1568" s="711"/>
      <c r="L1568" s="711"/>
      <c r="M1568" s="711"/>
      <c r="V1568" s="715"/>
      <c r="W1568" s="711"/>
      <c r="X1568" s="711"/>
      <c r="Y1568" s="711"/>
    </row>
    <row r="1569" spans="1:25" ht="14">
      <c r="A1569" s="711"/>
      <c r="B1569" s="711"/>
      <c r="C1569" s="750"/>
      <c r="D1569" s="711"/>
      <c r="E1569" s="711"/>
      <c r="F1569" s="711"/>
      <c r="G1569" s="711"/>
      <c r="H1569" s="711"/>
      <c r="I1569" s="711"/>
      <c r="J1569" s="711"/>
      <c r="K1569" s="711"/>
      <c r="L1569" s="711"/>
      <c r="M1569" s="711"/>
      <c r="V1569" s="715"/>
      <c r="W1569" s="711"/>
      <c r="X1569" s="711"/>
      <c r="Y1569" s="711"/>
    </row>
    <row r="1570" spans="1:25" ht="14">
      <c r="A1570" s="711"/>
      <c r="B1570" s="711"/>
      <c r="C1570" s="750"/>
      <c r="D1570" s="711"/>
      <c r="E1570" s="711"/>
      <c r="F1570" s="711"/>
      <c r="G1570" s="711"/>
      <c r="H1570" s="711"/>
      <c r="I1570" s="711"/>
      <c r="J1570" s="711"/>
      <c r="K1570" s="711"/>
      <c r="L1570" s="711"/>
      <c r="M1570" s="711"/>
      <c r="V1570" s="715"/>
      <c r="W1570" s="711"/>
      <c r="X1570" s="711"/>
      <c r="Y1570" s="711"/>
    </row>
    <row r="1571" spans="1:25" ht="14">
      <c r="A1571" s="711"/>
      <c r="B1571" s="711"/>
      <c r="C1571" s="750"/>
      <c r="D1571" s="711"/>
      <c r="E1571" s="711"/>
      <c r="F1571" s="711"/>
      <c r="G1571" s="711"/>
      <c r="H1571" s="711"/>
      <c r="I1571" s="711"/>
      <c r="J1571" s="711"/>
      <c r="K1571" s="711"/>
      <c r="L1571" s="711"/>
      <c r="M1571" s="711"/>
      <c r="V1571" s="715"/>
      <c r="W1571" s="711"/>
      <c r="X1571" s="711"/>
      <c r="Y1571" s="711"/>
    </row>
    <row r="1572" spans="1:25" ht="14">
      <c r="A1572" s="711"/>
      <c r="B1572" s="711"/>
      <c r="C1572" s="750"/>
      <c r="D1572" s="711"/>
      <c r="E1572" s="711"/>
      <c r="F1572" s="711"/>
      <c r="G1572" s="711"/>
      <c r="H1572" s="711"/>
      <c r="I1572" s="711"/>
      <c r="J1572" s="711"/>
      <c r="K1572" s="711"/>
      <c r="L1572" s="711"/>
      <c r="M1572" s="711"/>
      <c r="V1572" s="715"/>
      <c r="W1572" s="711"/>
      <c r="X1572" s="711"/>
      <c r="Y1572" s="711"/>
    </row>
    <row r="1573" spans="1:25" ht="14">
      <c r="A1573" s="711"/>
      <c r="B1573" s="711"/>
      <c r="C1573" s="750"/>
      <c r="D1573" s="711"/>
      <c r="E1573" s="711"/>
      <c r="F1573" s="711"/>
      <c r="G1573" s="711"/>
      <c r="H1573" s="711"/>
      <c r="I1573" s="711"/>
      <c r="J1573" s="711"/>
      <c r="K1573" s="711"/>
      <c r="L1573" s="711"/>
      <c r="M1573" s="711"/>
      <c r="V1573" s="715"/>
      <c r="W1573" s="711"/>
      <c r="X1573" s="711"/>
      <c r="Y1573" s="711"/>
    </row>
    <row r="1574" spans="1:25" ht="14">
      <c r="A1574" s="711"/>
      <c r="B1574" s="711"/>
      <c r="C1574" s="750"/>
      <c r="D1574" s="711"/>
      <c r="E1574" s="711"/>
      <c r="F1574" s="711"/>
      <c r="G1574" s="711"/>
      <c r="H1574" s="711"/>
      <c r="I1574" s="711"/>
      <c r="J1574" s="711"/>
      <c r="K1574" s="711"/>
      <c r="L1574" s="711"/>
      <c r="M1574" s="711"/>
      <c r="V1574" s="715"/>
      <c r="W1574" s="711"/>
      <c r="X1574" s="711"/>
      <c r="Y1574" s="711"/>
    </row>
    <row r="1575" spans="1:25" ht="14">
      <c r="A1575" s="711"/>
      <c r="B1575" s="711"/>
      <c r="C1575" s="750"/>
      <c r="D1575" s="711"/>
      <c r="E1575" s="711"/>
      <c r="F1575" s="711"/>
      <c r="G1575" s="711"/>
      <c r="H1575" s="711"/>
      <c r="I1575" s="711"/>
      <c r="J1575" s="711"/>
      <c r="K1575" s="711"/>
      <c r="L1575" s="711"/>
      <c r="M1575" s="711"/>
      <c r="V1575" s="715"/>
      <c r="W1575" s="711"/>
      <c r="X1575" s="711"/>
      <c r="Y1575" s="711"/>
    </row>
    <row r="1576" spans="1:25" ht="14">
      <c r="A1576" s="711"/>
      <c r="B1576" s="711"/>
      <c r="C1576" s="750"/>
      <c r="D1576" s="711"/>
      <c r="E1576" s="711"/>
      <c r="F1576" s="711"/>
      <c r="G1576" s="711"/>
      <c r="H1576" s="711"/>
      <c r="I1576" s="711"/>
      <c r="J1576" s="711"/>
      <c r="K1576" s="711"/>
      <c r="L1576" s="711"/>
      <c r="M1576" s="711"/>
      <c r="V1576" s="715"/>
      <c r="W1576" s="711"/>
      <c r="X1576" s="711"/>
      <c r="Y1576" s="711"/>
    </row>
    <row r="1577" spans="1:25" ht="14">
      <c r="A1577" s="711"/>
      <c r="B1577" s="711"/>
      <c r="C1577" s="750"/>
      <c r="D1577" s="711"/>
      <c r="E1577" s="711"/>
      <c r="F1577" s="711"/>
      <c r="G1577" s="711"/>
      <c r="H1577" s="711"/>
      <c r="I1577" s="711"/>
      <c r="J1577" s="711"/>
      <c r="K1577" s="711"/>
      <c r="L1577" s="711"/>
      <c r="M1577" s="711"/>
      <c r="V1577" s="715"/>
      <c r="W1577" s="711"/>
      <c r="X1577" s="711"/>
      <c r="Y1577" s="711"/>
    </row>
    <row r="1578" spans="1:25" ht="14">
      <c r="A1578" s="711"/>
      <c r="B1578" s="711"/>
      <c r="C1578" s="750"/>
      <c r="D1578" s="711"/>
      <c r="E1578" s="711"/>
      <c r="F1578" s="711"/>
      <c r="G1578" s="711"/>
      <c r="H1578" s="711"/>
      <c r="I1578" s="711"/>
      <c r="J1578" s="711"/>
      <c r="K1578" s="711"/>
      <c r="L1578" s="711"/>
      <c r="M1578" s="711"/>
      <c r="V1578" s="715"/>
      <c r="W1578" s="711"/>
      <c r="X1578" s="711"/>
      <c r="Y1578" s="711"/>
    </row>
    <row r="1579" spans="1:25" ht="14">
      <c r="A1579" s="711"/>
      <c r="B1579" s="711"/>
      <c r="C1579" s="750"/>
      <c r="D1579" s="711"/>
      <c r="E1579" s="711"/>
      <c r="F1579" s="711"/>
      <c r="G1579" s="711"/>
      <c r="H1579" s="711"/>
      <c r="I1579" s="711"/>
      <c r="J1579" s="711"/>
      <c r="K1579" s="711"/>
      <c r="L1579" s="711"/>
      <c r="M1579" s="711"/>
      <c r="V1579" s="715"/>
      <c r="W1579" s="711"/>
      <c r="X1579" s="711"/>
      <c r="Y1579" s="711"/>
    </row>
    <row r="1580" spans="1:25" ht="14">
      <c r="A1580" s="711"/>
      <c r="B1580" s="711"/>
      <c r="C1580" s="750"/>
      <c r="D1580" s="711"/>
      <c r="E1580" s="711"/>
      <c r="F1580" s="711"/>
      <c r="G1580" s="711"/>
      <c r="H1580" s="711"/>
      <c r="I1580" s="711"/>
      <c r="J1580" s="711"/>
      <c r="K1580" s="711"/>
      <c r="L1580" s="711"/>
      <c r="M1580" s="711"/>
      <c r="V1580" s="715"/>
      <c r="W1580" s="711"/>
      <c r="X1580" s="711"/>
      <c r="Y1580" s="711"/>
    </row>
    <row r="1581" spans="1:25" ht="14">
      <c r="A1581" s="711"/>
      <c r="B1581" s="711"/>
      <c r="C1581" s="750"/>
      <c r="D1581" s="711"/>
      <c r="E1581" s="711"/>
      <c r="F1581" s="711"/>
      <c r="G1581" s="711"/>
      <c r="H1581" s="711"/>
      <c r="I1581" s="711"/>
      <c r="J1581" s="711"/>
      <c r="K1581" s="711"/>
      <c r="L1581" s="711"/>
      <c r="M1581" s="711"/>
      <c r="V1581" s="715"/>
      <c r="W1581" s="711"/>
      <c r="X1581" s="711"/>
      <c r="Y1581" s="711"/>
    </row>
    <row r="1582" spans="1:25" ht="14">
      <c r="A1582" s="711"/>
      <c r="B1582" s="711"/>
      <c r="C1582" s="750"/>
      <c r="D1582" s="711"/>
      <c r="E1582" s="711"/>
      <c r="F1582" s="711"/>
      <c r="G1582" s="711"/>
      <c r="H1582" s="711"/>
      <c r="I1582" s="711"/>
      <c r="J1582" s="711"/>
      <c r="K1582" s="711"/>
      <c r="L1582" s="711"/>
      <c r="M1582" s="711"/>
      <c r="V1582" s="715"/>
      <c r="W1582" s="711"/>
      <c r="X1582" s="711"/>
      <c r="Y1582" s="711"/>
    </row>
    <row r="1583" spans="1:25" ht="14">
      <c r="A1583" s="711"/>
      <c r="B1583" s="711"/>
      <c r="C1583" s="750"/>
      <c r="D1583" s="711"/>
      <c r="E1583" s="711"/>
      <c r="F1583" s="711"/>
      <c r="G1583" s="711"/>
      <c r="H1583" s="711"/>
      <c r="I1583" s="711"/>
      <c r="J1583" s="711"/>
      <c r="K1583" s="711"/>
      <c r="L1583" s="711"/>
      <c r="M1583" s="711"/>
      <c r="V1583" s="715"/>
      <c r="W1583" s="711"/>
      <c r="X1583" s="711"/>
      <c r="Y1583" s="711"/>
    </row>
    <row r="1584" spans="1:25" ht="14">
      <c r="A1584" s="711"/>
      <c r="B1584" s="711"/>
      <c r="C1584" s="750"/>
      <c r="D1584" s="711"/>
      <c r="E1584" s="711"/>
      <c r="F1584" s="711"/>
      <c r="G1584" s="711"/>
      <c r="H1584" s="711"/>
      <c r="I1584" s="711"/>
      <c r="J1584" s="711"/>
      <c r="K1584" s="711"/>
      <c r="L1584" s="711"/>
      <c r="M1584" s="711"/>
      <c r="V1584" s="715"/>
      <c r="W1584" s="711"/>
      <c r="X1584" s="711"/>
      <c r="Y1584" s="711"/>
    </row>
    <row r="1585" spans="1:25" ht="14">
      <c r="A1585" s="711"/>
      <c r="B1585" s="711"/>
      <c r="C1585" s="750"/>
      <c r="D1585" s="711"/>
      <c r="E1585" s="711"/>
      <c r="F1585" s="711"/>
      <c r="G1585" s="711"/>
      <c r="H1585" s="711"/>
      <c r="I1585" s="711"/>
      <c r="J1585" s="711"/>
      <c r="K1585" s="711"/>
      <c r="L1585" s="711"/>
      <c r="M1585" s="711"/>
      <c r="V1585" s="715"/>
      <c r="W1585" s="711"/>
      <c r="X1585" s="711"/>
      <c r="Y1585" s="711"/>
    </row>
    <row r="1586" spans="1:25" ht="14">
      <c r="A1586" s="711"/>
      <c r="B1586" s="711"/>
      <c r="C1586" s="750"/>
      <c r="D1586" s="711"/>
      <c r="E1586" s="711"/>
      <c r="F1586" s="711"/>
      <c r="G1586" s="711"/>
      <c r="H1586" s="711"/>
      <c r="I1586" s="711"/>
      <c r="J1586" s="711"/>
      <c r="K1586" s="711"/>
      <c r="L1586" s="711"/>
      <c r="M1586" s="711"/>
      <c r="V1586" s="715"/>
      <c r="W1586" s="711"/>
      <c r="X1586" s="711"/>
      <c r="Y1586" s="711"/>
    </row>
    <row r="1587" spans="1:25" ht="14">
      <c r="A1587" s="711"/>
      <c r="B1587" s="711"/>
      <c r="C1587" s="750"/>
      <c r="D1587" s="711"/>
      <c r="E1587" s="711"/>
      <c r="F1587" s="711"/>
      <c r="G1587" s="711"/>
      <c r="H1587" s="711"/>
      <c r="I1587" s="711"/>
      <c r="J1587" s="711"/>
      <c r="K1587" s="711"/>
      <c r="L1587" s="711"/>
      <c r="M1587" s="711"/>
      <c r="V1587" s="715"/>
      <c r="W1587" s="711"/>
      <c r="X1587" s="711"/>
      <c r="Y1587" s="711"/>
    </row>
    <row r="1588" spans="1:25" ht="14">
      <c r="A1588" s="711"/>
      <c r="B1588" s="711"/>
      <c r="C1588" s="750"/>
      <c r="D1588" s="711"/>
      <c r="E1588" s="711"/>
      <c r="F1588" s="711"/>
      <c r="G1588" s="711"/>
      <c r="H1588" s="711"/>
      <c r="I1588" s="711"/>
      <c r="J1588" s="711"/>
      <c r="K1588" s="711"/>
      <c r="L1588" s="711"/>
      <c r="M1588" s="711"/>
      <c r="V1588" s="715"/>
      <c r="W1588" s="711"/>
      <c r="X1588" s="711"/>
      <c r="Y1588" s="711"/>
    </row>
    <row r="1589" spans="1:25" ht="14">
      <c r="A1589" s="711"/>
      <c r="B1589" s="711"/>
      <c r="C1589" s="750"/>
      <c r="D1589" s="711"/>
      <c r="E1589" s="711"/>
      <c r="F1589" s="711"/>
      <c r="G1589" s="711"/>
      <c r="H1589" s="711"/>
      <c r="I1589" s="711"/>
      <c r="J1589" s="711"/>
      <c r="K1589" s="711"/>
      <c r="L1589" s="711"/>
      <c r="M1589" s="711"/>
      <c r="V1589" s="715"/>
      <c r="W1589" s="711"/>
      <c r="X1589" s="711"/>
      <c r="Y1589" s="711"/>
    </row>
    <row r="1590" spans="1:25" ht="14">
      <c r="A1590" s="711"/>
      <c r="B1590" s="711"/>
      <c r="C1590" s="750"/>
      <c r="D1590" s="711"/>
      <c r="E1590" s="711"/>
      <c r="F1590" s="711"/>
      <c r="G1590" s="711"/>
      <c r="H1590" s="711"/>
      <c r="I1590" s="711"/>
      <c r="J1590" s="711"/>
      <c r="K1590" s="711"/>
      <c r="L1590" s="711"/>
      <c r="M1590" s="711"/>
      <c r="V1590" s="715"/>
      <c r="W1590" s="711"/>
      <c r="X1590" s="711"/>
      <c r="Y1590" s="711"/>
    </row>
    <row r="1591" spans="1:25" ht="14">
      <c r="A1591" s="711"/>
      <c r="B1591" s="711"/>
      <c r="C1591" s="750"/>
      <c r="D1591" s="711"/>
      <c r="E1591" s="711"/>
      <c r="F1591" s="711"/>
      <c r="G1591" s="711"/>
      <c r="H1591" s="711"/>
      <c r="I1591" s="711"/>
      <c r="J1591" s="711"/>
      <c r="K1591" s="711"/>
      <c r="L1591" s="711"/>
      <c r="M1591" s="711"/>
      <c r="V1591" s="715"/>
      <c r="W1591" s="711"/>
      <c r="X1591" s="711"/>
      <c r="Y1591" s="711"/>
    </row>
    <row r="1592" spans="1:25" ht="14">
      <c r="A1592" s="711"/>
      <c r="B1592" s="711"/>
      <c r="C1592" s="750"/>
      <c r="D1592" s="711"/>
      <c r="E1592" s="711"/>
      <c r="F1592" s="711"/>
      <c r="G1592" s="711"/>
      <c r="H1592" s="711"/>
      <c r="I1592" s="711"/>
      <c r="J1592" s="711"/>
      <c r="K1592" s="711"/>
      <c r="L1592" s="711"/>
      <c r="M1592" s="711"/>
      <c r="V1592" s="715"/>
      <c r="W1592" s="711"/>
      <c r="X1592" s="711"/>
      <c r="Y1592" s="711"/>
    </row>
    <row r="1593" spans="1:25" ht="14">
      <c r="A1593" s="711"/>
      <c r="B1593" s="711"/>
      <c r="C1593" s="750"/>
      <c r="D1593" s="711"/>
      <c r="E1593" s="711"/>
      <c r="F1593" s="711"/>
      <c r="G1593" s="711"/>
      <c r="H1593" s="711"/>
      <c r="I1593" s="711"/>
      <c r="J1593" s="711"/>
      <c r="K1593" s="711"/>
      <c r="L1593" s="711"/>
      <c r="M1593" s="711"/>
      <c r="V1593" s="715"/>
      <c r="W1593" s="711"/>
      <c r="X1593" s="711"/>
      <c r="Y1593" s="711"/>
    </row>
    <row r="1594" spans="1:25" ht="14">
      <c r="A1594" s="711"/>
      <c r="B1594" s="711"/>
      <c r="C1594" s="750"/>
      <c r="D1594" s="711"/>
      <c r="E1594" s="711"/>
      <c r="F1594" s="711"/>
      <c r="G1594" s="711"/>
      <c r="H1594" s="711"/>
      <c r="I1594" s="711"/>
      <c r="J1594" s="711"/>
      <c r="K1594" s="711"/>
      <c r="L1594" s="711"/>
      <c r="M1594" s="711"/>
      <c r="V1594" s="715"/>
      <c r="W1594" s="711"/>
      <c r="X1594" s="711"/>
      <c r="Y1594" s="711"/>
    </row>
    <row r="1595" spans="1:25" ht="14">
      <c r="A1595" s="711"/>
      <c r="B1595" s="711"/>
      <c r="C1595" s="750"/>
      <c r="D1595" s="711"/>
      <c r="E1595" s="711"/>
      <c r="F1595" s="711"/>
      <c r="G1595" s="711"/>
      <c r="H1595" s="711"/>
      <c r="I1595" s="711"/>
      <c r="J1595" s="711"/>
      <c r="K1595" s="711"/>
      <c r="L1595" s="711"/>
      <c r="M1595" s="711"/>
      <c r="V1595" s="715"/>
      <c r="W1595" s="711"/>
      <c r="X1595" s="711"/>
      <c r="Y1595" s="711"/>
    </row>
    <row r="1596" spans="1:25" ht="14">
      <c r="A1596" s="711"/>
      <c r="B1596" s="711"/>
      <c r="C1596" s="750"/>
      <c r="D1596" s="711"/>
      <c r="E1596" s="711"/>
      <c r="F1596" s="711"/>
      <c r="G1596" s="711"/>
      <c r="H1596" s="711"/>
      <c r="I1596" s="711"/>
      <c r="J1596" s="711"/>
      <c r="K1596" s="711"/>
      <c r="L1596" s="711"/>
      <c r="M1596" s="711"/>
      <c r="V1596" s="715"/>
      <c r="W1596" s="711"/>
      <c r="X1596" s="711"/>
      <c r="Y1596" s="711"/>
    </row>
    <row r="1597" spans="1:25" ht="14">
      <c r="A1597" s="711"/>
      <c r="B1597" s="711"/>
      <c r="C1597" s="750"/>
      <c r="D1597" s="711"/>
      <c r="E1597" s="711"/>
      <c r="F1597" s="711"/>
      <c r="G1597" s="711"/>
      <c r="H1597" s="711"/>
      <c r="I1597" s="711"/>
      <c r="J1597" s="711"/>
      <c r="K1597" s="711"/>
      <c r="L1597" s="711"/>
      <c r="M1597" s="711"/>
      <c r="V1597" s="715"/>
      <c r="W1597" s="711"/>
      <c r="X1597" s="711"/>
      <c r="Y1597" s="711"/>
    </row>
    <row r="1598" spans="1:25" ht="14">
      <c r="A1598" s="711"/>
      <c r="B1598" s="711"/>
      <c r="C1598" s="750"/>
      <c r="D1598" s="711"/>
      <c r="E1598" s="711"/>
      <c r="F1598" s="711"/>
      <c r="G1598" s="711"/>
      <c r="H1598" s="711"/>
      <c r="I1598" s="711"/>
      <c r="J1598" s="711"/>
      <c r="K1598" s="711"/>
      <c r="L1598" s="711"/>
      <c r="M1598" s="711"/>
      <c r="V1598" s="715"/>
      <c r="W1598" s="711"/>
      <c r="X1598" s="711"/>
      <c r="Y1598" s="711"/>
    </row>
    <row r="1599" spans="1:25" ht="14">
      <c r="A1599" s="711"/>
      <c r="B1599" s="711"/>
      <c r="C1599" s="750"/>
      <c r="D1599" s="711"/>
      <c r="E1599" s="711"/>
      <c r="F1599" s="711"/>
      <c r="G1599" s="711"/>
      <c r="H1599" s="711"/>
      <c r="I1599" s="711"/>
      <c r="J1599" s="711"/>
      <c r="K1599" s="711"/>
      <c r="L1599" s="711"/>
      <c r="M1599" s="711"/>
      <c r="V1599" s="715"/>
      <c r="W1599" s="711"/>
      <c r="X1599" s="711"/>
      <c r="Y1599" s="711"/>
    </row>
    <row r="1600" spans="1:25" ht="14">
      <c r="A1600" s="711"/>
      <c r="B1600" s="711"/>
      <c r="C1600" s="750"/>
      <c r="D1600" s="711"/>
      <c r="E1600" s="711"/>
      <c r="F1600" s="711"/>
      <c r="G1600" s="711"/>
      <c r="H1600" s="711"/>
      <c r="I1600" s="711"/>
      <c r="J1600" s="711"/>
      <c r="K1600" s="711"/>
      <c r="L1600" s="711"/>
      <c r="M1600" s="711"/>
      <c r="V1600" s="715"/>
      <c r="W1600" s="711"/>
      <c r="X1600" s="711"/>
      <c r="Y1600" s="711"/>
    </row>
    <row r="1601" spans="1:25" ht="14">
      <c r="A1601" s="711"/>
      <c r="B1601" s="711"/>
      <c r="C1601" s="750"/>
      <c r="D1601" s="711"/>
      <c r="E1601" s="711"/>
      <c r="F1601" s="711"/>
      <c r="G1601" s="711"/>
      <c r="H1601" s="711"/>
      <c r="I1601" s="711"/>
      <c r="J1601" s="711"/>
      <c r="K1601" s="711"/>
      <c r="L1601" s="711"/>
      <c r="M1601" s="711"/>
      <c r="V1601" s="715"/>
      <c r="W1601" s="711"/>
      <c r="X1601" s="711"/>
      <c r="Y1601" s="711"/>
    </row>
    <row r="1602" spans="1:25" ht="14">
      <c r="A1602" s="711"/>
      <c r="B1602" s="711"/>
      <c r="C1602" s="750"/>
      <c r="D1602" s="711"/>
      <c r="E1602" s="711"/>
      <c r="F1602" s="711"/>
      <c r="G1602" s="711"/>
      <c r="H1602" s="711"/>
      <c r="I1602" s="711"/>
      <c r="J1602" s="711"/>
      <c r="K1602" s="711"/>
      <c r="L1602" s="711"/>
      <c r="M1602" s="711"/>
      <c r="V1602" s="715"/>
      <c r="W1602" s="711"/>
      <c r="X1602" s="711"/>
      <c r="Y1602" s="711"/>
    </row>
    <row r="1603" spans="1:25" ht="14">
      <c r="A1603" s="711"/>
      <c r="B1603" s="711"/>
      <c r="C1603" s="750"/>
      <c r="D1603" s="711"/>
      <c r="E1603" s="711"/>
      <c r="F1603" s="711"/>
      <c r="G1603" s="711"/>
      <c r="H1603" s="711"/>
      <c r="I1603" s="711"/>
      <c r="J1603" s="711"/>
      <c r="K1603" s="711"/>
      <c r="L1603" s="711"/>
      <c r="M1603" s="711"/>
      <c r="V1603" s="715"/>
      <c r="W1603" s="711"/>
      <c r="X1603" s="711"/>
      <c r="Y1603" s="711"/>
    </row>
    <row r="1604" spans="1:25" ht="14">
      <c r="A1604" s="711"/>
      <c r="B1604" s="711"/>
      <c r="C1604" s="750"/>
      <c r="D1604" s="711"/>
      <c r="E1604" s="711"/>
      <c r="F1604" s="711"/>
      <c r="G1604" s="711"/>
      <c r="H1604" s="711"/>
      <c r="I1604" s="711"/>
      <c r="J1604" s="711"/>
      <c r="K1604" s="711"/>
      <c r="L1604" s="711"/>
      <c r="M1604" s="711"/>
      <c r="V1604" s="715"/>
      <c r="W1604" s="711"/>
      <c r="X1604" s="711"/>
      <c r="Y1604" s="711"/>
    </row>
    <row r="1605" spans="1:25" ht="14">
      <c r="A1605" s="711"/>
      <c r="B1605" s="711"/>
      <c r="C1605" s="750"/>
      <c r="D1605" s="711"/>
      <c r="E1605" s="711"/>
      <c r="F1605" s="711"/>
      <c r="G1605" s="711"/>
      <c r="H1605" s="711"/>
      <c r="I1605" s="711"/>
      <c r="J1605" s="711"/>
      <c r="K1605" s="711"/>
      <c r="L1605" s="711"/>
      <c r="M1605" s="711"/>
      <c r="V1605" s="715"/>
      <c r="W1605" s="711"/>
      <c r="X1605" s="711"/>
      <c r="Y1605" s="711"/>
    </row>
    <row r="1606" spans="1:25" ht="14">
      <c r="A1606" s="711"/>
      <c r="B1606" s="711"/>
      <c r="C1606" s="750"/>
      <c r="D1606" s="711"/>
      <c r="E1606" s="711"/>
      <c r="F1606" s="711"/>
      <c r="G1606" s="711"/>
      <c r="H1606" s="711"/>
      <c r="I1606" s="711"/>
      <c r="J1606" s="711"/>
      <c r="K1606" s="711"/>
      <c r="L1606" s="711"/>
      <c r="M1606" s="711"/>
      <c r="V1606" s="715"/>
      <c r="W1606" s="711"/>
      <c r="X1606" s="711"/>
      <c r="Y1606" s="711"/>
    </row>
    <row r="1607" spans="1:25" ht="14">
      <c r="A1607" s="711"/>
      <c r="B1607" s="711"/>
      <c r="C1607" s="750"/>
      <c r="D1607" s="711"/>
      <c r="E1607" s="711"/>
      <c r="F1607" s="711"/>
      <c r="G1607" s="711"/>
      <c r="H1607" s="711"/>
      <c r="I1607" s="711"/>
      <c r="J1607" s="711"/>
      <c r="K1607" s="711"/>
      <c r="L1607" s="711"/>
      <c r="M1607" s="711"/>
      <c r="V1607" s="715"/>
      <c r="W1607" s="711"/>
      <c r="X1607" s="711"/>
      <c r="Y1607" s="711"/>
    </row>
    <row r="1608" spans="1:25" ht="14">
      <c r="A1608" s="711"/>
      <c r="B1608" s="711"/>
      <c r="C1608" s="750"/>
      <c r="D1608" s="711"/>
      <c r="E1608" s="711"/>
      <c r="F1608" s="711"/>
      <c r="G1608" s="711"/>
      <c r="H1608" s="711"/>
      <c r="I1608" s="711"/>
      <c r="J1608" s="711"/>
      <c r="K1608" s="711"/>
      <c r="L1608" s="711"/>
      <c r="M1608" s="711"/>
      <c r="V1608" s="715"/>
      <c r="W1608" s="711"/>
      <c r="X1608" s="711"/>
      <c r="Y1608" s="711"/>
    </row>
    <row r="1609" spans="1:25" ht="14">
      <c r="A1609" s="711"/>
      <c r="B1609" s="711"/>
      <c r="C1609" s="750"/>
      <c r="D1609" s="711"/>
      <c r="E1609" s="711"/>
      <c r="F1609" s="711"/>
      <c r="G1609" s="711"/>
      <c r="H1609" s="711"/>
      <c r="I1609" s="711"/>
      <c r="J1609" s="711"/>
      <c r="K1609" s="711"/>
      <c r="L1609" s="711"/>
      <c r="M1609" s="711"/>
      <c r="V1609" s="715"/>
      <c r="W1609" s="711"/>
      <c r="X1609" s="711"/>
      <c r="Y1609" s="711"/>
    </row>
    <row r="1610" spans="1:25" ht="14">
      <c r="A1610" s="711"/>
      <c r="B1610" s="711"/>
      <c r="C1610" s="750"/>
      <c r="D1610" s="711"/>
      <c r="E1610" s="711"/>
      <c r="F1610" s="711"/>
      <c r="G1610" s="711"/>
      <c r="H1610" s="711"/>
      <c r="I1610" s="711"/>
      <c r="J1610" s="711"/>
      <c r="K1610" s="711"/>
      <c r="L1610" s="711"/>
      <c r="M1610" s="711"/>
      <c r="V1610" s="715"/>
      <c r="W1610" s="711"/>
      <c r="X1610" s="711"/>
      <c r="Y1610" s="711"/>
    </row>
    <row r="1611" spans="1:25" ht="14">
      <c r="A1611" s="711"/>
      <c r="B1611" s="711"/>
      <c r="C1611" s="750"/>
      <c r="D1611" s="711"/>
      <c r="E1611" s="711"/>
      <c r="F1611" s="711"/>
      <c r="G1611" s="711"/>
      <c r="H1611" s="711"/>
      <c r="I1611" s="711"/>
      <c r="J1611" s="711"/>
      <c r="K1611" s="711"/>
      <c r="L1611" s="711"/>
      <c r="M1611" s="711"/>
      <c r="V1611" s="715"/>
      <c r="W1611" s="711"/>
      <c r="X1611" s="711"/>
      <c r="Y1611" s="711"/>
    </row>
    <row r="1612" spans="1:25" ht="14">
      <c r="A1612" s="711"/>
      <c r="B1612" s="711"/>
      <c r="C1612" s="750"/>
      <c r="D1612" s="711"/>
      <c r="E1612" s="711"/>
      <c r="F1612" s="711"/>
      <c r="G1612" s="711"/>
      <c r="H1612" s="711"/>
      <c r="I1612" s="711"/>
      <c r="J1612" s="711"/>
      <c r="K1612" s="711"/>
      <c r="L1612" s="711"/>
      <c r="M1612" s="711"/>
      <c r="V1612" s="715"/>
      <c r="W1612" s="711"/>
      <c r="X1612" s="711"/>
      <c r="Y1612" s="711"/>
    </row>
    <row r="1613" spans="1:25" ht="14">
      <c r="A1613" s="711"/>
      <c r="B1613" s="711"/>
      <c r="C1613" s="750"/>
      <c r="D1613" s="711"/>
      <c r="E1613" s="711"/>
      <c r="F1613" s="711"/>
      <c r="G1613" s="711"/>
      <c r="H1613" s="711"/>
      <c r="I1613" s="711"/>
      <c r="J1613" s="711"/>
      <c r="K1613" s="711"/>
      <c r="L1613" s="711"/>
      <c r="M1613" s="711"/>
      <c r="V1613" s="715"/>
      <c r="W1613" s="711"/>
      <c r="X1613" s="711"/>
      <c r="Y1613" s="711"/>
    </row>
    <row r="1614" spans="1:25" ht="14">
      <c r="A1614" s="711"/>
      <c r="B1614" s="711"/>
      <c r="C1614" s="750"/>
      <c r="D1614" s="711"/>
      <c r="E1614" s="711"/>
      <c r="F1614" s="711"/>
      <c r="G1614" s="711"/>
      <c r="H1614" s="711"/>
      <c r="I1614" s="711"/>
      <c r="J1614" s="711"/>
      <c r="K1614" s="711"/>
      <c r="L1614" s="711"/>
      <c r="M1614" s="711"/>
      <c r="V1614" s="715"/>
      <c r="W1614" s="711"/>
      <c r="X1614" s="711"/>
      <c r="Y1614" s="711"/>
    </row>
    <row r="1615" spans="1:25" ht="14">
      <c r="A1615" s="711"/>
      <c r="B1615" s="711"/>
      <c r="C1615" s="750"/>
      <c r="D1615" s="711"/>
      <c r="E1615" s="711"/>
      <c r="F1615" s="711"/>
      <c r="G1615" s="711"/>
      <c r="H1615" s="711"/>
      <c r="I1615" s="711"/>
      <c r="J1615" s="711"/>
      <c r="K1615" s="711"/>
      <c r="L1615" s="711"/>
      <c r="M1615" s="711"/>
      <c r="V1615" s="715"/>
      <c r="W1615" s="711"/>
      <c r="X1615" s="711"/>
      <c r="Y1615" s="711"/>
    </row>
    <row r="1616" spans="1:25" ht="14">
      <c r="A1616" s="711"/>
      <c r="B1616" s="711"/>
      <c r="C1616" s="750"/>
      <c r="D1616" s="711"/>
      <c r="E1616" s="711"/>
      <c r="F1616" s="711"/>
      <c r="G1616" s="711"/>
      <c r="H1616" s="711"/>
      <c r="I1616" s="711"/>
      <c r="J1616" s="711"/>
      <c r="K1616" s="711"/>
      <c r="L1616" s="711"/>
      <c r="M1616" s="711"/>
      <c r="V1616" s="715"/>
      <c r="W1616" s="711"/>
      <c r="X1616" s="711"/>
      <c r="Y1616" s="711"/>
    </row>
    <row r="1617" spans="1:25" ht="14">
      <c r="A1617" s="711"/>
      <c r="B1617" s="711"/>
      <c r="C1617" s="750"/>
      <c r="D1617" s="711"/>
      <c r="E1617" s="711"/>
      <c r="F1617" s="711"/>
      <c r="G1617" s="711"/>
      <c r="H1617" s="711"/>
      <c r="I1617" s="711"/>
      <c r="J1617" s="711"/>
      <c r="K1617" s="711"/>
      <c r="L1617" s="711"/>
      <c r="M1617" s="711"/>
      <c r="V1617" s="715"/>
      <c r="W1617" s="711"/>
      <c r="X1617" s="711"/>
      <c r="Y1617" s="711"/>
    </row>
    <row r="1618" spans="1:25" ht="14">
      <c r="A1618" s="711"/>
      <c r="B1618" s="711"/>
      <c r="C1618" s="750"/>
      <c r="D1618" s="711"/>
      <c r="E1618" s="711"/>
      <c r="F1618" s="711"/>
      <c r="G1618" s="711"/>
      <c r="H1618" s="711"/>
      <c r="I1618" s="711"/>
      <c r="J1618" s="711"/>
      <c r="K1618" s="711"/>
      <c r="L1618" s="711"/>
      <c r="M1618" s="711"/>
      <c r="V1618" s="715"/>
      <c r="W1618" s="711"/>
      <c r="X1618" s="711"/>
      <c r="Y1618" s="711"/>
    </row>
    <row r="1619" spans="1:25" ht="14">
      <c r="A1619" s="711"/>
      <c r="B1619" s="711"/>
      <c r="C1619" s="750"/>
      <c r="D1619" s="711"/>
      <c r="E1619" s="711"/>
      <c r="F1619" s="711"/>
      <c r="G1619" s="711"/>
      <c r="H1619" s="711"/>
      <c r="I1619" s="711"/>
      <c r="J1619" s="711"/>
      <c r="K1619" s="711"/>
      <c r="L1619" s="711"/>
      <c r="M1619" s="711"/>
      <c r="V1619" s="715"/>
      <c r="W1619" s="711"/>
      <c r="X1619" s="711"/>
      <c r="Y1619" s="711"/>
    </row>
    <row r="1620" spans="1:25" ht="14">
      <c r="A1620" s="711"/>
      <c r="B1620" s="711"/>
      <c r="C1620" s="750"/>
      <c r="D1620" s="711"/>
      <c r="E1620" s="711"/>
      <c r="F1620" s="711"/>
      <c r="G1620" s="711"/>
      <c r="H1620" s="711"/>
      <c r="I1620" s="711"/>
      <c r="J1620" s="711"/>
      <c r="K1620" s="711"/>
      <c r="L1620" s="711"/>
      <c r="M1620" s="711"/>
      <c r="V1620" s="715"/>
      <c r="W1620" s="711"/>
      <c r="X1620" s="711"/>
      <c r="Y1620" s="711"/>
    </row>
    <row r="1621" spans="1:25" ht="14">
      <c r="A1621" s="711"/>
      <c r="B1621" s="711"/>
      <c r="C1621" s="750"/>
      <c r="D1621" s="711"/>
      <c r="E1621" s="711"/>
      <c r="F1621" s="711"/>
      <c r="G1621" s="711"/>
      <c r="H1621" s="711"/>
      <c r="I1621" s="711"/>
      <c r="J1621" s="711"/>
      <c r="K1621" s="711"/>
      <c r="L1621" s="711"/>
      <c r="M1621" s="711"/>
      <c r="V1621" s="715"/>
      <c r="W1621" s="711"/>
      <c r="X1621" s="711"/>
      <c r="Y1621" s="711"/>
    </row>
    <row r="1622" spans="1:25" ht="14">
      <c r="A1622" s="711"/>
      <c r="B1622" s="711"/>
      <c r="C1622" s="750"/>
      <c r="D1622" s="711"/>
      <c r="E1622" s="711"/>
      <c r="F1622" s="711"/>
      <c r="G1622" s="711"/>
      <c r="H1622" s="711"/>
      <c r="I1622" s="711"/>
      <c r="J1622" s="711"/>
      <c r="K1622" s="711"/>
      <c r="L1622" s="711"/>
      <c r="M1622" s="711"/>
      <c r="V1622" s="715"/>
      <c r="W1622" s="711"/>
      <c r="X1622" s="711"/>
      <c r="Y1622" s="711"/>
    </row>
    <row r="1623" spans="1:25" ht="14">
      <c r="A1623" s="711"/>
      <c r="B1623" s="711"/>
      <c r="C1623" s="750"/>
      <c r="D1623" s="711"/>
      <c r="E1623" s="711"/>
      <c r="F1623" s="711"/>
      <c r="G1623" s="711"/>
      <c r="H1623" s="711"/>
      <c r="I1623" s="711"/>
      <c r="J1623" s="711"/>
      <c r="K1623" s="711"/>
      <c r="L1623" s="711"/>
      <c r="M1623" s="711"/>
      <c r="V1623" s="715"/>
      <c r="W1623" s="711"/>
      <c r="X1623" s="711"/>
      <c r="Y1623" s="711"/>
    </row>
    <row r="1624" spans="1:25" ht="14">
      <c r="A1624" s="711"/>
      <c r="B1624" s="711"/>
      <c r="C1624" s="750"/>
      <c r="D1624" s="711"/>
      <c r="E1624" s="711"/>
      <c r="F1624" s="711"/>
      <c r="G1624" s="711"/>
      <c r="H1624" s="711"/>
      <c r="I1624" s="711"/>
      <c r="J1624" s="711"/>
      <c r="K1624" s="711"/>
      <c r="L1624" s="711"/>
      <c r="M1624" s="711"/>
      <c r="V1624" s="715"/>
      <c r="W1624" s="711"/>
      <c r="X1624" s="711"/>
      <c r="Y1624" s="711"/>
    </row>
    <row r="1625" spans="1:25" ht="14">
      <c r="A1625" s="711"/>
      <c r="B1625" s="711"/>
      <c r="C1625" s="750"/>
      <c r="D1625" s="711"/>
      <c r="E1625" s="711"/>
      <c r="F1625" s="711"/>
      <c r="G1625" s="711"/>
      <c r="H1625" s="711"/>
      <c r="I1625" s="711"/>
      <c r="J1625" s="711"/>
      <c r="K1625" s="711"/>
      <c r="L1625" s="711"/>
      <c r="M1625" s="711"/>
      <c r="V1625" s="715"/>
      <c r="W1625" s="711"/>
      <c r="X1625" s="711"/>
      <c r="Y1625" s="711"/>
    </row>
    <row r="1626" spans="1:25" ht="14">
      <c r="A1626" s="711"/>
      <c r="B1626" s="711"/>
      <c r="C1626" s="750"/>
      <c r="D1626" s="711"/>
      <c r="E1626" s="711"/>
      <c r="F1626" s="711"/>
      <c r="G1626" s="711"/>
      <c r="H1626" s="711"/>
      <c r="I1626" s="711"/>
      <c r="J1626" s="711"/>
      <c r="K1626" s="711"/>
      <c r="L1626" s="711"/>
      <c r="M1626" s="711"/>
      <c r="V1626" s="715"/>
      <c r="W1626" s="711"/>
      <c r="X1626" s="711"/>
      <c r="Y1626" s="711"/>
    </row>
    <row r="1627" spans="1:25" ht="14">
      <c r="A1627" s="711"/>
      <c r="B1627" s="711"/>
      <c r="C1627" s="750"/>
      <c r="D1627" s="711"/>
      <c r="E1627" s="711"/>
      <c r="F1627" s="711"/>
      <c r="G1627" s="711"/>
      <c r="H1627" s="711"/>
      <c r="I1627" s="711"/>
      <c r="J1627" s="711"/>
      <c r="K1627" s="711"/>
      <c r="L1627" s="711"/>
      <c r="M1627" s="711"/>
      <c r="V1627" s="715"/>
      <c r="W1627" s="711"/>
      <c r="X1627" s="711"/>
      <c r="Y1627" s="711"/>
    </row>
    <row r="1628" spans="1:25" ht="14">
      <c r="A1628" s="711"/>
      <c r="B1628" s="711"/>
      <c r="C1628" s="750"/>
      <c r="D1628" s="711"/>
      <c r="E1628" s="711"/>
      <c r="F1628" s="711"/>
      <c r="G1628" s="711"/>
      <c r="H1628" s="711"/>
      <c r="I1628" s="711"/>
      <c r="J1628" s="711"/>
      <c r="K1628" s="711"/>
      <c r="L1628" s="711"/>
      <c r="M1628" s="711"/>
      <c r="V1628" s="715"/>
      <c r="W1628" s="711"/>
      <c r="X1628" s="711"/>
      <c r="Y1628" s="711"/>
    </row>
    <row r="1629" spans="1:25" ht="14">
      <c r="A1629" s="711"/>
      <c r="B1629" s="711"/>
      <c r="C1629" s="750"/>
      <c r="D1629" s="711"/>
      <c r="E1629" s="711"/>
      <c r="F1629" s="711"/>
      <c r="G1629" s="711"/>
      <c r="H1629" s="711"/>
      <c r="I1629" s="711"/>
      <c r="J1629" s="711"/>
      <c r="K1629" s="711"/>
      <c r="L1629" s="711"/>
      <c r="M1629" s="711"/>
      <c r="V1629" s="715"/>
      <c r="W1629" s="711"/>
      <c r="X1629" s="711"/>
      <c r="Y1629" s="711"/>
    </row>
    <row r="1630" spans="1:25" ht="14">
      <c r="A1630" s="711"/>
      <c r="B1630" s="711"/>
      <c r="C1630" s="750"/>
      <c r="D1630" s="711"/>
      <c r="E1630" s="711"/>
      <c r="F1630" s="711"/>
      <c r="G1630" s="711"/>
      <c r="H1630" s="711"/>
      <c r="I1630" s="711"/>
      <c r="J1630" s="711"/>
      <c r="K1630" s="711"/>
      <c r="L1630" s="711"/>
      <c r="M1630" s="711"/>
      <c r="V1630" s="715"/>
      <c r="W1630" s="711"/>
      <c r="X1630" s="711"/>
      <c r="Y1630" s="711"/>
    </row>
    <row r="1631" spans="1:25" ht="14">
      <c r="A1631" s="711"/>
      <c r="B1631" s="711"/>
      <c r="C1631" s="750"/>
      <c r="D1631" s="711"/>
      <c r="E1631" s="711"/>
      <c r="F1631" s="711"/>
      <c r="G1631" s="711"/>
      <c r="H1631" s="711"/>
      <c r="I1631" s="711"/>
      <c r="J1631" s="711"/>
      <c r="K1631" s="711"/>
      <c r="L1631" s="711"/>
      <c r="M1631" s="711"/>
      <c r="V1631" s="715"/>
      <c r="W1631" s="711"/>
      <c r="X1631" s="711"/>
      <c r="Y1631" s="711"/>
    </row>
    <row r="1632" spans="1:25" ht="14">
      <c r="A1632" s="711"/>
      <c r="B1632" s="711"/>
      <c r="C1632" s="750"/>
      <c r="D1632" s="711"/>
      <c r="E1632" s="711"/>
      <c r="F1632" s="711"/>
      <c r="G1632" s="711"/>
      <c r="H1632" s="711"/>
      <c r="I1632" s="711"/>
      <c r="J1632" s="711"/>
      <c r="K1632" s="711"/>
      <c r="L1632" s="711"/>
      <c r="M1632" s="711"/>
      <c r="V1632" s="715"/>
      <c r="W1632" s="711"/>
      <c r="X1632" s="711"/>
      <c r="Y1632" s="711"/>
    </row>
    <row r="1633" spans="1:25" ht="14">
      <c r="A1633" s="711"/>
      <c r="B1633" s="711"/>
      <c r="C1633" s="750"/>
      <c r="D1633" s="711"/>
      <c r="E1633" s="711"/>
      <c r="F1633" s="711"/>
      <c r="G1633" s="711"/>
      <c r="H1633" s="711"/>
      <c r="I1633" s="711"/>
      <c r="J1633" s="711"/>
      <c r="K1633" s="711"/>
      <c r="L1633" s="711"/>
      <c r="M1633" s="711"/>
      <c r="V1633" s="715"/>
      <c r="W1633" s="711"/>
      <c r="X1633" s="711"/>
      <c r="Y1633" s="711"/>
    </row>
    <row r="1634" spans="1:25" ht="14">
      <c r="A1634" s="711"/>
      <c r="B1634" s="711"/>
      <c r="C1634" s="750"/>
      <c r="D1634" s="711"/>
      <c r="E1634" s="711"/>
      <c r="F1634" s="711"/>
      <c r="G1634" s="711"/>
      <c r="H1634" s="711"/>
      <c r="I1634" s="711"/>
      <c r="J1634" s="711"/>
      <c r="K1634" s="711"/>
      <c r="L1634" s="711"/>
      <c r="M1634" s="711"/>
      <c r="V1634" s="715"/>
      <c r="W1634" s="711"/>
      <c r="X1634" s="711"/>
      <c r="Y1634" s="711"/>
    </row>
    <row r="1635" spans="1:25" ht="14">
      <c r="A1635" s="711"/>
      <c r="B1635" s="711"/>
      <c r="C1635" s="750"/>
      <c r="D1635" s="711"/>
      <c r="E1635" s="711"/>
      <c r="F1635" s="711"/>
      <c r="G1635" s="711"/>
      <c r="H1635" s="711"/>
      <c r="I1635" s="711"/>
      <c r="J1635" s="711"/>
      <c r="K1635" s="711"/>
      <c r="L1635" s="711"/>
      <c r="M1635" s="711"/>
      <c r="V1635" s="715"/>
      <c r="W1635" s="711"/>
      <c r="X1635" s="711"/>
      <c r="Y1635" s="711"/>
    </row>
    <row r="1636" spans="1:25" ht="14">
      <c r="A1636" s="711"/>
      <c r="B1636" s="711"/>
      <c r="C1636" s="750"/>
      <c r="D1636" s="711"/>
      <c r="E1636" s="711"/>
      <c r="F1636" s="711"/>
      <c r="G1636" s="711"/>
      <c r="H1636" s="711"/>
      <c r="I1636" s="711"/>
      <c r="J1636" s="711"/>
      <c r="K1636" s="711"/>
      <c r="L1636" s="711"/>
      <c r="M1636" s="711"/>
      <c r="V1636" s="715"/>
      <c r="W1636" s="711"/>
      <c r="X1636" s="711"/>
      <c r="Y1636" s="711"/>
    </row>
    <row r="1637" spans="1:25" ht="14">
      <c r="A1637" s="711"/>
      <c r="B1637" s="711"/>
      <c r="C1637" s="750"/>
      <c r="D1637" s="711"/>
      <c r="E1637" s="711"/>
      <c r="F1637" s="711"/>
      <c r="G1637" s="711"/>
      <c r="H1637" s="711"/>
      <c r="I1637" s="711"/>
      <c r="J1637" s="711"/>
      <c r="K1637" s="711"/>
      <c r="L1637" s="711"/>
      <c r="M1637" s="711"/>
      <c r="V1637" s="715"/>
      <c r="W1637" s="711"/>
      <c r="X1637" s="711"/>
      <c r="Y1637" s="711"/>
    </row>
    <row r="1638" spans="1:25" ht="14">
      <c r="A1638" s="711"/>
      <c r="B1638" s="711"/>
      <c r="C1638" s="750"/>
      <c r="D1638" s="711"/>
      <c r="E1638" s="711"/>
      <c r="F1638" s="711"/>
      <c r="G1638" s="711"/>
      <c r="H1638" s="711"/>
      <c r="I1638" s="711"/>
      <c r="J1638" s="711"/>
      <c r="K1638" s="711"/>
      <c r="L1638" s="711"/>
      <c r="M1638" s="711"/>
      <c r="V1638" s="715"/>
      <c r="W1638" s="711"/>
      <c r="X1638" s="711"/>
      <c r="Y1638" s="711"/>
    </row>
    <row r="1639" spans="1:25" ht="14">
      <c r="A1639" s="711"/>
      <c r="B1639" s="711"/>
      <c r="C1639" s="750"/>
      <c r="D1639" s="711"/>
      <c r="E1639" s="711"/>
      <c r="F1639" s="711"/>
      <c r="G1639" s="711"/>
      <c r="H1639" s="711"/>
      <c r="I1639" s="711"/>
      <c r="J1639" s="711"/>
      <c r="K1639" s="711"/>
      <c r="L1639" s="711"/>
      <c r="M1639" s="711"/>
      <c r="V1639" s="715"/>
      <c r="W1639" s="711"/>
      <c r="X1639" s="711"/>
      <c r="Y1639" s="711"/>
    </row>
    <row r="1640" spans="1:25" ht="14">
      <c r="A1640" s="711"/>
      <c r="B1640" s="711"/>
      <c r="C1640" s="750"/>
      <c r="D1640" s="711"/>
      <c r="E1640" s="711"/>
      <c r="F1640" s="711"/>
      <c r="G1640" s="711"/>
      <c r="H1640" s="711"/>
      <c r="I1640" s="711"/>
      <c r="J1640" s="711"/>
      <c r="K1640" s="711"/>
      <c r="L1640" s="711"/>
      <c r="M1640" s="711"/>
      <c r="V1640" s="715"/>
      <c r="W1640" s="711"/>
      <c r="X1640" s="711"/>
      <c r="Y1640" s="711"/>
    </row>
    <row r="1641" spans="1:25" ht="14">
      <c r="A1641" s="711"/>
      <c r="B1641" s="711"/>
      <c r="C1641" s="750"/>
      <c r="D1641" s="711"/>
      <c r="E1641" s="711"/>
      <c r="F1641" s="711"/>
      <c r="G1641" s="711"/>
      <c r="H1641" s="711"/>
      <c r="I1641" s="711"/>
      <c r="J1641" s="711"/>
      <c r="K1641" s="711"/>
      <c r="L1641" s="711"/>
      <c r="M1641" s="711"/>
      <c r="V1641" s="715"/>
      <c r="W1641" s="711"/>
      <c r="X1641" s="711"/>
      <c r="Y1641" s="711"/>
    </row>
    <row r="1642" spans="1:25" ht="14">
      <c r="A1642" s="711"/>
      <c r="B1642" s="711"/>
      <c r="C1642" s="750"/>
      <c r="D1642" s="711"/>
      <c r="E1642" s="711"/>
      <c r="F1642" s="711"/>
      <c r="G1642" s="711"/>
      <c r="H1642" s="711"/>
      <c r="I1642" s="711"/>
      <c r="J1642" s="711"/>
      <c r="K1642" s="711"/>
      <c r="L1642" s="711"/>
      <c r="M1642" s="711"/>
      <c r="V1642" s="715"/>
      <c r="W1642" s="711"/>
      <c r="X1642" s="711"/>
      <c r="Y1642" s="711"/>
    </row>
    <row r="1643" spans="1:25" ht="14">
      <c r="A1643" s="711"/>
      <c r="B1643" s="711"/>
      <c r="C1643" s="750"/>
      <c r="D1643" s="711"/>
      <c r="E1643" s="711"/>
      <c r="F1643" s="711"/>
      <c r="G1643" s="711"/>
      <c r="H1643" s="711"/>
      <c r="I1643" s="711"/>
      <c r="J1643" s="711"/>
      <c r="K1643" s="711"/>
      <c r="L1643" s="711"/>
      <c r="M1643" s="711"/>
      <c r="V1643" s="715"/>
      <c r="W1643" s="711"/>
      <c r="X1643" s="711"/>
      <c r="Y1643" s="711"/>
    </row>
    <row r="1644" spans="1:25" ht="14">
      <c r="A1644" s="711"/>
      <c r="B1644" s="711"/>
      <c r="C1644" s="750"/>
      <c r="D1644" s="711"/>
      <c r="E1644" s="711"/>
      <c r="F1644" s="711"/>
      <c r="G1644" s="711"/>
      <c r="H1644" s="711"/>
      <c r="I1644" s="711"/>
      <c r="J1644" s="711"/>
      <c r="K1644" s="711"/>
      <c r="L1644" s="711"/>
      <c r="M1644" s="711"/>
      <c r="V1644" s="715"/>
      <c r="W1644" s="711"/>
      <c r="X1644" s="711"/>
      <c r="Y1644" s="711"/>
    </row>
    <row r="1645" spans="1:25" ht="14">
      <c r="A1645" s="711"/>
      <c r="B1645" s="711"/>
      <c r="C1645" s="750"/>
      <c r="D1645" s="711"/>
      <c r="E1645" s="711"/>
      <c r="F1645" s="711"/>
      <c r="G1645" s="711"/>
      <c r="H1645" s="711"/>
      <c r="I1645" s="711"/>
      <c r="J1645" s="711"/>
      <c r="K1645" s="711"/>
      <c r="L1645" s="711"/>
      <c r="M1645" s="711"/>
      <c r="V1645" s="715"/>
      <c r="W1645" s="711"/>
      <c r="X1645" s="711"/>
      <c r="Y1645" s="711"/>
    </row>
    <row r="1646" spans="1:25" ht="14">
      <c r="A1646" s="711"/>
      <c r="B1646" s="711"/>
      <c r="C1646" s="750"/>
      <c r="D1646" s="711"/>
      <c r="E1646" s="711"/>
      <c r="F1646" s="711"/>
      <c r="G1646" s="711"/>
      <c r="H1646" s="711"/>
      <c r="I1646" s="711"/>
      <c r="J1646" s="711"/>
      <c r="K1646" s="711"/>
      <c r="L1646" s="711"/>
      <c r="M1646" s="711"/>
      <c r="V1646" s="715"/>
      <c r="W1646" s="711"/>
      <c r="X1646" s="711"/>
      <c r="Y1646" s="711"/>
    </row>
    <row r="1647" spans="1:25" ht="14">
      <c r="A1647" s="711"/>
      <c r="B1647" s="711"/>
      <c r="C1647" s="750"/>
      <c r="D1647" s="711"/>
      <c r="E1647" s="711"/>
      <c r="F1647" s="711"/>
      <c r="G1647" s="711"/>
      <c r="H1647" s="711"/>
      <c r="I1647" s="711"/>
      <c r="J1647" s="711"/>
      <c r="K1647" s="711"/>
      <c r="L1647" s="711"/>
      <c r="M1647" s="711"/>
      <c r="V1647" s="715"/>
      <c r="W1647" s="711"/>
      <c r="X1647" s="711"/>
      <c r="Y1647" s="711"/>
    </row>
    <row r="1648" spans="1:25" ht="14">
      <c r="A1648" s="711"/>
      <c r="B1648" s="711"/>
      <c r="C1648" s="750"/>
      <c r="D1648" s="711"/>
      <c r="E1648" s="711"/>
      <c r="F1648" s="711"/>
      <c r="G1648" s="711"/>
      <c r="H1648" s="711"/>
      <c r="I1648" s="711"/>
      <c r="J1648" s="711"/>
      <c r="K1648" s="711"/>
      <c r="L1648" s="711"/>
      <c r="M1648" s="711"/>
      <c r="V1648" s="715"/>
      <c r="W1648" s="711"/>
      <c r="X1648" s="711"/>
      <c r="Y1648" s="711"/>
    </row>
    <row r="1649" spans="1:25" ht="14">
      <c r="A1649" s="711"/>
      <c r="B1649" s="711"/>
      <c r="C1649" s="750"/>
      <c r="D1649" s="711"/>
      <c r="E1649" s="711"/>
      <c r="F1649" s="711"/>
      <c r="G1649" s="711"/>
      <c r="H1649" s="711"/>
      <c r="I1649" s="711"/>
      <c r="J1649" s="711"/>
      <c r="K1649" s="711"/>
      <c r="L1649" s="711"/>
      <c r="M1649" s="711"/>
      <c r="V1649" s="715"/>
      <c r="W1649" s="711"/>
      <c r="X1649" s="711"/>
      <c r="Y1649" s="711"/>
    </row>
    <row r="1650" spans="1:25" ht="14">
      <c r="A1650" s="711"/>
      <c r="B1650" s="711"/>
      <c r="C1650" s="750"/>
      <c r="D1650" s="711"/>
      <c r="E1650" s="711"/>
      <c r="F1650" s="711"/>
      <c r="G1650" s="711"/>
      <c r="H1650" s="711"/>
      <c r="I1650" s="711"/>
      <c r="J1650" s="711"/>
      <c r="K1650" s="711"/>
      <c r="L1650" s="711"/>
      <c r="M1650" s="711"/>
      <c r="V1650" s="715"/>
      <c r="W1650" s="711"/>
      <c r="X1650" s="711"/>
      <c r="Y1650" s="711"/>
    </row>
    <row r="1651" spans="1:25" ht="14">
      <c r="A1651" s="711"/>
      <c r="B1651" s="711"/>
      <c r="C1651" s="750"/>
      <c r="D1651" s="711"/>
      <c r="E1651" s="711"/>
      <c r="F1651" s="711"/>
      <c r="G1651" s="711"/>
      <c r="H1651" s="711"/>
      <c r="I1651" s="711"/>
      <c r="J1651" s="711"/>
      <c r="K1651" s="711"/>
      <c r="L1651" s="711"/>
      <c r="M1651" s="711"/>
      <c r="V1651" s="715"/>
      <c r="W1651" s="711"/>
      <c r="X1651" s="711"/>
      <c r="Y1651" s="711"/>
    </row>
    <row r="1652" spans="1:25" ht="14">
      <c r="A1652" s="711"/>
      <c r="B1652" s="711"/>
      <c r="C1652" s="750"/>
      <c r="D1652" s="711"/>
      <c r="E1652" s="711"/>
      <c r="F1652" s="711"/>
      <c r="G1652" s="711"/>
      <c r="H1652" s="711"/>
      <c r="I1652" s="711"/>
      <c r="J1652" s="711"/>
      <c r="K1652" s="711"/>
      <c r="L1652" s="711"/>
      <c r="M1652" s="711"/>
      <c r="V1652" s="715"/>
      <c r="W1652" s="711"/>
      <c r="X1652" s="711"/>
      <c r="Y1652" s="711"/>
    </row>
    <row r="1653" spans="1:25" ht="14">
      <c r="A1653" s="711"/>
      <c r="B1653" s="711"/>
      <c r="C1653" s="750"/>
      <c r="D1653" s="711"/>
      <c r="E1653" s="711"/>
      <c r="F1653" s="711"/>
      <c r="G1653" s="711"/>
      <c r="H1653" s="711"/>
      <c r="I1653" s="711"/>
      <c r="J1653" s="711"/>
      <c r="K1653" s="711"/>
      <c r="L1653" s="711"/>
      <c r="M1653" s="711"/>
      <c r="V1653" s="715"/>
      <c r="W1653" s="711"/>
      <c r="X1653" s="711"/>
      <c r="Y1653" s="711"/>
    </row>
    <row r="1654" spans="1:25" ht="14">
      <c r="A1654" s="711"/>
      <c r="B1654" s="711"/>
      <c r="C1654" s="750"/>
      <c r="D1654" s="711"/>
      <c r="E1654" s="711"/>
      <c r="F1654" s="711"/>
      <c r="G1654" s="711"/>
      <c r="H1654" s="711"/>
      <c r="I1654" s="711"/>
      <c r="J1654" s="711"/>
      <c r="K1654" s="711"/>
      <c r="L1654" s="711"/>
      <c r="M1654" s="711"/>
      <c r="V1654" s="715"/>
      <c r="W1654" s="711"/>
      <c r="X1654" s="711"/>
      <c r="Y1654" s="711"/>
    </row>
    <row r="1655" spans="1:25" ht="14">
      <c r="A1655" s="711"/>
      <c r="B1655" s="711"/>
      <c r="C1655" s="750"/>
      <c r="D1655" s="711"/>
      <c r="E1655" s="711"/>
      <c r="F1655" s="711"/>
      <c r="G1655" s="711"/>
      <c r="H1655" s="711"/>
      <c r="I1655" s="711"/>
      <c r="J1655" s="711"/>
      <c r="K1655" s="711"/>
      <c r="L1655" s="711"/>
      <c r="M1655" s="711"/>
      <c r="V1655" s="715"/>
      <c r="W1655" s="711"/>
      <c r="X1655" s="711"/>
      <c r="Y1655" s="711"/>
    </row>
    <row r="1656" spans="1:25" ht="14">
      <c r="A1656" s="711"/>
      <c r="B1656" s="711"/>
      <c r="C1656" s="750"/>
      <c r="D1656" s="711"/>
      <c r="E1656" s="711"/>
      <c r="F1656" s="711"/>
      <c r="G1656" s="711"/>
      <c r="H1656" s="711"/>
      <c r="I1656" s="711"/>
      <c r="J1656" s="711"/>
      <c r="K1656" s="711"/>
      <c r="L1656" s="711"/>
      <c r="M1656" s="711"/>
      <c r="V1656" s="715"/>
      <c r="W1656" s="711"/>
      <c r="X1656" s="711"/>
      <c r="Y1656" s="711"/>
    </row>
    <row r="1657" spans="1:25" ht="14">
      <c r="A1657" s="711"/>
      <c r="B1657" s="711"/>
      <c r="C1657" s="750"/>
      <c r="D1657" s="711"/>
      <c r="E1657" s="711"/>
      <c r="F1657" s="711"/>
      <c r="G1657" s="711"/>
      <c r="H1657" s="711"/>
      <c r="I1657" s="711"/>
      <c r="J1657" s="711"/>
      <c r="K1657" s="711"/>
      <c r="L1657" s="711"/>
      <c r="M1657" s="711"/>
      <c r="V1657" s="715"/>
      <c r="W1657" s="711"/>
      <c r="X1657" s="711"/>
      <c r="Y1657" s="711"/>
    </row>
    <row r="1658" spans="1:25" ht="14">
      <c r="A1658" s="711"/>
      <c r="B1658" s="711"/>
      <c r="C1658" s="750"/>
      <c r="D1658" s="711"/>
      <c r="E1658" s="711"/>
      <c r="F1658" s="711"/>
      <c r="G1658" s="711"/>
      <c r="H1658" s="711"/>
      <c r="I1658" s="711"/>
      <c r="J1658" s="711"/>
      <c r="K1658" s="711"/>
      <c r="L1658" s="711"/>
      <c r="M1658" s="711"/>
      <c r="V1658" s="715"/>
      <c r="W1658" s="711"/>
      <c r="X1658" s="711"/>
      <c r="Y1658" s="711"/>
    </row>
    <row r="1659" spans="1:25" ht="14">
      <c r="A1659" s="711"/>
      <c r="B1659" s="711"/>
      <c r="C1659" s="750"/>
      <c r="D1659" s="711"/>
      <c r="E1659" s="711"/>
      <c r="F1659" s="711"/>
      <c r="G1659" s="711"/>
      <c r="H1659" s="711"/>
      <c r="I1659" s="711"/>
      <c r="J1659" s="711"/>
      <c r="K1659" s="711"/>
      <c r="L1659" s="711"/>
      <c r="M1659" s="711"/>
      <c r="V1659" s="715"/>
      <c r="W1659" s="711"/>
      <c r="X1659" s="711"/>
      <c r="Y1659" s="711"/>
    </row>
    <row r="1660" spans="1:25" ht="14">
      <c r="A1660" s="711"/>
      <c r="B1660" s="711"/>
      <c r="C1660" s="750"/>
      <c r="D1660" s="711"/>
      <c r="E1660" s="711"/>
      <c r="F1660" s="711"/>
      <c r="G1660" s="711"/>
      <c r="H1660" s="711"/>
      <c r="I1660" s="711"/>
      <c r="J1660" s="711"/>
      <c r="K1660" s="711"/>
      <c r="L1660" s="711"/>
      <c r="M1660" s="711"/>
      <c r="V1660" s="715"/>
      <c r="W1660" s="711"/>
      <c r="X1660" s="711"/>
      <c r="Y1660" s="711"/>
    </row>
    <row r="1661" spans="1:25" ht="14">
      <c r="A1661" s="711"/>
      <c r="B1661" s="711"/>
      <c r="C1661" s="750"/>
      <c r="D1661" s="711"/>
      <c r="E1661" s="711"/>
      <c r="F1661" s="711"/>
      <c r="G1661" s="711"/>
      <c r="H1661" s="711"/>
      <c r="I1661" s="711"/>
      <c r="J1661" s="711"/>
      <c r="K1661" s="711"/>
      <c r="L1661" s="711"/>
      <c r="M1661" s="711"/>
      <c r="V1661" s="715"/>
      <c r="W1661" s="711"/>
      <c r="X1661" s="711"/>
      <c r="Y1661" s="711"/>
    </row>
    <row r="1662" spans="1:25" ht="14">
      <c r="A1662" s="711"/>
      <c r="B1662" s="711"/>
      <c r="C1662" s="750"/>
      <c r="D1662" s="711"/>
      <c r="E1662" s="711"/>
      <c r="F1662" s="711"/>
      <c r="G1662" s="711"/>
      <c r="H1662" s="711"/>
      <c r="I1662" s="711"/>
      <c r="J1662" s="711"/>
      <c r="K1662" s="711"/>
      <c r="L1662" s="711"/>
      <c r="M1662" s="711"/>
      <c r="V1662" s="715"/>
      <c r="W1662" s="711"/>
      <c r="X1662" s="711"/>
      <c r="Y1662" s="711"/>
    </row>
    <row r="1663" spans="1:25" ht="14">
      <c r="A1663" s="711"/>
      <c r="B1663" s="711"/>
      <c r="C1663" s="750"/>
      <c r="D1663" s="711"/>
      <c r="E1663" s="711"/>
      <c r="F1663" s="711"/>
      <c r="G1663" s="711"/>
      <c r="H1663" s="711"/>
      <c r="I1663" s="711"/>
      <c r="J1663" s="711"/>
      <c r="K1663" s="711"/>
      <c r="L1663" s="711"/>
      <c r="M1663" s="711"/>
      <c r="V1663" s="715"/>
      <c r="W1663" s="711"/>
      <c r="X1663" s="711"/>
      <c r="Y1663" s="711"/>
    </row>
    <row r="1664" spans="1:25" ht="14">
      <c r="A1664" s="711"/>
      <c r="B1664" s="711"/>
      <c r="C1664" s="750"/>
      <c r="D1664" s="711"/>
      <c r="E1664" s="711"/>
      <c r="F1664" s="711"/>
      <c r="G1664" s="711"/>
      <c r="H1664" s="711"/>
      <c r="I1664" s="711"/>
      <c r="J1664" s="711"/>
      <c r="K1664" s="711"/>
      <c r="L1664" s="711"/>
      <c r="M1664" s="711"/>
      <c r="V1664" s="715"/>
      <c r="W1664" s="711"/>
      <c r="X1664" s="711"/>
      <c r="Y1664" s="711"/>
    </row>
    <row r="1665" spans="1:25" ht="14">
      <c r="A1665" s="711"/>
      <c r="B1665" s="711"/>
      <c r="C1665" s="750"/>
      <c r="D1665" s="711"/>
      <c r="E1665" s="711"/>
      <c r="F1665" s="711"/>
      <c r="G1665" s="711"/>
      <c r="H1665" s="711"/>
      <c r="I1665" s="711"/>
      <c r="J1665" s="711"/>
      <c r="K1665" s="711"/>
      <c r="L1665" s="711"/>
      <c r="M1665" s="711"/>
      <c r="V1665" s="715"/>
      <c r="W1665" s="711"/>
      <c r="X1665" s="711"/>
      <c r="Y1665" s="711"/>
    </row>
    <row r="1666" spans="1:25" ht="14">
      <c r="A1666" s="711"/>
      <c r="B1666" s="711"/>
      <c r="C1666" s="750"/>
      <c r="D1666" s="711"/>
      <c r="E1666" s="711"/>
      <c r="F1666" s="711"/>
      <c r="G1666" s="711"/>
      <c r="H1666" s="711"/>
      <c r="I1666" s="711"/>
      <c r="J1666" s="711"/>
      <c r="K1666" s="711"/>
      <c r="L1666" s="711"/>
      <c r="M1666" s="711"/>
      <c r="V1666" s="715"/>
      <c r="W1666" s="711"/>
      <c r="X1666" s="711"/>
      <c r="Y1666" s="711"/>
    </row>
    <row r="1667" spans="1:25" ht="14">
      <c r="A1667" s="711"/>
      <c r="B1667" s="711"/>
      <c r="C1667" s="750"/>
      <c r="D1667" s="711"/>
      <c r="E1667" s="711"/>
      <c r="F1667" s="711"/>
      <c r="G1667" s="711"/>
      <c r="H1667" s="711"/>
      <c r="I1667" s="711"/>
      <c r="J1667" s="711"/>
      <c r="K1667" s="711"/>
      <c r="L1667" s="711"/>
      <c r="M1667" s="711"/>
      <c r="V1667" s="715"/>
      <c r="W1667" s="711"/>
      <c r="X1667" s="711"/>
      <c r="Y1667" s="711"/>
    </row>
    <row r="1668" spans="1:25" ht="14">
      <c r="A1668" s="711"/>
      <c r="B1668" s="711"/>
      <c r="C1668" s="750"/>
      <c r="D1668" s="711"/>
      <c r="E1668" s="711"/>
      <c r="F1668" s="711"/>
      <c r="G1668" s="711"/>
      <c r="H1668" s="711"/>
      <c r="I1668" s="711"/>
      <c r="J1668" s="711"/>
      <c r="K1668" s="711"/>
      <c r="L1668" s="711"/>
      <c r="M1668" s="711"/>
      <c r="V1668" s="715"/>
      <c r="W1668" s="711"/>
      <c r="X1668" s="711"/>
      <c r="Y1668" s="711"/>
    </row>
    <row r="1669" spans="1:25" ht="14">
      <c r="A1669" s="711"/>
      <c r="B1669" s="711"/>
      <c r="C1669" s="750"/>
      <c r="D1669" s="711"/>
      <c r="E1669" s="711"/>
      <c r="F1669" s="711"/>
      <c r="G1669" s="711"/>
      <c r="H1669" s="711"/>
      <c r="I1669" s="711"/>
      <c r="J1669" s="711"/>
      <c r="K1669" s="711"/>
      <c r="L1669" s="711"/>
      <c r="M1669" s="711"/>
      <c r="V1669" s="715"/>
      <c r="W1669" s="711"/>
      <c r="X1669" s="711"/>
      <c r="Y1669" s="711"/>
    </row>
    <row r="1670" spans="1:25" ht="14">
      <c r="A1670" s="711"/>
      <c r="B1670" s="711"/>
      <c r="C1670" s="750"/>
      <c r="D1670" s="711"/>
      <c r="E1670" s="711"/>
      <c r="F1670" s="711"/>
      <c r="G1670" s="711"/>
      <c r="H1670" s="711"/>
      <c r="I1670" s="711"/>
      <c r="J1670" s="711"/>
      <c r="K1670" s="711"/>
      <c r="L1670" s="711"/>
      <c r="M1670" s="711"/>
      <c r="V1670" s="715"/>
      <c r="W1670" s="711"/>
      <c r="X1670" s="711"/>
      <c r="Y1670" s="711"/>
    </row>
    <row r="1671" spans="1:25" ht="14">
      <c r="A1671" s="711"/>
      <c r="B1671" s="711"/>
      <c r="C1671" s="750"/>
      <c r="D1671" s="711"/>
      <c r="E1671" s="711"/>
      <c r="F1671" s="711"/>
      <c r="G1671" s="711"/>
      <c r="H1671" s="711"/>
      <c r="I1671" s="711"/>
      <c r="J1671" s="711"/>
      <c r="K1671" s="711"/>
      <c r="L1671" s="711"/>
      <c r="M1671" s="711"/>
      <c r="V1671" s="715"/>
      <c r="W1671" s="711"/>
      <c r="X1671" s="711"/>
      <c r="Y1671" s="711"/>
    </row>
    <row r="1672" spans="1:25" ht="14">
      <c r="A1672" s="711"/>
      <c r="B1672" s="711"/>
      <c r="C1672" s="750"/>
      <c r="D1672" s="711"/>
      <c r="E1672" s="711"/>
      <c r="F1672" s="711"/>
      <c r="G1672" s="711"/>
      <c r="H1672" s="711"/>
      <c r="I1672" s="711"/>
      <c r="J1672" s="711"/>
      <c r="K1672" s="711"/>
      <c r="L1672" s="711"/>
      <c r="M1672" s="711"/>
      <c r="V1672" s="715"/>
      <c r="W1672" s="711"/>
      <c r="X1672" s="711"/>
      <c r="Y1672" s="711"/>
    </row>
    <row r="1673" spans="1:25" ht="14">
      <c r="A1673" s="711"/>
      <c r="B1673" s="711"/>
      <c r="C1673" s="750"/>
      <c r="D1673" s="711"/>
      <c r="E1673" s="711"/>
      <c r="F1673" s="711"/>
      <c r="G1673" s="711"/>
      <c r="H1673" s="711"/>
      <c r="I1673" s="711"/>
      <c r="J1673" s="711"/>
      <c r="K1673" s="711"/>
      <c r="L1673" s="711"/>
      <c r="M1673" s="711"/>
      <c r="V1673" s="715"/>
      <c r="W1673" s="711"/>
      <c r="X1673" s="711"/>
      <c r="Y1673" s="711"/>
    </row>
    <row r="1674" spans="1:25" ht="14">
      <c r="A1674" s="711"/>
      <c r="B1674" s="711"/>
      <c r="C1674" s="750"/>
      <c r="D1674" s="711"/>
      <c r="E1674" s="711"/>
      <c r="F1674" s="711"/>
      <c r="G1674" s="711"/>
      <c r="H1674" s="711"/>
      <c r="I1674" s="711"/>
      <c r="J1674" s="711"/>
      <c r="K1674" s="711"/>
      <c r="L1674" s="711"/>
      <c r="M1674" s="711"/>
      <c r="V1674" s="715"/>
      <c r="W1674" s="711"/>
      <c r="X1674" s="711"/>
      <c r="Y1674" s="711"/>
    </row>
    <row r="1675" spans="1:25" ht="14">
      <c r="A1675" s="711"/>
      <c r="B1675" s="711"/>
      <c r="C1675" s="750"/>
      <c r="D1675" s="711"/>
      <c r="E1675" s="711"/>
      <c r="F1675" s="711"/>
      <c r="G1675" s="711"/>
      <c r="H1675" s="711"/>
      <c r="I1675" s="711"/>
      <c r="J1675" s="711"/>
      <c r="K1675" s="711"/>
      <c r="L1675" s="711"/>
      <c r="M1675" s="711"/>
      <c r="V1675" s="715"/>
      <c r="W1675" s="711"/>
      <c r="X1675" s="711"/>
      <c r="Y1675" s="711"/>
    </row>
    <row r="1676" spans="1:25" ht="14">
      <c r="A1676" s="711"/>
      <c r="B1676" s="711"/>
      <c r="C1676" s="750"/>
      <c r="D1676" s="711"/>
      <c r="E1676" s="711"/>
      <c r="F1676" s="711"/>
      <c r="G1676" s="711"/>
      <c r="H1676" s="711"/>
      <c r="I1676" s="711"/>
      <c r="J1676" s="711"/>
      <c r="K1676" s="711"/>
      <c r="L1676" s="711"/>
      <c r="M1676" s="711"/>
      <c r="V1676" s="715"/>
      <c r="W1676" s="711"/>
      <c r="X1676" s="711"/>
      <c r="Y1676" s="711"/>
    </row>
    <row r="1677" spans="1:25" ht="14">
      <c r="A1677" s="711"/>
      <c r="B1677" s="711"/>
      <c r="C1677" s="750"/>
      <c r="D1677" s="711"/>
      <c r="E1677" s="711"/>
      <c r="F1677" s="711"/>
      <c r="G1677" s="711"/>
      <c r="H1677" s="711"/>
      <c r="I1677" s="711"/>
      <c r="J1677" s="711"/>
      <c r="K1677" s="711"/>
      <c r="L1677" s="711"/>
      <c r="M1677" s="711"/>
      <c r="V1677" s="715"/>
      <c r="W1677" s="711"/>
      <c r="X1677" s="711"/>
      <c r="Y1677" s="711"/>
    </row>
    <row r="1678" spans="1:25" ht="14">
      <c r="A1678" s="711"/>
      <c r="B1678" s="711"/>
      <c r="C1678" s="750"/>
      <c r="D1678" s="711"/>
      <c r="E1678" s="711"/>
      <c r="F1678" s="711"/>
      <c r="G1678" s="711"/>
      <c r="H1678" s="711"/>
      <c r="I1678" s="711"/>
      <c r="J1678" s="711"/>
      <c r="K1678" s="711"/>
      <c r="L1678" s="711"/>
      <c r="M1678" s="711"/>
      <c r="V1678" s="715"/>
      <c r="W1678" s="711"/>
      <c r="X1678" s="711"/>
      <c r="Y1678" s="711"/>
    </row>
    <row r="1679" spans="1:25" ht="14">
      <c r="A1679" s="711"/>
      <c r="B1679" s="711"/>
      <c r="C1679" s="750"/>
      <c r="D1679" s="711"/>
      <c r="E1679" s="711"/>
      <c r="F1679" s="711"/>
      <c r="G1679" s="711"/>
      <c r="H1679" s="711"/>
      <c r="I1679" s="711"/>
      <c r="J1679" s="711"/>
      <c r="K1679" s="711"/>
      <c r="L1679" s="711"/>
      <c r="M1679" s="711"/>
      <c r="V1679" s="715"/>
      <c r="W1679" s="711"/>
      <c r="X1679" s="711"/>
      <c r="Y1679" s="711"/>
    </row>
    <row r="1680" spans="1:25" ht="14">
      <c r="A1680" s="711"/>
      <c r="B1680" s="711"/>
      <c r="C1680" s="750"/>
      <c r="D1680" s="711"/>
      <c r="E1680" s="711"/>
      <c r="F1680" s="711"/>
      <c r="G1680" s="711"/>
      <c r="H1680" s="711"/>
      <c r="I1680" s="711"/>
      <c r="J1680" s="711"/>
      <c r="K1680" s="711"/>
      <c r="L1680" s="711"/>
      <c r="M1680" s="711"/>
      <c r="V1680" s="715"/>
      <c r="W1680" s="711"/>
      <c r="X1680" s="711"/>
      <c r="Y1680" s="711"/>
    </row>
    <row r="1681" spans="1:25" ht="14">
      <c r="A1681" s="711"/>
      <c r="B1681" s="711"/>
      <c r="C1681" s="750"/>
      <c r="D1681" s="711"/>
      <c r="E1681" s="711"/>
      <c r="F1681" s="711"/>
      <c r="G1681" s="711"/>
      <c r="H1681" s="711"/>
      <c r="I1681" s="711"/>
      <c r="J1681" s="711"/>
      <c r="K1681" s="711"/>
      <c r="L1681" s="711"/>
      <c r="M1681" s="711"/>
      <c r="V1681" s="715"/>
      <c r="W1681" s="711"/>
      <c r="X1681" s="711"/>
      <c r="Y1681" s="711"/>
    </row>
    <row r="1682" spans="1:25" ht="14">
      <c r="A1682" s="711"/>
      <c r="B1682" s="711"/>
      <c r="C1682" s="750"/>
      <c r="D1682" s="711"/>
      <c r="E1682" s="711"/>
      <c r="F1682" s="711"/>
      <c r="G1682" s="711"/>
      <c r="H1682" s="711"/>
      <c r="I1682" s="711"/>
      <c r="J1682" s="711"/>
      <c r="K1682" s="711"/>
      <c r="L1682" s="711"/>
      <c r="M1682" s="711"/>
      <c r="V1682" s="715"/>
      <c r="W1682" s="711"/>
      <c r="X1682" s="711"/>
      <c r="Y1682" s="711"/>
    </row>
    <row r="1683" spans="1:25" ht="14">
      <c r="A1683" s="711"/>
      <c r="B1683" s="711"/>
      <c r="C1683" s="750"/>
      <c r="D1683" s="711"/>
      <c r="E1683" s="711"/>
      <c r="F1683" s="711"/>
      <c r="G1683" s="711"/>
      <c r="H1683" s="711"/>
      <c r="I1683" s="711"/>
      <c r="J1683" s="711"/>
      <c r="K1683" s="711"/>
      <c r="L1683" s="711"/>
      <c r="M1683" s="711"/>
      <c r="V1683" s="715"/>
      <c r="W1683" s="711"/>
      <c r="X1683" s="711"/>
      <c r="Y1683" s="711"/>
    </row>
    <row r="1684" spans="1:25" ht="14">
      <c r="A1684" s="711"/>
      <c r="B1684" s="711"/>
      <c r="C1684" s="750"/>
      <c r="D1684" s="711"/>
      <c r="E1684" s="711"/>
      <c r="F1684" s="711"/>
      <c r="G1684" s="711"/>
      <c r="H1684" s="711"/>
      <c r="I1684" s="711"/>
      <c r="J1684" s="711"/>
      <c r="K1684" s="711"/>
      <c r="L1684" s="711"/>
      <c r="M1684" s="711"/>
      <c r="V1684" s="715"/>
      <c r="W1684" s="711"/>
      <c r="X1684" s="711"/>
      <c r="Y1684" s="711"/>
    </row>
    <row r="1685" spans="1:25" ht="14">
      <c r="A1685" s="711"/>
      <c r="B1685" s="711"/>
      <c r="C1685" s="750"/>
      <c r="D1685" s="711"/>
      <c r="E1685" s="711"/>
      <c r="F1685" s="711"/>
      <c r="G1685" s="711"/>
      <c r="H1685" s="711"/>
      <c r="I1685" s="711"/>
      <c r="J1685" s="711"/>
      <c r="K1685" s="711"/>
      <c r="L1685" s="711"/>
      <c r="M1685" s="711"/>
      <c r="V1685" s="715"/>
      <c r="W1685" s="711"/>
      <c r="X1685" s="711"/>
      <c r="Y1685" s="711"/>
    </row>
    <row r="1686" spans="1:25" ht="14">
      <c r="A1686" s="711"/>
      <c r="B1686" s="711"/>
      <c r="C1686" s="750"/>
      <c r="D1686" s="711"/>
      <c r="E1686" s="711"/>
      <c r="F1686" s="711"/>
      <c r="G1686" s="711"/>
      <c r="H1686" s="711"/>
      <c r="I1686" s="711"/>
      <c r="J1686" s="711"/>
      <c r="K1686" s="711"/>
      <c r="L1686" s="711"/>
      <c r="M1686" s="711"/>
      <c r="V1686" s="715"/>
      <c r="W1686" s="711"/>
      <c r="X1686" s="711"/>
      <c r="Y1686" s="711"/>
    </row>
    <row r="1687" spans="1:25" ht="14">
      <c r="A1687" s="711"/>
      <c r="B1687" s="711"/>
      <c r="C1687" s="750"/>
      <c r="D1687" s="711"/>
      <c r="E1687" s="711"/>
      <c r="F1687" s="711"/>
      <c r="G1687" s="711"/>
      <c r="H1687" s="711"/>
      <c r="I1687" s="711"/>
      <c r="J1687" s="711"/>
      <c r="K1687" s="711"/>
      <c r="L1687" s="711"/>
      <c r="M1687" s="711"/>
      <c r="V1687" s="715"/>
      <c r="W1687" s="711"/>
      <c r="X1687" s="711"/>
      <c r="Y1687" s="711"/>
    </row>
    <row r="1688" spans="1:25" ht="14">
      <c r="A1688" s="711"/>
      <c r="B1688" s="711"/>
      <c r="C1688" s="750"/>
      <c r="D1688" s="711"/>
      <c r="E1688" s="711"/>
      <c r="F1688" s="711"/>
      <c r="G1688" s="711"/>
      <c r="H1688" s="711"/>
      <c r="I1688" s="711"/>
      <c r="J1688" s="711"/>
      <c r="K1688" s="711"/>
      <c r="L1688" s="711"/>
      <c r="M1688" s="711"/>
      <c r="V1688" s="715"/>
      <c r="W1688" s="711"/>
      <c r="X1688" s="711"/>
      <c r="Y1688" s="711"/>
    </row>
    <row r="1689" spans="1:25" ht="14">
      <c r="A1689" s="711"/>
      <c r="B1689" s="711"/>
      <c r="C1689" s="750"/>
      <c r="D1689" s="711"/>
      <c r="E1689" s="711"/>
      <c r="F1689" s="711"/>
      <c r="G1689" s="711"/>
      <c r="H1689" s="711"/>
      <c r="I1689" s="711"/>
      <c r="J1689" s="711"/>
      <c r="K1689" s="711"/>
      <c r="L1689" s="711"/>
      <c r="M1689" s="711"/>
      <c r="V1689" s="715"/>
      <c r="W1689" s="711"/>
      <c r="X1689" s="711"/>
      <c r="Y1689" s="711"/>
    </row>
    <row r="1690" spans="1:25" ht="14">
      <c r="A1690" s="711"/>
      <c r="B1690" s="711"/>
      <c r="C1690" s="750"/>
      <c r="D1690" s="711"/>
      <c r="E1690" s="711"/>
      <c r="F1690" s="711"/>
      <c r="G1690" s="711"/>
      <c r="H1690" s="711"/>
      <c r="I1690" s="711"/>
      <c r="J1690" s="711"/>
      <c r="K1690" s="711"/>
      <c r="L1690" s="711"/>
      <c r="M1690" s="711"/>
      <c r="V1690" s="715"/>
      <c r="W1690" s="711"/>
      <c r="X1690" s="711"/>
      <c r="Y1690" s="711"/>
    </row>
    <row r="1691" spans="1:25" ht="14">
      <c r="A1691" s="711"/>
      <c r="B1691" s="711"/>
      <c r="C1691" s="750"/>
      <c r="D1691" s="711"/>
      <c r="E1691" s="711"/>
      <c r="F1691" s="711"/>
      <c r="G1691" s="711"/>
      <c r="H1691" s="711"/>
      <c r="I1691" s="711"/>
      <c r="J1691" s="711"/>
      <c r="K1691" s="711"/>
      <c r="L1691" s="711"/>
      <c r="M1691" s="711"/>
      <c r="V1691" s="715"/>
      <c r="W1691" s="711"/>
      <c r="X1691" s="711"/>
      <c r="Y1691" s="711"/>
    </row>
    <row r="1692" spans="1:25" ht="14">
      <c r="A1692" s="711"/>
      <c r="B1692" s="711"/>
      <c r="C1692" s="750"/>
      <c r="D1692" s="711"/>
      <c r="E1692" s="711"/>
      <c r="F1692" s="711"/>
      <c r="G1692" s="711"/>
      <c r="H1692" s="711"/>
      <c r="I1692" s="711"/>
      <c r="J1692" s="711"/>
      <c r="K1692" s="711"/>
      <c r="L1692" s="711"/>
      <c r="M1692" s="711"/>
      <c r="V1692" s="715"/>
      <c r="W1692" s="711"/>
      <c r="X1692" s="711"/>
      <c r="Y1692" s="711"/>
    </row>
    <row r="1693" spans="1:25" ht="14">
      <c r="A1693" s="711"/>
      <c r="B1693" s="711"/>
      <c r="C1693" s="750"/>
      <c r="D1693" s="711"/>
      <c r="E1693" s="711"/>
      <c r="F1693" s="711"/>
      <c r="G1693" s="711"/>
      <c r="H1693" s="711"/>
      <c r="I1693" s="711"/>
      <c r="J1693" s="711"/>
      <c r="K1693" s="711"/>
      <c r="L1693" s="711"/>
      <c r="M1693" s="711"/>
      <c r="V1693" s="715"/>
      <c r="W1693" s="711"/>
      <c r="X1693" s="711"/>
      <c r="Y1693" s="711"/>
    </row>
    <row r="1694" spans="1:25" ht="14">
      <c r="A1694" s="711"/>
      <c r="B1694" s="711"/>
      <c r="C1694" s="750"/>
      <c r="D1694" s="711"/>
      <c r="E1694" s="711"/>
      <c r="F1694" s="711"/>
      <c r="G1694" s="711"/>
      <c r="H1694" s="711"/>
      <c r="I1694" s="711"/>
      <c r="J1694" s="711"/>
      <c r="K1694" s="711"/>
      <c r="L1694" s="711"/>
      <c r="M1694" s="711"/>
      <c r="V1694" s="715"/>
      <c r="W1694" s="711"/>
      <c r="X1694" s="711"/>
      <c r="Y1694" s="711"/>
    </row>
    <row r="1695" spans="1:25" ht="14">
      <c r="A1695" s="711"/>
      <c r="B1695" s="711"/>
      <c r="C1695" s="750"/>
      <c r="D1695" s="711"/>
      <c r="E1695" s="711"/>
      <c r="F1695" s="711"/>
      <c r="G1695" s="711"/>
      <c r="H1695" s="711"/>
      <c r="I1695" s="711"/>
      <c r="J1695" s="711"/>
      <c r="K1695" s="711"/>
      <c r="L1695" s="711"/>
      <c r="M1695" s="711"/>
      <c r="V1695" s="715"/>
      <c r="W1695" s="711"/>
      <c r="X1695" s="711"/>
      <c r="Y1695" s="711"/>
    </row>
    <row r="1696" spans="1:25" ht="14">
      <c r="A1696" s="711"/>
      <c r="B1696" s="711"/>
      <c r="C1696" s="750"/>
      <c r="D1696" s="711"/>
      <c r="E1696" s="711"/>
      <c r="F1696" s="711"/>
      <c r="G1696" s="711"/>
      <c r="H1696" s="711"/>
      <c r="I1696" s="711"/>
      <c r="J1696" s="711"/>
      <c r="K1696" s="711"/>
      <c r="L1696" s="711"/>
      <c r="M1696" s="711"/>
      <c r="V1696" s="715"/>
      <c r="W1696" s="711"/>
      <c r="X1696" s="711"/>
      <c r="Y1696" s="711"/>
    </row>
    <row r="1697" spans="1:25" ht="14">
      <c r="A1697" s="711"/>
      <c r="B1697" s="711"/>
      <c r="C1697" s="750"/>
      <c r="D1697" s="711"/>
      <c r="E1697" s="711"/>
      <c r="F1697" s="711"/>
      <c r="G1697" s="711"/>
      <c r="H1697" s="711"/>
      <c r="I1697" s="711"/>
      <c r="J1697" s="711"/>
      <c r="K1697" s="711"/>
      <c r="L1697" s="711"/>
      <c r="M1697" s="711"/>
      <c r="V1697" s="715"/>
      <c r="W1697" s="711"/>
      <c r="X1697" s="711"/>
      <c r="Y1697" s="711"/>
    </row>
    <row r="1698" spans="1:25" ht="14">
      <c r="A1698" s="711"/>
      <c r="B1698" s="711"/>
      <c r="C1698" s="750"/>
      <c r="D1698" s="711"/>
      <c r="E1698" s="711"/>
      <c r="F1698" s="711"/>
      <c r="G1698" s="711"/>
      <c r="H1698" s="711"/>
      <c r="I1698" s="711"/>
      <c r="J1698" s="711"/>
      <c r="K1698" s="711"/>
      <c r="L1698" s="711"/>
      <c r="M1698" s="711"/>
      <c r="V1698" s="715"/>
      <c r="W1698" s="711"/>
      <c r="X1698" s="711"/>
      <c r="Y1698" s="711"/>
    </row>
    <row r="1699" spans="1:25" ht="14">
      <c r="A1699" s="711"/>
      <c r="B1699" s="711"/>
      <c r="C1699" s="750"/>
      <c r="D1699" s="711"/>
      <c r="E1699" s="711"/>
      <c r="F1699" s="711"/>
      <c r="G1699" s="711"/>
      <c r="H1699" s="711"/>
      <c r="I1699" s="711"/>
      <c r="J1699" s="711"/>
      <c r="K1699" s="711"/>
      <c r="L1699" s="711"/>
      <c r="M1699" s="711"/>
      <c r="V1699" s="715"/>
      <c r="W1699" s="711"/>
      <c r="X1699" s="711"/>
      <c r="Y1699" s="711"/>
    </row>
    <row r="1700" spans="1:25" ht="14">
      <c r="A1700" s="711"/>
      <c r="B1700" s="711"/>
      <c r="C1700" s="750"/>
      <c r="D1700" s="711"/>
      <c r="E1700" s="711"/>
      <c r="F1700" s="711"/>
      <c r="G1700" s="711"/>
      <c r="H1700" s="711"/>
      <c r="I1700" s="711"/>
      <c r="J1700" s="711"/>
      <c r="K1700" s="711"/>
      <c r="L1700" s="711"/>
      <c r="M1700" s="711"/>
      <c r="V1700" s="715"/>
      <c r="W1700" s="711"/>
      <c r="X1700" s="711"/>
      <c r="Y1700" s="711"/>
    </row>
    <row r="1701" spans="1:25" ht="14">
      <c r="A1701" s="711"/>
      <c r="B1701" s="711"/>
      <c r="C1701" s="750"/>
      <c r="D1701" s="711"/>
      <c r="E1701" s="711"/>
      <c r="F1701" s="711"/>
      <c r="G1701" s="711"/>
      <c r="H1701" s="711"/>
      <c r="I1701" s="711"/>
      <c r="J1701" s="711"/>
      <c r="K1701" s="711"/>
      <c r="L1701" s="711"/>
      <c r="M1701" s="711"/>
      <c r="V1701" s="715"/>
      <c r="W1701" s="711"/>
      <c r="X1701" s="711"/>
      <c r="Y1701" s="711"/>
    </row>
    <row r="1702" spans="1:25" ht="14">
      <c r="A1702" s="711"/>
      <c r="B1702" s="711"/>
      <c r="C1702" s="750"/>
      <c r="D1702" s="711"/>
      <c r="E1702" s="711"/>
      <c r="F1702" s="711"/>
      <c r="G1702" s="711"/>
      <c r="H1702" s="711"/>
      <c r="I1702" s="711"/>
      <c r="J1702" s="711"/>
      <c r="K1702" s="711"/>
      <c r="L1702" s="711"/>
      <c r="M1702" s="711"/>
      <c r="V1702" s="715"/>
      <c r="W1702" s="711"/>
      <c r="X1702" s="711"/>
      <c r="Y1702" s="711"/>
    </row>
    <row r="1703" spans="1:25" ht="14">
      <c r="A1703" s="711"/>
      <c r="B1703" s="711"/>
      <c r="C1703" s="750"/>
      <c r="D1703" s="711"/>
      <c r="E1703" s="711"/>
      <c r="F1703" s="711"/>
      <c r="G1703" s="711"/>
      <c r="H1703" s="711"/>
      <c r="I1703" s="711"/>
      <c r="J1703" s="711"/>
      <c r="K1703" s="711"/>
      <c r="L1703" s="711"/>
      <c r="M1703" s="711"/>
      <c r="V1703" s="715"/>
      <c r="W1703" s="711"/>
      <c r="X1703" s="711"/>
      <c r="Y1703" s="711"/>
    </row>
    <row r="1704" spans="1:25" ht="14">
      <c r="A1704" s="711"/>
      <c r="B1704" s="711"/>
      <c r="C1704" s="750"/>
      <c r="D1704" s="711"/>
      <c r="E1704" s="711"/>
      <c r="F1704" s="711"/>
      <c r="G1704" s="711"/>
      <c r="H1704" s="711"/>
      <c r="I1704" s="711"/>
      <c r="J1704" s="711"/>
      <c r="K1704" s="711"/>
      <c r="L1704" s="711"/>
      <c r="M1704" s="711"/>
      <c r="V1704" s="715"/>
      <c r="W1704" s="711"/>
      <c r="X1704" s="711"/>
      <c r="Y1704" s="711"/>
    </row>
    <row r="1705" spans="1:25" ht="14">
      <c r="A1705" s="711"/>
      <c r="B1705" s="711"/>
      <c r="C1705" s="750"/>
      <c r="D1705" s="711"/>
      <c r="E1705" s="711"/>
      <c r="F1705" s="711"/>
      <c r="G1705" s="711"/>
      <c r="H1705" s="711"/>
      <c r="I1705" s="711"/>
      <c r="J1705" s="711"/>
      <c r="K1705" s="711"/>
      <c r="L1705" s="711"/>
      <c r="M1705" s="711"/>
      <c r="V1705" s="715"/>
      <c r="W1705" s="711"/>
      <c r="X1705" s="711"/>
      <c r="Y1705" s="711"/>
    </row>
    <row r="1706" spans="1:25" ht="14">
      <c r="A1706" s="711"/>
      <c r="B1706" s="711"/>
      <c r="C1706" s="750"/>
      <c r="D1706" s="711"/>
      <c r="E1706" s="711"/>
      <c r="F1706" s="711"/>
      <c r="G1706" s="711"/>
      <c r="H1706" s="711"/>
      <c r="I1706" s="711"/>
      <c r="J1706" s="711"/>
      <c r="K1706" s="711"/>
      <c r="L1706" s="711"/>
      <c r="M1706" s="711"/>
      <c r="V1706" s="715"/>
      <c r="W1706" s="711"/>
      <c r="X1706" s="711"/>
      <c r="Y1706" s="711"/>
    </row>
    <row r="1707" spans="1:25" ht="14">
      <c r="A1707" s="711"/>
      <c r="B1707" s="711"/>
      <c r="C1707" s="750"/>
      <c r="D1707" s="711"/>
      <c r="E1707" s="711"/>
      <c r="F1707" s="711"/>
      <c r="G1707" s="711"/>
      <c r="H1707" s="711"/>
      <c r="I1707" s="711"/>
      <c r="J1707" s="711"/>
      <c r="K1707" s="711"/>
      <c r="L1707" s="711"/>
      <c r="M1707" s="711"/>
      <c r="V1707" s="715"/>
      <c r="W1707" s="711"/>
      <c r="X1707" s="711"/>
      <c r="Y1707" s="711"/>
    </row>
    <row r="1708" spans="1:25" ht="14">
      <c r="A1708" s="711"/>
      <c r="B1708" s="711"/>
      <c r="C1708" s="750"/>
      <c r="D1708" s="711"/>
      <c r="E1708" s="711"/>
      <c r="F1708" s="711"/>
      <c r="G1708" s="711"/>
      <c r="H1708" s="711"/>
      <c r="I1708" s="711"/>
      <c r="J1708" s="711"/>
      <c r="K1708" s="711"/>
      <c r="L1708" s="711"/>
      <c r="M1708" s="711"/>
      <c r="V1708" s="715"/>
      <c r="W1708" s="711"/>
      <c r="X1708" s="711"/>
      <c r="Y1708" s="711"/>
    </row>
    <row r="1709" spans="1:25" ht="14">
      <c r="A1709" s="711"/>
      <c r="B1709" s="711"/>
      <c r="C1709" s="750"/>
      <c r="D1709" s="711"/>
      <c r="E1709" s="711"/>
      <c r="F1709" s="711"/>
      <c r="G1709" s="711"/>
      <c r="H1709" s="711"/>
      <c r="I1709" s="711"/>
      <c r="J1709" s="711"/>
      <c r="K1709" s="711"/>
      <c r="L1709" s="711"/>
      <c r="M1709" s="711"/>
      <c r="V1709" s="715"/>
      <c r="W1709" s="711"/>
      <c r="X1709" s="711"/>
      <c r="Y1709" s="711"/>
    </row>
    <row r="1710" spans="1:25" ht="14">
      <c r="A1710" s="711"/>
      <c r="B1710" s="711"/>
      <c r="C1710" s="750"/>
      <c r="D1710" s="711"/>
      <c r="E1710" s="711"/>
      <c r="F1710" s="711"/>
      <c r="G1710" s="711"/>
      <c r="H1710" s="711"/>
      <c r="I1710" s="711"/>
      <c r="J1710" s="711"/>
      <c r="K1710" s="711"/>
      <c r="L1710" s="711"/>
      <c r="M1710" s="711"/>
      <c r="V1710" s="715"/>
      <c r="W1710" s="711"/>
      <c r="X1710" s="711"/>
      <c r="Y1710" s="711"/>
    </row>
    <row r="1711" spans="1:25" ht="14">
      <c r="A1711" s="711"/>
      <c r="B1711" s="711"/>
      <c r="C1711" s="750"/>
      <c r="D1711" s="711"/>
      <c r="E1711" s="711"/>
      <c r="F1711" s="711"/>
      <c r="G1711" s="711"/>
      <c r="H1711" s="711"/>
      <c r="I1711" s="711"/>
      <c r="J1711" s="711"/>
      <c r="K1711" s="711"/>
      <c r="L1711" s="711"/>
      <c r="M1711" s="711"/>
      <c r="V1711" s="715"/>
      <c r="W1711" s="711"/>
      <c r="X1711" s="711"/>
      <c r="Y1711" s="711"/>
    </row>
    <row r="1712" spans="1:25" ht="14">
      <c r="A1712" s="711"/>
      <c r="B1712" s="711"/>
      <c r="C1712" s="750"/>
      <c r="D1712" s="711"/>
      <c r="E1712" s="711"/>
      <c r="F1712" s="711"/>
      <c r="G1712" s="711"/>
      <c r="H1712" s="711"/>
      <c r="I1712" s="711"/>
      <c r="J1712" s="711"/>
      <c r="K1712" s="711"/>
      <c r="L1712" s="711"/>
      <c r="M1712" s="711"/>
      <c r="V1712" s="715"/>
      <c r="W1712" s="711"/>
      <c r="X1712" s="711"/>
      <c r="Y1712" s="711"/>
    </row>
    <row r="1713" spans="1:25" ht="14">
      <c r="A1713" s="711"/>
      <c r="B1713" s="711"/>
      <c r="C1713" s="750"/>
      <c r="D1713" s="711"/>
      <c r="E1713" s="711"/>
      <c r="F1713" s="711"/>
      <c r="G1713" s="711"/>
      <c r="H1713" s="711"/>
      <c r="I1713" s="711"/>
      <c r="J1713" s="711"/>
      <c r="K1713" s="711"/>
      <c r="L1713" s="711"/>
      <c r="M1713" s="711"/>
      <c r="V1713" s="715"/>
      <c r="W1713" s="711"/>
      <c r="X1713" s="711"/>
      <c r="Y1713" s="711"/>
    </row>
    <row r="1714" spans="1:25" ht="14">
      <c r="A1714" s="711"/>
      <c r="B1714" s="711"/>
      <c r="C1714" s="750"/>
      <c r="D1714" s="711"/>
      <c r="E1714" s="711"/>
      <c r="F1714" s="711"/>
      <c r="G1714" s="711"/>
      <c r="H1714" s="711"/>
      <c r="I1714" s="711"/>
      <c r="J1714" s="711"/>
      <c r="K1714" s="711"/>
      <c r="L1714" s="711"/>
      <c r="M1714" s="711"/>
      <c r="V1714" s="715"/>
      <c r="W1714" s="711"/>
      <c r="X1714" s="711"/>
      <c r="Y1714" s="711"/>
    </row>
    <row r="1715" spans="1:25" ht="14">
      <c r="A1715" s="711"/>
      <c r="B1715" s="711"/>
      <c r="C1715" s="750"/>
      <c r="D1715" s="711"/>
      <c r="E1715" s="711"/>
      <c r="F1715" s="711"/>
      <c r="G1715" s="711"/>
      <c r="H1715" s="711"/>
      <c r="I1715" s="711"/>
      <c r="J1715" s="711"/>
      <c r="K1715" s="711"/>
      <c r="L1715" s="711"/>
      <c r="M1715" s="711"/>
      <c r="V1715" s="715"/>
      <c r="W1715" s="711"/>
      <c r="X1715" s="711"/>
      <c r="Y1715" s="711"/>
    </row>
    <row r="1716" spans="1:25" ht="14">
      <c r="A1716" s="711"/>
      <c r="B1716" s="711"/>
      <c r="C1716" s="750"/>
      <c r="D1716" s="711"/>
      <c r="E1716" s="711"/>
      <c r="F1716" s="711"/>
      <c r="G1716" s="711"/>
      <c r="H1716" s="711"/>
      <c r="I1716" s="711"/>
      <c r="J1716" s="711"/>
      <c r="K1716" s="711"/>
      <c r="L1716" s="711"/>
      <c r="M1716" s="711"/>
      <c r="V1716" s="715"/>
      <c r="W1716" s="711"/>
      <c r="X1716" s="711"/>
      <c r="Y1716" s="711"/>
    </row>
    <row r="1717" spans="1:25" ht="14">
      <c r="A1717" s="711"/>
      <c r="B1717" s="711"/>
      <c r="C1717" s="750"/>
      <c r="D1717" s="711"/>
      <c r="E1717" s="711"/>
      <c r="F1717" s="711"/>
      <c r="G1717" s="711"/>
      <c r="H1717" s="711"/>
      <c r="I1717" s="711"/>
      <c r="J1717" s="711"/>
      <c r="K1717" s="711"/>
      <c r="L1717" s="711"/>
      <c r="M1717" s="711"/>
      <c r="V1717" s="715"/>
      <c r="W1717" s="711"/>
      <c r="X1717" s="711"/>
      <c r="Y1717" s="711"/>
    </row>
    <row r="1718" spans="1:25" ht="14">
      <c r="A1718" s="711"/>
      <c r="B1718" s="711"/>
      <c r="C1718" s="750"/>
      <c r="D1718" s="711"/>
      <c r="E1718" s="711"/>
      <c r="F1718" s="711"/>
      <c r="G1718" s="711"/>
      <c r="H1718" s="711"/>
      <c r="I1718" s="711"/>
      <c r="J1718" s="711"/>
      <c r="K1718" s="711"/>
      <c r="L1718" s="711"/>
      <c r="M1718" s="711"/>
      <c r="V1718" s="715"/>
      <c r="W1718" s="711"/>
      <c r="X1718" s="711"/>
      <c r="Y1718" s="711"/>
    </row>
    <row r="1719" spans="1:25" ht="14">
      <c r="A1719" s="711"/>
      <c r="B1719" s="711"/>
      <c r="C1719" s="750"/>
      <c r="D1719" s="711"/>
      <c r="E1719" s="711"/>
      <c r="F1719" s="711"/>
      <c r="G1719" s="711"/>
      <c r="H1719" s="711"/>
      <c r="I1719" s="711"/>
      <c r="J1719" s="711"/>
      <c r="K1719" s="711"/>
      <c r="L1719" s="711"/>
      <c r="M1719" s="711"/>
      <c r="V1719" s="715"/>
      <c r="W1719" s="711"/>
      <c r="X1719" s="711"/>
      <c r="Y1719" s="711"/>
    </row>
    <row r="1720" spans="1:25" ht="14">
      <c r="A1720" s="711"/>
      <c r="B1720" s="711"/>
      <c r="C1720" s="750"/>
      <c r="D1720" s="711"/>
      <c r="E1720" s="711"/>
      <c r="F1720" s="711"/>
      <c r="G1720" s="711"/>
      <c r="H1720" s="711"/>
      <c r="I1720" s="711"/>
      <c r="J1720" s="711"/>
      <c r="K1720" s="711"/>
      <c r="L1720" s="711"/>
      <c r="M1720" s="711"/>
      <c r="V1720" s="715"/>
      <c r="W1720" s="711"/>
      <c r="X1720" s="711"/>
      <c r="Y1720" s="711"/>
    </row>
    <row r="1721" spans="1:25" ht="14">
      <c r="A1721" s="711"/>
      <c r="B1721" s="711"/>
      <c r="C1721" s="750"/>
      <c r="D1721" s="711"/>
      <c r="E1721" s="711"/>
      <c r="F1721" s="711"/>
      <c r="G1721" s="711"/>
      <c r="H1721" s="711"/>
      <c r="I1721" s="711"/>
      <c r="J1721" s="711"/>
      <c r="K1721" s="711"/>
      <c r="L1721" s="711"/>
      <c r="M1721" s="711"/>
      <c r="V1721" s="715"/>
      <c r="W1721" s="711"/>
      <c r="X1721" s="711"/>
      <c r="Y1721" s="711"/>
    </row>
    <row r="1722" spans="1:25" ht="14">
      <c r="A1722" s="711"/>
      <c r="B1722" s="711"/>
      <c r="C1722" s="750"/>
      <c r="D1722" s="711"/>
      <c r="E1722" s="711"/>
      <c r="F1722" s="711"/>
      <c r="G1722" s="711"/>
      <c r="H1722" s="711"/>
      <c r="I1722" s="711"/>
      <c r="J1722" s="711"/>
      <c r="K1722" s="711"/>
      <c r="L1722" s="711"/>
      <c r="M1722" s="711"/>
      <c r="V1722" s="715"/>
      <c r="W1722" s="711"/>
      <c r="X1722" s="711"/>
      <c r="Y1722" s="711"/>
    </row>
    <row r="1723" spans="1:25" ht="14">
      <c r="A1723" s="711"/>
      <c r="B1723" s="711"/>
      <c r="C1723" s="750"/>
      <c r="D1723" s="711"/>
      <c r="E1723" s="711"/>
      <c r="F1723" s="711"/>
      <c r="G1723" s="711"/>
      <c r="H1723" s="711"/>
      <c r="I1723" s="711"/>
      <c r="J1723" s="711"/>
      <c r="K1723" s="711"/>
      <c r="L1723" s="711"/>
      <c r="M1723" s="711"/>
      <c r="V1723" s="715"/>
      <c r="W1723" s="711"/>
      <c r="X1723" s="711"/>
      <c r="Y1723" s="711"/>
    </row>
    <row r="1724" spans="1:25" ht="14">
      <c r="A1724" s="711"/>
      <c r="B1724" s="711"/>
      <c r="C1724" s="750"/>
      <c r="D1724" s="711"/>
      <c r="E1724" s="711"/>
      <c r="F1724" s="711"/>
      <c r="G1724" s="711"/>
      <c r="H1724" s="711"/>
      <c r="I1724" s="711"/>
      <c r="J1724" s="711"/>
      <c r="K1724" s="711"/>
      <c r="L1724" s="711"/>
      <c r="M1724" s="711"/>
      <c r="V1724" s="715"/>
      <c r="W1724" s="711"/>
      <c r="X1724" s="711"/>
      <c r="Y1724" s="711"/>
    </row>
    <row r="1725" spans="1:25" ht="14">
      <c r="A1725" s="711"/>
      <c r="B1725" s="711"/>
      <c r="C1725" s="750"/>
      <c r="D1725" s="711"/>
      <c r="E1725" s="711"/>
      <c r="F1725" s="711"/>
      <c r="G1725" s="711"/>
      <c r="H1725" s="711"/>
      <c r="I1725" s="711"/>
      <c r="J1725" s="711"/>
      <c r="K1725" s="711"/>
      <c r="L1725" s="711"/>
      <c r="M1725" s="711"/>
      <c r="V1725" s="715"/>
      <c r="W1725" s="711"/>
      <c r="X1725" s="711"/>
      <c r="Y1725" s="711"/>
    </row>
    <row r="1726" spans="1:25" ht="14">
      <c r="A1726" s="711"/>
      <c r="B1726" s="711"/>
      <c r="C1726" s="750"/>
      <c r="D1726" s="711"/>
      <c r="E1726" s="711"/>
      <c r="F1726" s="711"/>
      <c r="G1726" s="711"/>
      <c r="H1726" s="711"/>
      <c r="I1726" s="711"/>
      <c r="J1726" s="711"/>
      <c r="K1726" s="711"/>
      <c r="L1726" s="711"/>
      <c r="M1726" s="711"/>
      <c r="V1726" s="715"/>
      <c r="W1726" s="711"/>
      <c r="X1726" s="711"/>
      <c r="Y1726" s="711"/>
    </row>
    <row r="1727" spans="1:25" ht="14">
      <c r="A1727" s="711"/>
      <c r="B1727" s="711"/>
      <c r="C1727" s="750"/>
      <c r="D1727" s="711"/>
      <c r="E1727" s="711"/>
      <c r="F1727" s="711"/>
      <c r="G1727" s="711"/>
      <c r="H1727" s="711"/>
      <c r="I1727" s="711"/>
      <c r="J1727" s="711"/>
      <c r="K1727" s="711"/>
      <c r="L1727" s="711"/>
      <c r="M1727" s="711"/>
      <c r="V1727" s="715"/>
      <c r="W1727" s="711"/>
      <c r="X1727" s="711"/>
      <c r="Y1727" s="711"/>
    </row>
    <row r="1728" spans="1:25" ht="14">
      <c r="A1728" s="711"/>
      <c r="B1728" s="711"/>
      <c r="C1728" s="750"/>
      <c r="D1728" s="711"/>
      <c r="E1728" s="711"/>
      <c r="F1728" s="711"/>
      <c r="G1728" s="711"/>
      <c r="H1728" s="711"/>
      <c r="I1728" s="711"/>
      <c r="J1728" s="711"/>
      <c r="K1728" s="711"/>
      <c r="L1728" s="711"/>
      <c r="M1728" s="711"/>
      <c r="V1728" s="715"/>
      <c r="W1728" s="711"/>
      <c r="X1728" s="711"/>
      <c r="Y1728" s="711"/>
    </row>
    <row r="1729" spans="1:25" ht="14">
      <c r="A1729" s="711"/>
      <c r="B1729" s="711"/>
      <c r="C1729" s="750"/>
      <c r="D1729" s="711"/>
      <c r="E1729" s="711"/>
      <c r="F1729" s="711"/>
      <c r="G1729" s="711"/>
      <c r="H1729" s="711"/>
      <c r="I1729" s="711"/>
      <c r="J1729" s="711"/>
      <c r="K1729" s="711"/>
      <c r="L1729" s="711"/>
      <c r="M1729" s="711"/>
      <c r="V1729" s="715"/>
      <c r="W1729" s="711"/>
      <c r="X1729" s="711"/>
      <c r="Y1729" s="711"/>
    </row>
    <row r="1730" spans="1:25" ht="14">
      <c r="A1730" s="711"/>
      <c r="B1730" s="711"/>
      <c r="C1730" s="750"/>
      <c r="D1730" s="711"/>
      <c r="E1730" s="711"/>
      <c r="F1730" s="711"/>
      <c r="G1730" s="711"/>
      <c r="H1730" s="711"/>
      <c r="I1730" s="711"/>
      <c r="J1730" s="711"/>
      <c r="K1730" s="711"/>
      <c r="L1730" s="711"/>
      <c r="M1730" s="711"/>
      <c r="V1730" s="715"/>
      <c r="W1730" s="711"/>
      <c r="X1730" s="711"/>
      <c r="Y1730" s="711"/>
    </row>
    <row r="1731" spans="1:25" ht="14">
      <c r="A1731" s="711"/>
      <c r="B1731" s="711"/>
      <c r="C1731" s="750"/>
      <c r="D1731" s="711"/>
      <c r="E1731" s="711"/>
      <c r="F1731" s="711"/>
      <c r="G1731" s="711"/>
      <c r="H1731" s="711"/>
      <c r="I1731" s="711"/>
      <c r="J1731" s="711"/>
      <c r="K1731" s="711"/>
      <c r="L1731" s="711"/>
      <c r="M1731" s="711"/>
      <c r="V1731" s="715"/>
      <c r="W1731" s="711"/>
      <c r="X1731" s="711"/>
      <c r="Y1731" s="711"/>
    </row>
    <row r="1732" spans="1:25" ht="14">
      <c r="A1732" s="711"/>
      <c r="B1732" s="711"/>
      <c r="C1732" s="750"/>
      <c r="D1732" s="711"/>
      <c r="E1732" s="711"/>
      <c r="F1732" s="711"/>
      <c r="G1732" s="711"/>
      <c r="H1732" s="711"/>
      <c r="I1732" s="711"/>
      <c r="J1732" s="711"/>
      <c r="K1732" s="711"/>
      <c r="L1732" s="711"/>
      <c r="M1732" s="711"/>
      <c r="V1732" s="715"/>
      <c r="W1732" s="711"/>
      <c r="X1732" s="711"/>
      <c r="Y1732" s="711"/>
    </row>
    <row r="1733" spans="1:25" ht="14">
      <c r="A1733" s="711"/>
      <c r="B1733" s="711"/>
      <c r="C1733" s="750"/>
      <c r="D1733" s="711"/>
      <c r="E1733" s="711"/>
      <c r="F1733" s="711"/>
      <c r="G1733" s="711"/>
      <c r="H1733" s="711"/>
      <c r="I1733" s="711"/>
      <c r="J1733" s="711"/>
      <c r="K1733" s="711"/>
      <c r="L1733" s="711"/>
      <c r="M1733" s="711"/>
      <c r="V1733" s="715"/>
      <c r="W1733" s="711"/>
      <c r="X1733" s="711"/>
      <c r="Y1733" s="711"/>
    </row>
    <row r="1734" spans="1:25" ht="14">
      <c r="A1734" s="711"/>
      <c r="B1734" s="711"/>
      <c r="C1734" s="750"/>
      <c r="D1734" s="711"/>
      <c r="E1734" s="711"/>
      <c r="F1734" s="711"/>
      <c r="G1734" s="711"/>
      <c r="H1734" s="711"/>
      <c r="I1734" s="711"/>
      <c r="J1734" s="711"/>
      <c r="K1734" s="711"/>
      <c r="L1734" s="711"/>
      <c r="M1734" s="711"/>
      <c r="V1734" s="715"/>
      <c r="W1734" s="711"/>
      <c r="X1734" s="711"/>
      <c r="Y1734" s="711"/>
    </row>
    <row r="1735" spans="1:25" ht="14">
      <c r="A1735" s="711"/>
      <c r="B1735" s="711"/>
      <c r="C1735" s="750"/>
      <c r="D1735" s="711"/>
      <c r="E1735" s="711"/>
      <c r="F1735" s="711"/>
      <c r="G1735" s="711"/>
      <c r="H1735" s="711"/>
      <c r="I1735" s="711"/>
      <c r="J1735" s="711"/>
      <c r="K1735" s="711"/>
      <c r="L1735" s="711"/>
      <c r="M1735" s="711"/>
      <c r="V1735" s="715"/>
      <c r="W1735" s="711"/>
      <c r="X1735" s="711"/>
      <c r="Y1735" s="711"/>
    </row>
    <row r="1736" spans="1:25" ht="14">
      <c r="A1736" s="711"/>
      <c r="B1736" s="711"/>
      <c r="C1736" s="750"/>
      <c r="D1736" s="711"/>
      <c r="E1736" s="711"/>
      <c r="F1736" s="711"/>
      <c r="G1736" s="711"/>
      <c r="H1736" s="711"/>
      <c r="I1736" s="711"/>
      <c r="J1736" s="711"/>
      <c r="K1736" s="711"/>
      <c r="L1736" s="711"/>
      <c r="M1736" s="711"/>
      <c r="V1736" s="715"/>
      <c r="W1736" s="711"/>
      <c r="X1736" s="711"/>
      <c r="Y1736" s="711"/>
    </row>
    <row r="1737" spans="1:25" ht="14">
      <c r="A1737" s="711"/>
      <c r="B1737" s="711"/>
      <c r="C1737" s="750"/>
      <c r="D1737" s="711"/>
      <c r="E1737" s="711"/>
      <c r="F1737" s="711"/>
      <c r="G1737" s="711"/>
      <c r="H1737" s="711"/>
      <c r="I1737" s="711"/>
      <c r="J1737" s="711"/>
      <c r="K1737" s="711"/>
      <c r="L1737" s="711"/>
      <c r="M1737" s="711"/>
      <c r="V1737" s="715"/>
      <c r="W1737" s="711"/>
      <c r="X1737" s="711"/>
      <c r="Y1737" s="711"/>
    </row>
    <row r="1738" spans="1:25" ht="14">
      <c r="A1738" s="711"/>
      <c r="B1738" s="711"/>
      <c r="C1738" s="750"/>
      <c r="D1738" s="711"/>
      <c r="E1738" s="711"/>
      <c r="F1738" s="711"/>
      <c r="G1738" s="711"/>
      <c r="H1738" s="711"/>
      <c r="I1738" s="711"/>
      <c r="J1738" s="711"/>
      <c r="K1738" s="711"/>
      <c r="L1738" s="711"/>
      <c r="M1738" s="711"/>
      <c r="V1738" s="715"/>
      <c r="W1738" s="711"/>
      <c r="X1738" s="711"/>
      <c r="Y1738" s="711"/>
    </row>
    <row r="1739" spans="1:25" ht="14">
      <c r="A1739" s="711"/>
      <c r="B1739" s="711"/>
      <c r="C1739" s="750"/>
      <c r="D1739" s="711"/>
      <c r="E1739" s="711"/>
      <c r="F1739" s="711"/>
      <c r="G1739" s="711"/>
      <c r="H1739" s="711"/>
      <c r="I1739" s="711"/>
      <c r="J1739" s="711"/>
      <c r="K1739" s="711"/>
      <c r="L1739" s="711"/>
      <c r="M1739" s="711"/>
      <c r="V1739" s="715"/>
      <c r="W1739" s="711"/>
      <c r="X1739" s="711"/>
      <c r="Y1739" s="711"/>
    </row>
    <row r="1740" spans="1:25" ht="14">
      <c r="A1740" s="711"/>
      <c r="B1740" s="711"/>
      <c r="C1740" s="750"/>
      <c r="D1740" s="711"/>
      <c r="E1740" s="711"/>
      <c r="F1740" s="711"/>
      <c r="G1740" s="711"/>
      <c r="H1740" s="711"/>
      <c r="I1740" s="711"/>
      <c r="J1740" s="711"/>
      <c r="K1740" s="711"/>
      <c r="L1740" s="711"/>
      <c r="M1740" s="711"/>
      <c r="V1740" s="715"/>
      <c r="W1740" s="711"/>
      <c r="X1740" s="711"/>
      <c r="Y1740" s="711"/>
    </row>
    <row r="1741" spans="1:25" ht="14">
      <c r="A1741" s="711"/>
      <c r="B1741" s="711"/>
      <c r="C1741" s="750"/>
      <c r="D1741" s="711"/>
      <c r="E1741" s="711"/>
      <c r="F1741" s="711"/>
      <c r="G1741" s="711"/>
      <c r="H1741" s="711"/>
      <c r="I1741" s="711"/>
      <c r="J1741" s="711"/>
      <c r="K1741" s="711"/>
      <c r="L1741" s="711"/>
      <c r="M1741" s="711"/>
      <c r="V1741" s="715"/>
      <c r="W1741" s="711"/>
      <c r="X1741" s="711"/>
      <c r="Y1741" s="711"/>
    </row>
    <row r="1742" spans="1:25" ht="14">
      <c r="A1742" s="711"/>
      <c r="B1742" s="711"/>
      <c r="C1742" s="750"/>
      <c r="D1742" s="711"/>
      <c r="E1742" s="711"/>
      <c r="F1742" s="711"/>
      <c r="G1742" s="711"/>
      <c r="H1742" s="711"/>
      <c r="I1742" s="711"/>
      <c r="J1742" s="711"/>
      <c r="K1742" s="711"/>
      <c r="L1742" s="711"/>
      <c r="M1742" s="711"/>
      <c r="V1742" s="715"/>
      <c r="W1742" s="711"/>
      <c r="X1742" s="711"/>
      <c r="Y1742" s="711"/>
    </row>
    <row r="1743" spans="1:25" ht="14">
      <c r="A1743" s="711"/>
      <c r="B1743" s="711"/>
      <c r="C1743" s="750"/>
      <c r="D1743" s="711"/>
      <c r="E1743" s="711"/>
      <c r="F1743" s="711"/>
      <c r="G1743" s="711"/>
      <c r="H1743" s="711"/>
      <c r="I1743" s="711"/>
      <c r="J1743" s="711"/>
      <c r="K1743" s="711"/>
      <c r="L1743" s="711"/>
      <c r="M1743" s="711"/>
      <c r="V1743" s="715"/>
      <c r="W1743" s="711"/>
      <c r="X1743" s="711"/>
      <c r="Y1743" s="711"/>
    </row>
    <row r="1744" spans="1:25" ht="14">
      <c r="A1744" s="711"/>
      <c r="B1744" s="711"/>
      <c r="C1744" s="750"/>
      <c r="D1744" s="711"/>
      <c r="E1744" s="711"/>
      <c r="F1744" s="711"/>
      <c r="G1744" s="711"/>
      <c r="H1744" s="711"/>
      <c r="I1744" s="711"/>
      <c r="J1744" s="711"/>
      <c r="K1744" s="711"/>
      <c r="L1744" s="711"/>
      <c r="M1744" s="711"/>
      <c r="V1744" s="715"/>
      <c r="W1744" s="711"/>
      <c r="X1744" s="711"/>
      <c r="Y1744" s="711"/>
    </row>
    <row r="1745" spans="1:25" ht="14">
      <c r="A1745" s="711"/>
      <c r="B1745" s="711"/>
      <c r="C1745" s="750"/>
      <c r="D1745" s="711"/>
      <c r="E1745" s="711"/>
      <c r="F1745" s="711"/>
      <c r="G1745" s="711"/>
      <c r="H1745" s="711"/>
      <c r="I1745" s="711"/>
      <c r="J1745" s="711"/>
      <c r="K1745" s="711"/>
      <c r="L1745" s="711"/>
      <c r="M1745" s="711"/>
      <c r="V1745" s="715"/>
      <c r="W1745" s="711"/>
      <c r="X1745" s="711"/>
      <c r="Y1745" s="711"/>
    </row>
    <row r="1746" spans="1:25" ht="14">
      <c r="A1746" s="711"/>
      <c r="B1746" s="711"/>
      <c r="C1746" s="750"/>
      <c r="D1746" s="711"/>
      <c r="E1746" s="711"/>
      <c r="F1746" s="711"/>
      <c r="G1746" s="711"/>
      <c r="H1746" s="711"/>
      <c r="I1746" s="711"/>
      <c r="J1746" s="711"/>
      <c r="K1746" s="711"/>
      <c r="L1746" s="711"/>
      <c r="M1746" s="711"/>
      <c r="V1746" s="715"/>
      <c r="W1746" s="711"/>
      <c r="X1746" s="711"/>
      <c r="Y1746" s="711"/>
    </row>
    <row r="1747" spans="1:25" ht="14">
      <c r="A1747" s="711"/>
      <c r="B1747" s="711"/>
      <c r="C1747" s="750"/>
      <c r="D1747" s="711"/>
      <c r="E1747" s="711"/>
      <c r="F1747" s="711"/>
      <c r="G1747" s="711"/>
      <c r="H1747" s="711"/>
      <c r="I1747" s="711"/>
      <c r="J1747" s="711"/>
      <c r="K1747" s="711"/>
      <c r="L1747" s="711"/>
      <c r="M1747" s="711"/>
      <c r="V1747" s="715"/>
      <c r="W1747" s="711"/>
      <c r="X1747" s="711"/>
      <c r="Y1747" s="711"/>
    </row>
    <row r="1748" spans="1:25" ht="14">
      <c r="A1748" s="711"/>
      <c r="B1748" s="711"/>
      <c r="C1748" s="750"/>
      <c r="D1748" s="711"/>
      <c r="E1748" s="711"/>
      <c r="F1748" s="711"/>
      <c r="G1748" s="711"/>
      <c r="H1748" s="711"/>
      <c r="I1748" s="711"/>
      <c r="J1748" s="711"/>
      <c r="K1748" s="711"/>
      <c r="L1748" s="711"/>
      <c r="M1748" s="711"/>
      <c r="V1748" s="715"/>
      <c r="W1748" s="711"/>
      <c r="X1748" s="711"/>
      <c r="Y1748" s="711"/>
    </row>
    <row r="1749" spans="1:25" ht="14">
      <c r="A1749" s="711"/>
      <c r="B1749" s="711"/>
      <c r="C1749" s="750"/>
      <c r="D1749" s="711"/>
      <c r="E1749" s="711"/>
      <c r="F1749" s="711"/>
      <c r="G1749" s="711"/>
      <c r="H1749" s="711"/>
      <c r="I1749" s="711"/>
      <c r="J1749" s="711"/>
      <c r="K1749" s="711"/>
      <c r="L1749" s="711"/>
      <c r="M1749" s="711"/>
      <c r="V1749" s="715"/>
      <c r="W1749" s="711"/>
      <c r="X1749" s="711"/>
      <c r="Y1749" s="711"/>
    </row>
    <row r="1750" spans="1:25" ht="14">
      <c r="A1750" s="711"/>
      <c r="B1750" s="711"/>
      <c r="C1750" s="750"/>
      <c r="D1750" s="711"/>
      <c r="E1750" s="711"/>
      <c r="F1750" s="711"/>
      <c r="G1750" s="711"/>
      <c r="H1750" s="711"/>
      <c r="I1750" s="711"/>
      <c r="J1750" s="711"/>
      <c r="K1750" s="711"/>
      <c r="L1750" s="711"/>
      <c r="M1750" s="711"/>
      <c r="V1750" s="715"/>
      <c r="W1750" s="711"/>
      <c r="X1750" s="711"/>
      <c r="Y1750" s="711"/>
    </row>
    <row r="1751" spans="1:25" ht="14">
      <c r="A1751" s="711"/>
      <c r="B1751" s="711"/>
      <c r="C1751" s="750"/>
      <c r="D1751" s="711"/>
      <c r="E1751" s="711"/>
      <c r="F1751" s="711"/>
      <c r="G1751" s="711"/>
      <c r="H1751" s="711"/>
      <c r="I1751" s="711"/>
      <c r="J1751" s="711"/>
      <c r="K1751" s="711"/>
      <c r="L1751" s="711"/>
      <c r="M1751" s="711"/>
      <c r="V1751" s="715"/>
      <c r="W1751" s="711"/>
      <c r="X1751" s="711"/>
      <c r="Y1751" s="711"/>
    </row>
    <row r="1752" spans="1:25" ht="14">
      <c r="A1752" s="711"/>
      <c r="B1752" s="711"/>
      <c r="C1752" s="750"/>
      <c r="D1752" s="711"/>
      <c r="E1752" s="711"/>
      <c r="F1752" s="711"/>
      <c r="G1752" s="711"/>
      <c r="H1752" s="711"/>
      <c r="I1752" s="711"/>
      <c r="J1752" s="711"/>
      <c r="K1752" s="711"/>
      <c r="L1752" s="711"/>
      <c r="M1752" s="711"/>
      <c r="V1752" s="715"/>
      <c r="W1752" s="711"/>
      <c r="X1752" s="711"/>
      <c r="Y1752" s="711"/>
    </row>
    <row r="1753" spans="1:25" ht="14">
      <c r="A1753" s="711"/>
      <c r="B1753" s="711"/>
      <c r="C1753" s="750"/>
      <c r="D1753" s="711"/>
      <c r="E1753" s="711"/>
      <c r="F1753" s="711"/>
      <c r="G1753" s="711"/>
      <c r="H1753" s="711"/>
      <c r="I1753" s="711"/>
      <c r="J1753" s="711"/>
      <c r="K1753" s="711"/>
      <c r="L1753" s="711"/>
      <c r="M1753" s="711"/>
      <c r="V1753" s="715"/>
      <c r="W1753" s="711"/>
      <c r="X1753" s="711"/>
      <c r="Y1753" s="711"/>
    </row>
    <row r="1754" spans="1:25" ht="14">
      <c r="A1754" s="711"/>
      <c r="B1754" s="711"/>
      <c r="C1754" s="750"/>
      <c r="D1754" s="711"/>
      <c r="E1754" s="711"/>
      <c r="F1754" s="711"/>
      <c r="G1754" s="711"/>
      <c r="H1754" s="711"/>
      <c r="I1754" s="711"/>
      <c r="J1754" s="711"/>
      <c r="K1754" s="711"/>
      <c r="L1754" s="711"/>
      <c r="M1754" s="711"/>
      <c r="V1754" s="715"/>
      <c r="W1754" s="711"/>
      <c r="X1754" s="711"/>
      <c r="Y1754" s="711"/>
    </row>
    <row r="1755" spans="1:25" ht="14">
      <c r="A1755" s="711"/>
      <c r="B1755" s="711"/>
      <c r="C1755" s="750"/>
      <c r="D1755" s="711"/>
      <c r="E1755" s="711"/>
      <c r="F1755" s="711"/>
      <c r="G1755" s="711"/>
      <c r="H1755" s="711"/>
      <c r="I1755" s="711"/>
      <c r="J1755" s="711"/>
      <c r="K1755" s="711"/>
      <c r="L1755" s="711"/>
      <c r="M1755" s="711"/>
      <c r="V1755" s="715"/>
      <c r="W1755" s="711"/>
      <c r="X1755" s="711"/>
      <c r="Y1755" s="711"/>
    </row>
    <row r="1756" spans="1:25" ht="14">
      <c r="A1756" s="711"/>
      <c r="B1756" s="711"/>
      <c r="C1756" s="750"/>
      <c r="D1756" s="711"/>
      <c r="E1756" s="711"/>
      <c r="F1756" s="711"/>
      <c r="G1756" s="711"/>
      <c r="H1756" s="711"/>
      <c r="I1756" s="711"/>
      <c r="J1756" s="711"/>
      <c r="K1756" s="711"/>
      <c r="L1756" s="711"/>
      <c r="M1756" s="711"/>
      <c r="V1756" s="715"/>
      <c r="W1756" s="711"/>
      <c r="X1756" s="711"/>
      <c r="Y1756" s="711"/>
    </row>
    <row r="1757" spans="1:25" ht="14">
      <c r="A1757" s="711"/>
      <c r="B1757" s="711"/>
      <c r="C1757" s="750"/>
      <c r="D1757" s="711"/>
      <c r="E1757" s="711"/>
      <c r="F1757" s="711"/>
      <c r="G1757" s="711"/>
      <c r="H1757" s="711"/>
      <c r="I1757" s="711"/>
      <c r="J1757" s="711"/>
      <c r="K1757" s="711"/>
      <c r="L1757" s="711"/>
      <c r="M1757" s="711"/>
      <c r="V1757" s="715"/>
      <c r="W1757" s="711"/>
      <c r="X1757" s="711"/>
      <c r="Y1757" s="711"/>
    </row>
    <row r="1758" spans="1:25" ht="14">
      <c r="A1758" s="711"/>
      <c r="B1758" s="711"/>
      <c r="C1758" s="750"/>
      <c r="D1758" s="711"/>
      <c r="E1758" s="711"/>
      <c r="F1758" s="711"/>
      <c r="G1758" s="711"/>
      <c r="H1758" s="711"/>
      <c r="I1758" s="711"/>
      <c r="J1758" s="711"/>
      <c r="K1758" s="711"/>
      <c r="L1758" s="711"/>
      <c r="M1758" s="711"/>
      <c r="V1758" s="715"/>
      <c r="W1758" s="711"/>
      <c r="X1758" s="711"/>
      <c r="Y1758" s="711"/>
    </row>
    <row r="1759" spans="1:25" ht="14">
      <c r="A1759" s="711"/>
      <c r="B1759" s="711"/>
      <c r="C1759" s="750"/>
      <c r="D1759" s="711"/>
      <c r="E1759" s="711"/>
      <c r="F1759" s="711"/>
      <c r="G1759" s="711"/>
      <c r="H1759" s="711"/>
      <c r="I1759" s="711"/>
      <c r="J1759" s="711"/>
      <c r="K1759" s="711"/>
      <c r="L1759" s="711"/>
      <c r="M1759" s="711"/>
      <c r="V1759" s="715"/>
      <c r="W1759" s="711"/>
      <c r="X1759" s="711"/>
      <c r="Y1759" s="711"/>
    </row>
    <row r="1760" spans="1:25" ht="14">
      <c r="A1760" s="711"/>
      <c r="B1760" s="711"/>
      <c r="C1760" s="750"/>
      <c r="D1760" s="711"/>
      <c r="E1760" s="711"/>
      <c r="F1760" s="711"/>
      <c r="G1760" s="711"/>
      <c r="H1760" s="711"/>
      <c r="I1760" s="711"/>
      <c r="J1760" s="711"/>
      <c r="K1760" s="711"/>
      <c r="L1760" s="711"/>
      <c r="M1760" s="711"/>
      <c r="V1760" s="715"/>
      <c r="W1760" s="711"/>
      <c r="X1760" s="711"/>
      <c r="Y1760" s="711"/>
    </row>
    <row r="1761" spans="1:25" ht="14">
      <c r="A1761" s="711"/>
      <c r="B1761" s="711"/>
      <c r="C1761" s="750"/>
      <c r="D1761" s="711"/>
      <c r="E1761" s="711"/>
      <c r="F1761" s="711"/>
      <c r="G1761" s="711"/>
      <c r="H1761" s="711"/>
      <c r="I1761" s="711"/>
      <c r="J1761" s="711"/>
      <c r="K1761" s="711"/>
      <c r="L1761" s="711"/>
      <c r="M1761" s="711"/>
      <c r="V1761" s="715"/>
      <c r="W1761" s="711"/>
      <c r="X1761" s="711"/>
      <c r="Y1761" s="711"/>
    </row>
    <row r="1762" spans="1:25" ht="14">
      <c r="A1762" s="711"/>
      <c r="B1762" s="711"/>
      <c r="C1762" s="750"/>
      <c r="D1762" s="711"/>
      <c r="E1762" s="711"/>
      <c r="F1762" s="711"/>
      <c r="G1762" s="711"/>
      <c r="H1762" s="711"/>
      <c r="I1762" s="711"/>
      <c r="J1762" s="711"/>
      <c r="K1762" s="711"/>
      <c r="L1762" s="711"/>
      <c r="M1762" s="711"/>
      <c r="V1762" s="715"/>
      <c r="W1762" s="711"/>
      <c r="X1762" s="711"/>
      <c r="Y1762" s="711"/>
    </row>
    <row r="1763" spans="1:25" ht="14">
      <c r="A1763" s="711"/>
      <c r="B1763" s="711"/>
      <c r="C1763" s="750"/>
      <c r="D1763" s="711"/>
      <c r="E1763" s="711"/>
      <c r="F1763" s="711"/>
      <c r="G1763" s="711"/>
      <c r="H1763" s="711"/>
      <c r="I1763" s="711"/>
      <c r="J1763" s="711"/>
      <c r="K1763" s="711"/>
      <c r="L1763" s="711"/>
      <c r="M1763" s="711"/>
      <c r="V1763" s="715"/>
      <c r="W1763" s="711"/>
      <c r="X1763" s="711"/>
      <c r="Y1763" s="711"/>
    </row>
    <row r="1764" spans="1:25" ht="14">
      <c r="A1764" s="711"/>
      <c r="B1764" s="711"/>
      <c r="C1764" s="750"/>
      <c r="D1764" s="711"/>
      <c r="E1764" s="711"/>
      <c r="F1764" s="711"/>
      <c r="G1764" s="711"/>
      <c r="H1764" s="711"/>
      <c r="I1764" s="711"/>
      <c r="J1764" s="711"/>
      <c r="K1764" s="711"/>
      <c r="L1764" s="711"/>
      <c r="M1764" s="711"/>
      <c r="V1764" s="715"/>
      <c r="W1764" s="711"/>
      <c r="X1764" s="711"/>
      <c r="Y1764" s="711"/>
    </row>
    <row r="1765" spans="1:25" ht="14">
      <c r="A1765" s="711"/>
      <c r="B1765" s="711"/>
      <c r="C1765" s="750"/>
      <c r="D1765" s="711"/>
      <c r="E1765" s="711"/>
      <c r="F1765" s="711"/>
      <c r="G1765" s="711"/>
      <c r="H1765" s="711"/>
      <c r="I1765" s="711"/>
      <c r="J1765" s="711"/>
      <c r="K1765" s="711"/>
      <c r="L1765" s="711"/>
      <c r="M1765" s="711"/>
      <c r="V1765" s="715"/>
      <c r="W1765" s="711"/>
      <c r="X1765" s="711"/>
      <c r="Y1765" s="711"/>
    </row>
    <row r="1766" spans="1:25" ht="14">
      <c r="A1766" s="711"/>
      <c r="B1766" s="711"/>
      <c r="C1766" s="750"/>
      <c r="D1766" s="711"/>
      <c r="E1766" s="711"/>
      <c r="F1766" s="711"/>
      <c r="G1766" s="711"/>
      <c r="H1766" s="711"/>
      <c r="I1766" s="711"/>
      <c r="J1766" s="711"/>
      <c r="K1766" s="711"/>
      <c r="L1766" s="711"/>
      <c r="M1766" s="711"/>
      <c r="V1766" s="715"/>
      <c r="W1766" s="711"/>
      <c r="X1766" s="711"/>
      <c r="Y1766" s="711"/>
    </row>
    <row r="1767" spans="1:25" ht="14">
      <c r="A1767" s="711"/>
      <c r="B1767" s="711"/>
      <c r="C1767" s="750"/>
      <c r="D1767" s="711"/>
      <c r="E1767" s="711"/>
      <c r="F1767" s="711"/>
      <c r="G1767" s="711"/>
      <c r="H1767" s="711"/>
      <c r="I1767" s="711"/>
      <c r="J1767" s="711"/>
      <c r="K1767" s="711"/>
      <c r="L1767" s="711"/>
      <c r="M1767" s="711"/>
      <c r="V1767" s="715"/>
      <c r="W1767" s="711"/>
      <c r="X1767" s="711"/>
      <c r="Y1767" s="711"/>
    </row>
    <row r="1768" spans="1:25" ht="14">
      <c r="A1768" s="711"/>
      <c r="B1768" s="711"/>
      <c r="C1768" s="750"/>
      <c r="D1768" s="711"/>
      <c r="E1768" s="711"/>
      <c r="F1768" s="711"/>
      <c r="G1768" s="711"/>
      <c r="H1768" s="711"/>
      <c r="I1768" s="711"/>
      <c r="J1768" s="711"/>
      <c r="K1768" s="711"/>
      <c r="L1768" s="711"/>
      <c r="M1768" s="711"/>
      <c r="V1768" s="715"/>
      <c r="W1768" s="711"/>
      <c r="X1768" s="711"/>
      <c r="Y1768" s="711"/>
    </row>
    <row r="1769" spans="1:25" ht="14">
      <c r="A1769" s="711"/>
      <c r="B1769" s="711"/>
      <c r="C1769" s="750"/>
      <c r="D1769" s="711"/>
      <c r="E1769" s="711"/>
      <c r="F1769" s="711"/>
      <c r="G1769" s="711"/>
      <c r="H1769" s="711"/>
      <c r="I1769" s="711"/>
      <c r="J1769" s="711"/>
      <c r="K1769" s="711"/>
      <c r="L1769" s="711"/>
      <c r="M1769" s="711"/>
      <c r="V1769" s="715"/>
      <c r="W1769" s="711"/>
      <c r="X1769" s="711"/>
      <c r="Y1769" s="711"/>
    </row>
    <row r="1770" spans="1:25" ht="14">
      <c r="A1770" s="711"/>
      <c r="B1770" s="711"/>
      <c r="C1770" s="750"/>
      <c r="D1770" s="711"/>
      <c r="E1770" s="711"/>
      <c r="F1770" s="711"/>
      <c r="G1770" s="711"/>
      <c r="H1770" s="711"/>
      <c r="I1770" s="711"/>
      <c r="J1770" s="711"/>
      <c r="K1770" s="711"/>
      <c r="L1770" s="711"/>
      <c r="M1770" s="711"/>
      <c r="V1770" s="715"/>
      <c r="W1770" s="711"/>
      <c r="X1770" s="711"/>
      <c r="Y1770" s="711"/>
    </row>
    <row r="1771" spans="1:25" ht="14">
      <c r="A1771" s="711"/>
      <c r="B1771" s="711"/>
      <c r="C1771" s="750"/>
      <c r="D1771" s="711"/>
      <c r="E1771" s="711"/>
      <c r="F1771" s="711"/>
      <c r="G1771" s="711"/>
      <c r="H1771" s="711"/>
      <c r="I1771" s="711"/>
      <c r="J1771" s="711"/>
      <c r="K1771" s="711"/>
      <c r="L1771" s="711"/>
      <c r="M1771" s="711"/>
      <c r="V1771" s="715"/>
      <c r="W1771" s="711"/>
      <c r="X1771" s="711"/>
      <c r="Y1771" s="711"/>
    </row>
    <row r="1772" spans="1:25" ht="14">
      <c r="A1772" s="711"/>
      <c r="B1772" s="711"/>
      <c r="C1772" s="750"/>
      <c r="D1772" s="711"/>
      <c r="E1772" s="711"/>
      <c r="F1772" s="711"/>
      <c r="G1772" s="711"/>
      <c r="H1772" s="711"/>
      <c r="I1772" s="711"/>
      <c r="J1772" s="711"/>
      <c r="K1772" s="711"/>
      <c r="L1772" s="711"/>
      <c r="M1772" s="711"/>
      <c r="V1772" s="715"/>
      <c r="W1772" s="711"/>
      <c r="X1772" s="711"/>
      <c r="Y1772" s="711"/>
    </row>
    <row r="1773" spans="1:25" ht="14">
      <c r="A1773" s="711"/>
      <c r="B1773" s="711"/>
      <c r="C1773" s="750"/>
      <c r="D1773" s="711"/>
      <c r="E1773" s="711"/>
      <c r="F1773" s="711"/>
      <c r="G1773" s="711"/>
      <c r="H1773" s="711"/>
      <c r="I1773" s="711"/>
      <c r="J1773" s="711"/>
      <c r="K1773" s="711"/>
      <c r="L1773" s="711"/>
      <c r="M1773" s="711"/>
      <c r="V1773" s="715"/>
      <c r="W1773" s="711"/>
      <c r="X1773" s="711"/>
      <c r="Y1773" s="711"/>
    </row>
    <row r="1774" spans="1:25" ht="14">
      <c r="A1774" s="711"/>
      <c r="B1774" s="711"/>
      <c r="C1774" s="750"/>
      <c r="D1774" s="711"/>
      <c r="E1774" s="711"/>
      <c r="F1774" s="711"/>
      <c r="G1774" s="711"/>
      <c r="H1774" s="711"/>
      <c r="I1774" s="711"/>
      <c r="J1774" s="711"/>
      <c r="K1774" s="711"/>
      <c r="L1774" s="711"/>
      <c r="M1774" s="711"/>
      <c r="V1774" s="715"/>
      <c r="W1774" s="711"/>
      <c r="X1774" s="711"/>
      <c r="Y1774" s="711"/>
    </row>
    <row r="1775" spans="1:25" ht="14">
      <c r="A1775" s="711"/>
      <c r="B1775" s="711"/>
      <c r="C1775" s="750"/>
      <c r="D1775" s="711"/>
      <c r="E1775" s="711"/>
      <c r="F1775" s="711"/>
      <c r="G1775" s="711"/>
      <c r="H1775" s="711"/>
      <c r="I1775" s="711"/>
      <c r="J1775" s="711"/>
      <c r="K1775" s="711"/>
      <c r="L1775" s="711"/>
      <c r="M1775" s="711"/>
      <c r="V1775" s="715"/>
      <c r="W1775" s="711"/>
      <c r="X1775" s="711"/>
      <c r="Y1775" s="711"/>
    </row>
    <row r="1776" spans="1:25" ht="14">
      <c r="A1776" s="711"/>
      <c r="B1776" s="711"/>
      <c r="C1776" s="750"/>
      <c r="D1776" s="711"/>
      <c r="E1776" s="711"/>
      <c r="F1776" s="711"/>
      <c r="G1776" s="711"/>
      <c r="H1776" s="711"/>
      <c r="I1776" s="711"/>
      <c r="J1776" s="711"/>
      <c r="K1776" s="711"/>
      <c r="L1776" s="711"/>
      <c r="M1776" s="711"/>
      <c r="V1776" s="715"/>
      <c r="W1776" s="711"/>
      <c r="X1776" s="711"/>
      <c r="Y1776" s="711"/>
    </row>
    <row r="1777" spans="1:25" ht="14">
      <c r="A1777" s="711"/>
      <c r="B1777" s="711"/>
      <c r="C1777" s="750"/>
      <c r="D1777" s="711"/>
      <c r="E1777" s="711"/>
      <c r="F1777" s="711"/>
      <c r="G1777" s="711"/>
      <c r="H1777" s="711"/>
      <c r="I1777" s="711"/>
      <c r="J1777" s="711"/>
      <c r="K1777" s="711"/>
      <c r="L1777" s="711"/>
      <c r="M1777" s="711"/>
      <c r="V1777" s="715"/>
      <c r="W1777" s="711"/>
      <c r="X1777" s="711"/>
      <c r="Y1777" s="711"/>
    </row>
    <row r="1778" spans="1:25" ht="14">
      <c r="A1778" s="711"/>
      <c r="B1778" s="711"/>
      <c r="C1778" s="750"/>
      <c r="D1778" s="711"/>
      <c r="E1778" s="711"/>
      <c r="F1778" s="711"/>
      <c r="G1778" s="711"/>
      <c r="H1778" s="711"/>
      <c r="I1778" s="711"/>
      <c r="J1778" s="711"/>
      <c r="K1778" s="711"/>
      <c r="L1778" s="711"/>
      <c r="M1778" s="711"/>
      <c r="V1778" s="715"/>
      <c r="W1778" s="711"/>
      <c r="X1778" s="711"/>
      <c r="Y1778" s="711"/>
    </row>
    <row r="1779" spans="1:25" ht="14">
      <c r="A1779" s="711"/>
      <c r="B1779" s="711"/>
      <c r="C1779" s="750"/>
      <c r="D1779" s="711"/>
      <c r="E1779" s="711"/>
      <c r="F1779" s="711"/>
      <c r="G1779" s="711"/>
      <c r="H1779" s="711"/>
      <c r="I1779" s="711"/>
      <c r="J1779" s="711"/>
      <c r="K1779" s="711"/>
      <c r="L1779" s="711"/>
      <c r="M1779" s="711"/>
      <c r="V1779" s="715"/>
      <c r="W1779" s="711"/>
      <c r="X1779" s="711"/>
      <c r="Y1779" s="711"/>
    </row>
    <row r="1780" spans="1:25" ht="14">
      <c r="A1780" s="711"/>
      <c r="B1780" s="711"/>
      <c r="C1780" s="750"/>
      <c r="D1780" s="711"/>
      <c r="E1780" s="711"/>
      <c r="F1780" s="711"/>
      <c r="G1780" s="711"/>
      <c r="H1780" s="711"/>
      <c r="I1780" s="711"/>
      <c r="J1780" s="711"/>
      <c r="K1780" s="711"/>
      <c r="L1780" s="711"/>
      <c r="M1780" s="711"/>
      <c r="V1780" s="715"/>
      <c r="W1780" s="711"/>
      <c r="X1780" s="711"/>
      <c r="Y1780" s="711"/>
    </row>
    <row r="1781" spans="1:25" ht="14">
      <c r="A1781" s="711"/>
      <c r="B1781" s="711"/>
      <c r="C1781" s="750"/>
      <c r="D1781" s="711"/>
      <c r="E1781" s="711"/>
      <c r="F1781" s="711"/>
      <c r="G1781" s="711"/>
      <c r="H1781" s="711"/>
      <c r="I1781" s="711"/>
      <c r="J1781" s="711"/>
      <c r="K1781" s="711"/>
      <c r="L1781" s="711"/>
      <c r="M1781" s="711"/>
      <c r="V1781" s="715"/>
      <c r="W1781" s="711"/>
      <c r="X1781" s="711"/>
      <c r="Y1781" s="711"/>
    </row>
    <row r="1782" spans="1:25" ht="14">
      <c r="A1782" s="711"/>
      <c r="B1782" s="711"/>
      <c r="C1782" s="750"/>
      <c r="D1782" s="711"/>
      <c r="E1782" s="711"/>
      <c r="F1782" s="711"/>
      <c r="G1782" s="711"/>
      <c r="H1782" s="711"/>
      <c r="I1782" s="711"/>
      <c r="J1782" s="711"/>
      <c r="K1782" s="711"/>
      <c r="L1782" s="711"/>
      <c r="M1782" s="711"/>
      <c r="V1782" s="715"/>
      <c r="W1782" s="711"/>
      <c r="X1782" s="711"/>
      <c r="Y1782" s="711"/>
    </row>
    <row r="1783" spans="1:25" ht="14">
      <c r="A1783" s="711"/>
      <c r="B1783" s="711"/>
      <c r="C1783" s="750"/>
      <c r="D1783" s="711"/>
      <c r="E1783" s="711"/>
      <c r="F1783" s="711"/>
      <c r="G1783" s="711"/>
      <c r="H1783" s="711"/>
      <c r="I1783" s="711"/>
      <c r="J1783" s="711"/>
      <c r="K1783" s="711"/>
      <c r="L1783" s="711"/>
      <c r="M1783" s="711"/>
      <c r="V1783" s="715"/>
      <c r="W1783" s="711"/>
      <c r="X1783" s="711"/>
      <c r="Y1783" s="711"/>
    </row>
    <row r="1784" spans="1:25" ht="14">
      <c r="A1784" s="711"/>
      <c r="B1784" s="711"/>
      <c r="C1784" s="750"/>
      <c r="D1784" s="711"/>
      <c r="E1784" s="711"/>
      <c r="F1784" s="711"/>
      <c r="G1784" s="711"/>
      <c r="H1784" s="711"/>
      <c r="I1784" s="711"/>
      <c r="J1784" s="711"/>
      <c r="K1784" s="711"/>
      <c r="L1784" s="711"/>
      <c r="M1784" s="711"/>
      <c r="V1784" s="715"/>
      <c r="W1784" s="711"/>
      <c r="X1784" s="711"/>
      <c r="Y1784" s="711"/>
    </row>
    <row r="1785" spans="1:25" ht="14">
      <c r="A1785" s="711"/>
      <c r="B1785" s="711"/>
      <c r="C1785" s="750"/>
      <c r="D1785" s="711"/>
      <c r="E1785" s="711"/>
      <c r="F1785" s="711"/>
      <c r="G1785" s="711"/>
      <c r="H1785" s="711"/>
      <c r="I1785" s="711"/>
      <c r="J1785" s="711"/>
      <c r="K1785" s="711"/>
      <c r="L1785" s="711"/>
      <c r="M1785" s="711"/>
      <c r="V1785" s="715"/>
      <c r="W1785" s="711"/>
      <c r="X1785" s="711"/>
      <c r="Y1785" s="711"/>
    </row>
    <row r="1786" spans="1:25" ht="14">
      <c r="A1786" s="711"/>
      <c r="B1786" s="711"/>
      <c r="C1786" s="750"/>
      <c r="D1786" s="711"/>
      <c r="E1786" s="711"/>
      <c r="F1786" s="711"/>
      <c r="G1786" s="711"/>
      <c r="H1786" s="711"/>
      <c r="I1786" s="711"/>
      <c r="J1786" s="711"/>
      <c r="K1786" s="711"/>
      <c r="L1786" s="711"/>
      <c r="M1786" s="711"/>
      <c r="V1786" s="715"/>
      <c r="W1786" s="711"/>
      <c r="X1786" s="711"/>
      <c r="Y1786" s="711"/>
    </row>
    <row r="1787" spans="1:25" ht="14">
      <c r="A1787" s="711"/>
      <c r="B1787" s="711"/>
      <c r="C1787" s="750"/>
      <c r="D1787" s="711"/>
      <c r="E1787" s="711"/>
      <c r="F1787" s="711"/>
      <c r="G1787" s="711"/>
      <c r="H1787" s="711"/>
      <c r="I1787" s="711"/>
      <c r="J1787" s="711"/>
      <c r="K1787" s="711"/>
      <c r="L1787" s="711"/>
      <c r="M1787" s="711"/>
      <c r="V1787" s="715"/>
      <c r="W1787" s="711"/>
      <c r="X1787" s="711"/>
      <c r="Y1787" s="711"/>
    </row>
    <row r="1788" spans="1:25" ht="14">
      <c r="A1788" s="711"/>
      <c r="B1788" s="711"/>
      <c r="C1788" s="750"/>
      <c r="D1788" s="711"/>
      <c r="E1788" s="711"/>
      <c r="F1788" s="711"/>
      <c r="G1788" s="711"/>
      <c r="H1788" s="711"/>
      <c r="I1788" s="711"/>
      <c r="J1788" s="711"/>
      <c r="K1788" s="711"/>
      <c r="L1788" s="711"/>
      <c r="M1788" s="711"/>
      <c r="V1788" s="715"/>
      <c r="W1788" s="711"/>
      <c r="X1788" s="711"/>
      <c r="Y1788" s="711"/>
    </row>
    <row r="1789" spans="1:25" ht="14">
      <c r="A1789" s="711"/>
      <c r="B1789" s="711"/>
      <c r="C1789" s="750"/>
      <c r="D1789" s="711"/>
      <c r="E1789" s="711"/>
      <c r="F1789" s="711"/>
      <c r="G1789" s="711"/>
      <c r="H1789" s="711"/>
      <c r="I1789" s="711"/>
      <c r="J1789" s="711"/>
      <c r="K1789" s="711"/>
      <c r="L1789" s="711"/>
      <c r="M1789" s="711"/>
      <c r="V1789" s="715"/>
      <c r="W1789" s="711"/>
      <c r="X1789" s="711"/>
      <c r="Y1789" s="711"/>
    </row>
    <row r="1790" spans="1:25" ht="14">
      <c r="A1790" s="711"/>
      <c r="B1790" s="711"/>
      <c r="C1790" s="750"/>
      <c r="D1790" s="711"/>
      <c r="E1790" s="711"/>
      <c r="F1790" s="711"/>
      <c r="G1790" s="711"/>
      <c r="H1790" s="711"/>
      <c r="I1790" s="711"/>
      <c r="J1790" s="711"/>
      <c r="K1790" s="711"/>
      <c r="L1790" s="711"/>
      <c r="M1790" s="711"/>
      <c r="V1790" s="715"/>
      <c r="W1790" s="711"/>
      <c r="X1790" s="711"/>
      <c r="Y1790" s="711"/>
    </row>
    <row r="1791" spans="1:25" ht="14">
      <c r="A1791" s="711"/>
      <c r="B1791" s="711"/>
      <c r="C1791" s="750"/>
      <c r="D1791" s="711"/>
      <c r="E1791" s="711"/>
      <c r="F1791" s="711"/>
      <c r="G1791" s="711"/>
      <c r="H1791" s="711"/>
      <c r="I1791" s="711"/>
      <c r="J1791" s="711"/>
      <c r="K1791" s="711"/>
      <c r="L1791" s="711"/>
      <c r="M1791" s="711"/>
      <c r="V1791" s="715"/>
      <c r="W1791" s="711"/>
      <c r="X1791" s="711"/>
      <c r="Y1791" s="711"/>
    </row>
    <row r="1792" spans="1:25" ht="14">
      <c r="A1792" s="711"/>
      <c r="B1792" s="711"/>
      <c r="C1792" s="750"/>
      <c r="D1792" s="711"/>
      <c r="E1792" s="711"/>
      <c r="F1792" s="711"/>
      <c r="G1792" s="711"/>
      <c r="H1792" s="711"/>
      <c r="I1792" s="711"/>
      <c r="J1792" s="711"/>
      <c r="K1792" s="711"/>
      <c r="L1792" s="711"/>
      <c r="M1792" s="711"/>
      <c r="V1792" s="715"/>
      <c r="W1792" s="711"/>
      <c r="X1792" s="711"/>
      <c r="Y1792" s="711"/>
    </row>
    <row r="1793" spans="1:25" ht="14">
      <c r="A1793" s="711"/>
      <c r="B1793" s="711"/>
      <c r="C1793" s="750"/>
      <c r="D1793" s="711"/>
      <c r="E1793" s="711"/>
      <c r="F1793" s="711"/>
      <c r="G1793" s="711"/>
      <c r="H1793" s="711"/>
      <c r="I1793" s="711"/>
      <c r="J1793" s="711"/>
      <c r="K1793" s="711"/>
      <c r="L1793" s="711"/>
      <c r="M1793" s="711"/>
      <c r="V1793" s="715"/>
      <c r="W1793" s="711"/>
      <c r="X1793" s="711"/>
      <c r="Y1793" s="711"/>
    </row>
    <row r="1794" spans="1:25" ht="14">
      <c r="A1794" s="711"/>
      <c r="B1794" s="711"/>
      <c r="C1794" s="750"/>
      <c r="D1794" s="711"/>
      <c r="E1794" s="711"/>
      <c r="F1794" s="711"/>
      <c r="G1794" s="711"/>
      <c r="H1794" s="711"/>
      <c r="I1794" s="711"/>
      <c r="J1794" s="711"/>
      <c r="K1794" s="711"/>
      <c r="L1794" s="711"/>
      <c r="M1794" s="711"/>
      <c r="V1794" s="715"/>
      <c r="W1794" s="711"/>
      <c r="X1794" s="711"/>
      <c r="Y1794" s="711"/>
    </row>
    <row r="1795" spans="1:25" ht="14">
      <c r="A1795" s="711"/>
      <c r="B1795" s="711"/>
      <c r="C1795" s="750"/>
      <c r="D1795" s="711"/>
      <c r="E1795" s="711"/>
      <c r="F1795" s="711"/>
      <c r="G1795" s="711"/>
      <c r="H1795" s="711"/>
      <c r="I1795" s="711"/>
      <c r="J1795" s="711"/>
      <c r="K1795" s="711"/>
      <c r="L1795" s="711"/>
      <c r="M1795" s="711"/>
      <c r="V1795" s="715"/>
      <c r="W1795" s="711"/>
      <c r="X1795" s="711"/>
      <c r="Y1795" s="711"/>
    </row>
    <row r="1796" spans="1:25" ht="14">
      <c r="A1796" s="711"/>
      <c r="B1796" s="711"/>
      <c r="C1796" s="750"/>
      <c r="D1796" s="711"/>
      <c r="E1796" s="711"/>
      <c r="F1796" s="711"/>
      <c r="G1796" s="711"/>
      <c r="H1796" s="711"/>
      <c r="I1796" s="711"/>
      <c r="J1796" s="711"/>
      <c r="K1796" s="711"/>
      <c r="L1796" s="711"/>
      <c r="M1796" s="711"/>
      <c r="V1796" s="715"/>
      <c r="W1796" s="711"/>
      <c r="X1796" s="711"/>
      <c r="Y1796" s="711"/>
    </row>
    <row r="1797" spans="1:25" ht="14">
      <c r="A1797" s="711"/>
      <c r="B1797" s="711"/>
      <c r="C1797" s="750"/>
      <c r="D1797" s="711"/>
      <c r="E1797" s="711"/>
      <c r="F1797" s="711"/>
      <c r="G1797" s="711"/>
      <c r="H1797" s="711"/>
      <c r="I1797" s="711"/>
      <c r="J1797" s="711"/>
      <c r="K1797" s="711"/>
      <c r="L1797" s="711"/>
      <c r="M1797" s="711"/>
      <c r="V1797" s="715"/>
      <c r="W1797" s="711"/>
      <c r="X1797" s="711"/>
      <c r="Y1797" s="711"/>
    </row>
    <row r="1798" spans="1:25" ht="14">
      <c r="A1798" s="711"/>
      <c r="B1798" s="711"/>
      <c r="C1798" s="750"/>
      <c r="D1798" s="711"/>
      <c r="E1798" s="711"/>
      <c r="F1798" s="711"/>
      <c r="G1798" s="711"/>
      <c r="H1798" s="711"/>
      <c r="I1798" s="711"/>
      <c r="J1798" s="711"/>
      <c r="K1798" s="711"/>
      <c r="L1798" s="711"/>
      <c r="M1798" s="711"/>
      <c r="V1798" s="715"/>
      <c r="W1798" s="711"/>
      <c r="X1798" s="711"/>
      <c r="Y1798" s="711"/>
    </row>
    <row r="1799" spans="1:25" ht="14">
      <c r="A1799" s="711"/>
      <c r="B1799" s="711"/>
      <c r="C1799" s="750"/>
      <c r="D1799" s="711"/>
      <c r="E1799" s="711"/>
      <c r="F1799" s="711"/>
      <c r="G1799" s="711"/>
      <c r="H1799" s="711"/>
      <c r="I1799" s="711"/>
      <c r="J1799" s="711"/>
      <c r="K1799" s="711"/>
      <c r="L1799" s="711"/>
      <c r="M1799" s="711"/>
      <c r="V1799" s="715"/>
      <c r="W1799" s="711"/>
      <c r="X1799" s="711"/>
      <c r="Y1799" s="711"/>
    </row>
    <row r="1800" spans="1:25" ht="14">
      <c r="A1800" s="711"/>
      <c r="B1800" s="711"/>
      <c r="C1800" s="750"/>
      <c r="D1800" s="711"/>
      <c r="E1800" s="711"/>
      <c r="F1800" s="711"/>
      <c r="G1800" s="711"/>
      <c r="H1800" s="711"/>
      <c r="I1800" s="711"/>
      <c r="J1800" s="711"/>
      <c r="K1800" s="711"/>
      <c r="L1800" s="711"/>
      <c r="M1800" s="711"/>
      <c r="V1800" s="715"/>
      <c r="W1800" s="711"/>
      <c r="X1800" s="711"/>
      <c r="Y1800" s="711"/>
    </row>
    <row r="1801" spans="1:25" ht="14">
      <c r="A1801" s="711"/>
      <c r="B1801" s="711"/>
      <c r="C1801" s="750"/>
      <c r="D1801" s="711"/>
      <c r="E1801" s="711"/>
      <c r="F1801" s="711"/>
      <c r="G1801" s="711"/>
      <c r="H1801" s="711"/>
      <c r="I1801" s="711"/>
      <c r="J1801" s="711"/>
      <c r="K1801" s="711"/>
      <c r="L1801" s="711"/>
      <c r="M1801" s="711"/>
      <c r="V1801" s="715"/>
      <c r="W1801" s="711"/>
      <c r="X1801" s="711"/>
      <c r="Y1801" s="711"/>
    </row>
    <row r="1802" spans="1:25" ht="14">
      <c r="A1802" s="711"/>
      <c r="B1802" s="711"/>
      <c r="C1802" s="750"/>
      <c r="D1802" s="711"/>
      <c r="E1802" s="711"/>
      <c r="F1802" s="711"/>
      <c r="G1802" s="711"/>
      <c r="H1802" s="711"/>
      <c r="I1802" s="711"/>
      <c r="J1802" s="711"/>
      <c r="K1802" s="711"/>
      <c r="L1802" s="711"/>
      <c r="M1802" s="711"/>
      <c r="V1802" s="715"/>
      <c r="W1802" s="711"/>
      <c r="X1802" s="711"/>
      <c r="Y1802" s="711"/>
    </row>
    <row r="1803" spans="1:25" ht="14">
      <c r="A1803" s="711"/>
      <c r="B1803" s="711"/>
      <c r="C1803" s="750"/>
      <c r="D1803" s="711"/>
      <c r="E1803" s="711"/>
      <c r="F1803" s="711"/>
      <c r="G1803" s="711"/>
      <c r="H1803" s="711"/>
      <c r="I1803" s="711"/>
      <c r="J1803" s="711"/>
      <c r="K1803" s="711"/>
      <c r="L1803" s="711"/>
      <c r="M1803" s="711"/>
      <c r="V1803" s="715"/>
      <c r="W1803" s="711"/>
      <c r="X1803" s="711"/>
      <c r="Y1803" s="711"/>
    </row>
    <row r="1804" spans="1:25" ht="14">
      <c r="A1804" s="711"/>
      <c r="B1804" s="711"/>
      <c r="C1804" s="750"/>
      <c r="D1804" s="711"/>
      <c r="E1804" s="711"/>
      <c r="F1804" s="711"/>
      <c r="G1804" s="711"/>
      <c r="H1804" s="711"/>
      <c r="I1804" s="711"/>
      <c r="J1804" s="711"/>
      <c r="K1804" s="711"/>
      <c r="L1804" s="711"/>
      <c r="M1804" s="711"/>
      <c r="V1804" s="715"/>
      <c r="W1804" s="711"/>
      <c r="X1804" s="711"/>
      <c r="Y1804" s="711"/>
    </row>
    <row r="1805" spans="1:25" ht="14">
      <c r="A1805" s="711"/>
      <c r="B1805" s="711"/>
      <c r="C1805" s="750"/>
      <c r="D1805" s="711"/>
      <c r="E1805" s="711"/>
      <c r="F1805" s="711"/>
      <c r="G1805" s="711"/>
      <c r="H1805" s="711"/>
      <c r="I1805" s="711"/>
      <c r="J1805" s="711"/>
      <c r="K1805" s="711"/>
      <c r="L1805" s="711"/>
      <c r="M1805" s="711"/>
      <c r="V1805" s="715"/>
      <c r="W1805" s="711"/>
      <c r="X1805" s="711"/>
      <c r="Y1805" s="711"/>
    </row>
    <row r="1806" spans="1:25" ht="14">
      <c r="A1806" s="711"/>
      <c r="B1806" s="711"/>
      <c r="C1806" s="750"/>
      <c r="D1806" s="711"/>
      <c r="E1806" s="711"/>
      <c r="F1806" s="711"/>
      <c r="G1806" s="711"/>
      <c r="H1806" s="711"/>
      <c r="I1806" s="711"/>
      <c r="J1806" s="711"/>
      <c r="K1806" s="711"/>
      <c r="L1806" s="711"/>
      <c r="M1806" s="711"/>
      <c r="V1806" s="715"/>
      <c r="W1806" s="711"/>
      <c r="X1806" s="711"/>
      <c r="Y1806" s="711"/>
    </row>
    <row r="1807" spans="1:25" ht="14">
      <c r="A1807" s="711"/>
      <c r="B1807" s="711"/>
      <c r="C1807" s="750"/>
      <c r="D1807" s="711"/>
      <c r="E1807" s="711"/>
      <c r="F1807" s="711"/>
      <c r="G1807" s="711"/>
      <c r="H1807" s="711"/>
      <c r="I1807" s="711"/>
      <c r="J1807" s="711"/>
      <c r="K1807" s="711"/>
      <c r="L1807" s="711"/>
      <c r="M1807" s="711"/>
      <c r="V1807" s="715"/>
      <c r="W1807" s="711"/>
      <c r="X1807" s="711"/>
      <c r="Y1807" s="711"/>
    </row>
    <row r="1808" spans="1:25" ht="14">
      <c r="A1808" s="711"/>
      <c r="B1808" s="711"/>
      <c r="C1808" s="750"/>
      <c r="D1808" s="711"/>
      <c r="E1808" s="711"/>
      <c r="F1808" s="711"/>
      <c r="G1808" s="711"/>
      <c r="H1808" s="711"/>
      <c r="I1808" s="711"/>
      <c r="J1808" s="711"/>
      <c r="K1808" s="711"/>
      <c r="L1808" s="711"/>
      <c r="M1808" s="711"/>
      <c r="V1808" s="715"/>
      <c r="W1808" s="711"/>
      <c r="X1808" s="711"/>
      <c r="Y1808" s="711"/>
    </row>
    <row r="1809" spans="1:25" ht="14">
      <c r="A1809" s="711"/>
      <c r="B1809" s="711"/>
      <c r="C1809" s="750"/>
      <c r="D1809" s="711"/>
      <c r="E1809" s="711"/>
      <c r="F1809" s="711"/>
      <c r="G1809" s="711"/>
      <c r="H1809" s="711"/>
      <c r="I1809" s="711"/>
      <c r="J1809" s="711"/>
      <c r="K1809" s="711"/>
      <c r="L1809" s="711"/>
      <c r="M1809" s="711"/>
      <c r="V1809" s="715"/>
      <c r="W1809" s="711"/>
      <c r="X1809" s="711"/>
      <c r="Y1809" s="711"/>
    </row>
    <row r="1810" spans="1:25" ht="14">
      <c r="A1810" s="711"/>
      <c r="B1810" s="711"/>
      <c r="C1810" s="750"/>
      <c r="D1810" s="711"/>
      <c r="E1810" s="711"/>
      <c r="F1810" s="711"/>
      <c r="G1810" s="711"/>
      <c r="H1810" s="711"/>
      <c r="I1810" s="711"/>
      <c r="J1810" s="711"/>
      <c r="K1810" s="711"/>
      <c r="L1810" s="711"/>
      <c r="M1810" s="711"/>
      <c r="V1810" s="715"/>
      <c r="W1810" s="711"/>
      <c r="X1810" s="711"/>
      <c r="Y1810" s="711"/>
    </row>
    <row r="1811" spans="1:25" ht="14">
      <c r="A1811" s="711"/>
      <c r="B1811" s="711"/>
      <c r="C1811" s="750"/>
      <c r="D1811" s="711"/>
      <c r="E1811" s="711"/>
      <c r="F1811" s="711"/>
      <c r="G1811" s="711"/>
      <c r="H1811" s="711"/>
      <c r="I1811" s="711"/>
      <c r="J1811" s="711"/>
      <c r="K1811" s="711"/>
      <c r="L1811" s="711"/>
      <c r="M1811" s="711"/>
      <c r="V1811" s="715"/>
      <c r="W1811" s="711"/>
      <c r="X1811" s="711"/>
      <c r="Y1811" s="711"/>
    </row>
    <row r="1812" spans="1:25" ht="14">
      <c r="A1812" s="711"/>
      <c r="B1812" s="711"/>
      <c r="C1812" s="750"/>
      <c r="D1812" s="711"/>
      <c r="E1812" s="711"/>
      <c r="F1812" s="711"/>
      <c r="G1812" s="711"/>
      <c r="H1812" s="711"/>
      <c r="I1812" s="711"/>
      <c r="J1812" s="711"/>
      <c r="K1812" s="711"/>
      <c r="L1812" s="711"/>
      <c r="M1812" s="711"/>
      <c r="V1812" s="715"/>
      <c r="W1812" s="711"/>
      <c r="X1812" s="711"/>
      <c r="Y1812" s="711"/>
    </row>
    <row r="1813" spans="1:25" ht="14">
      <c r="A1813" s="711"/>
      <c r="B1813" s="711"/>
      <c r="C1813" s="750"/>
      <c r="D1813" s="711"/>
      <c r="E1813" s="711"/>
      <c r="F1813" s="711"/>
      <c r="G1813" s="711"/>
      <c r="H1813" s="711"/>
      <c r="I1813" s="711"/>
      <c r="J1813" s="711"/>
      <c r="K1813" s="711"/>
      <c r="L1813" s="711"/>
      <c r="M1813" s="711"/>
      <c r="V1813" s="715"/>
      <c r="W1813" s="711"/>
      <c r="X1813" s="711"/>
      <c r="Y1813" s="711"/>
    </row>
    <row r="1814" spans="1:25" ht="14">
      <c r="A1814" s="711"/>
      <c r="B1814" s="711"/>
      <c r="C1814" s="750"/>
      <c r="D1814" s="711"/>
      <c r="E1814" s="711"/>
      <c r="F1814" s="711"/>
      <c r="G1814" s="711"/>
      <c r="H1814" s="711"/>
      <c r="I1814" s="711"/>
      <c r="J1814" s="711"/>
      <c r="K1814" s="711"/>
      <c r="L1814" s="711"/>
      <c r="M1814" s="711"/>
      <c r="V1814" s="715"/>
      <c r="W1814" s="711"/>
      <c r="X1814" s="711"/>
      <c r="Y1814" s="711"/>
    </row>
    <row r="1815" spans="1:25" ht="14">
      <c r="A1815" s="711"/>
      <c r="B1815" s="711"/>
      <c r="C1815" s="750"/>
      <c r="D1815" s="711"/>
      <c r="E1815" s="711"/>
      <c r="F1815" s="711"/>
      <c r="G1815" s="711"/>
      <c r="H1815" s="711"/>
      <c r="I1815" s="711"/>
      <c r="J1815" s="711"/>
      <c r="K1815" s="711"/>
      <c r="L1815" s="711"/>
      <c r="M1815" s="711"/>
      <c r="V1815" s="715"/>
      <c r="W1815" s="711"/>
      <c r="X1815" s="711"/>
      <c r="Y1815" s="711"/>
    </row>
    <row r="1816" spans="1:25" ht="14">
      <c r="A1816" s="711"/>
      <c r="B1816" s="711"/>
      <c r="C1816" s="750"/>
      <c r="D1816" s="711"/>
      <c r="E1816" s="711"/>
      <c r="F1816" s="711"/>
      <c r="G1816" s="711"/>
      <c r="H1816" s="711"/>
      <c r="I1816" s="711"/>
      <c r="J1816" s="711"/>
      <c r="K1816" s="711"/>
      <c r="L1816" s="711"/>
      <c r="M1816" s="711"/>
      <c r="V1816" s="715"/>
      <c r="W1816" s="711"/>
      <c r="X1816" s="711"/>
      <c r="Y1816" s="711"/>
    </row>
    <row r="1817" spans="1:25" ht="14">
      <c r="A1817" s="711"/>
      <c r="B1817" s="711"/>
      <c r="C1817" s="750"/>
      <c r="D1817" s="711"/>
      <c r="E1817" s="711"/>
      <c r="F1817" s="711"/>
      <c r="G1817" s="711"/>
      <c r="H1817" s="711"/>
      <c r="I1817" s="711"/>
      <c r="J1817" s="711"/>
      <c r="K1817" s="711"/>
      <c r="L1817" s="711"/>
      <c r="M1817" s="711"/>
      <c r="V1817" s="715"/>
      <c r="W1817" s="711"/>
      <c r="X1817" s="711"/>
      <c r="Y1817" s="711"/>
    </row>
    <row r="1818" spans="1:25" ht="14">
      <c r="A1818" s="711"/>
      <c r="B1818" s="711"/>
      <c r="C1818" s="750"/>
      <c r="D1818" s="711"/>
      <c r="E1818" s="711"/>
      <c r="F1818" s="711"/>
      <c r="G1818" s="711"/>
      <c r="H1818" s="711"/>
      <c r="I1818" s="711"/>
      <c r="J1818" s="711"/>
      <c r="K1818" s="711"/>
      <c r="L1818" s="711"/>
      <c r="M1818" s="711"/>
      <c r="V1818" s="715"/>
      <c r="W1818" s="711"/>
      <c r="X1818" s="711"/>
      <c r="Y1818" s="711"/>
    </row>
    <row r="1819" spans="1:25" ht="14">
      <c r="A1819" s="711"/>
      <c r="B1819" s="711"/>
      <c r="C1819" s="750"/>
      <c r="D1819" s="711"/>
      <c r="E1819" s="711"/>
      <c r="F1819" s="711"/>
      <c r="G1819" s="711"/>
      <c r="H1819" s="711"/>
      <c r="I1819" s="711"/>
      <c r="J1819" s="711"/>
      <c r="K1819" s="711"/>
      <c r="L1819" s="711"/>
      <c r="M1819" s="711"/>
      <c r="V1819" s="715"/>
      <c r="W1819" s="711"/>
      <c r="X1819" s="711"/>
      <c r="Y1819" s="711"/>
    </row>
    <row r="1820" spans="1:25" ht="14">
      <c r="A1820" s="711"/>
      <c r="B1820" s="711"/>
      <c r="C1820" s="750"/>
      <c r="D1820" s="711"/>
      <c r="E1820" s="711"/>
      <c r="F1820" s="711"/>
      <c r="G1820" s="711"/>
      <c r="H1820" s="711"/>
      <c r="I1820" s="711"/>
      <c r="J1820" s="711"/>
      <c r="K1820" s="711"/>
      <c r="L1820" s="711"/>
      <c r="M1820" s="711"/>
      <c r="V1820" s="715"/>
      <c r="W1820" s="711"/>
      <c r="X1820" s="711"/>
      <c r="Y1820" s="711"/>
    </row>
    <row r="1821" spans="1:25" ht="14">
      <c r="A1821" s="711"/>
      <c r="B1821" s="711"/>
      <c r="C1821" s="750"/>
      <c r="D1821" s="711"/>
      <c r="E1821" s="711"/>
      <c r="F1821" s="711"/>
      <c r="G1821" s="711"/>
      <c r="H1821" s="711"/>
      <c r="I1821" s="711"/>
      <c r="J1821" s="711"/>
      <c r="K1821" s="711"/>
      <c r="L1821" s="711"/>
      <c r="M1821" s="711"/>
      <c r="V1821" s="715"/>
      <c r="W1821" s="711"/>
      <c r="X1821" s="711"/>
      <c r="Y1821" s="711"/>
    </row>
    <row r="1822" spans="1:25" ht="14">
      <c r="A1822" s="711"/>
      <c r="B1822" s="711"/>
      <c r="C1822" s="750"/>
      <c r="D1822" s="711"/>
      <c r="E1822" s="711"/>
      <c r="F1822" s="711"/>
      <c r="G1822" s="711"/>
      <c r="H1822" s="711"/>
      <c r="I1822" s="711"/>
      <c r="J1822" s="711"/>
      <c r="K1822" s="711"/>
      <c r="L1822" s="711"/>
      <c r="M1822" s="711"/>
      <c r="V1822" s="715"/>
      <c r="W1822" s="711"/>
      <c r="X1822" s="711"/>
      <c r="Y1822" s="711"/>
    </row>
    <row r="1823" spans="1:25" ht="14">
      <c r="A1823" s="711"/>
      <c r="B1823" s="711"/>
      <c r="C1823" s="750"/>
      <c r="D1823" s="711"/>
      <c r="E1823" s="711"/>
      <c r="F1823" s="711"/>
      <c r="G1823" s="711"/>
      <c r="H1823" s="711"/>
      <c r="I1823" s="711"/>
      <c r="J1823" s="711"/>
      <c r="K1823" s="711"/>
      <c r="L1823" s="711"/>
      <c r="M1823" s="711"/>
      <c r="V1823" s="715"/>
      <c r="W1823" s="711"/>
      <c r="X1823" s="711"/>
      <c r="Y1823" s="711"/>
    </row>
    <row r="1824" spans="1:25" ht="14">
      <c r="A1824" s="711"/>
      <c r="B1824" s="711"/>
      <c r="C1824" s="750"/>
      <c r="D1824" s="711"/>
      <c r="E1824" s="711"/>
      <c r="F1824" s="711"/>
      <c r="G1824" s="711"/>
      <c r="H1824" s="711"/>
      <c r="I1824" s="711"/>
      <c r="J1824" s="711"/>
      <c r="K1824" s="711"/>
      <c r="L1824" s="711"/>
      <c r="M1824" s="711"/>
      <c r="V1824" s="715"/>
      <c r="W1824" s="711"/>
      <c r="X1824" s="711"/>
      <c r="Y1824" s="711"/>
    </row>
    <row r="1825" spans="1:25" ht="14">
      <c r="A1825" s="711"/>
      <c r="B1825" s="711"/>
      <c r="C1825" s="750"/>
      <c r="D1825" s="711"/>
      <c r="E1825" s="711"/>
      <c r="F1825" s="711"/>
      <c r="G1825" s="711"/>
      <c r="H1825" s="711"/>
      <c r="I1825" s="711"/>
      <c r="J1825" s="711"/>
      <c r="K1825" s="711"/>
      <c r="L1825" s="711"/>
      <c r="M1825" s="711"/>
      <c r="V1825" s="715"/>
      <c r="W1825" s="711"/>
      <c r="X1825" s="711"/>
      <c r="Y1825" s="711"/>
    </row>
    <row r="1826" spans="1:25" ht="14">
      <c r="A1826" s="711"/>
      <c r="B1826" s="711"/>
      <c r="C1826" s="750"/>
      <c r="D1826" s="711"/>
      <c r="E1826" s="711"/>
      <c r="F1826" s="711"/>
      <c r="G1826" s="711"/>
      <c r="H1826" s="711"/>
      <c r="I1826" s="711"/>
      <c r="J1826" s="711"/>
      <c r="K1826" s="711"/>
      <c r="L1826" s="711"/>
      <c r="M1826" s="711"/>
      <c r="V1826" s="715"/>
      <c r="W1826" s="711"/>
      <c r="X1826" s="711"/>
      <c r="Y1826" s="711"/>
    </row>
    <row r="1827" spans="1:25" ht="14">
      <c r="A1827" s="711"/>
      <c r="B1827" s="711"/>
      <c r="C1827" s="750"/>
      <c r="D1827" s="711"/>
      <c r="E1827" s="711"/>
      <c r="F1827" s="711"/>
      <c r="G1827" s="711"/>
      <c r="H1827" s="711"/>
      <c r="I1827" s="711"/>
      <c r="J1827" s="711"/>
      <c r="K1827" s="711"/>
      <c r="L1827" s="711"/>
      <c r="M1827" s="711"/>
      <c r="V1827" s="715"/>
      <c r="W1827" s="711"/>
      <c r="X1827" s="711"/>
      <c r="Y1827" s="711"/>
    </row>
    <row r="1828" spans="1:25" ht="14">
      <c r="A1828" s="711"/>
      <c r="B1828" s="711"/>
      <c r="C1828" s="750"/>
      <c r="D1828" s="711"/>
      <c r="E1828" s="711"/>
      <c r="F1828" s="711"/>
      <c r="G1828" s="711"/>
      <c r="H1828" s="711"/>
      <c r="I1828" s="711"/>
      <c r="J1828" s="711"/>
      <c r="K1828" s="711"/>
      <c r="L1828" s="711"/>
      <c r="M1828" s="711"/>
      <c r="V1828" s="715"/>
      <c r="W1828" s="711"/>
      <c r="X1828" s="711"/>
      <c r="Y1828" s="711"/>
    </row>
    <row r="1829" spans="1:25" ht="14">
      <c r="A1829" s="711"/>
      <c r="B1829" s="711"/>
      <c r="C1829" s="750"/>
      <c r="D1829" s="711"/>
      <c r="E1829" s="711"/>
      <c r="F1829" s="711"/>
      <c r="G1829" s="711"/>
      <c r="H1829" s="711"/>
      <c r="I1829" s="711"/>
      <c r="J1829" s="711"/>
      <c r="K1829" s="711"/>
      <c r="L1829" s="711"/>
      <c r="M1829" s="711"/>
      <c r="V1829" s="715"/>
      <c r="W1829" s="711"/>
      <c r="X1829" s="711"/>
      <c r="Y1829" s="711"/>
    </row>
    <row r="1830" spans="1:25" ht="14">
      <c r="A1830" s="711"/>
      <c r="B1830" s="711"/>
      <c r="C1830" s="750"/>
      <c r="D1830" s="711"/>
      <c r="E1830" s="711"/>
      <c r="F1830" s="711"/>
      <c r="G1830" s="711"/>
      <c r="H1830" s="711"/>
      <c r="I1830" s="711"/>
      <c r="J1830" s="711"/>
      <c r="K1830" s="711"/>
      <c r="L1830" s="711"/>
      <c r="M1830" s="711"/>
      <c r="V1830" s="715"/>
      <c r="W1830" s="711"/>
      <c r="X1830" s="711"/>
      <c r="Y1830" s="711"/>
    </row>
    <row r="1831" spans="1:25" ht="14">
      <c r="A1831" s="711"/>
      <c r="B1831" s="711"/>
      <c r="C1831" s="750"/>
      <c r="D1831" s="711"/>
      <c r="E1831" s="711"/>
      <c r="F1831" s="711"/>
      <c r="G1831" s="711"/>
      <c r="H1831" s="711"/>
      <c r="I1831" s="711"/>
      <c r="J1831" s="711"/>
      <c r="K1831" s="711"/>
      <c r="L1831" s="711"/>
      <c r="M1831" s="711"/>
      <c r="V1831" s="715"/>
      <c r="W1831" s="711"/>
      <c r="X1831" s="711"/>
      <c r="Y1831" s="711"/>
    </row>
    <row r="1832" spans="1:25" ht="14">
      <c r="A1832" s="711"/>
      <c r="B1832" s="711"/>
      <c r="C1832" s="750"/>
      <c r="D1832" s="711"/>
      <c r="E1832" s="711"/>
      <c r="F1832" s="711"/>
      <c r="G1832" s="711"/>
      <c r="H1832" s="711"/>
      <c r="I1832" s="711"/>
      <c r="J1832" s="711"/>
      <c r="K1832" s="711"/>
      <c r="L1832" s="711"/>
      <c r="M1832" s="711"/>
      <c r="V1832" s="715"/>
      <c r="W1832" s="711"/>
      <c r="X1832" s="711"/>
      <c r="Y1832" s="711"/>
    </row>
    <row r="1833" spans="1:25" ht="14">
      <c r="A1833" s="711"/>
      <c r="B1833" s="711"/>
      <c r="C1833" s="750"/>
      <c r="D1833" s="711"/>
      <c r="E1833" s="711"/>
      <c r="F1833" s="711"/>
      <c r="G1833" s="711"/>
      <c r="H1833" s="711"/>
      <c r="I1833" s="711"/>
      <c r="J1833" s="711"/>
      <c r="K1833" s="711"/>
      <c r="L1833" s="711"/>
      <c r="M1833" s="711"/>
      <c r="V1833" s="715"/>
      <c r="W1833" s="711"/>
      <c r="X1833" s="711"/>
      <c r="Y1833" s="711"/>
    </row>
    <row r="1834" spans="1:25" ht="14">
      <c r="A1834" s="711"/>
      <c r="B1834" s="711"/>
      <c r="C1834" s="750"/>
      <c r="D1834" s="711"/>
      <c r="E1834" s="711"/>
      <c r="F1834" s="711"/>
      <c r="G1834" s="711"/>
      <c r="H1834" s="711"/>
      <c r="I1834" s="711"/>
      <c r="J1834" s="711"/>
      <c r="K1834" s="711"/>
      <c r="L1834" s="711"/>
      <c r="M1834" s="711"/>
      <c r="V1834" s="715"/>
      <c r="W1834" s="711"/>
      <c r="X1834" s="711"/>
      <c r="Y1834" s="711"/>
    </row>
    <row r="1835" spans="1:25" ht="14">
      <c r="A1835" s="711"/>
      <c r="B1835" s="711"/>
      <c r="C1835" s="750"/>
      <c r="D1835" s="711"/>
      <c r="E1835" s="711"/>
      <c r="F1835" s="711"/>
      <c r="G1835" s="711"/>
      <c r="H1835" s="711"/>
      <c r="I1835" s="711"/>
      <c r="J1835" s="711"/>
      <c r="K1835" s="711"/>
      <c r="L1835" s="711"/>
      <c r="M1835" s="711"/>
      <c r="V1835" s="715"/>
      <c r="W1835" s="711"/>
      <c r="X1835" s="711"/>
      <c r="Y1835" s="711"/>
    </row>
    <row r="1836" spans="1:25" ht="14">
      <c r="A1836" s="711"/>
      <c r="B1836" s="711"/>
      <c r="C1836" s="750"/>
      <c r="D1836" s="711"/>
      <c r="E1836" s="711"/>
      <c r="F1836" s="711"/>
      <c r="G1836" s="711"/>
      <c r="H1836" s="711"/>
      <c r="I1836" s="711"/>
      <c r="J1836" s="711"/>
      <c r="K1836" s="711"/>
      <c r="L1836" s="711"/>
      <c r="M1836" s="711"/>
      <c r="V1836" s="715"/>
      <c r="W1836" s="711"/>
      <c r="X1836" s="711"/>
      <c r="Y1836" s="711"/>
    </row>
    <row r="1837" spans="1:25" ht="14">
      <c r="A1837" s="711"/>
      <c r="B1837" s="711"/>
      <c r="C1837" s="750"/>
      <c r="D1837" s="711"/>
      <c r="E1837" s="711"/>
      <c r="F1837" s="711"/>
      <c r="G1837" s="711"/>
      <c r="H1837" s="711"/>
      <c r="I1837" s="711"/>
      <c r="J1837" s="711"/>
      <c r="K1837" s="711"/>
      <c r="L1837" s="711"/>
      <c r="M1837" s="711"/>
      <c r="V1837" s="715"/>
      <c r="W1837" s="711"/>
      <c r="X1837" s="711"/>
      <c r="Y1837" s="711"/>
    </row>
    <row r="1838" spans="1:25" ht="14">
      <c r="A1838" s="711"/>
      <c r="B1838" s="711"/>
      <c r="C1838" s="750"/>
      <c r="D1838" s="711"/>
      <c r="E1838" s="711"/>
      <c r="F1838" s="711"/>
      <c r="G1838" s="711"/>
      <c r="H1838" s="711"/>
      <c r="I1838" s="711"/>
      <c r="J1838" s="711"/>
      <c r="K1838" s="711"/>
      <c r="L1838" s="711"/>
      <c r="M1838" s="711"/>
      <c r="V1838" s="715"/>
      <c r="W1838" s="711"/>
      <c r="X1838" s="711"/>
      <c r="Y1838" s="711"/>
    </row>
    <row r="1839" spans="1:25" ht="14">
      <c r="A1839" s="711"/>
      <c r="B1839" s="711"/>
      <c r="C1839" s="750"/>
      <c r="D1839" s="711"/>
      <c r="E1839" s="711"/>
      <c r="F1839" s="711"/>
      <c r="G1839" s="711"/>
      <c r="H1839" s="711"/>
      <c r="I1839" s="711"/>
      <c r="J1839" s="711"/>
      <c r="K1839" s="711"/>
      <c r="L1839" s="711"/>
      <c r="M1839" s="711"/>
      <c r="V1839" s="715"/>
      <c r="W1839" s="711"/>
      <c r="X1839" s="711"/>
      <c r="Y1839" s="711"/>
    </row>
    <row r="1840" spans="1:25" ht="14">
      <c r="A1840" s="711"/>
      <c r="B1840" s="711"/>
      <c r="C1840" s="750"/>
      <c r="D1840" s="711"/>
      <c r="E1840" s="711"/>
      <c r="F1840" s="711"/>
      <c r="G1840" s="711"/>
      <c r="H1840" s="711"/>
      <c r="I1840" s="711"/>
      <c r="J1840" s="711"/>
      <c r="K1840" s="711"/>
      <c r="L1840" s="711"/>
      <c r="M1840" s="711"/>
      <c r="V1840" s="715"/>
      <c r="W1840" s="711"/>
      <c r="X1840" s="711"/>
      <c r="Y1840" s="711"/>
    </row>
    <row r="1841" spans="1:25" ht="14">
      <c r="A1841" s="711"/>
      <c r="B1841" s="711"/>
      <c r="C1841" s="750"/>
      <c r="D1841" s="711"/>
      <c r="E1841" s="711"/>
      <c r="F1841" s="711"/>
      <c r="G1841" s="711"/>
      <c r="H1841" s="711"/>
      <c r="I1841" s="711"/>
      <c r="J1841" s="711"/>
      <c r="K1841" s="711"/>
      <c r="L1841" s="711"/>
      <c r="M1841" s="711"/>
      <c r="V1841" s="715"/>
      <c r="W1841" s="711"/>
      <c r="X1841" s="711"/>
      <c r="Y1841" s="711"/>
    </row>
    <row r="1842" spans="1:25" ht="14">
      <c r="A1842" s="711"/>
      <c r="B1842" s="711"/>
      <c r="C1842" s="750"/>
      <c r="D1842" s="711"/>
      <c r="E1842" s="711"/>
      <c r="F1842" s="711"/>
      <c r="G1842" s="711"/>
      <c r="H1842" s="711"/>
      <c r="I1842" s="711"/>
      <c r="J1842" s="711"/>
      <c r="K1842" s="711"/>
      <c r="L1842" s="711"/>
      <c r="M1842" s="711"/>
      <c r="V1842" s="715"/>
      <c r="W1842" s="711"/>
      <c r="X1842" s="711"/>
      <c r="Y1842" s="711"/>
    </row>
    <row r="1843" spans="1:25" ht="14">
      <c r="A1843" s="711"/>
      <c r="B1843" s="711"/>
      <c r="C1843" s="750"/>
      <c r="D1843" s="711"/>
      <c r="E1843" s="711"/>
      <c r="F1843" s="711"/>
      <c r="G1843" s="711"/>
      <c r="H1843" s="711"/>
      <c r="I1843" s="711"/>
      <c r="J1843" s="711"/>
      <c r="K1843" s="711"/>
      <c r="L1843" s="711"/>
      <c r="M1843" s="711"/>
      <c r="V1843" s="715"/>
      <c r="W1843" s="711"/>
      <c r="X1843" s="711"/>
      <c r="Y1843" s="711"/>
    </row>
    <row r="1844" spans="1:25" ht="14">
      <c r="A1844" s="711"/>
      <c r="B1844" s="711"/>
      <c r="C1844" s="750"/>
      <c r="D1844" s="711"/>
      <c r="E1844" s="711"/>
      <c r="F1844" s="711"/>
      <c r="G1844" s="711"/>
      <c r="H1844" s="711"/>
      <c r="I1844" s="711"/>
      <c r="J1844" s="711"/>
      <c r="K1844" s="711"/>
      <c r="L1844" s="711"/>
      <c r="M1844" s="711"/>
      <c r="V1844" s="715"/>
      <c r="W1844" s="711"/>
      <c r="X1844" s="711"/>
      <c r="Y1844" s="711"/>
    </row>
    <row r="1845" spans="1:25" ht="14">
      <c r="A1845" s="711"/>
      <c r="B1845" s="711"/>
      <c r="C1845" s="750"/>
      <c r="D1845" s="711"/>
      <c r="E1845" s="711"/>
      <c r="F1845" s="711"/>
      <c r="G1845" s="711"/>
      <c r="H1845" s="711"/>
      <c r="I1845" s="711"/>
      <c r="J1845" s="711"/>
      <c r="K1845" s="711"/>
      <c r="L1845" s="711"/>
      <c r="M1845" s="711"/>
      <c r="V1845" s="715"/>
      <c r="W1845" s="711"/>
      <c r="X1845" s="711"/>
      <c r="Y1845" s="711"/>
    </row>
    <row r="1846" spans="1:25" ht="14">
      <c r="A1846" s="711"/>
      <c r="B1846" s="711"/>
      <c r="C1846" s="750"/>
      <c r="D1846" s="711"/>
      <c r="E1846" s="711"/>
      <c r="F1846" s="711"/>
      <c r="G1846" s="711"/>
      <c r="H1846" s="711"/>
      <c r="I1846" s="711"/>
      <c r="J1846" s="711"/>
      <c r="K1846" s="711"/>
      <c r="L1846" s="711"/>
      <c r="M1846" s="711"/>
      <c r="V1846" s="715"/>
      <c r="W1846" s="711"/>
      <c r="X1846" s="711"/>
      <c r="Y1846" s="711"/>
    </row>
    <row r="1847" spans="1:25" ht="14">
      <c r="A1847" s="711"/>
      <c r="B1847" s="711"/>
      <c r="C1847" s="750"/>
      <c r="D1847" s="711"/>
      <c r="E1847" s="711"/>
      <c r="F1847" s="711"/>
      <c r="G1847" s="711"/>
      <c r="H1847" s="711"/>
      <c r="I1847" s="711"/>
      <c r="J1847" s="711"/>
      <c r="K1847" s="711"/>
      <c r="L1847" s="711"/>
      <c r="M1847" s="711"/>
      <c r="V1847" s="715"/>
      <c r="W1847" s="711"/>
      <c r="X1847" s="711"/>
      <c r="Y1847" s="711"/>
    </row>
    <row r="1848" spans="1:25" ht="14">
      <c r="A1848" s="711"/>
      <c r="B1848" s="711"/>
      <c r="C1848" s="750"/>
      <c r="D1848" s="711"/>
      <c r="E1848" s="711"/>
      <c r="F1848" s="711"/>
      <c r="G1848" s="711"/>
      <c r="H1848" s="711"/>
      <c r="I1848" s="711"/>
      <c r="J1848" s="711"/>
      <c r="K1848" s="711"/>
      <c r="L1848" s="711"/>
      <c r="M1848" s="711"/>
      <c r="V1848" s="715"/>
      <c r="W1848" s="711"/>
      <c r="X1848" s="711"/>
      <c r="Y1848" s="711"/>
    </row>
    <row r="1849" spans="1:25" ht="14">
      <c r="A1849" s="711"/>
      <c r="B1849" s="711"/>
      <c r="C1849" s="750"/>
      <c r="D1849" s="711"/>
      <c r="E1849" s="711"/>
      <c r="F1849" s="711"/>
      <c r="G1849" s="711"/>
      <c r="H1849" s="711"/>
      <c r="I1849" s="711"/>
      <c r="J1849" s="711"/>
      <c r="K1849" s="711"/>
      <c r="L1849" s="711"/>
      <c r="M1849" s="711"/>
      <c r="V1849" s="715"/>
      <c r="W1849" s="711"/>
      <c r="X1849" s="711"/>
      <c r="Y1849" s="711"/>
    </row>
    <row r="1850" spans="1:25" ht="14">
      <c r="A1850" s="711"/>
      <c r="B1850" s="711"/>
      <c r="C1850" s="750"/>
      <c r="D1850" s="711"/>
      <c r="E1850" s="711"/>
      <c r="F1850" s="711"/>
      <c r="G1850" s="711"/>
      <c r="H1850" s="711"/>
      <c r="I1850" s="711"/>
      <c r="J1850" s="711"/>
      <c r="K1850" s="711"/>
      <c r="L1850" s="711"/>
      <c r="M1850" s="711"/>
      <c r="V1850" s="715"/>
      <c r="W1850" s="711"/>
      <c r="X1850" s="711"/>
      <c r="Y1850" s="711"/>
    </row>
    <row r="1851" spans="1:25" ht="14">
      <c r="A1851" s="711"/>
      <c r="B1851" s="711"/>
      <c r="C1851" s="750"/>
      <c r="D1851" s="711"/>
      <c r="E1851" s="711"/>
      <c r="F1851" s="711"/>
      <c r="G1851" s="711"/>
      <c r="H1851" s="711"/>
      <c r="I1851" s="711"/>
      <c r="J1851" s="711"/>
      <c r="K1851" s="711"/>
      <c r="L1851" s="711"/>
      <c r="M1851" s="711"/>
      <c r="V1851" s="715"/>
      <c r="W1851" s="711"/>
      <c r="X1851" s="711"/>
      <c r="Y1851" s="711"/>
    </row>
    <row r="1852" spans="1:25" ht="14">
      <c r="A1852" s="711"/>
      <c r="B1852" s="711"/>
      <c r="C1852" s="750"/>
      <c r="D1852" s="711"/>
      <c r="E1852" s="711"/>
      <c r="F1852" s="711"/>
      <c r="G1852" s="711"/>
      <c r="H1852" s="711"/>
      <c r="I1852" s="711"/>
      <c r="J1852" s="711"/>
      <c r="K1852" s="711"/>
      <c r="L1852" s="711"/>
      <c r="M1852" s="711"/>
      <c r="V1852" s="715"/>
      <c r="W1852" s="711"/>
      <c r="X1852" s="711"/>
      <c r="Y1852" s="711"/>
    </row>
    <row r="1853" spans="1:25" ht="14">
      <c r="A1853" s="711"/>
      <c r="B1853" s="711"/>
      <c r="C1853" s="750"/>
      <c r="D1853" s="711"/>
      <c r="E1853" s="711"/>
      <c r="F1853" s="711"/>
      <c r="G1853" s="711"/>
      <c r="H1853" s="711"/>
      <c r="I1853" s="711"/>
      <c r="J1853" s="711"/>
      <c r="K1853" s="711"/>
      <c r="L1853" s="711"/>
      <c r="M1853" s="711"/>
      <c r="V1853" s="715"/>
      <c r="W1853" s="711"/>
      <c r="X1853" s="711"/>
      <c r="Y1853" s="711"/>
    </row>
    <row r="1854" spans="1:25" ht="14">
      <c r="A1854" s="711"/>
      <c r="B1854" s="711"/>
      <c r="C1854" s="750"/>
      <c r="D1854" s="711"/>
      <c r="E1854" s="711"/>
      <c r="F1854" s="711"/>
      <c r="G1854" s="711"/>
      <c r="H1854" s="711"/>
      <c r="I1854" s="711"/>
      <c r="J1854" s="711"/>
      <c r="K1854" s="711"/>
      <c r="L1854" s="711"/>
      <c r="M1854" s="711"/>
      <c r="V1854" s="715"/>
      <c r="W1854" s="711"/>
      <c r="X1854" s="711"/>
      <c r="Y1854" s="711"/>
    </row>
    <row r="1855" spans="1:25" ht="14">
      <c r="A1855" s="711"/>
      <c r="B1855" s="711"/>
      <c r="C1855" s="750"/>
      <c r="D1855" s="711"/>
      <c r="E1855" s="711"/>
      <c r="F1855" s="711"/>
      <c r="G1855" s="711"/>
      <c r="H1855" s="711"/>
      <c r="I1855" s="711"/>
      <c r="J1855" s="711"/>
      <c r="K1855" s="711"/>
      <c r="L1855" s="711"/>
      <c r="M1855" s="711"/>
      <c r="V1855" s="715"/>
      <c r="W1855" s="711"/>
      <c r="X1855" s="711"/>
      <c r="Y1855" s="711"/>
    </row>
    <row r="1856" spans="1:25" ht="14">
      <c r="A1856" s="711"/>
      <c r="B1856" s="711"/>
      <c r="C1856" s="750"/>
      <c r="D1856" s="711"/>
      <c r="E1856" s="711"/>
      <c r="F1856" s="711"/>
      <c r="G1856" s="711"/>
      <c r="H1856" s="711"/>
      <c r="I1856" s="711"/>
      <c r="J1856" s="711"/>
      <c r="K1856" s="711"/>
      <c r="L1856" s="711"/>
      <c r="M1856" s="711"/>
      <c r="V1856" s="715"/>
      <c r="W1856" s="711"/>
      <c r="X1856" s="711"/>
      <c r="Y1856" s="711"/>
    </row>
    <row r="1857" spans="1:25" ht="14">
      <c r="A1857" s="711"/>
      <c r="B1857" s="711"/>
      <c r="C1857" s="750"/>
      <c r="D1857" s="711"/>
      <c r="E1857" s="711"/>
      <c r="F1857" s="711"/>
      <c r="G1857" s="711"/>
      <c r="H1857" s="711"/>
      <c r="I1857" s="711"/>
      <c r="J1857" s="711"/>
      <c r="K1857" s="711"/>
      <c r="L1857" s="711"/>
      <c r="M1857" s="711"/>
      <c r="V1857" s="715"/>
      <c r="W1857" s="711"/>
      <c r="X1857" s="711"/>
      <c r="Y1857" s="711"/>
    </row>
    <row r="1858" spans="1:25" ht="14">
      <c r="A1858" s="711"/>
      <c r="B1858" s="711"/>
      <c r="C1858" s="750"/>
      <c r="D1858" s="711"/>
      <c r="E1858" s="711"/>
      <c r="F1858" s="711"/>
      <c r="G1858" s="711"/>
      <c r="H1858" s="711"/>
      <c r="I1858" s="711"/>
      <c r="J1858" s="711"/>
      <c r="K1858" s="711"/>
      <c r="L1858" s="711"/>
      <c r="M1858" s="711"/>
      <c r="V1858" s="715"/>
      <c r="W1858" s="711"/>
      <c r="X1858" s="711"/>
      <c r="Y1858" s="711"/>
    </row>
    <row r="1859" spans="1:25" ht="14">
      <c r="A1859" s="711"/>
      <c r="B1859" s="711"/>
      <c r="C1859" s="750"/>
      <c r="D1859" s="711"/>
      <c r="E1859" s="711"/>
      <c r="F1859" s="711"/>
      <c r="G1859" s="711"/>
      <c r="H1859" s="711"/>
      <c r="I1859" s="711"/>
      <c r="J1859" s="711"/>
      <c r="K1859" s="711"/>
      <c r="L1859" s="711"/>
      <c r="M1859" s="711"/>
      <c r="V1859" s="715"/>
      <c r="W1859" s="711"/>
      <c r="X1859" s="711"/>
      <c r="Y1859" s="711"/>
    </row>
    <row r="1860" spans="1:25" ht="14">
      <c r="A1860" s="711"/>
      <c r="B1860" s="711"/>
      <c r="C1860" s="750"/>
      <c r="D1860" s="711"/>
      <c r="E1860" s="711"/>
      <c r="F1860" s="711"/>
      <c r="G1860" s="711"/>
      <c r="H1860" s="711"/>
      <c r="I1860" s="711"/>
      <c r="J1860" s="711"/>
      <c r="K1860" s="711"/>
      <c r="L1860" s="711"/>
      <c r="M1860" s="711"/>
      <c r="V1860" s="715"/>
      <c r="W1860" s="711"/>
      <c r="X1860" s="711"/>
      <c r="Y1860" s="711"/>
    </row>
    <row r="1861" spans="1:25" ht="14">
      <c r="A1861" s="711"/>
      <c r="B1861" s="711"/>
      <c r="C1861" s="750"/>
      <c r="D1861" s="711"/>
      <c r="E1861" s="711"/>
      <c r="F1861" s="711"/>
      <c r="G1861" s="711"/>
      <c r="H1861" s="711"/>
      <c r="I1861" s="711"/>
      <c r="J1861" s="711"/>
      <c r="K1861" s="711"/>
      <c r="L1861" s="711"/>
      <c r="M1861" s="711"/>
      <c r="V1861" s="715"/>
      <c r="W1861" s="711"/>
      <c r="X1861" s="711"/>
      <c r="Y1861" s="711"/>
    </row>
    <row r="1862" spans="1:25" ht="14">
      <c r="A1862" s="711"/>
      <c r="B1862" s="711"/>
      <c r="C1862" s="750"/>
      <c r="D1862" s="711"/>
      <c r="E1862" s="711"/>
      <c r="F1862" s="711"/>
      <c r="G1862" s="711"/>
      <c r="H1862" s="711"/>
      <c r="I1862" s="711"/>
      <c r="J1862" s="711"/>
      <c r="K1862" s="711"/>
      <c r="L1862" s="711"/>
      <c r="M1862" s="711"/>
      <c r="V1862" s="715"/>
      <c r="W1862" s="711"/>
      <c r="X1862" s="711"/>
      <c r="Y1862" s="711"/>
    </row>
    <row r="1863" spans="1:25" ht="14">
      <c r="A1863" s="711"/>
      <c r="B1863" s="711"/>
      <c r="C1863" s="750"/>
      <c r="D1863" s="711"/>
      <c r="E1863" s="711"/>
      <c r="F1863" s="711"/>
      <c r="G1863" s="711"/>
      <c r="H1863" s="711"/>
      <c r="I1863" s="711"/>
      <c r="J1863" s="711"/>
      <c r="K1863" s="711"/>
      <c r="L1863" s="711"/>
      <c r="M1863" s="711"/>
      <c r="V1863" s="715"/>
      <c r="W1863" s="711"/>
      <c r="X1863" s="711"/>
      <c r="Y1863" s="711"/>
    </row>
    <row r="1864" spans="1:25" ht="14">
      <c r="A1864" s="711"/>
      <c r="B1864" s="711"/>
      <c r="C1864" s="750"/>
      <c r="D1864" s="711"/>
      <c r="E1864" s="711"/>
      <c r="F1864" s="711"/>
      <c r="G1864" s="711"/>
      <c r="H1864" s="711"/>
      <c r="I1864" s="711"/>
      <c r="J1864" s="711"/>
      <c r="K1864" s="711"/>
      <c r="L1864" s="711"/>
      <c r="M1864" s="711"/>
      <c r="V1864" s="715"/>
      <c r="W1864" s="711"/>
      <c r="X1864" s="711"/>
      <c r="Y1864" s="711"/>
    </row>
    <row r="1865" spans="1:25" ht="14">
      <c r="A1865" s="711"/>
      <c r="B1865" s="711"/>
      <c r="C1865" s="750"/>
      <c r="D1865" s="711"/>
      <c r="E1865" s="711"/>
      <c r="F1865" s="711"/>
      <c r="G1865" s="711"/>
      <c r="H1865" s="711"/>
      <c r="I1865" s="711"/>
      <c r="J1865" s="711"/>
      <c r="K1865" s="711"/>
      <c r="L1865" s="711"/>
      <c r="M1865" s="711"/>
      <c r="V1865" s="715"/>
      <c r="W1865" s="711"/>
      <c r="X1865" s="711"/>
      <c r="Y1865" s="711"/>
    </row>
    <row r="1866" spans="1:25" ht="14">
      <c r="A1866" s="711"/>
      <c r="B1866" s="711"/>
      <c r="C1866" s="750"/>
      <c r="D1866" s="711"/>
      <c r="E1866" s="711"/>
      <c r="F1866" s="711"/>
      <c r="G1866" s="711"/>
      <c r="H1866" s="711"/>
      <c r="I1866" s="711"/>
      <c r="J1866" s="711"/>
      <c r="K1866" s="711"/>
      <c r="L1866" s="711"/>
      <c r="M1866" s="711"/>
      <c r="V1866" s="715"/>
      <c r="W1866" s="711"/>
      <c r="X1866" s="711"/>
      <c r="Y1866" s="711"/>
    </row>
    <row r="1867" spans="1:25" ht="14">
      <c r="A1867" s="711"/>
      <c r="B1867" s="711"/>
      <c r="C1867" s="750"/>
      <c r="D1867" s="711"/>
      <c r="E1867" s="711"/>
      <c r="F1867" s="711"/>
      <c r="G1867" s="711"/>
      <c r="H1867" s="711"/>
      <c r="I1867" s="711"/>
      <c r="J1867" s="711"/>
      <c r="K1867" s="711"/>
      <c r="L1867" s="711"/>
      <c r="M1867" s="711"/>
      <c r="V1867" s="715"/>
      <c r="W1867" s="711"/>
      <c r="X1867" s="711"/>
      <c r="Y1867" s="711"/>
    </row>
    <row r="1868" spans="1:25" ht="14">
      <c r="A1868" s="711"/>
      <c r="B1868" s="711"/>
      <c r="C1868" s="750"/>
      <c r="D1868" s="711"/>
      <c r="E1868" s="711"/>
      <c r="F1868" s="711"/>
      <c r="G1868" s="711"/>
      <c r="H1868" s="711"/>
      <c r="I1868" s="711"/>
      <c r="J1868" s="711"/>
      <c r="K1868" s="711"/>
      <c r="L1868" s="711"/>
      <c r="M1868" s="711"/>
      <c r="V1868" s="715"/>
      <c r="W1868" s="711"/>
      <c r="X1868" s="711"/>
      <c r="Y1868" s="711"/>
    </row>
    <row r="1869" spans="1:25" ht="14">
      <c r="A1869" s="711"/>
      <c r="B1869" s="711"/>
      <c r="C1869" s="750"/>
      <c r="D1869" s="711"/>
      <c r="E1869" s="711"/>
      <c r="F1869" s="711"/>
      <c r="G1869" s="711"/>
      <c r="H1869" s="711"/>
      <c r="I1869" s="711"/>
      <c r="J1869" s="711"/>
      <c r="K1869" s="711"/>
      <c r="L1869" s="711"/>
      <c r="M1869" s="711"/>
      <c r="V1869" s="715"/>
      <c r="W1869" s="711"/>
      <c r="X1869" s="711"/>
      <c r="Y1869" s="711"/>
    </row>
    <row r="1870" spans="1:25" ht="14">
      <c r="A1870" s="711"/>
      <c r="B1870" s="711"/>
      <c r="C1870" s="750"/>
      <c r="D1870" s="711"/>
      <c r="E1870" s="711"/>
      <c r="F1870" s="711"/>
      <c r="G1870" s="711"/>
      <c r="H1870" s="711"/>
      <c r="I1870" s="711"/>
      <c r="J1870" s="711"/>
      <c r="K1870" s="711"/>
      <c r="L1870" s="711"/>
      <c r="M1870" s="711"/>
      <c r="V1870" s="715"/>
      <c r="W1870" s="711"/>
      <c r="X1870" s="711"/>
      <c r="Y1870" s="711"/>
    </row>
    <row r="1871" spans="1:25" ht="14">
      <c r="A1871" s="711"/>
      <c r="B1871" s="711"/>
      <c r="C1871" s="750"/>
      <c r="D1871" s="711"/>
      <c r="E1871" s="711"/>
      <c r="F1871" s="711"/>
      <c r="G1871" s="711"/>
      <c r="H1871" s="711"/>
      <c r="I1871" s="711"/>
      <c r="J1871" s="711"/>
      <c r="K1871" s="711"/>
      <c r="L1871" s="711"/>
      <c r="M1871" s="711"/>
      <c r="V1871" s="715"/>
      <c r="W1871" s="711"/>
      <c r="X1871" s="711"/>
      <c r="Y1871" s="711"/>
    </row>
    <row r="1872" spans="1:25" ht="14">
      <c r="A1872" s="711"/>
      <c r="B1872" s="711"/>
      <c r="C1872" s="750"/>
      <c r="D1872" s="711"/>
      <c r="E1872" s="711"/>
      <c r="F1872" s="711"/>
      <c r="G1872" s="711"/>
      <c r="H1872" s="711"/>
      <c r="I1872" s="711"/>
      <c r="J1872" s="711"/>
      <c r="K1872" s="711"/>
      <c r="L1872" s="711"/>
      <c r="M1872" s="711"/>
      <c r="V1872" s="715"/>
      <c r="W1872" s="711"/>
      <c r="X1872" s="711"/>
      <c r="Y1872" s="711"/>
    </row>
    <row r="1873" spans="1:25" ht="14">
      <c r="A1873" s="711"/>
      <c r="B1873" s="711"/>
      <c r="C1873" s="750"/>
      <c r="D1873" s="711"/>
      <c r="E1873" s="711"/>
      <c r="F1873" s="711"/>
      <c r="G1873" s="711"/>
      <c r="H1873" s="711"/>
      <c r="I1873" s="711"/>
      <c r="J1873" s="711"/>
      <c r="K1873" s="711"/>
      <c r="L1873" s="711"/>
      <c r="M1873" s="711"/>
      <c r="V1873" s="715"/>
      <c r="W1873" s="711"/>
      <c r="X1873" s="711"/>
      <c r="Y1873" s="711"/>
    </row>
    <row r="1874" spans="1:25" ht="14">
      <c r="A1874" s="711"/>
      <c r="B1874" s="711"/>
      <c r="C1874" s="750"/>
      <c r="D1874" s="711"/>
      <c r="E1874" s="711"/>
      <c r="F1874" s="711"/>
      <c r="G1874" s="711"/>
      <c r="H1874" s="711"/>
      <c r="I1874" s="711"/>
      <c r="J1874" s="711"/>
      <c r="K1874" s="711"/>
      <c r="L1874" s="711"/>
      <c r="M1874" s="711"/>
      <c r="V1874" s="715"/>
      <c r="W1874" s="711"/>
      <c r="X1874" s="711"/>
      <c r="Y1874" s="711"/>
    </row>
    <row r="1875" spans="1:25" ht="14">
      <c r="A1875" s="711"/>
      <c r="B1875" s="711"/>
      <c r="C1875" s="750"/>
      <c r="D1875" s="711"/>
      <c r="E1875" s="711"/>
      <c r="F1875" s="711"/>
      <c r="G1875" s="711"/>
      <c r="H1875" s="711"/>
      <c r="I1875" s="711"/>
      <c r="J1875" s="711"/>
      <c r="K1875" s="711"/>
      <c r="L1875" s="711"/>
      <c r="M1875" s="711"/>
      <c r="V1875" s="715"/>
      <c r="W1875" s="711"/>
      <c r="X1875" s="711"/>
      <c r="Y1875" s="711"/>
    </row>
    <row r="1876" spans="1:25" ht="14">
      <c r="A1876" s="711"/>
      <c r="B1876" s="711"/>
      <c r="C1876" s="750"/>
      <c r="D1876" s="711"/>
      <c r="E1876" s="711"/>
      <c r="F1876" s="711"/>
      <c r="G1876" s="711"/>
      <c r="H1876" s="711"/>
      <c r="I1876" s="711"/>
      <c r="J1876" s="711"/>
      <c r="K1876" s="711"/>
      <c r="L1876" s="711"/>
      <c r="M1876" s="711"/>
      <c r="V1876" s="715"/>
      <c r="W1876" s="711"/>
      <c r="X1876" s="711"/>
      <c r="Y1876" s="711"/>
    </row>
    <row r="1877" spans="1:25" ht="14">
      <c r="A1877" s="711"/>
      <c r="B1877" s="711"/>
      <c r="C1877" s="750"/>
      <c r="D1877" s="711"/>
      <c r="E1877" s="711"/>
      <c r="F1877" s="711"/>
      <c r="G1877" s="711"/>
      <c r="H1877" s="711"/>
      <c r="I1877" s="711"/>
      <c r="J1877" s="711"/>
      <c r="K1877" s="711"/>
      <c r="L1877" s="711"/>
      <c r="M1877" s="711"/>
      <c r="V1877" s="715"/>
      <c r="W1877" s="711"/>
      <c r="X1877" s="711"/>
      <c r="Y1877" s="711"/>
    </row>
    <row r="1878" spans="1:25" ht="14">
      <c r="A1878" s="711"/>
      <c r="B1878" s="711"/>
      <c r="C1878" s="750"/>
      <c r="D1878" s="711"/>
      <c r="E1878" s="711"/>
      <c r="F1878" s="711"/>
      <c r="G1878" s="711"/>
      <c r="H1878" s="711"/>
      <c r="I1878" s="711"/>
      <c r="J1878" s="711"/>
      <c r="K1878" s="711"/>
      <c r="L1878" s="711"/>
      <c r="M1878" s="711"/>
      <c r="V1878" s="715"/>
      <c r="W1878" s="711"/>
      <c r="X1878" s="711"/>
      <c r="Y1878" s="711"/>
    </row>
    <row r="1879" spans="1:25" ht="14">
      <c r="A1879" s="711"/>
      <c r="B1879" s="711"/>
      <c r="C1879" s="750"/>
      <c r="D1879" s="711"/>
      <c r="E1879" s="711"/>
      <c r="F1879" s="711"/>
      <c r="G1879" s="711"/>
      <c r="H1879" s="711"/>
      <c r="I1879" s="711"/>
      <c r="J1879" s="711"/>
      <c r="K1879" s="711"/>
      <c r="L1879" s="711"/>
      <c r="M1879" s="711"/>
      <c r="V1879" s="715"/>
      <c r="W1879" s="711"/>
      <c r="X1879" s="711"/>
      <c r="Y1879" s="711"/>
    </row>
    <row r="1880" spans="1:25" ht="14">
      <c r="A1880" s="711"/>
      <c r="B1880" s="711"/>
      <c r="C1880" s="750"/>
      <c r="D1880" s="711"/>
      <c r="E1880" s="711"/>
      <c r="F1880" s="711"/>
      <c r="G1880" s="711"/>
      <c r="H1880" s="711"/>
      <c r="I1880" s="711"/>
      <c r="J1880" s="711"/>
      <c r="K1880" s="711"/>
      <c r="L1880" s="711"/>
      <c r="M1880" s="711"/>
      <c r="V1880" s="715"/>
      <c r="W1880" s="711"/>
      <c r="X1880" s="711"/>
      <c r="Y1880" s="711"/>
    </row>
    <row r="1881" spans="1:25" ht="14">
      <c r="A1881" s="711"/>
      <c r="B1881" s="711"/>
      <c r="C1881" s="750"/>
      <c r="D1881" s="711"/>
      <c r="E1881" s="711"/>
      <c r="F1881" s="711"/>
      <c r="G1881" s="711"/>
      <c r="H1881" s="711"/>
      <c r="I1881" s="711"/>
      <c r="J1881" s="711"/>
      <c r="K1881" s="711"/>
      <c r="L1881" s="711"/>
      <c r="M1881" s="711"/>
      <c r="V1881" s="715"/>
      <c r="W1881" s="711"/>
      <c r="X1881" s="711"/>
      <c r="Y1881" s="711"/>
    </row>
    <row r="1882" spans="1:25" ht="14">
      <c r="A1882" s="711"/>
      <c r="B1882" s="711"/>
      <c r="C1882" s="750"/>
      <c r="D1882" s="711"/>
      <c r="E1882" s="711"/>
      <c r="F1882" s="711"/>
      <c r="G1882" s="711"/>
      <c r="H1882" s="711"/>
      <c r="I1882" s="711"/>
      <c r="J1882" s="711"/>
      <c r="K1882" s="711"/>
      <c r="L1882" s="711"/>
      <c r="M1882" s="711"/>
      <c r="V1882" s="715"/>
      <c r="W1882" s="711"/>
      <c r="X1882" s="711"/>
      <c r="Y1882" s="711"/>
    </row>
    <row r="1883" spans="1:25" ht="14">
      <c r="A1883" s="711"/>
      <c r="B1883" s="711"/>
      <c r="C1883" s="750"/>
      <c r="D1883" s="711"/>
      <c r="E1883" s="711"/>
      <c r="F1883" s="711"/>
      <c r="G1883" s="711"/>
      <c r="H1883" s="711"/>
      <c r="I1883" s="711"/>
      <c r="J1883" s="711"/>
      <c r="K1883" s="711"/>
      <c r="L1883" s="711"/>
      <c r="M1883" s="711"/>
      <c r="V1883" s="715"/>
      <c r="W1883" s="711"/>
      <c r="X1883" s="711"/>
      <c r="Y1883" s="711"/>
    </row>
    <row r="1884" spans="1:25" ht="14">
      <c r="A1884" s="711"/>
      <c r="B1884" s="711"/>
      <c r="C1884" s="750"/>
      <c r="D1884" s="711"/>
      <c r="E1884" s="711"/>
      <c r="F1884" s="711"/>
      <c r="G1884" s="711"/>
      <c r="H1884" s="711"/>
      <c r="I1884" s="711"/>
      <c r="J1884" s="711"/>
      <c r="K1884" s="711"/>
      <c r="L1884" s="711"/>
      <c r="M1884" s="711"/>
      <c r="V1884" s="715"/>
      <c r="W1884" s="711"/>
      <c r="X1884" s="711"/>
      <c r="Y1884" s="711"/>
    </row>
    <row r="1885" spans="1:25" ht="14">
      <c r="A1885" s="711"/>
      <c r="B1885" s="711"/>
      <c r="C1885" s="750"/>
      <c r="D1885" s="711"/>
      <c r="E1885" s="711"/>
      <c r="F1885" s="711"/>
      <c r="G1885" s="711"/>
      <c r="H1885" s="711"/>
      <c r="I1885" s="711"/>
      <c r="J1885" s="711"/>
      <c r="K1885" s="711"/>
      <c r="L1885" s="711"/>
      <c r="M1885" s="711"/>
      <c r="V1885" s="715"/>
      <c r="W1885" s="711"/>
      <c r="X1885" s="711"/>
      <c r="Y1885" s="711"/>
    </row>
    <row r="1886" spans="1:25" ht="14">
      <c r="A1886" s="711"/>
      <c r="B1886" s="711"/>
      <c r="C1886" s="750"/>
      <c r="D1886" s="711"/>
      <c r="E1886" s="711"/>
      <c r="F1886" s="711"/>
      <c r="G1886" s="711"/>
      <c r="H1886" s="711"/>
      <c r="I1886" s="711"/>
      <c r="J1886" s="711"/>
      <c r="K1886" s="711"/>
      <c r="L1886" s="711"/>
      <c r="M1886" s="711"/>
      <c r="V1886" s="715"/>
      <c r="W1886" s="711"/>
      <c r="X1886" s="711"/>
      <c r="Y1886" s="711"/>
    </row>
    <row r="1887" spans="1:25" ht="14">
      <c r="A1887" s="711"/>
      <c r="B1887" s="711"/>
      <c r="C1887" s="750"/>
      <c r="D1887" s="711"/>
      <c r="E1887" s="711"/>
      <c r="F1887" s="711"/>
      <c r="G1887" s="711"/>
      <c r="H1887" s="711"/>
      <c r="I1887" s="711"/>
      <c r="J1887" s="711"/>
      <c r="K1887" s="711"/>
      <c r="L1887" s="711"/>
      <c r="M1887" s="711"/>
      <c r="V1887" s="715"/>
      <c r="W1887" s="711"/>
      <c r="X1887" s="711"/>
      <c r="Y1887" s="711"/>
    </row>
    <row r="1888" spans="1:25" ht="14">
      <c r="A1888" s="711"/>
      <c r="B1888" s="711"/>
      <c r="C1888" s="750"/>
      <c r="D1888" s="711"/>
      <c r="E1888" s="711"/>
      <c r="F1888" s="711"/>
      <c r="G1888" s="711"/>
      <c r="H1888" s="711"/>
      <c r="I1888" s="711"/>
      <c r="J1888" s="711"/>
      <c r="K1888" s="711"/>
      <c r="L1888" s="711"/>
      <c r="M1888" s="711"/>
      <c r="V1888" s="715"/>
      <c r="W1888" s="711"/>
      <c r="X1888" s="711"/>
      <c r="Y1888" s="711"/>
    </row>
    <row r="1889" spans="1:25" ht="14">
      <c r="A1889" s="711"/>
      <c r="B1889" s="711"/>
      <c r="C1889" s="750"/>
      <c r="D1889" s="711"/>
      <c r="E1889" s="711"/>
      <c r="F1889" s="711"/>
      <c r="G1889" s="711"/>
      <c r="H1889" s="711"/>
      <c r="I1889" s="711"/>
      <c r="J1889" s="711"/>
      <c r="K1889" s="711"/>
      <c r="L1889" s="711"/>
      <c r="M1889" s="711"/>
      <c r="V1889" s="715"/>
      <c r="W1889" s="711"/>
      <c r="X1889" s="711"/>
      <c r="Y1889" s="711"/>
    </row>
    <row r="1890" spans="1:25" ht="14">
      <c r="A1890" s="711"/>
      <c r="B1890" s="711"/>
      <c r="C1890" s="750"/>
      <c r="D1890" s="711"/>
      <c r="E1890" s="711"/>
      <c r="F1890" s="711"/>
      <c r="G1890" s="711"/>
      <c r="H1890" s="711"/>
      <c r="I1890" s="711"/>
      <c r="J1890" s="711"/>
      <c r="K1890" s="711"/>
      <c r="L1890" s="711"/>
      <c r="M1890" s="711"/>
      <c r="V1890" s="715"/>
      <c r="W1890" s="711"/>
      <c r="X1890" s="711"/>
      <c r="Y1890" s="711"/>
    </row>
    <row r="1891" spans="1:25" ht="14">
      <c r="A1891" s="711"/>
      <c r="B1891" s="711"/>
      <c r="C1891" s="750"/>
      <c r="D1891" s="711"/>
      <c r="E1891" s="711"/>
      <c r="F1891" s="711"/>
      <c r="G1891" s="711"/>
      <c r="H1891" s="711"/>
      <c r="I1891" s="711"/>
      <c r="J1891" s="711"/>
      <c r="K1891" s="711"/>
      <c r="L1891" s="711"/>
      <c r="M1891" s="711"/>
      <c r="V1891" s="715"/>
      <c r="W1891" s="711"/>
      <c r="X1891" s="711"/>
      <c r="Y1891" s="711"/>
    </row>
    <row r="1892" spans="1:25" ht="14">
      <c r="A1892" s="711"/>
      <c r="B1892" s="711"/>
      <c r="C1892" s="750"/>
      <c r="D1892" s="711"/>
      <c r="E1892" s="711"/>
      <c r="F1892" s="711"/>
      <c r="G1892" s="711"/>
      <c r="H1892" s="711"/>
      <c r="I1892" s="711"/>
      <c r="J1892" s="711"/>
      <c r="K1892" s="711"/>
      <c r="L1892" s="711"/>
      <c r="M1892" s="711"/>
      <c r="V1892" s="715"/>
      <c r="W1892" s="711"/>
      <c r="X1892" s="711"/>
      <c r="Y1892" s="711"/>
    </row>
    <row r="1893" spans="1:25" ht="14">
      <c r="A1893" s="711"/>
      <c r="B1893" s="711"/>
      <c r="C1893" s="750"/>
      <c r="D1893" s="711"/>
      <c r="E1893" s="711"/>
      <c r="F1893" s="711"/>
      <c r="G1893" s="711"/>
      <c r="H1893" s="711"/>
      <c r="I1893" s="711"/>
      <c r="J1893" s="711"/>
      <c r="K1893" s="711"/>
      <c r="L1893" s="711"/>
      <c r="M1893" s="711"/>
      <c r="V1893" s="715"/>
      <c r="W1893" s="711"/>
      <c r="X1893" s="711"/>
      <c r="Y1893" s="711"/>
    </row>
    <row r="1894" spans="1:25" ht="14">
      <c r="A1894" s="711"/>
      <c r="B1894" s="711"/>
      <c r="C1894" s="750"/>
      <c r="D1894" s="711"/>
      <c r="E1894" s="711"/>
      <c r="F1894" s="711"/>
      <c r="G1894" s="711"/>
      <c r="H1894" s="711"/>
      <c r="I1894" s="711"/>
      <c r="J1894" s="711"/>
      <c r="K1894" s="711"/>
      <c r="L1894" s="711"/>
      <c r="M1894" s="711"/>
      <c r="V1894" s="715"/>
      <c r="W1894" s="711"/>
      <c r="X1894" s="711"/>
      <c r="Y1894" s="711"/>
    </row>
    <row r="1895" spans="1:25" ht="14">
      <c r="A1895" s="711"/>
      <c r="B1895" s="711"/>
      <c r="C1895" s="750"/>
      <c r="D1895" s="711"/>
      <c r="E1895" s="711"/>
      <c r="F1895" s="711"/>
      <c r="G1895" s="711"/>
      <c r="H1895" s="711"/>
      <c r="I1895" s="711"/>
      <c r="J1895" s="711"/>
      <c r="K1895" s="711"/>
      <c r="L1895" s="711"/>
      <c r="M1895" s="711"/>
      <c r="V1895" s="715"/>
      <c r="W1895" s="711"/>
      <c r="X1895" s="711"/>
      <c r="Y1895" s="711"/>
    </row>
    <row r="1896" spans="1:25" ht="14">
      <c r="A1896" s="711"/>
      <c r="B1896" s="711"/>
      <c r="C1896" s="750"/>
      <c r="D1896" s="711"/>
      <c r="E1896" s="711"/>
      <c r="F1896" s="711"/>
      <c r="G1896" s="711"/>
      <c r="H1896" s="711"/>
      <c r="I1896" s="711"/>
      <c r="J1896" s="711"/>
      <c r="K1896" s="711"/>
      <c r="L1896" s="711"/>
      <c r="M1896" s="711"/>
      <c r="V1896" s="715"/>
      <c r="W1896" s="711"/>
      <c r="X1896" s="711"/>
      <c r="Y1896" s="711"/>
    </row>
    <row r="1897" spans="1:25" ht="14">
      <c r="A1897" s="711"/>
      <c r="B1897" s="711"/>
      <c r="C1897" s="750"/>
      <c r="D1897" s="711"/>
      <c r="E1897" s="711"/>
      <c r="F1897" s="711"/>
      <c r="G1897" s="711"/>
      <c r="H1897" s="711"/>
      <c r="I1897" s="711"/>
      <c r="J1897" s="711"/>
      <c r="K1897" s="711"/>
      <c r="L1897" s="711"/>
      <c r="M1897" s="711"/>
      <c r="V1897" s="715"/>
      <c r="W1897" s="711"/>
      <c r="X1897" s="711"/>
      <c r="Y1897" s="711"/>
    </row>
    <row r="1898" spans="1:25" ht="14">
      <c r="A1898" s="711"/>
      <c r="B1898" s="711"/>
      <c r="C1898" s="750"/>
      <c r="D1898" s="711"/>
      <c r="E1898" s="711"/>
      <c r="F1898" s="711"/>
      <c r="G1898" s="711"/>
      <c r="H1898" s="711"/>
      <c r="I1898" s="711"/>
      <c r="J1898" s="711"/>
      <c r="K1898" s="711"/>
      <c r="L1898" s="711"/>
      <c r="M1898" s="711"/>
      <c r="V1898" s="715"/>
      <c r="W1898" s="711"/>
      <c r="X1898" s="711"/>
      <c r="Y1898" s="711"/>
    </row>
    <row r="1899" spans="1:25" ht="14">
      <c r="A1899" s="711"/>
      <c r="B1899" s="711"/>
      <c r="C1899" s="750"/>
      <c r="D1899" s="711"/>
      <c r="E1899" s="711"/>
      <c r="F1899" s="711"/>
      <c r="G1899" s="711"/>
      <c r="H1899" s="711"/>
      <c r="I1899" s="711"/>
      <c r="J1899" s="711"/>
      <c r="K1899" s="711"/>
      <c r="L1899" s="711"/>
      <c r="M1899" s="711"/>
      <c r="V1899" s="715"/>
      <c r="W1899" s="711"/>
      <c r="X1899" s="711"/>
      <c r="Y1899" s="711"/>
    </row>
    <row r="1900" spans="1:25" ht="14">
      <c r="A1900" s="711"/>
      <c r="B1900" s="711"/>
      <c r="C1900" s="750"/>
      <c r="D1900" s="711"/>
      <c r="E1900" s="711"/>
      <c r="F1900" s="711"/>
      <c r="G1900" s="711"/>
      <c r="H1900" s="711"/>
      <c r="I1900" s="711"/>
      <c r="J1900" s="711"/>
      <c r="K1900" s="711"/>
      <c r="L1900" s="711"/>
      <c r="M1900" s="711"/>
      <c r="V1900" s="715"/>
      <c r="W1900" s="711"/>
      <c r="X1900" s="711"/>
      <c r="Y1900" s="711"/>
    </row>
    <row r="1901" spans="1:25" ht="14">
      <c r="A1901" s="711"/>
      <c r="B1901" s="711"/>
      <c r="C1901" s="750"/>
      <c r="D1901" s="711"/>
      <c r="E1901" s="711"/>
      <c r="F1901" s="711"/>
      <c r="G1901" s="711"/>
      <c r="H1901" s="711"/>
      <c r="I1901" s="711"/>
      <c r="J1901" s="711"/>
      <c r="K1901" s="711"/>
      <c r="L1901" s="711"/>
      <c r="M1901" s="711"/>
      <c r="V1901" s="715"/>
      <c r="W1901" s="711"/>
      <c r="X1901" s="711"/>
      <c r="Y1901" s="711"/>
    </row>
    <row r="1902" spans="1:25" ht="14">
      <c r="A1902" s="711"/>
      <c r="B1902" s="711"/>
      <c r="C1902" s="750"/>
      <c r="D1902" s="711"/>
      <c r="E1902" s="711"/>
      <c r="F1902" s="711"/>
      <c r="G1902" s="711"/>
      <c r="H1902" s="711"/>
      <c r="I1902" s="711"/>
      <c r="J1902" s="711"/>
      <c r="K1902" s="711"/>
      <c r="L1902" s="711"/>
      <c r="M1902" s="711"/>
      <c r="V1902" s="715"/>
      <c r="W1902" s="711"/>
      <c r="X1902" s="711"/>
      <c r="Y1902" s="711"/>
    </row>
    <row r="1903" spans="1:25" ht="14">
      <c r="A1903" s="711"/>
      <c r="B1903" s="711"/>
      <c r="C1903" s="750"/>
      <c r="D1903" s="711"/>
      <c r="E1903" s="711"/>
      <c r="F1903" s="711"/>
      <c r="G1903" s="711"/>
      <c r="H1903" s="711"/>
      <c r="I1903" s="711"/>
      <c r="J1903" s="711"/>
      <c r="K1903" s="711"/>
      <c r="L1903" s="711"/>
      <c r="M1903" s="711"/>
      <c r="V1903" s="715"/>
      <c r="W1903" s="711"/>
      <c r="X1903" s="711"/>
      <c r="Y1903" s="711"/>
    </row>
    <row r="1904" spans="1:25" ht="14">
      <c r="A1904" s="711"/>
      <c r="B1904" s="711"/>
      <c r="C1904" s="750"/>
      <c r="D1904" s="711"/>
      <c r="E1904" s="711"/>
      <c r="F1904" s="711"/>
      <c r="G1904" s="711"/>
      <c r="H1904" s="711"/>
      <c r="I1904" s="711"/>
      <c r="J1904" s="711"/>
      <c r="K1904" s="711"/>
      <c r="L1904" s="711"/>
      <c r="M1904" s="711"/>
      <c r="V1904" s="715"/>
      <c r="W1904" s="711"/>
      <c r="X1904" s="711"/>
      <c r="Y1904" s="711"/>
    </row>
    <row r="1905" spans="1:25" ht="14">
      <c r="A1905" s="711"/>
      <c r="B1905" s="711"/>
      <c r="C1905" s="750"/>
      <c r="D1905" s="711"/>
      <c r="E1905" s="711"/>
      <c r="F1905" s="711"/>
      <c r="G1905" s="711"/>
      <c r="H1905" s="711"/>
      <c r="I1905" s="711"/>
      <c r="J1905" s="711"/>
      <c r="K1905" s="711"/>
      <c r="L1905" s="711"/>
      <c r="M1905" s="711"/>
      <c r="V1905" s="715"/>
      <c r="W1905" s="711"/>
      <c r="X1905" s="711"/>
      <c r="Y1905" s="711"/>
    </row>
    <row r="1906" spans="1:25" ht="14">
      <c r="A1906" s="711"/>
      <c r="B1906" s="711"/>
      <c r="C1906" s="750"/>
      <c r="D1906" s="711"/>
      <c r="E1906" s="711"/>
      <c r="F1906" s="711"/>
      <c r="G1906" s="711"/>
      <c r="H1906" s="711"/>
      <c r="I1906" s="711"/>
      <c r="J1906" s="711"/>
      <c r="K1906" s="711"/>
      <c r="L1906" s="711"/>
      <c r="M1906" s="711"/>
      <c r="V1906" s="715"/>
      <c r="W1906" s="711"/>
      <c r="X1906" s="711"/>
      <c r="Y1906" s="711"/>
    </row>
    <row r="1907" spans="1:25" ht="14">
      <c r="A1907" s="711"/>
      <c r="B1907" s="711"/>
      <c r="C1907" s="750"/>
      <c r="D1907" s="711"/>
      <c r="E1907" s="711"/>
      <c r="F1907" s="711"/>
      <c r="G1907" s="711"/>
      <c r="H1907" s="711"/>
      <c r="I1907" s="711"/>
      <c r="J1907" s="711"/>
      <c r="K1907" s="711"/>
      <c r="L1907" s="711"/>
      <c r="M1907" s="711"/>
      <c r="V1907" s="715"/>
      <c r="W1907" s="711"/>
      <c r="X1907" s="711"/>
      <c r="Y1907" s="711"/>
    </row>
    <row r="1908" spans="1:25" ht="14">
      <c r="A1908" s="711"/>
      <c r="B1908" s="711"/>
      <c r="C1908" s="750"/>
      <c r="D1908" s="711"/>
      <c r="E1908" s="711"/>
      <c r="F1908" s="711"/>
      <c r="G1908" s="711"/>
      <c r="H1908" s="711"/>
      <c r="I1908" s="711"/>
      <c r="J1908" s="711"/>
      <c r="K1908" s="711"/>
      <c r="L1908" s="711"/>
      <c r="M1908" s="711"/>
      <c r="V1908" s="715"/>
      <c r="W1908" s="711"/>
      <c r="X1908" s="711"/>
      <c r="Y1908" s="711"/>
    </row>
    <row r="1909" spans="1:25" ht="14">
      <c r="A1909" s="711"/>
      <c r="B1909" s="711"/>
      <c r="C1909" s="750"/>
      <c r="D1909" s="711"/>
      <c r="E1909" s="711"/>
      <c r="F1909" s="711"/>
      <c r="G1909" s="711"/>
      <c r="H1909" s="711"/>
      <c r="I1909" s="711"/>
      <c r="J1909" s="711"/>
      <c r="K1909" s="711"/>
      <c r="L1909" s="711"/>
      <c r="M1909" s="711"/>
      <c r="V1909" s="715"/>
      <c r="W1909" s="711"/>
      <c r="X1909" s="711"/>
      <c r="Y1909" s="711"/>
    </row>
    <row r="1910" spans="1:25" ht="14">
      <c r="A1910" s="711"/>
      <c r="B1910" s="711"/>
      <c r="C1910" s="750"/>
      <c r="D1910" s="711"/>
      <c r="E1910" s="711"/>
      <c r="F1910" s="711"/>
      <c r="G1910" s="711"/>
      <c r="H1910" s="711"/>
      <c r="I1910" s="711"/>
      <c r="J1910" s="711"/>
      <c r="K1910" s="711"/>
      <c r="L1910" s="711"/>
      <c r="M1910" s="711"/>
      <c r="V1910" s="715"/>
      <c r="W1910" s="711"/>
      <c r="X1910" s="711"/>
      <c r="Y1910" s="711"/>
    </row>
    <row r="1911" spans="1:25" ht="14">
      <c r="A1911" s="711"/>
      <c r="B1911" s="711"/>
      <c r="C1911" s="750"/>
      <c r="D1911" s="711"/>
      <c r="E1911" s="711"/>
      <c r="F1911" s="711"/>
      <c r="G1911" s="711"/>
      <c r="H1911" s="711"/>
      <c r="I1911" s="711"/>
      <c r="J1911" s="711"/>
      <c r="K1911" s="711"/>
      <c r="L1911" s="711"/>
      <c r="M1911" s="711"/>
      <c r="V1911" s="715"/>
      <c r="W1911" s="711"/>
      <c r="X1911" s="711"/>
      <c r="Y1911" s="711"/>
    </row>
    <row r="1912" spans="1:25" ht="14">
      <c r="A1912" s="711"/>
      <c r="B1912" s="711"/>
      <c r="C1912" s="750"/>
      <c r="D1912" s="711"/>
      <c r="E1912" s="711"/>
      <c r="F1912" s="711"/>
      <c r="G1912" s="711"/>
      <c r="H1912" s="711"/>
      <c r="I1912" s="711"/>
      <c r="J1912" s="711"/>
      <c r="K1912" s="711"/>
      <c r="L1912" s="711"/>
      <c r="M1912" s="711"/>
      <c r="V1912" s="715"/>
      <c r="W1912" s="711"/>
      <c r="X1912" s="711"/>
      <c r="Y1912" s="711"/>
    </row>
    <row r="1913" spans="1:25" ht="14">
      <c r="A1913" s="711"/>
      <c r="B1913" s="711"/>
      <c r="C1913" s="750"/>
      <c r="D1913" s="711"/>
      <c r="E1913" s="711"/>
      <c r="F1913" s="711"/>
      <c r="G1913" s="711"/>
      <c r="H1913" s="711"/>
      <c r="I1913" s="711"/>
      <c r="J1913" s="711"/>
      <c r="K1913" s="711"/>
      <c r="L1913" s="711"/>
      <c r="M1913" s="711"/>
      <c r="V1913" s="715"/>
      <c r="W1913" s="711"/>
      <c r="X1913" s="711"/>
      <c r="Y1913" s="711"/>
    </row>
    <row r="1914" spans="1:25" ht="14">
      <c r="A1914" s="711"/>
      <c r="B1914" s="711"/>
      <c r="C1914" s="750"/>
      <c r="D1914" s="711"/>
      <c r="E1914" s="711"/>
      <c r="F1914" s="711"/>
      <c r="G1914" s="711"/>
      <c r="H1914" s="711"/>
      <c r="I1914" s="711"/>
      <c r="J1914" s="711"/>
      <c r="K1914" s="711"/>
      <c r="L1914" s="711"/>
      <c r="M1914" s="711"/>
      <c r="V1914" s="715"/>
      <c r="W1914" s="711"/>
      <c r="X1914" s="711"/>
      <c r="Y1914" s="711"/>
    </row>
    <row r="1915" spans="1:25" ht="14">
      <c r="A1915" s="711"/>
      <c r="B1915" s="711"/>
      <c r="C1915" s="750"/>
      <c r="D1915" s="711"/>
      <c r="E1915" s="711"/>
      <c r="F1915" s="711"/>
      <c r="G1915" s="711"/>
      <c r="H1915" s="711"/>
      <c r="I1915" s="711"/>
      <c r="J1915" s="711"/>
      <c r="K1915" s="711"/>
      <c r="L1915" s="711"/>
      <c r="M1915" s="711"/>
      <c r="V1915" s="715"/>
      <c r="W1915" s="711"/>
      <c r="X1915" s="711"/>
      <c r="Y1915" s="711"/>
    </row>
    <row r="1916" spans="1:25" ht="14">
      <c r="A1916" s="711"/>
      <c r="B1916" s="711"/>
      <c r="C1916" s="750"/>
      <c r="D1916" s="711"/>
      <c r="E1916" s="711"/>
      <c r="F1916" s="711"/>
      <c r="G1916" s="711"/>
      <c r="H1916" s="711"/>
      <c r="I1916" s="711"/>
      <c r="J1916" s="711"/>
      <c r="K1916" s="711"/>
      <c r="L1916" s="711"/>
      <c r="M1916" s="711"/>
      <c r="V1916" s="715"/>
      <c r="W1916" s="711"/>
      <c r="X1916" s="711"/>
      <c r="Y1916" s="711"/>
    </row>
    <row r="1917" spans="1:25" ht="14">
      <c r="A1917" s="711"/>
      <c r="B1917" s="711"/>
      <c r="C1917" s="750"/>
      <c r="D1917" s="711"/>
      <c r="E1917" s="711"/>
      <c r="F1917" s="711"/>
      <c r="G1917" s="711"/>
      <c r="H1917" s="711"/>
      <c r="I1917" s="711"/>
      <c r="J1917" s="711"/>
      <c r="K1917" s="711"/>
      <c r="L1917" s="711"/>
      <c r="M1917" s="711"/>
      <c r="V1917" s="715"/>
      <c r="W1917" s="711"/>
      <c r="X1917" s="711"/>
      <c r="Y1917" s="711"/>
    </row>
    <row r="1918" spans="1:25" ht="14">
      <c r="A1918" s="711"/>
      <c r="B1918" s="711"/>
      <c r="C1918" s="750"/>
      <c r="D1918" s="711"/>
      <c r="E1918" s="711"/>
      <c r="F1918" s="711"/>
      <c r="G1918" s="711"/>
      <c r="H1918" s="711"/>
      <c r="I1918" s="711"/>
      <c r="J1918" s="711"/>
      <c r="K1918" s="711"/>
      <c r="L1918" s="711"/>
      <c r="M1918" s="711"/>
      <c r="V1918" s="715"/>
      <c r="W1918" s="711"/>
      <c r="X1918" s="711"/>
      <c r="Y1918" s="711"/>
    </row>
    <row r="1919" spans="1:25" ht="14">
      <c r="A1919" s="711"/>
      <c r="B1919" s="711"/>
      <c r="C1919" s="750"/>
      <c r="D1919" s="711"/>
      <c r="E1919" s="711"/>
      <c r="F1919" s="711"/>
      <c r="G1919" s="711"/>
      <c r="H1919" s="711"/>
      <c r="I1919" s="711"/>
      <c r="J1919" s="711"/>
      <c r="K1919" s="711"/>
      <c r="L1919" s="711"/>
      <c r="M1919" s="711"/>
      <c r="V1919" s="715"/>
      <c r="W1919" s="711"/>
      <c r="X1919" s="711"/>
      <c r="Y1919" s="711"/>
    </row>
    <row r="1920" spans="1:25" ht="14">
      <c r="A1920" s="711"/>
      <c r="B1920" s="711"/>
      <c r="C1920" s="750"/>
      <c r="D1920" s="711"/>
      <c r="E1920" s="711"/>
      <c r="F1920" s="711"/>
      <c r="G1920" s="711"/>
      <c r="H1920" s="711"/>
      <c r="I1920" s="711"/>
      <c r="J1920" s="711"/>
      <c r="K1920" s="711"/>
      <c r="L1920" s="711"/>
      <c r="M1920" s="711"/>
      <c r="V1920" s="715"/>
      <c r="W1920" s="711"/>
      <c r="X1920" s="711"/>
      <c r="Y1920" s="711"/>
    </row>
    <row r="1921" spans="1:25" ht="14">
      <c r="A1921" s="711"/>
      <c r="B1921" s="711"/>
      <c r="C1921" s="750"/>
      <c r="D1921" s="711"/>
      <c r="E1921" s="711"/>
      <c r="F1921" s="711"/>
      <c r="G1921" s="711"/>
      <c r="H1921" s="711"/>
      <c r="I1921" s="711"/>
      <c r="J1921" s="711"/>
      <c r="K1921" s="711"/>
      <c r="L1921" s="711"/>
      <c r="M1921" s="711"/>
      <c r="V1921" s="715"/>
      <c r="W1921" s="711"/>
      <c r="X1921" s="711"/>
      <c r="Y1921" s="711"/>
    </row>
    <row r="1922" spans="1:25" ht="14">
      <c r="A1922" s="711"/>
      <c r="B1922" s="711"/>
      <c r="C1922" s="750"/>
      <c r="D1922" s="711"/>
      <c r="E1922" s="711"/>
      <c r="F1922" s="711"/>
      <c r="G1922" s="711"/>
      <c r="H1922" s="711"/>
      <c r="I1922" s="711"/>
      <c r="J1922" s="711"/>
      <c r="K1922" s="711"/>
      <c r="L1922" s="711"/>
      <c r="M1922" s="711"/>
      <c r="V1922" s="715"/>
      <c r="W1922" s="711"/>
      <c r="X1922" s="711"/>
      <c r="Y1922" s="711"/>
    </row>
    <row r="1923" spans="1:25" ht="14">
      <c r="A1923" s="711"/>
      <c r="B1923" s="711"/>
      <c r="C1923" s="750"/>
      <c r="D1923" s="711"/>
      <c r="E1923" s="711"/>
      <c r="F1923" s="711"/>
      <c r="G1923" s="711"/>
      <c r="H1923" s="711"/>
      <c r="I1923" s="711"/>
      <c r="J1923" s="711"/>
      <c r="K1923" s="711"/>
      <c r="L1923" s="711"/>
      <c r="M1923" s="711"/>
      <c r="V1923" s="715"/>
      <c r="W1923" s="711"/>
      <c r="X1923" s="711"/>
      <c r="Y1923" s="711"/>
    </row>
    <row r="1924" spans="1:25" ht="14">
      <c r="A1924" s="711"/>
      <c r="B1924" s="711"/>
      <c r="C1924" s="750"/>
      <c r="D1924" s="711"/>
      <c r="E1924" s="711"/>
      <c r="F1924" s="711"/>
      <c r="G1924" s="711"/>
      <c r="H1924" s="711"/>
      <c r="I1924" s="711"/>
      <c r="J1924" s="711"/>
      <c r="K1924" s="711"/>
      <c r="L1924" s="711"/>
      <c r="M1924" s="711"/>
      <c r="V1924" s="715"/>
      <c r="W1924" s="711"/>
      <c r="X1924" s="711"/>
      <c r="Y1924" s="711"/>
    </row>
    <row r="1925" spans="1:25" ht="14">
      <c r="A1925" s="711"/>
      <c r="B1925" s="711"/>
      <c r="C1925" s="750"/>
      <c r="D1925" s="711"/>
      <c r="E1925" s="711"/>
      <c r="F1925" s="711"/>
      <c r="G1925" s="711"/>
      <c r="H1925" s="711"/>
      <c r="I1925" s="711"/>
      <c r="J1925" s="711"/>
      <c r="K1925" s="711"/>
      <c r="L1925" s="711"/>
      <c r="M1925" s="711"/>
      <c r="V1925" s="715"/>
      <c r="W1925" s="711"/>
      <c r="X1925" s="711"/>
      <c r="Y1925" s="711"/>
    </row>
    <row r="1926" spans="1:25" ht="14">
      <c r="A1926" s="711"/>
      <c r="B1926" s="711"/>
      <c r="C1926" s="750"/>
      <c r="D1926" s="711"/>
      <c r="E1926" s="711"/>
      <c r="F1926" s="711"/>
      <c r="G1926" s="711"/>
      <c r="H1926" s="711"/>
      <c r="I1926" s="711"/>
      <c r="J1926" s="711"/>
      <c r="K1926" s="711"/>
      <c r="L1926" s="711"/>
      <c r="M1926" s="711"/>
      <c r="V1926" s="715"/>
      <c r="W1926" s="711"/>
      <c r="X1926" s="711"/>
      <c r="Y1926" s="711"/>
    </row>
    <row r="1927" spans="1:25" ht="14">
      <c r="A1927" s="711"/>
      <c r="B1927" s="711"/>
      <c r="C1927" s="750"/>
      <c r="D1927" s="711"/>
      <c r="E1927" s="711"/>
      <c r="F1927" s="711"/>
      <c r="G1927" s="711"/>
      <c r="H1927" s="711"/>
      <c r="I1927" s="711"/>
      <c r="J1927" s="711"/>
      <c r="K1927" s="711"/>
      <c r="L1927" s="711"/>
      <c r="M1927" s="711"/>
      <c r="V1927" s="715"/>
      <c r="W1927" s="711"/>
      <c r="X1927" s="711"/>
      <c r="Y1927" s="711"/>
    </row>
    <row r="1928" spans="1:25" ht="14">
      <c r="A1928" s="711"/>
      <c r="B1928" s="711"/>
      <c r="C1928" s="750"/>
      <c r="D1928" s="711"/>
      <c r="E1928" s="711"/>
      <c r="F1928" s="711"/>
      <c r="G1928" s="711"/>
      <c r="H1928" s="711"/>
      <c r="I1928" s="711"/>
      <c r="J1928" s="711"/>
      <c r="K1928" s="711"/>
      <c r="L1928" s="711"/>
      <c r="M1928" s="711"/>
      <c r="V1928" s="715"/>
      <c r="W1928" s="711"/>
      <c r="X1928" s="711"/>
      <c r="Y1928" s="711"/>
    </row>
    <row r="1929" spans="1:25" ht="14">
      <c r="A1929" s="711"/>
      <c r="B1929" s="711"/>
      <c r="C1929" s="750"/>
      <c r="D1929" s="711"/>
      <c r="E1929" s="711"/>
      <c r="F1929" s="711"/>
      <c r="G1929" s="711"/>
      <c r="H1929" s="711"/>
      <c r="I1929" s="711"/>
      <c r="J1929" s="711"/>
      <c r="K1929" s="711"/>
      <c r="L1929" s="711"/>
      <c r="M1929" s="711"/>
      <c r="V1929" s="715"/>
      <c r="W1929" s="711"/>
      <c r="X1929" s="711"/>
      <c r="Y1929" s="711"/>
    </row>
    <row r="1930" spans="1:25" ht="14">
      <c r="A1930" s="711"/>
      <c r="B1930" s="711"/>
      <c r="C1930" s="750"/>
      <c r="D1930" s="711"/>
      <c r="E1930" s="711"/>
      <c r="F1930" s="711"/>
      <c r="G1930" s="711"/>
      <c r="H1930" s="711"/>
      <c r="I1930" s="711"/>
      <c r="J1930" s="711"/>
      <c r="K1930" s="711"/>
      <c r="L1930" s="711"/>
      <c r="M1930" s="711"/>
      <c r="V1930" s="715"/>
      <c r="W1930" s="711"/>
      <c r="X1930" s="711"/>
      <c r="Y1930" s="711"/>
    </row>
    <row r="1931" spans="1:25" ht="14">
      <c r="A1931" s="711"/>
      <c r="B1931" s="711"/>
      <c r="C1931" s="750"/>
      <c r="D1931" s="711"/>
      <c r="E1931" s="711"/>
      <c r="F1931" s="711"/>
      <c r="G1931" s="711"/>
      <c r="H1931" s="711"/>
      <c r="I1931" s="711"/>
      <c r="J1931" s="711"/>
      <c r="K1931" s="711"/>
      <c r="L1931" s="711"/>
      <c r="M1931" s="711"/>
      <c r="V1931" s="715"/>
      <c r="W1931" s="711"/>
      <c r="X1931" s="711"/>
      <c r="Y1931" s="711"/>
    </row>
    <row r="1932" spans="1:25" ht="14">
      <c r="A1932" s="711"/>
      <c r="B1932" s="711"/>
      <c r="C1932" s="750"/>
      <c r="D1932" s="711"/>
      <c r="E1932" s="711"/>
      <c r="F1932" s="711"/>
      <c r="G1932" s="711"/>
      <c r="H1932" s="711"/>
      <c r="I1932" s="711"/>
      <c r="J1932" s="711"/>
      <c r="K1932" s="711"/>
      <c r="L1932" s="711"/>
      <c r="M1932" s="711"/>
      <c r="V1932" s="715"/>
      <c r="W1932" s="711"/>
      <c r="X1932" s="711"/>
      <c r="Y1932" s="711"/>
    </row>
    <row r="1933" spans="1:25" ht="14">
      <c r="A1933" s="711"/>
      <c r="B1933" s="711"/>
      <c r="C1933" s="750"/>
      <c r="D1933" s="711"/>
      <c r="E1933" s="711"/>
      <c r="F1933" s="711"/>
      <c r="G1933" s="711"/>
      <c r="H1933" s="711"/>
      <c r="I1933" s="711"/>
      <c r="J1933" s="711"/>
      <c r="K1933" s="711"/>
      <c r="L1933" s="711"/>
      <c r="M1933" s="711"/>
      <c r="V1933" s="715"/>
      <c r="W1933" s="711"/>
      <c r="X1933" s="711"/>
      <c r="Y1933" s="711"/>
    </row>
    <row r="1934" spans="1:25" ht="14">
      <c r="A1934" s="711"/>
      <c r="B1934" s="711"/>
      <c r="C1934" s="750"/>
      <c r="D1934" s="711"/>
      <c r="E1934" s="711"/>
      <c r="F1934" s="711"/>
      <c r="G1934" s="711"/>
      <c r="H1934" s="711"/>
      <c r="I1934" s="711"/>
      <c r="J1934" s="711"/>
      <c r="K1934" s="711"/>
      <c r="L1934" s="711"/>
      <c r="M1934" s="711"/>
      <c r="V1934" s="715"/>
      <c r="W1934" s="711"/>
      <c r="X1934" s="711"/>
      <c r="Y1934" s="711"/>
    </row>
    <row r="1935" spans="1:25" ht="14">
      <c r="A1935" s="711"/>
      <c r="B1935" s="711"/>
      <c r="C1935" s="750"/>
      <c r="D1935" s="711"/>
      <c r="E1935" s="711"/>
      <c r="F1935" s="711"/>
      <c r="G1935" s="711"/>
      <c r="H1935" s="711"/>
      <c r="I1935" s="711"/>
      <c r="J1935" s="711"/>
      <c r="K1935" s="711"/>
      <c r="L1935" s="711"/>
      <c r="M1935" s="711"/>
      <c r="V1935" s="715"/>
      <c r="W1935" s="711"/>
      <c r="X1935" s="711"/>
      <c r="Y1935" s="711"/>
    </row>
    <row r="1936" spans="1:25" ht="14">
      <c r="A1936" s="711"/>
      <c r="B1936" s="711"/>
      <c r="C1936" s="750"/>
      <c r="D1936" s="711"/>
      <c r="E1936" s="711"/>
      <c r="F1936" s="711"/>
      <c r="G1936" s="711"/>
      <c r="H1936" s="711"/>
      <c r="I1936" s="711"/>
      <c r="J1936" s="711"/>
      <c r="K1936" s="711"/>
      <c r="L1936" s="711"/>
      <c r="M1936" s="711"/>
      <c r="V1936" s="715"/>
      <c r="W1936" s="711"/>
      <c r="X1936" s="711"/>
      <c r="Y1936" s="711"/>
    </row>
    <row r="1937" spans="1:25" ht="14">
      <c r="A1937" s="711"/>
      <c r="B1937" s="711"/>
      <c r="C1937" s="750"/>
      <c r="D1937" s="711"/>
      <c r="E1937" s="711"/>
      <c r="F1937" s="711"/>
      <c r="G1937" s="711"/>
      <c r="H1937" s="711"/>
      <c r="I1937" s="711"/>
      <c r="J1937" s="711"/>
      <c r="K1937" s="711"/>
      <c r="L1937" s="711"/>
      <c r="M1937" s="711"/>
      <c r="V1937" s="715"/>
      <c r="W1937" s="711"/>
      <c r="X1937" s="711"/>
      <c r="Y1937" s="711"/>
    </row>
    <row r="1938" spans="1:25" ht="14">
      <c r="A1938" s="711"/>
      <c r="B1938" s="711"/>
      <c r="C1938" s="750"/>
      <c r="D1938" s="711"/>
      <c r="E1938" s="711"/>
      <c r="F1938" s="711"/>
      <c r="G1938" s="711"/>
      <c r="H1938" s="711"/>
      <c r="I1938" s="711"/>
      <c r="J1938" s="711"/>
      <c r="K1938" s="711"/>
      <c r="L1938" s="711"/>
      <c r="M1938" s="711"/>
      <c r="V1938" s="715"/>
      <c r="W1938" s="711"/>
      <c r="X1938" s="711"/>
      <c r="Y1938" s="711"/>
    </row>
    <row r="1939" spans="1:25" ht="14">
      <c r="A1939" s="711"/>
      <c r="B1939" s="711"/>
      <c r="C1939" s="750"/>
      <c r="D1939" s="711"/>
      <c r="E1939" s="711"/>
      <c r="F1939" s="711"/>
      <c r="G1939" s="711"/>
      <c r="H1939" s="711"/>
      <c r="I1939" s="711"/>
      <c r="J1939" s="711"/>
      <c r="K1939" s="711"/>
      <c r="L1939" s="711"/>
      <c r="M1939" s="711"/>
      <c r="V1939" s="715"/>
      <c r="W1939" s="711"/>
      <c r="X1939" s="711"/>
      <c r="Y1939" s="711"/>
    </row>
    <row r="1940" spans="1:25" ht="14">
      <c r="A1940" s="711"/>
      <c r="B1940" s="711"/>
      <c r="C1940" s="750"/>
      <c r="D1940" s="711"/>
      <c r="E1940" s="711"/>
      <c r="F1940" s="711"/>
      <c r="G1940" s="711"/>
      <c r="H1940" s="711"/>
      <c r="I1940" s="711"/>
      <c r="J1940" s="711"/>
      <c r="K1940" s="711"/>
      <c r="L1940" s="711"/>
      <c r="M1940" s="711"/>
      <c r="V1940" s="715"/>
      <c r="W1940" s="711"/>
      <c r="X1940" s="711"/>
      <c r="Y1940" s="711"/>
    </row>
    <row r="1941" spans="1:25" ht="14">
      <c r="A1941" s="711"/>
      <c r="B1941" s="711"/>
      <c r="C1941" s="750"/>
      <c r="D1941" s="711"/>
      <c r="E1941" s="711"/>
      <c r="F1941" s="711"/>
      <c r="G1941" s="711"/>
      <c r="H1941" s="711"/>
      <c r="I1941" s="711"/>
      <c r="J1941" s="711"/>
      <c r="K1941" s="711"/>
      <c r="L1941" s="711"/>
      <c r="M1941" s="711"/>
      <c r="V1941" s="715"/>
      <c r="W1941" s="711"/>
      <c r="X1941" s="711"/>
      <c r="Y1941" s="711"/>
    </row>
    <row r="1942" spans="1:25" ht="14">
      <c r="A1942" s="711"/>
      <c r="B1942" s="711"/>
      <c r="C1942" s="750"/>
      <c r="D1942" s="711"/>
      <c r="E1942" s="711"/>
      <c r="F1942" s="711"/>
      <c r="G1942" s="711"/>
      <c r="H1942" s="711"/>
      <c r="I1942" s="711"/>
      <c r="J1942" s="711"/>
      <c r="K1942" s="711"/>
      <c r="L1942" s="711"/>
      <c r="M1942" s="711"/>
      <c r="V1942" s="715"/>
      <c r="W1942" s="711"/>
      <c r="X1942" s="711"/>
      <c r="Y1942" s="711"/>
    </row>
    <row r="1943" spans="1:25" ht="14">
      <c r="A1943" s="711"/>
      <c r="B1943" s="711"/>
      <c r="C1943" s="750"/>
      <c r="D1943" s="711"/>
      <c r="E1943" s="711"/>
      <c r="F1943" s="711"/>
      <c r="G1943" s="711"/>
      <c r="H1943" s="711"/>
      <c r="I1943" s="711"/>
      <c r="J1943" s="711"/>
      <c r="K1943" s="711"/>
      <c r="L1943" s="711"/>
      <c r="M1943" s="711"/>
      <c r="V1943" s="715"/>
      <c r="W1943" s="711"/>
      <c r="X1943" s="711"/>
      <c r="Y1943" s="711"/>
    </row>
    <row r="1944" spans="1:25" ht="14">
      <c r="A1944" s="711"/>
      <c r="B1944" s="711"/>
      <c r="C1944" s="750"/>
      <c r="D1944" s="711"/>
      <c r="E1944" s="711"/>
      <c r="F1944" s="711"/>
      <c r="G1944" s="711"/>
      <c r="H1944" s="711"/>
      <c r="I1944" s="711"/>
      <c r="J1944" s="711"/>
      <c r="K1944" s="711"/>
      <c r="L1944" s="711"/>
      <c r="M1944" s="711"/>
      <c r="V1944" s="715"/>
      <c r="W1944" s="711"/>
      <c r="X1944" s="711"/>
      <c r="Y1944" s="711"/>
    </row>
    <row r="1945" spans="1:25" ht="14">
      <c r="A1945" s="711"/>
      <c r="B1945" s="711"/>
      <c r="C1945" s="750"/>
      <c r="D1945" s="711"/>
      <c r="E1945" s="711"/>
      <c r="F1945" s="711"/>
      <c r="G1945" s="711"/>
      <c r="H1945" s="711"/>
      <c r="I1945" s="711"/>
      <c r="J1945" s="711"/>
      <c r="K1945" s="711"/>
      <c r="L1945" s="711"/>
      <c r="M1945" s="711"/>
      <c r="V1945" s="715"/>
      <c r="W1945" s="711"/>
      <c r="X1945" s="711"/>
      <c r="Y1945" s="711"/>
    </row>
    <row r="1946" spans="1:25" ht="14">
      <c r="A1946" s="711"/>
      <c r="B1946" s="711"/>
      <c r="C1946" s="750"/>
      <c r="D1946" s="711"/>
      <c r="E1946" s="711"/>
      <c r="F1946" s="711"/>
      <c r="G1946" s="711"/>
      <c r="H1946" s="711"/>
      <c r="I1946" s="711"/>
      <c r="J1946" s="711"/>
      <c r="K1946" s="711"/>
      <c r="L1946" s="711"/>
      <c r="M1946" s="711"/>
      <c r="V1946" s="715"/>
      <c r="W1946" s="711"/>
      <c r="X1946" s="711"/>
      <c r="Y1946" s="711"/>
    </row>
    <row r="1947" spans="1:25" ht="14">
      <c r="A1947" s="711"/>
      <c r="B1947" s="711"/>
      <c r="C1947" s="750"/>
      <c r="D1947" s="711"/>
      <c r="E1947" s="711"/>
      <c r="F1947" s="711"/>
      <c r="G1947" s="711"/>
      <c r="H1947" s="711"/>
      <c r="I1947" s="711"/>
      <c r="J1947" s="711"/>
      <c r="K1947" s="711"/>
      <c r="L1947" s="711"/>
      <c r="M1947" s="711"/>
      <c r="V1947" s="715"/>
      <c r="W1947" s="711"/>
      <c r="X1947" s="711"/>
      <c r="Y1947" s="711"/>
    </row>
    <row r="1948" spans="1:25" ht="14">
      <c r="A1948" s="711"/>
      <c r="B1948" s="711"/>
      <c r="C1948" s="750"/>
      <c r="D1948" s="711"/>
      <c r="E1948" s="711"/>
      <c r="F1948" s="711"/>
      <c r="G1948" s="711"/>
      <c r="H1948" s="711"/>
      <c r="I1948" s="711"/>
      <c r="J1948" s="711"/>
      <c r="K1948" s="711"/>
      <c r="L1948" s="711"/>
      <c r="M1948" s="711"/>
      <c r="V1948" s="715"/>
      <c r="W1948" s="711"/>
      <c r="X1948" s="711"/>
      <c r="Y1948" s="711"/>
    </row>
    <row r="1949" spans="1:25" ht="14">
      <c r="A1949" s="711"/>
      <c r="B1949" s="711"/>
      <c r="C1949" s="750"/>
      <c r="D1949" s="711"/>
      <c r="E1949" s="711"/>
      <c r="F1949" s="711"/>
      <c r="G1949" s="711"/>
      <c r="H1949" s="711"/>
      <c r="I1949" s="711"/>
      <c r="J1949" s="711"/>
      <c r="K1949" s="711"/>
      <c r="L1949" s="711"/>
      <c r="M1949" s="711"/>
      <c r="V1949" s="715"/>
      <c r="W1949" s="711"/>
      <c r="X1949" s="711"/>
      <c r="Y1949" s="711"/>
    </row>
    <row r="1950" spans="1:25" ht="14">
      <c r="A1950" s="711"/>
      <c r="B1950" s="711"/>
      <c r="C1950" s="750"/>
      <c r="D1950" s="711"/>
      <c r="E1950" s="711"/>
      <c r="F1950" s="711"/>
      <c r="G1950" s="711"/>
      <c r="H1950" s="711"/>
      <c r="I1950" s="711"/>
      <c r="J1950" s="711"/>
      <c r="K1950" s="711"/>
      <c r="L1950" s="711"/>
      <c r="M1950" s="711"/>
      <c r="V1950" s="715"/>
      <c r="W1950" s="711"/>
      <c r="X1950" s="711"/>
      <c r="Y1950" s="711"/>
    </row>
    <row r="1951" spans="1:25" ht="14">
      <c r="A1951" s="711"/>
      <c r="B1951" s="711"/>
      <c r="C1951" s="750"/>
      <c r="D1951" s="711"/>
      <c r="E1951" s="711"/>
      <c r="F1951" s="711"/>
      <c r="G1951" s="711"/>
      <c r="H1951" s="711"/>
      <c r="I1951" s="711"/>
      <c r="J1951" s="711"/>
      <c r="K1951" s="711"/>
      <c r="L1951" s="711"/>
      <c r="M1951" s="711"/>
      <c r="V1951" s="715"/>
      <c r="W1951" s="711"/>
      <c r="X1951" s="711"/>
      <c r="Y1951" s="711"/>
    </row>
    <row r="1952" spans="1:25" ht="14">
      <c r="A1952" s="711"/>
      <c r="B1952" s="711"/>
      <c r="C1952" s="750"/>
      <c r="D1952" s="711"/>
      <c r="E1952" s="711"/>
      <c r="F1952" s="711"/>
      <c r="G1952" s="711"/>
      <c r="H1952" s="711"/>
      <c r="I1952" s="711"/>
      <c r="J1952" s="711"/>
      <c r="K1952" s="711"/>
      <c r="L1952" s="711"/>
      <c r="M1952" s="711"/>
      <c r="V1952" s="715"/>
      <c r="W1952" s="711"/>
      <c r="X1952" s="711"/>
      <c r="Y1952" s="711"/>
    </row>
    <row r="1953" spans="1:25" ht="14">
      <c r="A1953" s="711"/>
      <c r="B1953" s="711"/>
      <c r="C1953" s="750"/>
      <c r="D1953" s="711"/>
      <c r="E1953" s="711"/>
      <c r="F1953" s="711"/>
      <c r="G1953" s="711"/>
      <c r="H1953" s="711"/>
      <c r="I1953" s="711"/>
      <c r="J1953" s="711"/>
      <c r="K1953" s="711"/>
      <c r="L1953" s="711"/>
      <c r="M1953" s="711"/>
      <c r="V1953" s="715"/>
      <c r="W1953" s="711"/>
      <c r="X1953" s="711"/>
      <c r="Y1953" s="711"/>
    </row>
    <row r="1954" spans="1:25" ht="14">
      <c r="A1954" s="711"/>
      <c r="B1954" s="711"/>
      <c r="C1954" s="750"/>
      <c r="D1954" s="711"/>
      <c r="E1954" s="711"/>
      <c r="F1954" s="711"/>
      <c r="G1954" s="711"/>
      <c r="H1954" s="711"/>
      <c r="I1954" s="711"/>
      <c r="J1954" s="711"/>
      <c r="K1954" s="711"/>
      <c r="L1954" s="711"/>
      <c r="M1954" s="711"/>
      <c r="V1954" s="715"/>
      <c r="W1954" s="711"/>
      <c r="X1954" s="711"/>
      <c r="Y1954" s="711"/>
    </row>
    <row r="1955" spans="1:25" ht="14">
      <c r="A1955" s="711"/>
      <c r="B1955" s="711"/>
      <c r="C1955" s="750"/>
      <c r="D1955" s="711"/>
      <c r="E1955" s="711"/>
      <c r="F1955" s="711"/>
      <c r="G1955" s="711"/>
      <c r="H1955" s="711"/>
      <c r="I1955" s="711"/>
      <c r="J1955" s="711"/>
      <c r="K1955" s="711"/>
      <c r="L1955" s="711"/>
      <c r="M1955" s="711"/>
      <c r="V1955" s="715"/>
      <c r="W1955" s="711"/>
      <c r="X1955" s="711"/>
      <c r="Y1955" s="711"/>
    </row>
    <row r="1956" spans="1:25" ht="14">
      <c r="A1956" s="711"/>
      <c r="B1956" s="711"/>
      <c r="C1956" s="750"/>
      <c r="D1956" s="711"/>
      <c r="E1956" s="711"/>
      <c r="F1956" s="711"/>
      <c r="G1956" s="711"/>
      <c r="H1956" s="711"/>
      <c r="I1956" s="711"/>
      <c r="J1956" s="711"/>
      <c r="K1956" s="711"/>
      <c r="L1956" s="711"/>
      <c r="M1956" s="711"/>
      <c r="V1956" s="715"/>
      <c r="W1956" s="711"/>
      <c r="X1956" s="711"/>
      <c r="Y1956" s="711"/>
    </row>
    <row r="1957" spans="1:25" ht="14">
      <c r="A1957" s="711"/>
      <c r="B1957" s="711"/>
      <c r="C1957" s="750"/>
      <c r="D1957" s="711"/>
      <c r="E1957" s="711"/>
      <c r="F1957" s="711"/>
      <c r="G1957" s="711"/>
      <c r="H1957" s="711"/>
      <c r="I1957" s="711"/>
      <c r="J1957" s="711"/>
      <c r="K1957" s="711"/>
      <c r="L1957" s="711"/>
      <c r="M1957" s="711"/>
      <c r="V1957" s="715"/>
      <c r="W1957" s="711"/>
      <c r="X1957" s="711"/>
      <c r="Y1957" s="711"/>
    </row>
    <row r="1958" spans="1:25" ht="14">
      <c r="A1958" s="711"/>
      <c r="B1958" s="711"/>
      <c r="C1958" s="750"/>
      <c r="D1958" s="711"/>
      <c r="E1958" s="711"/>
      <c r="F1958" s="711"/>
      <c r="G1958" s="711"/>
      <c r="H1958" s="711"/>
      <c r="I1958" s="711"/>
      <c r="J1958" s="711"/>
      <c r="K1958" s="711"/>
      <c r="L1958" s="711"/>
      <c r="M1958" s="711"/>
      <c r="V1958" s="715"/>
      <c r="W1958" s="711"/>
      <c r="X1958" s="711"/>
      <c r="Y1958" s="711"/>
    </row>
    <row r="1959" spans="1:25" ht="14">
      <c r="A1959" s="711"/>
      <c r="B1959" s="711"/>
      <c r="C1959" s="750"/>
      <c r="D1959" s="711"/>
      <c r="E1959" s="711"/>
      <c r="F1959" s="711"/>
      <c r="G1959" s="711"/>
      <c r="H1959" s="711"/>
      <c r="I1959" s="711"/>
      <c r="J1959" s="711"/>
      <c r="K1959" s="711"/>
      <c r="L1959" s="711"/>
      <c r="M1959" s="711"/>
      <c r="V1959" s="715"/>
      <c r="W1959" s="711"/>
      <c r="X1959" s="711"/>
      <c r="Y1959" s="711"/>
    </row>
    <row r="1960" spans="1:25" ht="14">
      <c r="A1960" s="711"/>
      <c r="B1960" s="711"/>
      <c r="C1960" s="750"/>
      <c r="D1960" s="711"/>
      <c r="E1960" s="711"/>
      <c r="F1960" s="711"/>
      <c r="G1960" s="711"/>
      <c r="H1960" s="711"/>
      <c r="I1960" s="711"/>
      <c r="J1960" s="711"/>
      <c r="K1960" s="711"/>
      <c r="L1960" s="711"/>
      <c r="M1960" s="711"/>
      <c r="V1960" s="715"/>
      <c r="W1960" s="711"/>
      <c r="X1960" s="711"/>
      <c r="Y1960" s="711"/>
    </row>
    <row r="1961" spans="1:25" ht="14">
      <c r="A1961" s="711"/>
      <c r="B1961" s="711"/>
      <c r="C1961" s="750"/>
      <c r="D1961" s="711"/>
      <c r="E1961" s="711"/>
      <c r="F1961" s="711"/>
      <c r="G1961" s="711"/>
      <c r="H1961" s="711"/>
      <c r="I1961" s="711"/>
      <c r="J1961" s="711"/>
      <c r="K1961" s="711"/>
      <c r="L1961" s="711"/>
      <c r="M1961" s="711"/>
      <c r="V1961" s="715"/>
      <c r="W1961" s="711"/>
      <c r="X1961" s="711"/>
      <c r="Y1961" s="711"/>
    </row>
    <row r="1962" spans="1:25" ht="14">
      <c r="A1962" s="711"/>
      <c r="B1962" s="711"/>
      <c r="C1962" s="750"/>
      <c r="D1962" s="711"/>
      <c r="E1962" s="711"/>
      <c r="F1962" s="711"/>
      <c r="G1962" s="711"/>
      <c r="H1962" s="711"/>
      <c r="I1962" s="711"/>
      <c r="J1962" s="711"/>
      <c r="K1962" s="711"/>
      <c r="L1962" s="711"/>
      <c r="M1962" s="711"/>
      <c r="V1962" s="715"/>
      <c r="W1962" s="711"/>
      <c r="X1962" s="711"/>
      <c r="Y1962" s="711"/>
    </row>
    <row r="1963" spans="1:25" ht="14">
      <c r="A1963" s="711"/>
      <c r="B1963" s="711"/>
      <c r="C1963" s="750"/>
      <c r="D1963" s="711"/>
      <c r="E1963" s="711"/>
      <c r="F1963" s="711"/>
      <c r="G1963" s="711"/>
      <c r="H1963" s="711"/>
      <c r="I1963" s="711"/>
      <c r="J1963" s="711"/>
      <c r="K1963" s="711"/>
      <c r="L1963" s="711"/>
      <c r="M1963" s="711"/>
      <c r="V1963" s="715"/>
      <c r="W1963" s="711"/>
      <c r="X1963" s="711"/>
      <c r="Y1963" s="711"/>
    </row>
    <row r="1964" spans="1:25" ht="14">
      <c r="A1964" s="711"/>
      <c r="B1964" s="711"/>
      <c r="C1964" s="750"/>
      <c r="D1964" s="711"/>
      <c r="E1964" s="711"/>
      <c r="F1964" s="711"/>
      <c r="G1964" s="711"/>
      <c r="H1964" s="711"/>
      <c r="I1964" s="711"/>
      <c r="J1964" s="711"/>
      <c r="K1964" s="711"/>
      <c r="L1964" s="711"/>
      <c r="M1964" s="711"/>
      <c r="V1964" s="715"/>
      <c r="W1964" s="711"/>
      <c r="X1964" s="711"/>
      <c r="Y1964" s="711"/>
    </row>
    <row r="1965" spans="1:25" ht="14">
      <c r="A1965" s="711"/>
      <c r="B1965" s="711"/>
      <c r="C1965" s="750"/>
      <c r="D1965" s="711"/>
      <c r="E1965" s="711"/>
      <c r="F1965" s="711"/>
      <c r="G1965" s="711"/>
      <c r="H1965" s="711"/>
      <c r="I1965" s="711"/>
      <c r="J1965" s="711"/>
      <c r="K1965" s="711"/>
      <c r="L1965" s="711"/>
      <c r="M1965" s="711"/>
      <c r="V1965" s="715"/>
      <c r="W1965" s="711"/>
      <c r="X1965" s="711"/>
      <c r="Y1965" s="711"/>
    </row>
    <row r="1966" spans="1:25" ht="14">
      <c r="A1966" s="711"/>
      <c r="B1966" s="711"/>
      <c r="C1966" s="750"/>
      <c r="D1966" s="711"/>
      <c r="E1966" s="711"/>
      <c r="F1966" s="711"/>
      <c r="G1966" s="711"/>
      <c r="H1966" s="711"/>
      <c r="I1966" s="711"/>
      <c r="J1966" s="711"/>
      <c r="K1966" s="711"/>
      <c r="L1966" s="711"/>
      <c r="M1966" s="711"/>
      <c r="V1966" s="715"/>
      <c r="W1966" s="711"/>
      <c r="X1966" s="711"/>
      <c r="Y1966" s="711"/>
    </row>
    <row r="1967" spans="1:25" ht="14">
      <c r="A1967" s="711"/>
      <c r="B1967" s="711"/>
      <c r="C1967" s="750"/>
      <c r="D1967" s="711"/>
      <c r="E1967" s="711"/>
      <c r="F1967" s="711"/>
      <c r="G1967" s="711"/>
      <c r="H1967" s="711"/>
      <c r="I1967" s="711"/>
      <c r="J1967" s="711"/>
      <c r="K1967" s="711"/>
      <c r="L1967" s="711"/>
      <c r="M1967" s="711"/>
      <c r="V1967" s="715"/>
      <c r="W1967" s="711"/>
      <c r="X1967" s="711"/>
      <c r="Y1967" s="711"/>
    </row>
    <row r="1968" spans="1:25" ht="14">
      <c r="A1968" s="711"/>
      <c r="B1968" s="711"/>
      <c r="C1968" s="750"/>
      <c r="D1968" s="711"/>
      <c r="E1968" s="711"/>
      <c r="F1968" s="711"/>
      <c r="G1968" s="711"/>
      <c r="H1968" s="711"/>
      <c r="I1968" s="711"/>
      <c r="J1968" s="711"/>
      <c r="K1968" s="711"/>
      <c r="L1968" s="711"/>
      <c r="M1968" s="711"/>
      <c r="V1968" s="715"/>
      <c r="W1968" s="711"/>
      <c r="X1968" s="711"/>
      <c r="Y1968" s="711"/>
    </row>
    <row r="1969" spans="1:25" ht="14">
      <c r="A1969" s="711"/>
      <c r="B1969" s="711"/>
      <c r="C1969" s="750"/>
      <c r="D1969" s="711"/>
      <c r="E1969" s="711"/>
      <c r="F1969" s="711"/>
      <c r="G1969" s="711"/>
      <c r="H1969" s="711"/>
      <c r="I1969" s="711"/>
      <c r="J1969" s="711"/>
      <c r="K1969" s="711"/>
      <c r="L1969" s="711"/>
      <c r="M1969" s="711"/>
      <c r="V1969" s="715"/>
      <c r="W1969" s="711"/>
      <c r="X1969" s="711"/>
      <c r="Y1969" s="711"/>
    </row>
    <row r="1970" spans="1:25" ht="14">
      <c r="A1970" s="711"/>
      <c r="B1970" s="711"/>
      <c r="C1970" s="750"/>
      <c r="D1970" s="711"/>
      <c r="E1970" s="711"/>
      <c r="F1970" s="711"/>
      <c r="G1970" s="711"/>
      <c r="H1970" s="711"/>
      <c r="I1970" s="711"/>
      <c r="J1970" s="711"/>
      <c r="K1970" s="711"/>
      <c r="L1970" s="711"/>
      <c r="M1970" s="711"/>
      <c r="V1970" s="715"/>
      <c r="W1970" s="711"/>
      <c r="X1970" s="711"/>
      <c r="Y1970" s="711"/>
    </row>
    <row r="1971" spans="1:25" ht="14">
      <c r="A1971" s="711"/>
      <c r="B1971" s="711"/>
      <c r="C1971" s="750"/>
      <c r="D1971" s="711"/>
      <c r="E1971" s="711"/>
      <c r="F1971" s="711"/>
      <c r="G1971" s="711"/>
      <c r="H1971" s="711"/>
      <c r="I1971" s="711"/>
      <c r="J1971" s="711"/>
      <c r="K1971" s="711"/>
      <c r="L1971" s="711"/>
      <c r="M1971" s="711"/>
      <c r="V1971" s="715"/>
      <c r="W1971" s="711"/>
      <c r="X1971" s="711"/>
      <c r="Y1971" s="711"/>
    </row>
    <row r="1972" spans="1:25" ht="14">
      <c r="A1972" s="711"/>
      <c r="B1972" s="711"/>
      <c r="C1972" s="750"/>
      <c r="D1972" s="711"/>
      <c r="E1972" s="711"/>
      <c r="F1972" s="711"/>
      <c r="G1972" s="711"/>
      <c r="H1972" s="711"/>
      <c r="I1972" s="711"/>
      <c r="J1972" s="711"/>
      <c r="K1972" s="711"/>
      <c r="L1972" s="711"/>
      <c r="M1972" s="711"/>
      <c r="V1972" s="715"/>
      <c r="W1972" s="711"/>
      <c r="X1972" s="711"/>
      <c r="Y1972" s="711"/>
    </row>
    <row r="1973" spans="1:25" ht="14">
      <c r="A1973" s="711"/>
      <c r="B1973" s="711"/>
      <c r="C1973" s="750"/>
      <c r="D1973" s="711"/>
      <c r="E1973" s="711"/>
      <c r="F1973" s="711"/>
      <c r="G1973" s="711"/>
      <c r="H1973" s="711"/>
      <c r="I1973" s="711"/>
      <c r="J1973" s="711"/>
      <c r="K1973" s="711"/>
      <c r="L1973" s="711"/>
      <c r="M1973" s="711"/>
      <c r="V1973" s="715"/>
      <c r="W1973" s="711"/>
      <c r="X1973" s="711"/>
      <c r="Y1973" s="711"/>
    </row>
    <row r="1974" spans="1:25" ht="14">
      <c r="A1974" s="711"/>
      <c r="B1974" s="711"/>
      <c r="C1974" s="750"/>
      <c r="D1974" s="711"/>
      <c r="E1974" s="711"/>
      <c r="F1974" s="711"/>
      <c r="G1974" s="711"/>
      <c r="H1974" s="711"/>
      <c r="I1974" s="711"/>
      <c r="J1974" s="711"/>
      <c r="K1974" s="711"/>
      <c r="L1974" s="711"/>
      <c r="M1974" s="711"/>
      <c r="V1974" s="715"/>
      <c r="W1974" s="711"/>
      <c r="X1974" s="711"/>
      <c r="Y1974" s="711"/>
    </row>
    <row r="1975" spans="1:25" ht="14">
      <c r="A1975" s="711"/>
      <c r="B1975" s="711"/>
      <c r="C1975" s="750"/>
      <c r="D1975" s="711"/>
      <c r="E1975" s="711"/>
      <c r="F1975" s="711"/>
      <c r="G1975" s="711"/>
      <c r="H1975" s="711"/>
      <c r="I1975" s="711"/>
      <c r="J1975" s="711"/>
      <c r="K1975" s="711"/>
      <c r="L1975" s="711"/>
      <c r="M1975" s="711"/>
      <c r="V1975" s="715"/>
      <c r="W1975" s="711"/>
      <c r="X1975" s="711"/>
      <c r="Y1975" s="711"/>
    </row>
    <row r="1976" spans="1:25" ht="14">
      <c r="A1976" s="711"/>
      <c r="B1976" s="711"/>
      <c r="C1976" s="750"/>
      <c r="D1976" s="711"/>
      <c r="E1976" s="711"/>
      <c r="F1976" s="711"/>
      <c r="G1976" s="711"/>
      <c r="H1976" s="711"/>
      <c r="I1976" s="711"/>
      <c r="J1976" s="711"/>
      <c r="K1976" s="711"/>
      <c r="L1976" s="711"/>
      <c r="M1976" s="711"/>
      <c r="V1976" s="715"/>
      <c r="W1976" s="711"/>
      <c r="X1976" s="711"/>
      <c r="Y1976" s="711"/>
    </row>
    <row r="1977" spans="1:25" ht="14">
      <c r="A1977" s="711"/>
      <c r="B1977" s="711"/>
      <c r="C1977" s="750"/>
      <c r="D1977" s="711"/>
      <c r="E1977" s="711"/>
      <c r="F1977" s="711"/>
      <c r="G1977" s="711"/>
      <c r="H1977" s="711"/>
      <c r="I1977" s="711"/>
      <c r="J1977" s="711"/>
      <c r="K1977" s="711"/>
      <c r="L1977" s="711"/>
      <c r="M1977" s="711"/>
      <c r="V1977" s="715"/>
      <c r="W1977" s="711"/>
      <c r="X1977" s="711"/>
      <c r="Y1977" s="711"/>
    </row>
    <row r="1978" spans="1:25" ht="14">
      <c r="A1978" s="711"/>
      <c r="B1978" s="711"/>
      <c r="C1978" s="750"/>
      <c r="D1978" s="711"/>
      <c r="E1978" s="711"/>
      <c r="F1978" s="711"/>
      <c r="G1978" s="711"/>
      <c r="H1978" s="711"/>
      <c r="I1978" s="711"/>
      <c r="J1978" s="711"/>
      <c r="K1978" s="711"/>
      <c r="L1978" s="711"/>
      <c r="M1978" s="711"/>
      <c r="V1978" s="715"/>
      <c r="W1978" s="711"/>
      <c r="X1978" s="711"/>
      <c r="Y1978" s="711"/>
    </row>
    <row r="1979" spans="1:25" ht="14">
      <c r="A1979" s="711"/>
      <c r="B1979" s="711"/>
      <c r="C1979" s="750"/>
      <c r="D1979" s="711"/>
      <c r="E1979" s="711"/>
      <c r="F1979" s="711"/>
      <c r="G1979" s="711"/>
      <c r="H1979" s="711"/>
      <c r="I1979" s="711"/>
      <c r="J1979" s="711"/>
      <c r="K1979" s="711"/>
      <c r="L1979" s="711"/>
      <c r="M1979" s="711"/>
      <c r="V1979" s="715"/>
      <c r="W1979" s="711"/>
      <c r="X1979" s="711"/>
      <c r="Y1979" s="711"/>
    </row>
    <row r="1980" spans="1:25" ht="14">
      <c r="A1980" s="711"/>
      <c r="B1980" s="711"/>
      <c r="C1980" s="750"/>
      <c r="D1980" s="711"/>
      <c r="E1980" s="711"/>
      <c r="F1980" s="711"/>
      <c r="G1980" s="711"/>
      <c r="H1980" s="711"/>
      <c r="I1980" s="711"/>
      <c r="J1980" s="711"/>
      <c r="K1980" s="711"/>
      <c r="L1980" s="711"/>
      <c r="M1980" s="711"/>
      <c r="V1980" s="715"/>
      <c r="W1980" s="711"/>
      <c r="X1980" s="711"/>
      <c r="Y1980" s="711"/>
    </row>
    <row r="1981" spans="1:25" ht="14">
      <c r="A1981" s="711"/>
      <c r="B1981" s="711"/>
      <c r="C1981" s="750"/>
      <c r="D1981" s="711"/>
      <c r="E1981" s="711"/>
      <c r="F1981" s="711"/>
      <c r="G1981" s="711"/>
      <c r="H1981" s="711"/>
      <c r="I1981" s="711"/>
      <c r="J1981" s="711"/>
      <c r="K1981" s="711"/>
      <c r="L1981" s="711"/>
      <c r="M1981" s="711"/>
      <c r="V1981" s="715"/>
      <c r="W1981" s="711"/>
      <c r="X1981" s="711"/>
      <c r="Y1981" s="711"/>
    </row>
    <row r="1982" spans="1:25" ht="14">
      <c r="A1982" s="711"/>
      <c r="B1982" s="711"/>
      <c r="C1982" s="750"/>
      <c r="D1982" s="711"/>
      <c r="E1982" s="711"/>
      <c r="F1982" s="711"/>
      <c r="G1982" s="711"/>
      <c r="H1982" s="711"/>
      <c r="I1982" s="711"/>
      <c r="J1982" s="711"/>
      <c r="K1982" s="711"/>
      <c r="L1982" s="711"/>
      <c r="M1982" s="711"/>
      <c r="V1982" s="715"/>
      <c r="W1982" s="711"/>
      <c r="X1982" s="711"/>
      <c r="Y1982" s="711"/>
    </row>
    <row r="1983" spans="1:25" ht="14">
      <c r="A1983" s="711"/>
      <c r="B1983" s="711"/>
      <c r="C1983" s="750"/>
      <c r="D1983" s="711"/>
      <c r="E1983" s="711"/>
      <c r="F1983" s="711"/>
      <c r="G1983" s="711"/>
      <c r="H1983" s="711"/>
      <c r="I1983" s="711"/>
      <c r="J1983" s="711"/>
      <c r="K1983" s="711"/>
      <c r="L1983" s="711"/>
      <c r="M1983" s="711"/>
      <c r="V1983" s="715"/>
      <c r="W1983" s="711"/>
      <c r="X1983" s="711"/>
      <c r="Y1983" s="711"/>
    </row>
    <row r="1984" spans="1:25" ht="14">
      <c r="A1984" s="711"/>
      <c r="B1984" s="711"/>
      <c r="C1984" s="750"/>
      <c r="D1984" s="711"/>
      <c r="E1984" s="711"/>
      <c r="F1984" s="711"/>
      <c r="G1984" s="711"/>
      <c r="H1984" s="711"/>
      <c r="I1984" s="711"/>
      <c r="J1984" s="711"/>
      <c r="K1984" s="711"/>
      <c r="L1984" s="711"/>
      <c r="M1984" s="711"/>
      <c r="V1984" s="715"/>
      <c r="W1984" s="711"/>
      <c r="X1984" s="711"/>
      <c r="Y1984" s="711"/>
    </row>
    <row r="1985" spans="1:25" ht="14">
      <c r="A1985" s="711"/>
      <c r="B1985" s="711"/>
      <c r="C1985" s="750"/>
      <c r="D1985" s="711"/>
      <c r="E1985" s="711"/>
      <c r="F1985" s="711"/>
      <c r="G1985" s="711"/>
      <c r="H1985" s="711"/>
      <c r="I1985" s="711"/>
      <c r="J1985" s="711"/>
      <c r="K1985" s="711"/>
      <c r="L1985" s="711"/>
      <c r="M1985" s="711"/>
      <c r="V1985" s="715"/>
      <c r="W1985" s="711"/>
      <c r="X1985" s="711"/>
      <c r="Y1985" s="711"/>
    </row>
    <row r="1986" spans="1:25" ht="14">
      <c r="A1986" s="711"/>
      <c r="B1986" s="711"/>
      <c r="C1986" s="750"/>
      <c r="D1986" s="711"/>
      <c r="E1986" s="711"/>
      <c r="F1986" s="711"/>
      <c r="G1986" s="711"/>
      <c r="H1986" s="711"/>
      <c r="I1986" s="711"/>
      <c r="J1986" s="711"/>
      <c r="K1986" s="711"/>
      <c r="L1986" s="711"/>
      <c r="M1986" s="711"/>
      <c r="V1986" s="715"/>
      <c r="W1986" s="711"/>
      <c r="X1986" s="711"/>
      <c r="Y1986" s="711"/>
    </row>
    <row r="1987" spans="1:25" ht="14">
      <c r="A1987" s="711"/>
      <c r="B1987" s="711"/>
      <c r="C1987" s="750"/>
      <c r="D1987" s="711"/>
      <c r="E1987" s="711"/>
      <c r="F1987" s="711"/>
      <c r="G1987" s="711"/>
      <c r="H1987" s="711"/>
      <c r="I1987" s="711"/>
      <c r="J1987" s="711"/>
      <c r="K1987" s="711"/>
      <c r="L1987" s="711"/>
      <c r="M1987" s="711"/>
      <c r="V1987" s="715"/>
      <c r="W1987" s="711"/>
      <c r="X1987" s="711"/>
      <c r="Y1987" s="711"/>
    </row>
    <row r="1988" spans="1:25" ht="14">
      <c r="A1988" s="711"/>
      <c r="B1988" s="711"/>
      <c r="C1988" s="750"/>
      <c r="D1988" s="711"/>
      <c r="E1988" s="711"/>
      <c r="F1988" s="711"/>
      <c r="G1988" s="711"/>
      <c r="H1988" s="711"/>
      <c r="I1988" s="711"/>
      <c r="J1988" s="711"/>
      <c r="K1988" s="711"/>
      <c r="L1988" s="711"/>
      <c r="M1988" s="711"/>
      <c r="V1988" s="715"/>
      <c r="W1988" s="711"/>
      <c r="X1988" s="711"/>
      <c r="Y1988" s="711"/>
    </row>
    <row r="1989" spans="1:25" ht="14">
      <c r="A1989" s="711"/>
      <c r="B1989" s="711"/>
      <c r="C1989" s="750"/>
      <c r="D1989" s="711"/>
      <c r="E1989" s="711"/>
      <c r="F1989" s="711"/>
      <c r="G1989" s="711"/>
      <c r="H1989" s="711"/>
      <c r="I1989" s="711"/>
      <c r="J1989" s="711"/>
      <c r="K1989" s="711"/>
      <c r="L1989" s="711"/>
      <c r="M1989" s="711"/>
      <c r="V1989" s="715"/>
      <c r="W1989" s="711"/>
      <c r="X1989" s="711"/>
      <c r="Y1989" s="711"/>
    </row>
    <row r="1990" spans="1:25" ht="14">
      <c r="A1990" s="711"/>
      <c r="B1990" s="711"/>
      <c r="C1990" s="750"/>
      <c r="D1990" s="711"/>
      <c r="E1990" s="711"/>
      <c r="F1990" s="711"/>
      <c r="G1990" s="711"/>
      <c r="H1990" s="711"/>
      <c r="I1990" s="711"/>
      <c r="J1990" s="711"/>
      <c r="K1990" s="711"/>
      <c r="L1990" s="711"/>
      <c r="M1990" s="711"/>
      <c r="V1990" s="715"/>
      <c r="W1990" s="711"/>
      <c r="X1990" s="711"/>
      <c r="Y1990" s="711"/>
    </row>
    <row r="1991" spans="1:25" ht="14">
      <c r="A1991" s="711"/>
      <c r="B1991" s="711"/>
      <c r="C1991" s="750"/>
      <c r="D1991" s="711"/>
      <c r="E1991" s="711"/>
      <c r="F1991" s="711"/>
      <c r="G1991" s="711"/>
      <c r="H1991" s="711"/>
      <c r="I1991" s="711"/>
      <c r="J1991" s="711"/>
      <c r="K1991" s="711"/>
      <c r="L1991" s="711"/>
      <c r="M1991" s="711"/>
      <c r="V1991" s="715"/>
      <c r="W1991" s="711"/>
      <c r="X1991" s="711"/>
      <c r="Y1991" s="711"/>
    </row>
    <row r="1992" spans="1:25" ht="14">
      <c r="A1992" s="711"/>
      <c r="B1992" s="711"/>
      <c r="C1992" s="750"/>
      <c r="D1992" s="711"/>
      <c r="E1992" s="711"/>
      <c r="F1992" s="711"/>
      <c r="G1992" s="711"/>
      <c r="H1992" s="711"/>
      <c r="I1992" s="711"/>
      <c r="J1992" s="711"/>
      <c r="K1992" s="711"/>
      <c r="L1992" s="711"/>
      <c r="M1992" s="711"/>
      <c r="V1992" s="715"/>
      <c r="W1992" s="711"/>
      <c r="X1992" s="711"/>
      <c r="Y1992" s="711"/>
    </row>
    <row r="1993" spans="1:25" ht="14">
      <c r="A1993" s="711"/>
      <c r="B1993" s="711"/>
      <c r="C1993" s="750"/>
      <c r="D1993" s="711"/>
      <c r="E1993" s="711"/>
      <c r="F1993" s="711"/>
      <c r="G1993" s="711"/>
      <c r="H1993" s="711"/>
      <c r="I1993" s="711"/>
      <c r="J1993" s="711"/>
      <c r="K1993" s="711"/>
      <c r="L1993" s="711"/>
      <c r="M1993" s="711"/>
      <c r="V1993" s="715"/>
      <c r="W1993" s="711"/>
      <c r="X1993" s="711"/>
      <c r="Y1993" s="711"/>
    </row>
    <row r="1994" spans="1:25" ht="14">
      <c r="A1994" s="711"/>
      <c r="B1994" s="711"/>
      <c r="C1994" s="750"/>
      <c r="D1994" s="711"/>
      <c r="E1994" s="711"/>
      <c r="F1994" s="711"/>
      <c r="G1994" s="711"/>
      <c r="H1994" s="711"/>
      <c r="I1994" s="711"/>
      <c r="J1994" s="711"/>
      <c r="K1994" s="711"/>
      <c r="L1994" s="711"/>
      <c r="M1994" s="711"/>
      <c r="V1994" s="715"/>
      <c r="W1994" s="711"/>
      <c r="X1994" s="711"/>
      <c r="Y1994" s="711"/>
    </row>
    <row r="1995" spans="1:25" ht="14">
      <c r="A1995" s="711"/>
      <c r="B1995" s="711"/>
      <c r="C1995" s="750"/>
      <c r="D1995" s="711"/>
      <c r="E1995" s="711"/>
      <c r="F1995" s="711"/>
      <c r="G1995" s="711"/>
      <c r="H1995" s="711"/>
      <c r="I1995" s="711"/>
      <c r="J1995" s="711"/>
      <c r="K1995" s="711"/>
      <c r="L1995" s="711"/>
      <c r="M1995" s="711"/>
      <c r="V1995" s="715"/>
      <c r="W1995" s="711"/>
      <c r="X1995" s="711"/>
      <c r="Y1995" s="711"/>
    </row>
    <row r="1996" spans="1:25" ht="14">
      <c r="A1996" s="711"/>
      <c r="B1996" s="711"/>
      <c r="C1996" s="750"/>
      <c r="D1996" s="711"/>
      <c r="E1996" s="711"/>
      <c r="F1996" s="711"/>
      <c r="G1996" s="711"/>
      <c r="H1996" s="711"/>
      <c r="I1996" s="711"/>
      <c r="J1996" s="711"/>
      <c r="K1996" s="711"/>
      <c r="L1996" s="711"/>
      <c r="M1996" s="711"/>
      <c r="V1996" s="715"/>
      <c r="W1996" s="711"/>
      <c r="X1996" s="711"/>
      <c r="Y1996" s="711"/>
    </row>
    <row r="1997" spans="1:25" ht="14">
      <c r="A1997" s="711"/>
      <c r="B1997" s="711"/>
      <c r="C1997" s="750"/>
      <c r="D1997" s="711"/>
      <c r="E1997" s="711"/>
      <c r="F1997" s="711"/>
      <c r="G1997" s="711"/>
      <c r="H1997" s="711"/>
      <c r="I1997" s="711"/>
      <c r="J1997" s="711"/>
      <c r="K1997" s="711"/>
      <c r="L1997" s="711"/>
      <c r="M1997" s="711"/>
      <c r="V1997" s="715"/>
      <c r="W1997" s="711"/>
      <c r="X1997" s="711"/>
      <c r="Y1997" s="711"/>
    </row>
    <row r="1998" spans="1:25" ht="14">
      <c r="A1998" s="711"/>
      <c r="B1998" s="711"/>
      <c r="C1998" s="750"/>
      <c r="D1998" s="711"/>
      <c r="E1998" s="711"/>
      <c r="F1998" s="711"/>
      <c r="G1998" s="711"/>
      <c r="H1998" s="711"/>
      <c r="I1998" s="711"/>
      <c r="J1998" s="711"/>
      <c r="K1998" s="711"/>
      <c r="L1998" s="711"/>
      <c r="M1998" s="711"/>
      <c r="V1998" s="715"/>
      <c r="W1998" s="711"/>
      <c r="X1998" s="711"/>
      <c r="Y1998" s="711"/>
    </row>
    <row r="1999" spans="1:25" ht="14">
      <c r="A1999" s="711"/>
      <c r="B1999" s="711"/>
      <c r="C1999" s="750"/>
      <c r="D1999" s="711"/>
      <c r="E1999" s="711"/>
      <c r="F1999" s="711"/>
      <c r="G1999" s="711"/>
      <c r="H1999" s="711"/>
      <c r="I1999" s="711"/>
      <c r="J1999" s="711"/>
      <c r="K1999" s="711"/>
      <c r="L1999" s="711"/>
      <c r="M1999" s="711"/>
      <c r="V1999" s="715"/>
      <c r="W1999" s="711"/>
      <c r="X1999" s="711"/>
      <c r="Y1999" s="711"/>
    </row>
    <row r="2000" spans="1:25" ht="14">
      <c r="A2000" s="711"/>
      <c r="B2000" s="711"/>
      <c r="C2000" s="750"/>
      <c r="D2000" s="711"/>
      <c r="E2000" s="711"/>
      <c r="F2000" s="711"/>
      <c r="G2000" s="711"/>
      <c r="H2000" s="711"/>
      <c r="I2000" s="711"/>
      <c r="J2000" s="711"/>
      <c r="K2000" s="711"/>
      <c r="L2000" s="711"/>
      <c r="M2000" s="711"/>
      <c r="V2000" s="715"/>
      <c r="W2000" s="711"/>
      <c r="X2000" s="711"/>
      <c r="Y2000" s="711"/>
    </row>
    <row r="2001" spans="1:25" ht="14">
      <c r="A2001" s="711"/>
      <c r="B2001" s="711"/>
      <c r="C2001" s="750"/>
      <c r="D2001" s="711"/>
      <c r="E2001" s="711"/>
      <c r="F2001" s="711"/>
      <c r="G2001" s="711"/>
      <c r="H2001" s="711"/>
      <c r="I2001" s="711"/>
      <c r="J2001" s="711"/>
      <c r="K2001" s="711"/>
      <c r="L2001" s="711"/>
      <c r="M2001" s="711"/>
      <c r="V2001" s="715"/>
      <c r="W2001" s="711"/>
      <c r="X2001" s="711"/>
      <c r="Y2001" s="711"/>
    </row>
    <row r="2002" spans="1:25" ht="14">
      <c r="A2002" s="711"/>
      <c r="B2002" s="711"/>
      <c r="C2002" s="750"/>
      <c r="D2002" s="711"/>
      <c r="E2002" s="711"/>
      <c r="F2002" s="711"/>
      <c r="G2002" s="711"/>
      <c r="H2002" s="711"/>
      <c r="I2002" s="711"/>
      <c r="J2002" s="711"/>
      <c r="K2002" s="711"/>
      <c r="L2002" s="711"/>
      <c r="M2002" s="711"/>
      <c r="V2002" s="715"/>
      <c r="W2002" s="711"/>
      <c r="X2002" s="711"/>
      <c r="Y2002" s="711"/>
    </row>
    <row r="2003" spans="1:25" ht="14">
      <c r="A2003" s="711"/>
      <c r="B2003" s="711"/>
      <c r="C2003" s="750"/>
      <c r="D2003" s="711"/>
      <c r="E2003" s="711"/>
      <c r="F2003" s="711"/>
      <c r="G2003" s="711"/>
      <c r="H2003" s="711"/>
      <c r="I2003" s="711"/>
      <c r="J2003" s="711"/>
      <c r="K2003" s="711"/>
      <c r="L2003" s="711"/>
      <c r="M2003" s="711"/>
      <c r="V2003" s="715"/>
      <c r="W2003" s="711"/>
      <c r="X2003" s="711"/>
      <c r="Y2003" s="711"/>
    </row>
    <row r="2004" spans="1:25" ht="14">
      <c r="A2004" s="711"/>
      <c r="B2004" s="711"/>
      <c r="C2004" s="750"/>
      <c r="D2004" s="711"/>
      <c r="E2004" s="711"/>
      <c r="F2004" s="711"/>
      <c r="G2004" s="711"/>
      <c r="H2004" s="711"/>
      <c r="I2004" s="711"/>
      <c r="J2004" s="711"/>
      <c r="K2004" s="711"/>
      <c r="L2004" s="711"/>
      <c r="M2004" s="711"/>
      <c r="V2004" s="715"/>
      <c r="W2004" s="711"/>
      <c r="X2004" s="711"/>
      <c r="Y2004" s="711"/>
    </row>
    <row r="2005" spans="1:25" ht="14">
      <c r="A2005" s="711"/>
      <c r="B2005" s="711"/>
      <c r="C2005" s="750"/>
      <c r="D2005" s="711"/>
      <c r="E2005" s="711"/>
      <c r="F2005" s="711"/>
      <c r="G2005" s="711"/>
      <c r="H2005" s="711"/>
      <c r="I2005" s="711"/>
      <c r="J2005" s="711"/>
      <c r="K2005" s="711"/>
      <c r="L2005" s="711"/>
      <c r="M2005" s="711"/>
      <c r="V2005" s="715"/>
      <c r="W2005" s="711"/>
      <c r="X2005" s="711"/>
      <c r="Y2005" s="711"/>
    </row>
    <row r="2006" spans="1:25" ht="14">
      <c r="A2006" s="711"/>
      <c r="B2006" s="711"/>
      <c r="C2006" s="750"/>
      <c r="D2006" s="711"/>
      <c r="E2006" s="711"/>
      <c r="F2006" s="711"/>
      <c r="G2006" s="711"/>
      <c r="H2006" s="711"/>
      <c r="I2006" s="711"/>
      <c r="J2006" s="711"/>
      <c r="K2006" s="711"/>
      <c r="L2006" s="711"/>
      <c r="M2006" s="711"/>
      <c r="V2006" s="715"/>
      <c r="W2006" s="711"/>
      <c r="X2006" s="711"/>
      <c r="Y2006" s="711"/>
    </row>
    <row r="2007" spans="1:25" ht="14">
      <c r="A2007" s="711"/>
      <c r="B2007" s="711"/>
      <c r="C2007" s="750"/>
      <c r="D2007" s="711"/>
      <c r="E2007" s="711"/>
      <c r="F2007" s="711"/>
      <c r="G2007" s="711"/>
      <c r="H2007" s="711"/>
      <c r="I2007" s="711"/>
      <c r="J2007" s="711"/>
      <c r="K2007" s="711"/>
      <c r="L2007" s="711"/>
      <c r="M2007" s="711"/>
      <c r="V2007" s="715"/>
      <c r="W2007" s="711"/>
      <c r="X2007" s="711"/>
      <c r="Y2007" s="711"/>
    </row>
    <row r="2008" spans="1:25" ht="14">
      <c r="A2008" s="711"/>
      <c r="B2008" s="711"/>
      <c r="C2008" s="750"/>
      <c r="D2008" s="711"/>
      <c r="E2008" s="711"/>
      <c r="F2008" s="711"/>
      <c r="G2008" s="711"/>
      <c r="H2008" s="711"/>
      <c r="I2008" s="711"/>
      <c r="J2008" s="711"/>
      <c r="K2008" s="711"/>
      <c r="L2008" s="711"/>
      <c r="M2008" s="711"/>
      <c r="V2008" s="715"/>
      <c r="W2008" s="711"/>
      <c r="X2008" s="711"/>
      <c r="Y2008" s="711"/>
    </row>
    <row r="2009" spans="1:25" ht="14">
      <c r="A2009" s="711"/>
      <c r="B2009" s="711"/>
      <c r="C2009" s="750"/>
      <c r="D2009" s="711"/>
      <c r="E2009" s="711"/>
      <c r="F2009" s="711"/>
      <c r="G2009" s="711"/>
      <c r="H2009" s="711"/>
      <c r="I2009" s="711"/>
      <c r="J2009" s="711"/>
      <c r="K2009" s="711"/>
      <c r="L2009" s="711"/>
      <c r="M2009" s="711"/>
      <c r="V2009" s="715"/>
      <c r="W2009" s="711"/>
      <c r="X2009" s="711"/>
      <c r="Y2009" s="711"/>
    </row>
    <row r="2010" spans="1:25" ht="14">
      <c r="A2010" s="711"/>
      <c r="B2010" s="711"/>
      <c r="C2010" s="750"/>
      <c r="D2010" s="711"/>
      <c r="E2010" s="711"/>
      <c r="F2010" s="711"/>
      <c r="G2010" s="711"/>
      <c r="H2010" s="711"/>
      <c r="I2010" s="711"/>
      <c r="J2010" s="711"/>
      <c r="K2010" s="711"/>
      <c r="L2010" s="711"/>
      <c r="M2010" s="711"/>
      <c r="V2010" s="715"/>
      <c r="W2010" s="711"/>
      <c r="X2010" s="711"/>
      <c r="Y2010" s="711"/>
    </row>
    <row r="2011" spans="1:25" ht="14">
      <c r="A2011" s="711"/>
      <c r="B2011" s="711"/>
      <c r="C2011" s="750"/>
      <c r="D2011" s="711"/>
      <c r="E2011" s="711"/>
      <c r="F2011" s="711"/>
      <c r="G2011" s="711"/>
      <c r="H2011" s="711"/>
      <c r="I2011" s="711"/>
      <c r="J2011" s="711"/>
      <c r="K2011" s="711"/>
      <c r="L2011" s="711"/>
      <c r="M2011" s="711"/>
      <c r="V2011" s="715"/>
      <c r="W2011" s="711"/>
      <c r="X2011" s="711"/>
      <c r="Y2011" s="711"/>
    </row>
    <row r="2012" spans="1:25" ht="14">
      <c r="A2012" s="711"/>
      <c r="B2012" s="711"/>
      <c r="C2012" s="750"/>
      <c r="D2012" s="711"/>
      <c r="E2012" s="711"/>
      <c r="F2012" s="711"/>
      <c r="G2012" s="711"/>
      <c r="H2012" s="711"/>
      <c r="I2012" s="711"/>
      <c r="J2012" s="711"/>
      <c r="K2012" s="711"/>
      <c r="L2012" s="711"/>
      <c r="M2012" s="711"/>
      <c r="V2012" s="715"/>
      <c r="W2012" s="711"/>
      <c r="X2012" s="711"/>
      <c r="Y2012" s="711"/>
    </row>
    <row r="2013" spans="1:25" ht="14">
      <c r="A2013" s="711"/>
      <c r="B2013" s="711"/>
      <c r="C2013" s="750"/>
      <c r="D2013" s="711"/>
      <c r="E2013" s="711"/>
      <c r="F2013" s="711"/>
      <c r="G2013" s="711"/>
      <c r="H2013" s="711"/>
      <c r="I2013" s="711"/>
      <c r="J2013" s="711"/>
      <c r="K2013" s="711"/>
      <c r="L2013" s="711"/>
      <c r="M2013" s="711"/>
      <c r="V2013" s="715"/>
      <c r="W2013" s="711"/>
      <c r="X2013" s="711"/>
      <c r="Y2013" s="711"/>
    </row>
    <row r="2014" spans="1:25" ht="14">
      <c r="A2014" s="711"/>
      <c r="B2014" s="711"/>
      <c r="C2014" s="750"/>
      <c r="D2014" s="711"/>
      <c r="E2014" s="711"/>
      <c r="F2014" s="711"/>
      <c r="G2014" s="711"/>
      <c r="H2014" s="711"/>
      <c r="I2014" s="711"/>
      <c r="J2014" s="711"/>
      <c r="K2014" s="711"/>
      <c r="L2014" s="711"/>
      <c r="M2014" s="711"/>
      <c r="V2014" s="715"/>
      <c r="W2014" s="711"/>
      <c r="X2014" s="711"/>
      <c r="Y2014" s="711"/>
    </row>
    <row r="2015" spans="1:25" ht="14">
      <c r="A2015" s="711"/>
      <c r="B2015" s="711"/>
      <c r="C2015" s="750"/>
      <c r="D2015" s="711"/>
      <c r="E2015" s="711"/>
      <c r="F2015" s="711"/>
      <c r="G2015" s="711"/>
      <c r="H2015" s="711"/>
      <c r="I2015" s="711"/>
      <c r="J2015" s="711"/>
      <c r="K2015" s="711"/>
      <c r="L2015" s="711"/>
      <c r="M2015" s="711"/>
      <c r="V2015" s="715"/>
      <c r="W2015" s="711"/>
      <c r="X2015" s="711"/>
      <c r="Y2015" s="711"/>
    </row>
    <row r="2016" spans="1:25" ht="14">
      <c r="A2016" s="711"/>
      <c r="B2016" s="711"/>
      <c r="C2016" s="750"/>
      <c r="D2016" s="711"/>
      <c r="E2016" s="711"/>
      <c r="F2016" s="711"/>
      <c r="G2016" s="711"/>
      <c r="H2016" s="711"/>
      <c r="I2016" s="711"/>
      <c r="J2016" s="711"/>
      <c r="K2016" s="711"/>
      <c r="L2016" s="711"/>
      <c r="M2016" s="711"/>
      <c r="V2016" s="715"/>
      <c r="W2016" s="711"/>
      <c r="X2016" s="711"/>
      <c r="Y2016" s="711"/>
    </row>
    <row r="2017" spans="1:25" ht="14">
      <c r="A2017" s="711"/>
      <c r="B2017" s="711"/>
      <c r="C2017" s="750"/>
      <c r="D2017" s="711"/>
      <c r="E2017" s="711"/>
      <c r="F2017" s="711"/>
      <c r="G2017" s="711"/>
      <c r="H2017" s="711"/>
      <c r="I2017" s="711"/>
      <c r="J2017" s="711"/>
      <c r="K2017" s="711"/>
      <c r="L2017" s="711"/>
      <c r="M2017" s="711"/>
      <c r="V2017" s="715"/>
      <c r="W2017" s="711"/>
      <c r="X2017" s="711"/>
      <c r="Y2017" s="711"/>
    </row>
    <row r="2018" spans="1:25" ht="14">
      <c r="A2018" s="711"/>
      <c r="B2018" s="711"/>
      <c r="C2018" s="750"/>
      <c r="D2018" s="711"/>
      <c r="E2018" s="711"/>
      <c r="F2018" s="711"/>
      <c r="G2018" s="711"/>
      <c r="H2018" s="711"/>
      <c r="I2018" s="711"/>
      <c r="J2018" s="711"/>
      <c r="K2018" s="711"/>
      <c r="L2018" s="711"/>
      <c r="M2018" s="711"/>
      <c r="V2018" s="715"/>
      <c r="W2018" s="711"/>
      <c r="X2018" s="711"/>
      <c r="Y2018" s="711"/>
    </row>
    <row r="2019" spans="1:25" ht="14">
      <c r="A2019" s="711"/>
      <c r="B2019" s="711"/>
      <c r="C2019" s="750"/>
      <c r="D2019" s="711"/>
      <c r="E2019" s="711"/>
      <c r="F2019" s="711"/>
      <c r="G2019" s="711"/>
      <c r="H2019" s="711"/>
      <c r="I2019" s="711"/>
      <c r="J2019" s="711"/>
      <c r="K2019" s="711"/>
      <c r="L2019" s="711"/>
      <c r="M2019" s="711"/>
      <c r="V2019" s="715"/>
      <c r="W2019" s="711"/>
      <c r="X2019" s="711"/>
      <c r="Y2019" s="711"/>
    </row>
    <row r="2020" spans="1:25" ht="14">
      <c r="A2020" s="711"/>
      <c r="B2020" s="711"/>
      <c r="C2020" s="750"/>
      <c r="D2020" s="711"/>
      <c r="E2020" s="711"/>
      <c r="F2020" s="711"/>
      <c r="G2020" s="711"/>
      <c r="H2020" s="711"/>
      <c r="I2020" s="711"/>
      <c r="J2020" s="711"/>
      <c r="K2020" s="711"/>
      <c r="L2020" s="711"/>
      <c r="M2020" s="711"/>
      <c r="V2020" s="715"/>
      <c r="W2020" s="711"/>
      <c r="X2020" s="711"/>
      <c r="Y2020" s="711"/>
    </row>
    <row r="2021" spans="1:25" ht="14">
      <c r="A2021" s="711"/>
      <c r="B2021" s="711"/>
      <c r="C2021" s="750"/>
      <c r="D2021" s="711"/>
      <c r="E2021" s="711"/>
      <c r="F2021" s="711"/>
      <c r="G2021" s="711"/>
      <c r="H2021" s="711"/>
      <c r="I2021" s="711"/>
      <c r="J2021" s="711"/>
      <c r="K2021" s="711"/>
      <c r="L2021" s="711"/>
      <c r="M2021" s="711"/>
      <c r="V2021" s="715"/>
      <c r="W2021" s="711"/>
      <c r="X2021" s="711"/>
      <c r="Y2021" s="711"/>
    </row>
    <row r="2022" spans="1:25" ht="14">
      <c r="A2022" s="711"/>
      <c r="B2022" s="711"/>
      <c r="C2022" s="750"/>
      <c r="D2022" s="711"/>
      <c r="E2022" s="711"/>
      <c r="F2022" s="711"/>
      <c r="G2022" s="711"/>
      <c r="H2022" s="711"/>
      <c r="I2022" s="711"/>
      <c r="J2022" s="711"/>
      <c r="K2022" s="711"/>
      <c r="L2022" s="711"/>
      <c r="M2022" s="711"/>
      <c r="V2022" s="715"/>
      <c r="W2022" s="711"/>
      <c r="X2022" s="711"/>
      <c r="Y2022" s="711"/>
    </row>
    <row r="2023" spans="1:25" ht="14">
      <c r="A2023" s="711"/>
      <c r="B2023" s="711"/>
      <c r="C2023" s="750"/>
      <c r="D2023" s="711"/>
      <c r="E2023" s="711"/>
      <c r="F2023" s="711"/>
      <c r="G2023" s="711"/>
      <c r="H2023" s="711"/>
      <c r="I2023" s="711"/>
      <c r="J2023" s="711"/>
      <c r="K2023" s="711"/>
      <c r="L2023" s="711"/>
      <c r="M2023" s="711"/>
      <c r="V2023" s="715"/>
      <c r="W2023" s="711"/>
      <c r="X2023" s="711"/>
      <c r="Y2023" s="711"/>
    </row>
    <row r="2024" spans="1:25" ht="14">
      <c r="A2024" s="711"/>
      <c r="B2024" s="711"/>
      <c r="C2024" s="750"/>
      <c r="D2024" s="711"/>
      <c r="E2024" s="711"/>
      <c r="F2024" s="711"/>
      <c r="G2024" s="711"/>
      <c r="H2024" s="711"/>
      <c r="I2024" s="711"/>
      <c r="J2024" s="711"/>
      <c r="K2024" s="711"/>
      <c r="L2024" s="711"/>
      <c r="M2024" s="711"/>
      <c r="V2024" s="715"/>
      <c r="W2024" s="711"/>
      <c r="X2024" s="711"/>
      <c r="Y2024" s="711"/>
    </row>
    <row r="2025" spans="1:25" ht="14">
      <c r="A2025" s="711"/>
      <c r="B2025" s="711"/>
      <c r="C2025" s="750"/>
      <c r="D2025" s="711"/>
      <c r="E2025" s="711"/>
      <c r="F2025" s="711"/>
      <c r="G2025" s="711"/>
      <c r="H2025" s="711"/>
      <c r="I2025" s="711"/>
      <c r="J2025" s="711"/>
      <c r="K2025" s="711"/>
      <c r="L2025" s="711"/>
      <c r="M2025" s="711"/>
      <c r="V2025" s="715"/>
      <c r="W2025" s="711"/>
      <c r="X2025" s="711"/>
      <c r="Y2025" s="711"/>
    </row>
    <row r="2026" spans="1:25" ht="14">
      <c r="A2026" s="711"/>
      <c r="B2026" s="711"/>
      <c r="C2026" s="750"/>
      <c r="D2026" s="711"/>
      <c r="E2026" s="711"/>
      <c r="F2026" s="711"/>
      <c r="G2026" s="711"/>
      <c r="H2026" s="711"/>
      <c r="I2026" s="711"/>
      <c r="J2026" s="711"/>
      <c r="K2026" s="711"/>
      <c r="L2026" s="711"/>
      <c r="M2026" s="711"/>
      <c r="V2026" s="715"/>
      <c r="W2026" s="711"/>
      <c r="X2026" s="711"/>
      <c r="Y2026" s="711"/>
    </row>
    <row r="2027" spans="1:25" ht="14">
      <c r="A2027" s="711"/>
      <c r="B2027" s="711"/>
      <c r="C2027" s="750"/>
      <c r="D2027" s="711"/>
      <c r="E2027" s="711"/>
      <c r="F2027" s="711"/>
      <c r="G2027" s="711"/>
      <c r="H2027" s="711"/>
      <c r="I2027" s="711"/>
      <c r="J2027" s="711"/>
      <c r="K2027" s="711"/>
      <c r="L2027" s="711"/>
      <c r="M2027" s="711"/>
      <c r="V2027" s="715"/>
      <c r="W2027" s="711"/>
      <c r="X2027" s="711"/>
      <c r="Y2027" s="711"/>
    </row>
    <row r="2028" spans="1:25" ht="14">
      <c r="A2028" s="711"/>
      <c r="B2028" s="711"/>
      <c r="C2028" s="750"/>
      <c r="D2028" s="711"/>
      <c r="E2028" s="711"/>
      <c r="F2028" s="711"/>
      <c r="G2028" s="711"/>
      <c r="H2028" s="711"/>
      <c r="I2028" s="711"/>
      <c r="J2028" s="711"/>
      <c r="K2028" s="711"/>
      <c r="L2028" s="711"/>
      <c r="M2028" s="711"/>
      <c r="V2028" s="715"/>
      <c r="W2028" s="711"/>
      <c r="X2028" s="711"/>
      <c r="Y2028" s="711"/>
    </row>
    <row r="2029" spans="1:25" ht="14">
      <c r="A2029" s="711"/>
      <c r="B2029" s="711"/>
      <c r="C2029" s="750"/>
      <c r="D2029" s="711"/>
      <c r="E2029" s="711"/>
      <c r="F2029" s="711"/>
      <c r="G2029" s="711"/>
      <c r="H2029" s="711"/>
      <c r="I2029" s="711"/>
      <c r="J2029" s="711"/>
      <c r="K2029" s="711"/>
      <c r="L2029" s="711"/>
      <c r="M2029" s="711"/>
      <c r="V2029" s="715"/>
      <c r="W2029" s="711"/>
      <c r="X2029" s="711"/>
      <c r="Y2029" s="711"/>
    </row>
    <row r="2030" spans="1:25" ht="14">
      <c r="A2030" s="711"/>
      <c r="B2030" s="711"/>
      <c r="C2030" s="750"/>
      <c r="D2030" s="711"/>
      <c r="E2030" s="711"/>
      <c r="F2030" s="711"/>
      <c r="G2030" s="711"/>
      <c r="H2030" s="711"/>
      <c r="I2030" s="711"/>
      <c r="J2030" s="711"/>
      <c r="K2030" s="711"/>
      <c r="L2030" s="711"/>
      <c r="M2030" s="711"/>
      <c r="V2030" s="715"/>
      <c r="W2030" s="711"/>
      <c r="X2030" s="711"/>
      <c r="Y2030" s="711"/>
    </row>
    <row r="2031" spans="1:25" ht="14">
      <c r="A2031" s="711"/>
      <c r="B2031" s="711"/>
      <c r="C2031" s="750"/>
      <c r="D2031" s="711"/>
      <c r="E2031" s="711"/>
      <c r="F2031" s="711"/>
      <c r="G2031" s="711"/>
      <c r="H2031" s="711"/>
      <c r="I2031" s="711"/>
      <c r="J2031" s="711"/>
      <c r="K2031" s="711"/>
      <c r="L2031" s="711"/>
      <c r="M2031" s="711"/>
      <c r="V2031" s="715"/>
      <c r="W2031" s="711"/>
      <c r="X2031" s="711"/>
      <c r="Y2031" s="711"/>
    </row>
    <row r="2032" spans="1:25" ht="14">
      <c r="A2032" s="711"/>
      <c r="B2032" s="711"/>
      <c r="C2032" s="750"/>
      <c r="D2032" s="711"/>
      <c r="E2032" s="711"/>
      <c r="F2032" s="711"/>
      <c r="G2032" s="711"/>
      <c r="H2032" s="711"/>
      <c r="I2032" s="711"/>
      <c r="J2032" s="711"/>
      <c r="K2032" s="711"/>
      <c r="L2032" s="711"/>
      <c r="M2032" s="711"/>
      <c r="V2032" s="715"/>
      <c r="W2032" s="711"/>
      <c r="X2032" s="711"/>
      <c r="Y2032" s="711"/>
    </row>
    <row r="2033" spans="1:25" ht="14">
      <c r="A2033" s="711"/>
      <c r="B2033" s="711"/>
      <c r="C2033" s="750"/>
      <c r="D2033" s="711"/>
      <c r="E2033" s="711"/>
      <c r="F2033" s="711"/>
      <c r="G2033" s="711"/>
      <c r="H2033" s="711"/>
      <c r="I2033" s="711"/>
      <c r="J2033" s="711"/>
      <c r="K2033" s="711"/>
      <c r="L2033" s="711"/>
      <c r="M2033" s="711"/>
      <c r="V2033" s="715"/>
      <c r="W2033" s="711"/>
      <c r="X2033" s="711"/>
      <c r="Y2033" s="711"/>
    </row>
    <row r="2034" spans="1:25" ht="14">
      <c r="A2034" s="711"/>
      <c r="B2034" s="711"/>
      <c r="C2034" s="750"/>
      <c r="D2034" s="711"/>
      <c r="E2034" s="711"/>
      <c r="F2034" s="711"/>
      <c r="G2034" s="711"/>
      <c r="H2034" s="711"/>
      <c r="I2034" s="711"/>
      <c r="J2034" s="711"/>
      <c r="K2034" s="711"/>
      <c r="L2034" s="711"/>
      <c r="M2034" s="711"/>
      <c r="V2034" s="715"/>
      <c r="W2034" s="711"/>
      <c r="X2034" s="711"/>
      <c r="Y2034" s="711"/>
    </row>
    <row r="2035" spans="1:25" ht="14">
      <c r="A2035" s="711"/>
      <c r="B2035" s="711"/>
      <c r="C2035" s="750"/>
      <c r="D2035" s="711"/>
      <c r="E2035" s="711"/>
      <c r="F2035" s="711"/>
      <c r="G2035" s="711"/>
      <c r="H2035" s="711"/>
      <c r="I2035" s="711"/>
      <c r="J2035" s="711"/>
      <c r="K2035" s="711"/>
      <c r="L2035" s="711"/>
      <c r="M2035" s="711"/>
      <c r="V2035" s="715"/>
      <c r="W2035" s="711"/>
      <c r="X2035" s="711"/>
      <c r="Y2035" s="711"/>
    </row>
    <row r="2036" spans="1:25" ht="14">
      <c r="A2036" s="711"/>
      <c r="B2036" s="711"/>
      <c r="C2036" s="750"/>
      <c r="D2036" s="711"/>
      <c r="E2036" s="711"/>
      <c r="F2036" s="711"/>
      <c r="G2036" s="711"/>
      <c r="H2036" s="711"/>
      <c r="I2036" s="711"/>
      <c r="J2036" s="711"/>
      <c r="K2036" s="711"/>
      <c r="L2036" s="711"/>
      <c r="M2036" s="711"/>
      <c r="V2036" s="715"/>
      <c r="W2036" s="711"/>
      <c r="X2036" s="711"/>
      <c r="Y2036" s="711"/>
    </row>
    <row r="2037" spans="1:25" ht="14">
      <c r="A2037" s="711"/>
      <c r="B2037" s="711"/>
      <c r="C2037" s="750"/>
      <c r="D2037" s="711"/>
      <c r="E2037" s="711"/>
      <c r="F2037" s="711"/>
      <c r="G2037" s="711"/>
      <c r="H2037" s="711"/>
      <c r="I2037" s="711"/>
      <c r="J2037" s="711"/>
      <c r="K2037" s="711"/>
      <c r="L2037" s="711"/>
      <c r="M2037" s="711"/>
      <c r="V2037" s="715"/>
      <c r="W2037" s="711"/>
      <c r="X2037" s="711"/>
      <c r="Y2037" s="711"/>
    </row>
    <row r="2038" spans="1:25" ht="14">
      <c r="A2038" s="711"/>
      <c r="B2038" s="711"/>
      <c r="C2038" s="750"/>
      <c r="D2038" s="711"/>
      <c r="E2038" s="711"/>
      <c r="F2038" s="711"/>
      <c r="G2038" s="711"/>
      <c r="H2038" s="711"/>
      <c r="I2038" s="711"/>
      <c r="J2038" s="711"/>
      <c r="K2038" s="711"/>
      <c r="L2038" s="711"/>
      <c r="M2038" s="711"/>
      <c r="V2038" s="715"/>
      <c r="W2038" s="711"/>
      <c r="X2038" s="711"/>
      <c r="Y2038" s="711"/>
    </row>
    <row r="2039" spans="1:25" ht="14">
      <c r="A2039" s="711"/>
      <c r="B2039" s="711"/>
      <c r="C2039" s="750"/>
      <c r="D2039" s="711"/>
      <c r="E2039" s="711"/>
      <c r="F2039" s="711"/>
      <c r="G2039" s="711"/>
      <c r="H2039" s="711"/>
      <c r="I2039" s="711"/>
      <c r="J2039" s="711"/>
      <c r="K2039" s="711"/>
      <c r="L2039" s="711"/>
      <c r="M2039" s="711"/>
      <c r="V2039" s="715"/>
      <c r="W2039" s="711"/>
      <c r="X2039" s="711"/>
      <c r="Y2039" s="711"/>
    </row>
    <row r="2040" spans="1:25" ht="14">
      <c r="A2040" s="711"/>
      <c r="B2040" s="711"/>
      <c r="C2040" s="750"/>
      <c r="D2040" s="711"/>
      <c r="E2040" s="711"/>
      <c r="F2040" s="711"/>
      <c r="G2040" s="711"/>
      <c r="H2040" s="711"/>
      <c r="I2040" s="711"/>
      <c r="J2040" s="711"/>
      <c r="K2040" s="711"/>
      <c r="L2040" s="711"/>
      <c r="M2040" s="711"/>
      <c r="V2040" s="715"/>
      <c r="W2040" s="711"/>
      <c r="X2040" s="711"/>
      <c r="Y2040" s="711"/>
    </row>
    <row r="2041" spans="1:25" ht="14">
      <c r="A2041" s="711"/>
      <c r="B2041" s="711"/>
      <c r="C2041" s="750"/>
      <c r="D2041" s="711"/>
      <c r="E2041" s="711"/>
      <c r="F2041" s="711"/>
      <c r="G2041" s="711"/>
      <c r="H2041" s="711"/>
      <c r="I2041" s="711"/>
      <c r="J2041" s="711"/>
      <c r="K2041" s="711"/>
      <c r="L2041" s="711"/>
      <c r="M2041" s="711"/>
      <c r="V2041" s="715"/>
      <c r="W2041" s="711"/>
      <c r="X2041" s="711"/>
      <c r="Y2041" s="711"/>
    </row>
    <row r="2042" spans="1:25" ht="14">
      <c r="A2042" s="711"/>
      <c r="B2042" s="711"/>
      <c r="C2042" s="750"/>
      <c r="D2042" s="711"/>
      <c r="E2042" s="711"/>
      <c r="F2042" s="711"/>
      <c r="G2042" s="711"/>
      <c r="H2042" s="711"/>
      <c r="I2042" s="711"/>
      <c r="J2042" s="711"/>
      <c r="K2042" s="711"/>
      <c r="L2042" s="711"/>
      <c r="M2042" s="711"/>
      <c r="V2042" s="715"/>
      <c r="W2042" s="711"/>
      <c r="X2042" s="711"/>
      <c r="Y2042" s="711"/>
    </row>
    <row r="2043" spans="1:25" ht="14">
      <c r="A2043" s="711"/>
      <c r="B2043" s="711"/>
      <c r="C2043" s="750"/>
      <c r="D2043" s="711"/>
      <c r="E2043" s="711"/>
      <c r="F2043" s="711"/>
      <c r="G2043" s="711"/>
      <c r="H2043" s="711"/>
      <c r="I2043" s="711"/>
      <c r="J2043" s="711"/>
      <c r="K2043" s="711"/>
      <c r="L2043" s="711"/>
      <c r="M2043" s="711"/>
      <c r="V2043" s="715"/>
      <c r="W2043" s="711"/>
      <c r="X2043" s="711"/>
      <c r="Y2043" s="711"/>
    </row>
    <row r="2044" spans="1:25" ht="14">
      <c r="A2044" s="711"/>
      <c r="B2044" s="711"/>
      <c r="C2044" s="750"/>
      <c r="D2044" s="711"/>
      <c r="E2044" s="711"/>
      <c r="F2044" s="711"/>
      <c r="G2044" s="711"/>
      <c r="H2044" s="711"/>
      <c r="I2044" s="711"/>
      <c r="J2044" s="711"/>
      <c r="K2044" s="711"/>
      <c r="L2044" s="711"/>
      <c r="M2044" s="711"/>
      <c r="V2044" s="715"/>
      <c r="W2044" s="711"/>
      <c r="X2044" s="711"/>
      <c r="Y2044" s="711"/>
    </row>
    <row r="2045" spans="1:25" ht="14">
      <c r="A2045" s="711"/>
      <c r="B2045" s="711"/>
      <c r="C2045" s="750"/>
      <c r="D2045" s="711"/>
      <c r="E2045" s="711"/>
      <c r="F2045" s="711"/>
      <c r="G2045" s="711"/>
      <c r="H2045" s="711"/>
      <c r="I2045" s="711"/>
      <c r="J2045" s="711"/>
      <c r="K2045" s="711"/>
      <c r="L2045" s="711"/>
      <c r="M2045" s="711"/>
      <c r="V2045" s="715"/>
      <c r="W2045" s="711"/>
      <c r="X2045" s="711"/>
      <c r="Y2045" s="711"/>
    </row>
    <row r="2046" spans="1:25" ht="14">
      <c r="A2046" s="711"/>
      <c r="B2046" s="711"/>
      <c r="C2046" s="750"/>
      <c r="D2046" s="711"/>
      <c r="E2046" s="711"/>
      <c r="F2046" s="711"/>
      <c r="G2046" s="711"/>
      <c r="H2046" s="711"/>
      <c r="I2046" s="711"/>
      <c r="J2046" s="711"/>
      <c r="K2046" s="711"/>
      <c r="L2046" s="711"/>
      <c r="M2046" s="711"/>
      <c r="V2046" s="715"/>
      <c r="W2046" s="711"/>
      <c r="X2046" s="711"/>
      <c r="Y2046" s="711"/>
    </row>
    <row r="2047" spans="1:25" ht="14">
      <c r="A2047" s="711"/>
      <c r="B2047" s="711"/>
      <c r="C2047" s="750"/>
      <c r="D2047" s="711"/>
      <c r="E2047" s="711"/>
      <c r="F2047" s="711"/>
      <c r="G2047" s="711"/>
      <c r="H2047" s="711"/>
      <c r="I2047" s="711"/>
      <c r="J2047" s="711"/>
      <c r="K2047" s="711"/>
      <c r="L2047" s="711"/>
      <c r="M2047" s="711"/>
      <c r="V2047" s="715"/>
      <c r="W2047" s="711"/>
      <c r="X2047" s="711"/>
      <c r="Y2047" s="711"/>
    </row>
    <row r="2048" spans="1:25" ht="14">
      <c r="A2048" s="711"/>
      <c r="B2048" s="711"/>
      <c r="C2048" s="750"/>
      <c r="D2048" s="711"/>
      <c r="E2048" s="711"/>
      <c r="F2048" s="711"/>
      <c r="G2048" s="711"/>
      <c r="H2048" s="711"/>
      <c r="I2048" s="711"/>
      <c r="J2048" s="711"/>
      <c r="K2048" s="711"/>
      <c r="L2048" s="711"/>
      <c r="M2048" s="711"/>
      <c r="V2048" s="715"/>
      <c r="W2048" s="711"/>
      <c r="X2048" s="711"/>
      <c r="Y2048" s="711"/>
    </row>
    <row r="2049" spans="1:25" ht="14">
      <c r="A2049" s="711"/>
      <c r="B2049" s="711"/>
      <c r="C2049" s="750"/>
      <c r="D2049" s="711"/>
      <c r="E2049" s="711"/>
      <c r="F2049" s="711"/>
      <c r="G2049" s="711"/>
      <c r="H2049" s="711"/>
      <c r="I2049" s="711"/>
      <c r="J2049" s="711"/>
      <c r="K2049" s="711"/>
      <c r="L2049" s="711"/>
      <c r="M2049" s="711"/>
      <c r="V2049" s="715"/>
      <c r="W2049" s="711"/>
      <c r="X2049" s="711"/>
      <c r="Y2049" s="711"/>
    </row>
    <row r="2050" spans="1:25" ht="14">
      <c r="A2050" s="711"/>
      <c r="B2050" s="711"/>
      <c r="C2050" s="750"/>
      <c r="D2050" s="711"/>
      <c r="E2050" s="711"/>
      <c r="F2050" s="711"/>
      <c r="G2050" s="711"/>
      <c r="H2050" s="711"/>
      <c r="I2050" s="711"/>
      <c r="J2050" s="711"/>
      <c r="K2050" s="711"/>
      <c r="L2050" s="711"/>
      <c r="M2050" s="711"/>
      <c r="V2050" s="715"/>
      <c r="W2050" s="711"/>
      <c r="X2050" s="711"/>
      <c r="Y2050" s="711"/>
    </row>
    <row r="2051" spans="1:25" ht="14">
      <c r="A2051" s="711"/>
      <c r="B2051" s="711"/>
      <c r="C2051" s="750"/>
      <c r="D2051" s="711"/>
      <c r="E2051" s="711"/>
      <c r="F2051" s="711"/>
      <c r="G2051" s="711"/>
      <c r="H2051" s="711"/>
      <c r="I2051" s="711"/>
      <c r="J2051" s="711"/>
      <c r="K2051" s="711"/>
      <c r="L2051" s="711"/>
      <c r="M2051" s="711"/>
      <c r="V2051" s="715"/>
      <c r="W2051" s="711"/>
      <c r="X2051" s="711"/>
      <c r="Y2051" s="711"/>
    </row>
    <row r="2052" spans="1:25" ht="14">
      <c r="A2052" s="711"/>
      <c r="B2052" s="711"/>
      <c r="C2052" s="750"/>
      <c r="D2052" s="711"/>
      <c r="E2052" s="711"/>
      <c r="F2052" s="711"/>
      <c r="G2052" s="711"/>
      <c r="H2052" s="711"/>
      <c r="I2052" s="711"/>
      <c r="J2052" s="711"/>
      <c r="K2052" s="711"/>
      <c r="L2052" s="711"/>
      <c r="M2052" s="711"/>
      <c r="V2052" s="715"/>
      <c r="W2052" s="711"/>
      <c r="X2052" s="711"/>
      <c r="Y2052" s="711"/>
    </row>
    <row r="2053" spans="1:25" ht="14">
      <c r="A2053" s="711"/>
      <c r="B2053" s="711"/>
      <c r="C2053" s="750"/>
      <c r="D2053" s="711"/>
      <c r="E2053" s="711"/>
      <c r="F2053" s="711"/>
      <c r="G2053" s="711"/>
      <c r="H2053" s="711"/>
      <c r="I2053" s="711"/>
      <c r="J2053" s="711"/>
      <c r="K2053" s="711"/>
      <c r="L2053" s="711"/>
      <c r="M2053" s="711"/>
      <c r="V2053" s="715"/>
      <c r="W2053" s="711"/>
      <c r="X2053" s="711"/>
      <c r="Y2053" s="711"/>
    </row>
    <row r="2054" spans="1:25" ht="14">
      <c r="A2054" s="711"/>
      <c r="B2054" s="711"/>
      <c r="C2054" s="750"/>
      <c r="D2054" s="711"/>
      <c r="E2054" s="711"/>
      <c r="F2054" s="711"/>
      <c r="G2054" s="711"/>
      <c r="H2054" s="711"/>
      <c r="I2054" s="711"/>
      <c r="J2054" s="711"/>
      <c r="K2054" s="711"/>
      <c r="L2054" s="711"/>
      <c r="M2054" s="711"/>
      <c r="V2054" s="715"/>
      <c r="W2054" s="711"/>
      <c r="X2054" s="711"/>
      <c r="Y2054" s="711"/>
    </row>
    <row r="2055" spans="1:25" ht="14">
      <c r="A2055" s="711"/>
      <c r="B2055" s="711"/>
      <c r="C2055" s="750"/>
      <c r="D2055" s="711"/>
      <c r="E2055" s="711"/>
      <c r="F2055" s="711"/>
      <c r="G2055" s="711"/>
      <c r="H2055" s="711"/>
      <c r="I2055" s="711"/>
      <c r="J2055" s="711"/>
      <c r="K2055" s="711"/>
      <c r="L2055" s="711"/>
      <c r="M2055" s="711"/>
      <c r="V2055" s="715"/>
      <c r="W2055" s="711"/>
      <c r="X2055" s="711"/>
      <c r="Y2055" s="711"/>
    </row>
    <row r="2056" spans="1:25" ht="14">
      <c r="A2056" s="711"/>
      <c r="B2056" s="711"/>
      <c r="C2056" s="750"/>
      <c r="D2056" s="711"/>
      <c r="E2056" s="711"/>
      <c r="F2056" s="711"/>
      <c r="G2056" s="711"/>
      <c r="H2056" s="711"/>
      <c r="I2056" s="711"/>
      <c r="J2056" s="711"/>
      <c r="K2056" s="711"/>
      <c r="L2056" s="711"/>
      <c r="M2056" s="711"/>
      <c r="V2056" s="715"/>
      <c r="W2056" s="711"/>
      <c r="X2056" s="711"/>
      <c r="Y2056" s="711"/>
    </row>
    <row r="2057" spans="1:25" ht="14">
      <c r="A2057" s="711"/>
      <c r="B2057" s="711"/>
      <c r="C2057" s="750"/>
      <c r="D2057" s="711"/>
      <c r="E2057" s="711"/>
      <c r="F2057" s="711"/>
      <c r="G2057" s="711"/>
      <c r="H2057" s="711"/>
      <c r="I2057" s="711"/>
      <c r="J2057" s="711"/>
      <c r="K2057" s="711"/>
      <c r="L2057" s="711"/>
      <c r="M2057" s="711"/>
      <c r="V2057" s="715"/>
      <c r="W2057" s="711"/>
      <c r="X2057" s="711"/>
      <c r="Y2057" s="711"/>
    </row>
    <row r="2058" spans="1:25" ht="14">
      <c r="A2058" s="711"/>
      <c r="B2058" s="711"/>
      <c r="C2058" s="750"/>
      <c r="D2058" s="711"/>
      <c r="E2058" s="711"/>
      <c r="F2058" s="711"/>
      <c r="G2058" s="711"/>
      <c r="H2058" s="711"/>
      <c r="I2058" s="711"/>
      <c r="J2058" s="711"/>
      <c r="K2058" s="711"/>
      <c r="L2058" s="711"/>
      <c r="M2058" s="711"/>
      <c r="V2058" s="715"/>
      <c r="W2058" s="711"/>
      <c r="X2058" s="711"/>
      <c r="Y2058" s="711"/>
    </row>
    <row r="2059" spans="1:25" ht="14">
      <c r="A2059" s="711"/>
      <c r="B2059" s="711"/>
      <c r="C2059" s="750"/>
      <c r="D2059" s="711"/>
      <c r="E2059" s="711"/>
      <c r="F2059" s="711"/>
      <c r="G2059" s="711"/>
      <c r="H2059" s="711"/>
      <c r="I2059" s="711"/>
      <c r="J2059" s="711"/>
      <c r="K2059" s="711"/>
      <c r="L2059" s="711"/>
      <c r="M2059" s="711"/>
      <c r="V2059" s="715"/>
      <c r="W2059" s="711"/>
      <c r="X2059" s="711"/>
      <c r="Y2059" s="711"/>
    </row>
    <row r="2060" spans="1:25" ht="14">
      <c r="A2060" s="711"/>
      <c r="B2060" s="711"/>
      <c r="C2060" s="750"/>
      <c r="D2060" s="711"/>
      <c r="E2060" s="711"/>
      <c r="F2060" s="711"/>
      <c r="G2060" s="711"/>
      <c r="H2060" s="711"/>
      <c r="I2060" s="711"/>
      <c r="J2060" s="711"/>
      <c r="K2060" s="711"/>
      <c r="L2060" s="711"/>
      <c r="M2060" s="711"/>
      <c r="V2060" s="715"/>
      <c r="W2060" s="711"/>
      <c r="X2060" s="711"/>
      <c r="Y2060" s="711"/>
    </row>
    <row r="2061" spans="1:25" ht="14">
      <c r="A2061" s="711"/>
      <c r="B2061" s="711"/>
      <c r="C2061" s="750"/>
      <c r="D2061" s="711"/>
      <c r="E2061" s="711"/>
      <c r="F2061" s="711"/>
      <c r="G2061" s="711"/>
      <c r="H2061" s="711"/>
      <c r="I2061" s="711"/>
      <c r="J2061" s="711"/>
      <c r="K2061" s="711"/>
      <c r="L2061" s="711"/>
      <c r="M2061" s="711"/>
      <c r="V2061" s="715"/>
      <c r="W2061" s="711"/>
      <c r="X2061" s="711"/>
      <c r="Y2061" s="711"/>
    </row>
    <row r="2062" spans="1:25" ht="14">
      <c r="A2062" s="711"/>
      <c r="B2062" s="711"/>
      <c r="C2062" s="750"/>
      <c r="D2062" s="711"/>
      <c r="E2062" s="711"/>
      <c r="F2062" s="711"/>
      <c r="G2062" s="711"/>
      <c r="H2062" s="711"/>
      <c r="I2062" s="711"/>
      <c r="J2062" s="711"/>
      <c r="K2062" s="711"/>
      <c r="L2062" s="711"/>
      <c r="M2062" s="711"/>
      <c r="V2062" s="715"/>
      <c r="W2062" s="711"/>
      <c r="X2062" s="711"/>
      <c r="Y2062" s="711"/>
    </row>
    <row r="2063" spans="1:25" ht="14">
      <c r="A2063" s="711"/>
      <c r="B2063" s="711"/>
      <c r="C2063" s="750"/>
      <c r="D2063" s="711"/>
      <c r="E2063" s="711"/>
      <c r="F2063" s="711"/>
      <c r="G2063" s="711"/>
      <c r="H2063" s="711"/>
      <c r="I2063" s="711"/>
      <c r="J2063" s="711"/>
      <c r="K2063" s="711"/>
      <c r="L2063" s="711"/>
      <c r="M2063" s="711"/>
      <c r="V2063" s="715"/>
      <c r="W2063" s="711"/>
      <c r="X2063" s="711"/>
      <c r="Y2063" s="711"/>
    </row>
    <row r="2064" spans="1:25" ht="14">
      <c r="A2064" s="711"/>
      <c r="B2064" s="711"/>
      <c r="C2064" s="750"/>
      <c r="D2064" s="711"/>
      <c r="E2064" s="711"/>
      <c r="F2064" s="711"/>
      <c r="G2064" s="711"/>
      <c r="H2064" s="711"/>
      <c r="I2064" s="711"/>
      <c r="J2064" s="711"/>
      <c r="K2064" s="711"/>
      <c r="L2064" s="711"/>
      <c r="M2064" s="711"/>
      <c r="V2064" s="715"/>
      <c r="W2064" s="711"/>
      <c r="X2064" s="711"/>
      <c r="Y2064" s="711"/>
    </row>
    <row r="2065" spans="1:25" ht="14">
      <c r="A2065" s="711"/>
      <c r="B2065" s="711"/>
      <c r="C2065" s="750"/>
      <c r="D2065" s="711"/>
      <c r="E2065" s="711"/>
      <c r="F2065" s="711"/>
      <c r="G2065" s="711"/>
      <c r="H2065" s="711"/>
      <c r="I2065" s="711"/>
      <c r="J2065" s="711"/>
      <c r="K2065" s="711"/>
      <c r="L2065" s="711"/>
      <c r="M2065" s="711"/>
      <c r="V2065" s="715"/>
      <c r="W2065" s="711"/>
      <c r="X2065" s="711"/>
      <c r="Y2065" s="711"/>
    </row>
    <row r="2066" spans="1:25" ht="14">
      <c r="A2066" s="711"/>
      <c r="B2066" s="711"/>
      <c r="C2066" s="750"/>
      <c r="D2066" s="711"/>
      <c r="E2066" s="711"/>
      <c r="F2066" s="711"/>
      <c r="G2066" s="711"/>
      <c r="H2066" s="711"/>
      <c r="I2066" s="711"/>
      <c r="J2066" s="711"/>
      <c r="K2066" s="711"/>
      <c r="L2066" s="711"/>
      <c r="M2066" s="711"/>
      <c r="V2066" s="715"/>
      <c r="W2066" s="711"/>
      <c r="X2066" s="711"/>
      <c r="Y2066" s="711"/>
    </row>
    <row r="2067" spans="1:25" ht="14">
      <c r="A2067" s="711"/>
      <c r="B2067" s="711"/>
      <c r="C2067" s="750"/>
      <c r="D2067" s="711"/>
      <c r="E2067" s="711"/>
      <c r="F2067" s="711"/>
      <c r="G2067" s="711"/>
      <c r="H2067" s="711"/>
      <c r="I2067" s="711"/>
      <c r="J2067" s="711"/>
      <c r="K2067" s="711"/>
      <c r="L2067" s="711"/>
      <c r="M2067" s="711"/>
      <c r="V2067" s="715"/>
      <c r="W2067" s="711"/>
      <c r="X2067" s="711"/>
      <c r="Y2067" s="711"/>
    </row>
    <row r="2068" spans="1:25" ht="14">
      <c r="A2068" s="711"/>
      <c r="B2068" s="711"/>
      <c r="C2068" s="750"/>
      <c r="D2068" s="711"/>
      <c r="E2068" s="711"/>
      <c r="F2068" s="711"/>
      <c r="G2068" s="711"/>
      <c r="H2068" s="711"/>
      <c r="I2068" s="711"/>
      <c r="J2068" s="711"/>
      <c r="K2068" s="711"/>
      <c r="L2068" s="711"/>
      <c r="M2068" s="711"/>
      <c r="V2068" s="715"/>
      <c r="W2068" s="711"/>
      <c r="X2068" s="711"/>
      <c r="Y2068" s="711"/>
    </row>
    <row r="2069" spans="1:25" ht="14">
      <c r="A2069" s="711"/>
      <c r="B2069" s="711"/>
      <c r="C2069" s="750"/>
      <c r="D2069" s="711"/>
      <c r="E2069" s="711"/>
      <c r="F2069" s="711"/>
      <c r="G2069" s="711"/>
      <c r="H2069" s="711"/>
      <c r="I2069" s="711"/>
      <c r="J2069" s="711"/>
      <c r="K2069" s="711"/>
      <c r="L2069" s="711"/>
      <c r="M2069" s="711"/>
      <c r="V2069" s="715"/>
      <c r="W2069" s="711"/>
      <c r="X2069" s="711"/>
      <c r="Y2069" s="711"/>
    </row>
    <row r="2070" spans="1:25" ht="14">
      <c r="A2070" s="711"/>
      <c r="B2070" s="711"/>
      <c r="C2070" s="750"/>
      <c r="D2070" s="711"/>
      <c r="E2070" s="711"/>
      <c r="F2070" s="711"/>
      <c r="G2070" s="711"/>
      <c r="H2070" s="711"/>
      <c r="I2070" s="711"/>
      <c r="J2070" s="711"/>
      <c r="K2070" s="711"/>
      <c r="L2070" s="711"/>
      <c r="M2070" s="711"/>
      <c r="V2070" s="715"/>
      <c r="W2070" s="711"/>
      <c r="X2070" s="711"/>
      <c r="Y2070" s="711"/>
    </row>
    <row r="2071" spans="1:25" ht="14">
      <c r="A2071" s="711"/>
      <c r="B2071" s="711"/>
      <c r="C2071" s="750"/>
      <c r="D2071" s="711"/>
      <c r="E2071" s="711"/>
      <c r="F2071" s="711"/>
      <c r="G2071" s="711"/>
      <c r="H2071" s="711"/>
      <c r="I2071" s="711"/>
      <c r="J2071" s="711"/>
      <c r="K2071" s="711"/>
      <c r="L2071" s="711"/>
      <c r="M2071" s="711"/>
      <c r="V2071" s="715"/>
      <c r="W2071" s="711"/>
      <c r="X2071" s="711"/>
      <c r="Y2071" s="711"/>
    </row>
    <row r="2072" spans="1:25" ht="14">
      <c r="A2072" s="711"/>
      <c r="B2072" s="711"/>
      <c r="C2072" s="750"/>
      <c r="D2072" s="711"/>
      <c r="E2072" s="711"/>
      <c r="F2072" s="711"/>
      <c r="G2072" s="711"/>
      <c r="H2072" s="711"/>
      <c r="I2072" s="711"/>
      <c r="J2072" s="711"/>
      <c r="K2072" s="711"/>
      <c r="L2072" s="711"/>
      <c r="M2072" s="711"/>
      <c r="V2072" s="715"/>
      <c r="W2072" s="711"/>
      <c r="X2072" s="711"/>
      <c r="Y2072" s="711"/>
    </row>
    <row r="2073" spans="1:25" ht="14">
      <c r="A2073" s="711"/>
      <c r="B2073" s="711"/>
      <c r="C2073" s="750"/>
      <c r="D2073" s="711"/>
      <c r="E2073" s="711"/>
      <c r="F2073" s="711"/>
      <c r="G2073" s="711"/>
      <c r="H2073" s="711"/>
      <c r="I2073" s="711"/>
      <c r="J2073" s="711"/>
      <c r="K2073" s="711"/>
      <c r="L2073" s="711"/>
      <c r="M2073" s="711"/>
      <c r="V2073" s="715"/>
      <c r="W2073" s="711"/>
      <c r="X2073" s="711"/>
      <c r="Y2073" s="711"/>
    </row>
    <row r="2074" spans="1:25" ht="14">
      <c r="A2074" s="711"/>
      <c r="B2074" s="711"/>
      <c r="C2074" s="750"/>
      <c r="D2074" s="711"/>
      <c r="E2074" s="711"/>
      <c r="F2074" s="711"/>
      <c r="G2074" s="711"/>
      <c r="H2074" s="711"/>
      <c r="I2074" s="711"/>
      <c r="J2074" s="711"/>
      <c r="K2074" s="711"/>
      <c r="L2074" s="711"/>
      <c r="M2074" s="711"/>
      <c r="V2074" s="715"/>
      <c r="W2074" s="711"/>
      <c r="X2074" s="711"/>
      <c r="Y2074" s="711"/>
    </row>
    <row r="2075" spans="1:25" ht="14">
      <c r="A2075" s="711"/>
      <c r="B2075" s="711"/>
      <c r="C2075" s="750"/>
      <c r="D2075" s="711"/>
      <c r="E2075" s="711"/>
      <c r="F2075" s="711"/>
      <c r="G2075" s="711"/>
      <c r="H2075" s="711"/>
      <c r="I2075" s="711"/>
      <c r="J2075" s="711"/>
      <c r="K2075" s="711"/>
      <c r="L2075" s="711"/>
      <c r="M2075" s="711"/>
      <c r="V2075" s="715"/>
      <c r="W2075" s="711"/>
      <c r="X2075" s="711"/>
      <c r="Y2075" s="711"/>
    </row>
    <row r="2076" spans="1:25" ht="14">
      <c r="A2076" s="711"/>
      <c r="B2076" s="711"/>
      <c r="C2076" s="750"/>
      <c r="D2076" s="711"/>
      <c r="E2076" s="711"/>
      <c r="F2076" s="711"/>
      <c r="G2076" s="711"/>
      <c r="H2076" s="711"/>
      <c r="I2076" s="711"/>
      <c r="J2076" s="711"/>
      <c r="K2076" s="711"/>
      <c r="L2076" s="711"/>
      <c r="M2076" s="711"/>
      <c r="V2076" s="715"/>
      <c r="W2076" s="711"/>
      <c r="X2076" s="711"/>
      <c r="Y2076" s="711"/>
    </row>
    <row r="2077" spans="1:25" ht="14">
      <c r="A2077" s="711"/>
      <c r="B2077" s="711"/>
      <c r="C2077" s="750"/>
      <c r="D2077" s="711"/>
      <c r="E2077" s="711"/>
      <c r="F2077" s="711"/>
      <c r="G2077" s="711"/>
      <c r="H2077" s="711"/>
      <c r="I2077" s="711"/>
      <c r="J2077" s="711"/>
      <c r="K2077" s="711"/>
      <c r="L2077" s="711"/>
      <c r="M2077" s="711"/>
      <c r="V2077" s="715"/>
      <c r="W2077" s="711"/>
      <c r="X2077" s="711"/>
      <c r="Y2077" s="711"/>
    </row>
    <row r="2078" spans="1:25" ht="14">
      <c r="A2078" s="711"/>
      <c r="B2078" s="711"/>
      <c r="C2078" s="750"/>
      <c r="D2078" s="711"/>
      <c r="E2078" s="711"/>
      <c r="F2078" s="711"/>
      <c r="G2078" s="711"/>
      <c r="H2078" s="711"/>
      <c r="I2078" s="711"/>
      <c r="J2078" s="711"/>
      <c r="K2078" s="711"/>
      <c r="L2078" s="711"/>
      <c r="M2078" s="711"/>
      <c r="V2078" s="715"/>
      <c r="W2078" s="711"/>
      <c r="X2078" s="711"/>
      <c r="Y2078" s="711"/>
    </row>
    <row r="2079" spans="1:25" ht="14">
      <c r="A2079" s="711"/>
      <c r="B2079" s="711"/>
      <c r="C2079" s="750"/>
      <c r="D2079" s="711"/>
      <c r="E2079" s="711"/>
      <c r="F2079" s="711"/>
      <c r="G2079" s="711"/>
      <c r="H2079" s="711"/>
      <c r="I2079" s="711"/>
      <c r="J2079" s="711"/>
      <c r="K2079" s="711"/>
      <c r="L2079" s="711"/>
      <c r="M2079" s="711"/>
      <c r="V2079" s="715"/>
      <c r="W2079" s="711"/>
      <c r="X2079" s="711"/>
      <c r="Y2079" s="711"/>
    </row>
    <row r="2080" spans="1:25" ht="14">
      <c r="A2080" s="711"/>
      <c r="B2080" s="711"/>
      <c r="C2080" s="750"/>
      <c r="D2080" s="711"/>
      <c r="E2080" s="711"/>
      <c r="F2080" s="711"/>
      <c r="G2080" s="711"/>
      <c r="H2080" s="711"/>
      <c r="I2080" s="711"/>
      <c r="J2080" s="711"/>
      <c r="K2080" s="711"/>
      <c r="L2080" s="711"/>
      <c r="M2080" s="711"/>
      <c r="V2080" s="715"/>
      <c r="W2080" s="711"/>
      <c r="X2080" s="711"/>
      <c r="Y2080" s="711"/>
    </row>
    <row r="2081" spans="1:25" ht="14">
      <c r="A2081" s="711"/>
      <c r="B2081" s="711"/>
      <c r="C2081" s="750"/>
      <c r="D2081" s="711"/>
      <c r="E2081" s="711"/>
      <c r="F2081" s="711"/>
      <c r="G2081" s="711"/>
      <c r="H2081" s="711"/>
      <c r="I2081" s="711"/>
      <c r="J2081" s="711"/>
      <c r="K2081" s="711"/>
      <c r="L2081" s="711"/>
      <c r="M2081" s="711"/>
      <c r="V2081" s="715"/>
      <c r="W2081" s="711"/>
      <c r="X2081" s="711"/>
      <c r="Y2081" s="711"/>
    </row>
    <row r="2082" spans="1:25" ht="14">
      <c r="A2082" s="711"/>
      <c r="B2082" s="711"/>
      <c r="C2082" s="750"/>
      <c r="D2082" s="711"/>
      <c r="E2082" s="711"/>
      <c r="F2082" s="711"/>
      <c r="G2082" s="711"/>
      <c r="H2082" s="711"/>
      <c r="I2082" s="711"/>
      <c r="J2082" s="711"/>
      <c r="K2082" s="711"/>
      <c r="L2082" s="711"/>
      <c r="M2082" s="711"/>
      <c r="V2082" s="715"/>
      <c r="W2082" s="711"/>
      <c r="X2082" s="711"/>
      <c r="Y2082" s="711"/>
    </row>
    <row r="2083" spans="1:25" ht="14">
      <c r="A2083" s="711"/>
      <c r="B2083" s="711"/>
      <c r="C2083" s="750"/>
      <c r="D2083" s="711"/>
      <c r="E2083" s="711"/>
      <c r="F2083" s="711"/>
      <c r="G2083" s="711"/>
      <c r="H2083" s="711"/>
      <c r="I2083" s="711"/>
      <c r="J2083" s="711"/>
      <c r="K2083" s="711"/>
      <c r="L2083" s="711"/>
      <c r="M2083" s="711"/>
      <c r="V2083" s="715"/>
      <c r="W2083" s="711"/>
      <c r="X2083" s="711"/>
      <c r="Y2083" s="711"/>
    </row>
    <row r="2084" spans="1:25" ht="14">
      <c r="A2084" s="711"/>
      <c r="B2084" s="711"/>
      <c r="C2084" s="750"/>
      <c r="D2084" s="711"/>
      <c r="E2084" s="711"/>
      <c r="F2084" s="711"/>
      <c r="G2084" s="711"/>
      <c r="H2084" s="711"/>
      <c r="I2084" s="711"/>
      <c r="J2084" s="711"/>
      <c r="K2084" s="711"/>
      <c r="L2084" s="711"/>
      <c r="M2084" s="711"/>
      <c r="V2084" s="715"/>
      <c r="W2084" s="711"/>
      <c r="X2084" s="711"/>
      <c r="Y2084" s="711"/>
    </row>
    <row r="2085" spans="1:25" ht="14">
      <c r="A2085" s="711"/>
      <c r="B2085" s="711"/>
      <c r="C2085" s="750"/>
      <c r="D2085" s="711"/>
      <c r="E2085" s="711"/>
      <c r="F2085" s="711"/>
      <c r="G2085" s="711"/>
      <c r="H2085" s="711"/>
      <c r="I2085" s="711"/>
      <c r="J2085" s="711"/>
      <c r="K2085" s="711"/>
      <c r="L2085" s="711"/>
      <c r="M2085" s="711"/>
      <c r="V2085" s="715"/>
      <c r="W2085" s="711"/>
      <c r="X2085" s="711"/>
      <c r="Y2085" s="711"/>
    </row>
    <row r="2086" spans="1:25" ht="14">
      <c r="A2086" s="711"/>
      <c r="B2086" s="711"/>
      <c r="C2086" s="750"/>
      <c r="D2086" s="711"/>
      <c r="E2086" s="711"/>
      <c r="F2086" s="711"/>
      <c r="G2086" s="711"/>
      <c r="H2086" s="711"/>
      <c r="I2086" s="711"/>
      <c r="J2086" s="711"/>
      <c r="K2086" s="711"/>
      <c r="L2086" s="711"/>
      <c r="M2086" s="711"/>
      <c r="V2086" s="715"/>
      <c r="W2086" s="711"/>
      <c r="X2086" s="711"/>
      <c r="Y2086" s="711"/>
    </row>
    <row r="2087" spans="1:25" ht="14">
      <c r="A2087" s="711"/>
      <c r="B2087" s="711"/>
      <c r="C2087" s="750"/>
      <c r="D2087" s="711"/>
      <c r="E2087" s="711"/>
      <c r="F2087" s="711"/>
      <c r="G2087" s="711"/>
      <c r="H2087" s="711"/>
      <c r="I2087" s="711"/>
      <c r="J2087" s="711"/>
      <c r="K2087" s="711"/>
      <c r="L2087" s="711"/>
      <c r="M2087" s="711"/>
      <c r="V2087" s="715"/>
      <c r="W2087" s="711"/>
      <c r="X2087" s="711"/>
      <c r="Y2087" s="711"/>
    </row>
    <row r="2088" spans="1:25" ht="14">
      <c r="A2088" s="711"/>
      <c r="B2088" s="711"/>
      <c r="C2088" s="750"/>
      <c r="D2088" s="711"/>
      <c r="E2088" s="711"/>
      <c r="F2088" s="711"/>
      <c r="G2088" s="711"/>
      <c r="H2088" s="711"/>
      <c r="I2088" s="711"/>
      <c r="J2088" s="711"/>
      <c r="K2088" s="711"/>
      <c r="L2088" s="711"/>
      <c r="M2088" s="711"/>
      <c r="V2088" s="715"/>
      <c r="W2088" s="711"/>
      <c r="X2088" s="711"/>
      <c r="Y2088" s="711"/>
    </row>
    <row r="2089" spans="1:25" ht="14">
      <c r="A2089" s="711"/>
      <c r="B2089" s="711"/>
      <c r="C2089" s="750"/>
      <c r="D2089" s="711"/>
      <c r="E2089" s="711"/>
      <c r="F2089" s="711"/>
      <c r="G2089" s="711"/>
      <c r="H2089" s="711"/>
      <c r="I2089" s="711"/>
      <c r="J2089" s="711"/>
      <c r="K2089" s="711"/>
      <c r="L2089" s="711"/>
      <c r="M2089" s="711"/>
      <c r="V2089" s="715"/>
      <c r="W2089" s="711"/>
      <c r="X2089" s="711"/>
      <c r="Y2089" s="711"/>
    </row>
    <row r="2090" spans="1:25" ht="14">
      <c r="A2090" s="711"/>
      <c r="B2090" s="711"/>
      <c r="C2090" s="750"/>
      <c r="D2090" s="711"/>
      <c r="E2090" s="711"/>
      <c r="F2090" s="711"/>
      <c r="G2090" s="711"/>
      <c r="H2090" s="711"/>
      <c r="I2090" s="711"/>
      <c r="J2090" s="711"/>
      <c r="K2090" s="711"/>
      <c r="L2090" s="711"/>
      <c r="M2090" s="711"/>
      <c r="V2090" s="715"/>
      <c r="W2090" s="711"/>
      <c r="X2090" s="711"/>
      <c r="Y2090" s="711"/>
    </row>
    <row r="2091" spans="1:25" ht="14">
      <c r="A2091" s="711"/>
      <c r="B2091" s="711"/>
      <c r="C2091" s="750"/>
      <c r="D2091" s="711"/>
      <c r="E2091" s="711"/>
      <c r="F2091" s="711"/>
      <c r="G2091" s="711"/>
      <c r="H2091" s="711"/>
      <c r="I2091" s="711"/>
      <c r="J2091" s="711"/>
      <c r="K2091" s="711"/>
      <c r="L2091" s="711"/>
      <c r="M2091" s="711"/>
      <c r="V2091" s="715"/>
      <c r="W2091" s="711"/>
      <c r="X2091" s="711"/>
      <c r="Y2091" s="711"/>
    </row>
    <row r="2092" spans="1:25" ht="14">
      <c r="A2092" s="711"/>
      <c r="B2092" s="711"/>
      <c r="C2092" s="750"/>
      <c r="D2092" s="711"/>
      <c r="E2092" s="711"/>
      <c r="F2092" s="711"/>
      <c r="G2092" s="711"/>
      <c r="H2092" s="711"/>
      <c r="I2092" s="711"/>
      <c r="J2092" s="711"/>
      <c r="K2092" s="711"/>
      <c r="L2092" s="711"/>
      <c r="M2092" s="711"/>
      <c r="V2092" s="715"/>
      <c r="W2092" s="711"/>
      <c r="X2092" s="711"/>
      <c r="Y2092" s="711"/>
    </row>
    <row r="2093" spans="1:25" ht="14">
      <c r="A2093" s="711"/>
      <c r="B2093" s="711"/>
      <c r="C2093" s="750"/>
      <c r="D2093" s="711"/>
      <c r="E2093" s="711"/>
      <c r="F2093" s="711"/>
      <c r="G2093" s="711"/>
      <c r="H2093" s="711"/>
      <c r="I2093" s="711"/>
      <c r="J2093" s="711"/>
      <c r="K2093" s="711"/>
      <c r="L2093" s="711"/>
      <c r="M2093" s="711"/>
      <c r="V2093" s="715"/>
      <c r="W2093" s="711"/>
      <c r="X2093" s="711"/>
      <c r="Y2093" s="711"/>
    </row>
    <row r="2094" spans="1:25" ht="14">
      <c r="A2094" s="711"/>
      <c r="B2094" s="711"/>
      <c r="C2094" s="750"/>
      <c r="D2094" s="711"/>
      <c r="E2094" s="711"/>
      <c r="F2094" s="711"/>
      <c r="G2094" s="711"/>
      <c r="H2094" s="711"/>
      <c r="I2094" s="711"/>
      <c r="J2094" s="711"/>
      <c r="K2094" s="711"/>
      <c r="L2094" s="711"/>
      <c r="M2094" s="711"/>
      <c r="V2094" s="715"/>
      <c r="W2094" s="711"/>
      <c r="X2094" s="711"/>
      <c r="Y2094" s="711"/>
    </row>
    <row r="2095" spans="1:25" ht="14">
      <c r="A2095" s="711"/>
      <c r="B2095" s="711"/>
      <c r="C2095" s="750"/>
      <c r="D2095" s="711"/>
      <c r="E2095" s="711"/>
      <c r="F2095" s="711"/>
      <c r="G2095" s="711"/>
      <c r="H2095" s="711"/>
      <c r="I2095" s="711"/>
      <c r="J2095" s="711"/>
      <c r="K2095" s="711"/>
      <c r="L2095" s="711"/>
      <c r="M2095" s="711"/>
      <c r="V2095" s="715"/>
      <c r="W2095" s="711"/>
      <c r="X2095" s="711"/>
      <c r="Y2095" s="711"/>
    </row>
    <row r="2096" spans="1:25" ht="14">
      <c r="A2096" s="711"/>
      <c r="B2096" s="711"/>
      <c r="C2096" s="750"/>
      <c r="D2096" s="711"/>
      <c r="E2096" s="711"/>
      <c r="F2096" s="711"/>
      <c r="G2096" s="711"/>
      <c r="H2096" s="711"/>
      <c r="I2096" s="711"/>
      <c r="J2096" s="711"/>
      <c r="K2096" s="711"/>
      <c r="L2096" s="711"/>
      <c r="M2096" s="711"/>
      <c r="V2096" s="715"/>
      <c r="W2096" s="711"/>
      <c r="X2096" s="711"/>
      <c r="Y2096" s="711"/>
    </row>
    <row r="2097" spans="1:25" ht="14">
      <c r="A2097" s="711"/>
      <c r="B2097" s="711"/>
      <c r="C2097" s="750"/>
      <c r="D2097" s="711"/>
      <c r="E2097" s="711"/>
      <c r="F2097" s="711"/>
      <c r="G2097" s="711"/>
      <c r="H2097" s="711"/>
      <c r="I2097" s="711"/>
      <c r="J2097" s="711"/>
      <c r="K2097" s="711"/>
      <c r="L2097" s="711"/>
      <c r="M2097" s="711"/>
      <c r="V2097" s="715"/>
      <c r="W2097" s="711"/>
      <c r="X2097" s="711"/>
      <c r="Y2097" s="711"/>
    </row>
    <row r="2098" spans="1:25" ht="14">
      <c r="A2098" s="711"/>
      <c r="B2098" s="711"/>
      <c r="C2098" s="750"/>
      <c r="D2098" s="711"/>
      <c r="E2098" s="711"/>
      <c r="F2098" s="711"/>
      <c r="G2098" s="711"/>
      <c r="H2098" s="711"/>
      <c r="I2098" s="711"/>
      <c r="J2098" s="711"/>
      <c r="K2098" s="711"/>
      <c r="L2098" s="711"/>
      <c r="M2098" s="711"/>
      <c r="V2098" s="715"/>
      <c r="W2098" s="711"/>
      <c r="X2098" s="711"/>
      <c r="Y2098" s="711"/>
    </row>
    <row r="2099" spans="1:25" ht="14">
      <c r="A2099" s="711"/>
      <c r="B2099" s="711"/>
      <c r="C2099" s="750"/>
      <c r="D2099" s="711"/>
      <c r="E2099" s="711"/>
      <c r="F2099" s="711"/>
      <c r="G2099" s="711"/>
      <c r="H2099" s="711"/>
      <c r="I2099" s="711"/>
      <c r="J2099" s="711"/>
      <c r="K2099" s="711"/>
      <c r="L2099" s="711"/>
      <c r="M2099" s="711"/>
      <c r="V2099" s="715"/>
      <c r="W2099" s="711"/>
      <c r="X2099" s="711"/>
      <c r="Y2099" s="711"/>
    </row>
    <row r="2100" spans="1:25" ht="14">
      <c r="A2100" s="711"/>
      <c r="B2100" s="711"/>
      <c r="C2100" s="750"/>
      <c r="D2100" s="711"/>
      <c r="E2100" s="711"/>
      <c r="F2100" s="711"/>
      <c r="G2100" s="711"/>
      <c r="H2100" s="711"/>
      <c r="I2100" s="711"/>
      <c r="J2100" s="711"/>
      <c r="K2100" s="711"/>
      <c r="L2100" s="711"/>
      <c r="M2100" s="711"/>
      <c r="V2100" s="715"/>
      <c r="W2100" s="711"/>
      <c r="X2100" s="711"/>
      <c r="Y2100" s="711"/>
    </row>
    <row r="2101" spans="1:25" ht="14">
      <c r="A2101" s="711"/>
      <c r="B2101" s="711"/>
      <c r="C2101" s="750"/>
      <c r="D2101" s="711"/>
      <c r="E2101" s="711"/>
      <c r="F2101" s="711"/>
      <c r="G2101" s="711"/>
      <c r="H2101" s="711"/>
      <c r="I2101" s="711"/>
      <c r="J2101" s="711"/>
      <c r="K2101" s="711"/>
      <c r="L2101" s="711"/>
      <c r="M2101" s="711"/>
      <c r="V2101" s="715"/>
      <c r="W2101" s="711"/>
      <c r="X2101" s="711"/>
      <c r="Y2101" s="711"/>
    </row>
    <row r="2102" spans="1:25" ht="14">
      <c r="A2102" s="711"/>
      <c r="B2102" s="711"/>
      <c r="C2102" s="750"/>
      <c r="D2102" s="711"/>
      <c r="E2102" s="711"/>
      <c r="F2102" s="711"/>
      <c r="G2102" s="711"/>
      <c r="H2102" s="711"/>
      <c r="I2102" s="711"/>
      <c r="J2102" s="711"/>
      <c r="K2102" s="711"/>
      <c r="L2102" s="711"/>
      <c r="M2102" s="711"/>
      <c r="V2102" s="715"/>
      <c r="W2102" s="711"/>
      <c r="X2102" s="711"/>
      <c r="Y2102" s="711"/>
    </row>
    <row r="2103" spans="1:25" ht="14">
      <c r="A2103" s="711"/>
      <c r="B2103" s="711"/>
      <c r="C2103" s="750"/>
      <c r="D2103" s="711"/>
      <c r="E2103" s="711"/>
      <c r="F2103" s="711"/>
      <c r="G2103" s="711"/>
      <c r="H2103" s="711"/>
      <c r="I2103" s="711"/>
      <c r="J2103" s="711"/>
      <c r="K2103" s="711"/>
      <c r="L2103" s="711"/>
      <c r="M2103" s="711"/>
      <c r="V2103" s="715"/>
      <c r="W2103" s="711"/>
      <c r="X2103" s="711"/>
      <c r="Y2103" s="711"/>
    </row>
    <row r="2104" spans="1:25" ht="14">
      <c r="A2104" s="711"/>
      <c r="B2104" s="711"/>
      <c r="C2104" s="750"/>
      <c r="D2104" s="711"/>
      <c r="E2104" s="711"/>
      <c r="F2104" s="711"/>
      <c r="G2104" s="711"/>
      <c r="H2104" s="711"/>
      <c r="I2104" s="711"/>
      <c r="J2104" s="711"/>
      <c r="K2104" s="711"/>
      <c r="L2104" s="711"/>
      <c r="M2104" s="711"/>
      <c r="V2104" s="715"/>
      <c r="W2104" s="711"/>
      <c r="X2104" s="711"/>
      <c r="Y2104" s="711"/>
    </row>
    <row r="2105" spans="1:25" ht="14">
      <c r="A2105" s="711"/>
      <c r="B2105" s="711"/>
      <c r="C2105" s="750"/>
      <c r="D2105" s="711"/>
      <c r="E2105" s="711"/>
      <c r="F2105" s="711"/>
      <c r="G2105" s="711"/>
      <c r="H2105" s="711"/>
      <c r="I2105" s="711"/>
      <c r="J2105" s="711"/>
      <c r="K2105" s="711"/>
      <c r="L2105" s="711"/>
      <c r="M2105" s="711"/>
      <c r="V2105" s="715"/>
      <c r="W2105" s="711"/>
      <c r="X2105" s="711"/>
      <c r="Y2105" s="711"/>
    </row>
    <row r="2106" spans="1:25" ht="14">
      <c r="A2106" s="711"/>
      <c r="B2106" s="711"/>
      <c r="C2106" s="750"/>
      <c r="D2106" s="711"/>
      <c r="E2106" s="711"/>
      <c r="F2106" s="711"/>
      <c r="G2106" s="711"/>
      <c r="H2106" s="711"/>
      <c r="I2106" s="711"/>
      <c r="J2106" s="711"/>
      <c r="K2106" s="711"/>
      <c r="L2106" s="711"/>
      <c r="M2106" s="711"/>
      <c r="V2106" s="715"/>
      <c r="W2106" s="711"/>
      <c r="X2106" s="711"/>
      <c r="Y2106" s="711"/>
    </row>
    <row r="2107" spans="1:25" ht="14">
      <c r="A2107" s="711"/>
      <c r="B2107" s="711"/>
      <c r="C2107" s="750"/>
      <c r="D2107" s="711"/>
      <c r="E2107" s="711"/>
      <c r="F2107" s="711"/>
      <c r="G2107" s="711"/>
      <c r="H2107" s="711"/>
      <c r="I2107" s="711"/>
      <c r="J2107" s="711"/>
      <c r="K2107" s="711"/>
      <c r="L2107" s="711"/>
      <c r="M2107" s="711"/>
      <c r="V2107" s="715"/>
      <c r="W2107" s="711"/>
      <c r="X2107" s="711"/>
      <c r="Y2107" s="711"/>
    </row>
    <row r="2108" spans="1:25" ht="14">
      <c r="A2108" s="711"/>
      <c r="B2108" s="711"/>
      <c r="C2108" s="750"/>
      <c r="D2108" s="711"/>
      <c r="E2108" s="711"/>
      <c r="F2108" s="711"/>
      <c r="G2108" s="711"/>
      <c r="H2108" s="711"/>
      <c r="I2108" s="711"/>
      <c r="J2108" s="711"/>
      <c r="K2108" s="711"/>
      <c r="L2108" s="711"/>
      <c r="M2108" s="711"/>
      <c r="V2108" s="715"/>
      <c r="W2108" s="711"/>
      <c r="X2108" s="711"/>
      <c r="Y2108" s="711"/>
    </row>
    <row r="2109" spans="1:25" ht="14">
      <c r="A2109" s="711"/>
      <c r="B2109" s="711"/>
      <c r="C2109" s="750"/>
      <c r="D2109" s="711"/>
      <c r="E2109" s="711"/>
      <c r="F2109" s="711"/>
      <c r="G2109" s="711"/>
      <c r="H2109" s="711"/>
      <c r="I2109" s="711"/>
      <c r="J2109" s="711"/>
      <c r="K2109" s="711"/>
      <c r="L2109" s="711"/>
      <c r="M2109" s="711"/>
      <c r="V2109" s="715"/>
      <c r="W2109" s="711"/>
      <c r="X2109" s="711"/>
      <c r="Y2109" s="711"/>
    </row>
    <row r="2110" spans="1:25" ht="14">
      <c r="A2110" s="711"/>
      <c r="B2110" s="711"/>
      <c r="C2110" s="750"/>
      <c r="D2110" s="711"/>
      <c r="E2110" s="711"/>
      <c r="F2110" s="711"/>
      <c r="G2110" s="711"/>
      <c r="H2110" s="711"/>
      <c r="I2110" s="711"/>
      <c r="J2110" s="711"/>
      <c r="K2110" s="711"/>
      <c r="L2110" s="711"/>
      <c r="M2110" s="711"/>
      <c r="V2110" s="715"/>
      <c r="W2110" s="711"/>
      <c r="X2110" s="711"/>
      <c r="Y2110" s="711"/>
    </row>
    <row r="2111" spans="1:25" ht="14">
      <c r="A2111" s="711"/>
      <c r="B2111" s="711"/>
      <c r="C2111" s="750"/>
      <c r="D2111" s="711"/>
      <c r="E2111" s="711"/>
      <c r="F2111" s="711"/>
      <c r="G2111" s="711"/>
      <c r="H2111" s="711"/>
      <c r="I2111" s="711"/>
      <c r="J2111" s="711"/>
      <c r="K2111" s="711"/>
      <c r="L2111" s="711"/>
      <c r="M2111" s="711"/>
      <c r="V2111" s="715"/>
      <c r="W2111" s="711"/>
      <c r="X2111" s="711"/>
      <c r="Y2111" s="711"/>
    </row>
    <row r="2112" spans="1:25" ht="14">
      <c r="A2112" s="711"/>
      <c r="B2112" s="711"/>
      <c r="C2112" s="750"/>
      <c r="D2112" s="711"/>
      <c r="E2112" s="711"/>
      <c r="F2112" s="711"/>
      <c r="G2112" s="711"/>
      <c r="H2112" s="711"/>
      <c r="I2112" s="711"/>
      <c r="J2112" s="711"/>
      <c r="K2112" s="711"/>
      <c r="L2112" s="711"/>
      <c r="M2112" s="711"/>
      <c r="V2112" s="715"/>
      <c r="W2112" s="711"/>
      <c r="X2112" s="711"/>
      <c r="Y2112" s="711"/>
    </row>
    <row r="2113" spans="1:25" ht="14">
      <c r="A2113" s="711"/>
      <c r="B2113" s="711"/>
      <c r="C2113" s="750"/>
      <c r="D2113" s="711"/>
      <c r="E2113" s="711"/>
      <c r="F2113" s="711"/>
      <c r="G2113" s="711"/>
      <c r="H2113" s="711"/>
      <c r="I2113" s="711"/>
      <c r="J2113" s="711"/>
      <c r="K2113" s="711"/>
      <c r="L2113" s="711"/>
      <c r="M2113" s="711"/>
      <c r="V2113" s="715"/>
      <c r="W2113" s="711"/>
      <c r="X2113" s="711"/>
      <c r="Y2113" s="711"/>
    </row>
    <row r="2114" spans="1:25" ht="14">
      <c r="A2114" s="711"/>
      <c r="B2114" s="711"/>
      <c r="C2114" s="750"/>
      <c r="D2114" s="711"/>
      <c r="E2114" s="711"/>
      <c r="F2114" s="711"/>
      <c r="G2114" s="711"/>
      <c r="H2114" s="711"/>
      <c r="I2114" s="711"/>
      <c r="J2114" s="711"/>
      <c r="K2114" s="711"/>
      <c r="L2114" s="711"/>
      <c r="M2114" s="711"/>
      <c r="V2114" s="715"/>
      <c r="W2114" s="711"/>
      <c r="X2114" s="711"/>
      <c r="Y2114" s="711"/>
    </row>
    <row r="2115" spans="1:25" ht="14">
      <c r="A2115" s="711"/>
      <c r="B2115" s="711"/>
      <c r="C2115" s="750"/>
      <c r="D2115" s="711"/>
      <c r="E2115" s="711"/>
      <c r="F2115" s="711"/>
      <c r="G2115" s="711"/>
      <c r="H2115" s="711"/>
      <c r="I2115" s="711"/>
      <c r="J2115" s="711"/>
      <c r="K2115" s="711"/>
      <c r="L2115" s="711"/>
      <c r="M2115" s="711"/>
      <c r="V2115" s="715"/>
      <c r="W2115" s="711"/>
      <c r="X2115" s="711"/>
      <c r="Y2115" s="711"/>
    </row>
    <row r="2116" spans="1:25" ht="14">
      <c r="A2116" s="711"/>
      <c r="B2116" s="711"/>
      <c r="C2116" s="750"/>
      <c r="D2116" s="711"/>
      <c r="E2116" s="711"/>
      <c r="F2116" s="711"/>
      <c r="G2116" s="711"/>
      <c r="H2116" s="711"/>
      <c r="I2116" s="711"/>
      <c r="J2116" s="711"/>
      <c r="K2116" s="711"/>
      <c r="L2116" s="711"/>
      <c r="M2116" s="711"/>
      <c r="V2116" s="715"/>
      <c r="W2116" s="711"/>
      <c r="X2116" s="711"/>
      <c r="Y2116" s="711"/>
    </row>
    <row r="2117" spans="1:25" ht="14">
      <c r="A2117" s="711"/>
      <c r="B2117" s="711"/>
      <c r="C2117" s="750"/>
      <c r="D2117" s="711"/>
      <c r="E2117" s="711"/>
      <c r="F2117" s="711"/>
      <c r="G2117" s="711"/>
      <c r="H2117" s="711"/>
      <c r="I2117" s="711"/>
      <c r="J2117" s="711"/>
      <c r="K2117" s="711"/>
      <c r="L2117" s="711"/>
      <c r="M2117" s="711"/>
      <c r="V2117" s="715"/>
      <c r="W2117" s="711"/>
      <c r="X2117" s="711"/>
      <c r="Y2117" s="711"/>
    </row>
    <row r="2118" spans="1:25" ht="14">
      <c r="A2118" s="711"/>
      <c r="B2118" s="711"/>
      <c r="C2118" s="750"/>
      <c r="D2118" s="711"/>
      <c r="E2118" s="711"/>
      <c r="F2118" s="711"/>
      <c r="G2118" s="711"/>
      <c r="H2118" s="711"/>
      <c r="I2118" s="711"/>
      <c r="J2118" s="711"/>
      <c r="K2118" s="711"/>
      <c r="L2118" s="711"/>
      <c r="M2118" s="711"/>
      <c r="V2118" s="715"/>
      <c r="W2118" s="711"/>
      <c r="X2118" s="711"/>
      <c r="Y2118" s="711"/>
    </row>
    <row r="2119" spans="1:25" ht="14">
      <c r="A2119" s="711"/>
      <c r="B2119" s="711"/>
      <c r="C2119" s="750"/>
      <c r="D2119" s="711"/>
      <c r="E2119" s="711"/>
      <c r="F2119" s="711"/>
      <c r="G2119" s="711"/>
      <c r="H2119" s="711"/>
      <c r="I2119" s="711"/>
      <c r="J2119" s="711"/>
      <c r="K2119" s="711"/>
      <c r="L2119" s="711"/>
      <c r="M2119" s="711"/>
      <c r="V2119" s="715"/>
      <c r="W2119" s="711"/>
      <c r="X2119" s="711"/>
      <c r="Y2119" s="711"/>
    </row>
    <row r="2120" spans="1:25" ht="14">
      <c r="A2120" s="711"/>
      <c r="B2120" s="711"/>
      <c r="C2120" s="750"/>
      <c r="D2120" s="711"/>
      <c r="E2120" s="711"/>
      <c r="F2120" s="711"/>
      <c r="G2120" s="711"/>
      <c r="H2120" s="711"/>
      <c r="I2120" s="711"/>
      <c r="J2120" s="711"/>
      <c r="K2120" s="711"/>
      <c r="L2120" s="711"/>
      <c r="M2120" s="711"/>
      <c r="V2120" s="715"/>
      <c r="W2120" s="711"/>
      <c r="X2120" s="711"/>
      <c r="Y2120" s="711"/>
    </row>
    <row r="2121" spans="1:25" ht="14">
      <c r="A2121" s="711"/>
      <c r="B2121" s="711"/>
      <c r="C2121" s="750"/>
      <c r="D2121" s="711"/>
      <c r="E2121" s="711"/>
      <c r="F2121" s="711"/>
      <c r="G2121" s="711"/>
      <c r="H2121" s="711"/>
      <c r="I2121" s="711"/>
      <c r="J2121" s="711"/>
      <c r="K2121" s="711"/>
      <c r="L2121" s="711"/>
      <c r="M2121" s="711"/>
      <c r="V2121" s="715"/>
      <c r="W2121" s="711"/>
      <c r="X2121" s="711"/>
      <c r="Y2121" s="711"/>
    </row>
    <row r="2122" spans="1:25" ht="14">
      <c r="A2122" s="711"/>
      <c r="B2122" s="711"/>
      <c r="C2122" s="750"/>
      <c r="D2122" s="711"/>
      <c r="E2122" s="711"/>
      <c r="F2122" s="711"/>
      <c r="G2122" s="711"/>
      <c r="H2122" s="711"/>
      <c r="I2122" s="711"/>
      <c r="J2122" s="711"/>
      <c r="K2122" s="711"/>
      <c r="L2122" s="711"/>
      <c r="M2122" s="711"/>
      <c r="V2122" s="715"/>
      <c r="W2122" s="711"/>
      <c r="X2122" s="711"/>
      <c r="Y2122" s="711"/>
    </row>
    <row r="2123" spans="1:25" ht="14">
      <c r="A2123" s="711"/>
      <c r="B2123" s="711"/>
      <c r="C2123" s="750"/>
      <c r="D2123" s="711"/>
      <c r="E2123" s="711"/>
      <c r="F2123" s="711"/>
      <c r="G2123" s="711"/>
      <c r="H2123" s="711"/>
      <c r="I2123" s="711"/>
      <c r="J2123" s="711"/>
      <c r="K2123" s="711"/>
      <c r="L2123" s="711"/>
      <c r="M2123" s="711"/>
      <c r="V2123" s="715"/>
      <c r="W2123" s="711"/>
      <c r="X2123" s="711"/>
      <c r="Y2123" s="711"/>
    </row>
    <row r="2124" spans="1:25" ht="14">
      <c r="A2124" s="711"/>
      <c r="B2124" s="711"/>
      <c r="C2124" s="750"/>
      <c r="D2124" s="711"/>
      <c r="E2124" s="711"/>
      <c r="F2124" s="711"/>
      <c r="G2124" s="711"/>
      <c r="H2124" s="711"/>
      <c r="I2124" s="711"/>
      <c r="J2124" s="711"/>
      <c r="K2124" s="711"/>
      <c r="L2124" s="711"/>
      <c r="M2124" s="711"/>
      <c r="V2124" s="715"/>
      <c r="W2124" s="711"/>
      <c r="X2124" s="711"/>
      <c r="Y2124" s="711"/>
    </row>
    <row r="2125" spans="1:25" ht="14">
      <c r="A2125" s="711"/>
      <c r="B2125" s="711"/>
      <c r="C2125" s="750"/>
      <c r="D2125" s="711"/>
      <c r="E2125" s="711"/>
      <c r="F2125" s="711"/>
      <c r="G2125" s="711"/>
      <c r="H2125" s="711"/>
      <c r="I2125" s="711"/>
      <c r="J2125" s="711"/>
      <c r="K2125" s="711"/>
      <c r="L2125" s="711"/>
      <c r="M2125" s="711"/>
      <c r="V2125" s="715"/>
      <c r="W2125" s="711"/>
      <c r="X2125" s="711"/>
      <c r="Y2125" s="711"/>
    </row>
    <row r="2126" spans="1:25" ht="14">
      <c r="A2126" s="711"/>
      <c r="B2126" s="711"/>
      <c r="C2126" s="750"/>
      <c r="D2126" s="711"/>
      <c r="E2126" s="711"/>
      <c r="F2126" s="711"/>
      <c r="G2126" s="711"/>
      <c r="H2126" s="711"/>
      <c r="I2126" s="711"/>
      <c r="J2126" s="711"/>
      <c r="K2126" s="711"/>
      <c r="L2126" s="711"/>
      <c r="M2126" s="711"/>
      <c r="V2126" s="715"/>
      <c r="W2126" s="711"/>
      <c r="X2126" s="711"/>
      <c r="Y2126" s="711"/>
    </row>
    <row r="2127" spans="1:25" ht="14">
      <c r="A2127" s="711"/>
      <c r="B2127" s="711"/>
      <c r="C2127" s="750"/>
      <c r="D2127" s="711"/>
      <c r="E2127" s="711"/>
      <c r="F2127" s="711"/>
      <c r="G2127" s="711"/>
      <c r="H2127" s="711"/>
      <c r="I2127" s="711"/>
      <c r="J2127" s="711"/>
      <c r="K2127" s="711"/>
      <c r="L2127" s="711"/>
      <c r="M2127" s="711"/>
      <c r="V2127" s="715"/>
      <c r="W2127" s="711"/>
      <c r="X2127" s="711"/>
      <c r="Y2127" s="711"/>
    </row>
    <row r="2128" spans="1:25" ht="14">
      <c r="A2128" s="711"/>
      <c r="B2128" s="711"/>
      <c r="C2128" s="750"/>
      <c r="D2128" s="711"/>
      <c r="E2128" s="711"/>
      <c r="F2128" s="711"/>
      <c r="G2128" s="711"/>
      <c r="H2128" s="711"/>
      <c r="I2128" s="711"/>
      <c r="J2128" s="711"/>
      <c r="K2128" s="711"/>
      <c r="L2128" s="711"/>
      <c r="M2128" s="711"/>
      <c r="V2128" s="715"/>
      <c r="W2128" s="711"/>
      <c r="X2128" s="711"/>
      <c r="Y2128" s="711"/>
    </row>
    <row r="2129" spans="1:25" ht="14">
      <c r="A2129" s="711"/>
      <c r="B2129" s="711"/>
      <c r="C2129" s="750"/>
      <c r="D2129" s="711"/>
      <c r="E2129" s="711"/>
      <c r="F2129" s="711"/>
      <c r="G2129" s="711"/>
      <c r="H2129" s="711"/>
      <c r="I2129" s="711"/>
      <c r="J2129" s="711"/>
      <c r="K2129" s="711"/>
      <c r="L2129" s="711"/>
      <c r="M2129" s="711"/>
      <c r="V2129" s="715"/>
      <c r="W2129" s="711"/>
      <c r="X2129" s="711"/>
      <c r="Y2129" s="711"/>
    </row>
    <row r="2130" spans="1:25" ht="14">
      <c r="A2130" s="711"/>
      <c r="B2130" s="711"/>
      <c r="C2130" s="750"/>
      <c r="D2130" s="711"/>
      <c r="E2130" s="711"/>
      <c r="F2130" s="711"/>
      <c r="G2130" s="711"/>
      <c r="H2130" s="711"/>
      <c r="I2130" s="711"/>
      <c r="J2130" s="711"/>
      <c r="K2130" s="711"/>
      <c r="L2130" s="711"/>
      <c r="M2130" s="711"/>
      <c r="V2130" s="715"/>
      <c r="W2130" s="711"/>
      <c r="X2130" s="711"/>
      <c r="Y2130" s="711"/>
    </row>
    <row r="2131" spans="1:25" ht="14">
      <c r="A2131" s="711"/>
      <c r="B2131" s="711"/>
      <c r="C2131" s="750"/>
      <c r="D2131" s="711"/>
      <c r="E2131" s="711"/>
      <c r="F2131" s="711"/>
      <c r="G2131" s="711"/>
      <c r="H2131" s="711"/>
      <c r="I2131" s="711"/>
      <c r="J2131" s="711"/>
      <c r="K2131" s="711"/>
      <c r="L2131" s="711"/>
      <c r="M2131" s="711"/>
      <c r="V2131" s="715"/>
      <c r="W2131" s="711"/>
      <c r="X2131" s="711"/>
      <c r="Y2131" s="711"/>
    </row>
    <row r="2132" spans="1:25" ht="14">
      <c r="A2132" s="711"/>
      <c r="B2132" s="711"/>
      <c r="C2132" s="750"/>
      <c r="D2132" s="711"/>
      <c r="E2132" s="711"/>
      <c r="F2132" s="711"/>
      <c r="G2132" s="711"/>
      <c r="H2132" s="711"/>
      <c r="I2132" s="711"/>
      <c r="J2132" s="711"/>
      <c r="K2132" s="711"/>
      <c r="L2132" s="711"/>
      <c r="M2132" s="711"/>
      <c r="V2132" s="715"/>
      <c r="W2132" s="711"/>
      <c r="X2132" s="711"/>
      <c r="Y2132" s="711"/>
    </row>
    <row r="2133" spans="1:25" ht="14">
      <c r="A2133" s="711"/>
      <c r="B2133" s="711"/>
      <c r="C2133" s="750"/>
      <c r="D2133" s="711"/>
      <c r="E2133" s="711"/>
      <c r="F2133" s="711"/>
      <c r="G2133" s="711"/>
      <c r="H2133" s="711"/>
      <c r="I2133" s="711"/>
      <c r="J2133" s="711"/>
      <c r="K2133" s="711"/>
      <c r="L2133" s="711"/>
      <c r="M2133" s="711"/>
      <c r="V2133" s="715"/>
      <c r="W2133" s="711"/>
      <c r="X2133" s="711"/>
      <c r="Y2133" s="711"/>
    </row>
    <row r="2134" spans="1:25" ht="14">
      <c r="A2134" s="711"/>
      <c r="B2134" s="711"/>
      <c r="C2134" s="750"/>
      <c r="D2134" s="711"/>
      <c r="E2134" s="711"/>
      <c r="F2134" s="711"/>
      <c r="G2134" s="711"/>
      <c r="H2134" s="711"/>
      <c r="I2134" s="711"/>
      <c r="J2134" s="711"/>
      <c r="K2134" s="711"/>
      <c r="L2134" s="711"/>
      <c r="M2134" s="711"/>
      <c r="V2134" s="715"/>
      <c r="W2134" s="711"/>
      <c r="X2134" s="711"/>
      <c r="Y2134" s="711"/>
    </row>
    <row r="2135" spans="1:25" ht="14">
      <c r="A2135" s="711"/>
      <c r="B2135" s="711"/>
      <c r="C2135" s="750"/>
      <c r="D2135" s="711"/>
      <c r="E2135" s="711"/>
      <c r="F2135" s="711"/>
      <c r="G2135" s="711"/>
      <c r="H2135" s="711"/>
      <c r="I2135" s="711"/>
      <c r="J2135" s="711"/>
      <c r="K2135" s="711"/>
      <c r="L2135" s="711"/>
      <c r="M2135" s="711"/>
      <c r="V2135" s="715"/>
      <c r="W2135" s="711"/>
      <c r="X2135" s="711"/>
      <c r="Y2135" s="711"/>
    </row>
    <row r="2136" spans="1:25" ht="14">
      <c r="A2136" s="711"/>
      <c r="B2136" s="711"/>
      <c r="C2136" s="750"/>
      <c r="D2136" s="711"/>
      <c r="E2136" s="711"/>
      <c r="F2136" s="711"/>
      <c r="G2136" s="711"/>
      <c r="H2136" s="711"/>
      <c r="I2136" s="711"/>
      <c r="J2136" s="711"/>
      <c r="K2136" s="711"/>
      <c r="L2136" s="711"/>
      <c r="M2136" s="711"/>
      <c r="V2136" s="715"/>
      <c r="W2136" s="711"/>
      <c r="X2136" s="711"/>
      <c r="Y2136" s="711"/>
    </row>
    <row r="2137" spans="1:25" ht="14">
      <c r="A2137" s="711"/>
      <c r="B2137" s="711"/>
      <c r="C2137" s="750"/>
      <c r="D2137" s="711"/>
      <c r="E2137" s="711"/>
      <c r="F2137" s="711"/>
      <c r="G2137" s="711"/>
      <c r="H2137" s="711"/>
      <c r="I2137" s="711"/>
      <c r="J2137" s="711"/>
      <c r="K2137" s="711"/>
      <c r="L2137" s="711"/>
      <c r="M2137" s="711"/>
      <c r="V2137" s="715"/>
      <c r="W2137" s="711"/>
      <c r="X2137" s="711"/>
      <c r="Y2137" s="711"/>
    </row>
    <row r="2138" spans="1:25" ht="14">
      <c r="A2138" s="711"/>
      <c r="B2138" s="711"/>
      <c r="C2138" s="750"/>
      <c r="D2138" s="711"/>
      <c r="E2138" s="711"/>
      <c r="F2138" s="711"/>
      <c r="G2138" s="711"/>
      <c r="H2138" s="711"/>
      <c r="I2138" s="711"/>
      <c r="J2138" s="711"/>
      <c r="K2138" s="711"/>
      <c r="L2138" s="711"/>
      <c r="M2138" s="711"/>
      <c r="V2138" s="715"/>
      <c r="W2138" s="711"/>
      <c r="X2138" s="711"/>
      <c r="Y2138" s="711"/>
    </row>
    <row r="2139" spans="1:25" ht="14">
      <c r="A2139" s="711"/>
      <c r="B2139" s="711"/>
      <c r="C2139" s="750"/>
      <c r="D2139" s="711"/>
      <c r="E2139" s="711"/>
      <c r="F2139" s="711"/>
      <c r="G2139" s="711"/>
      <c r="H2139" s="711"/>
      <c r="I2139" s="711"/>
      <c r="J2139" s="711"/>
      <c r="K2139" s="711"/>
      <c r="L2139" s="711"/>
      <c r="M2139" s="711"/>
      <c r="V2139" s="715"/>
      <c r="W2139" s="711"/>
      <c r="X2139" s="711"/>
      <c r="Y2139" s="711"/>
    </row>
    <row r="2140" spans="1:25" ht="14">
      <c r="A2140" s="711"/>
      <c r="B2140" s="711"/>
      <c r="C2140" s="750"/>
      <c r="D2140" s="711"/>
      <c r="E2140" s="711"/>
      <c r="F2140" s="711"/>
      <c r="G2140" s="711"/>
      <c r="H2140" s="711"/>
      <c r="I2140" s="711"/>
      <c r="J2140" s="711"/>
      <c r="K2140" s="711"/>
      <c r="L2140" s="711"/>
      <c r="M2140" s="711"/>
      <c r="V2140" s="715"/>
      <c r="W2140" s="711"/>
      <c r="X2140" s="711"/>
      <c r="Y2140" s="711"/>
    </row>
    <row r="2141" spans="1:25" ht="14">
      <c r="A2141" s="711"/>
      <c r="B2141" s="711"/>
      <c r="C2141" s="750"/>
      <c r="D2141" s="711"/>
      <c r="E2141" s="711"/>
      <c r="F2141" s="711"/>
      <c r="G2141" s="711"/>
      <c r="H2141" s="711"/>
      <c r="I2141" s="711"/>
      <c r="J2141" s="711"/>
      <c r="K2141" s="711"/>
      <c r="L2141" s="711"/>
      <c r="M2141" s="711"/>
      <c r="V2141" s="715"/>
      <c r="W2141" s="711"/>
      <c r="X2141" s="711"/>
      <c r="Y2141" s="711"/>
    </row>
    <row r="2142" spans="1:25" ht="14">
      <c r="A2142" s="711"/>
      <c r="B2142" s="711"/>
      <c r="C2142" s="750"/>
      <c r="D2142" s="711"/>
      <c r="E2142" s="711"/>
      <c r="F2142" s="711"/>
      <c r="G2142" s="711"/>
      <c r="H2142" s="711"/>
      <c r="I2142" s="711"/>
      <c r="J2142" s="711"/>
      <c r="K2142" s="711"/>
      <c r="L2142" s="711"/>
      <c r="M2142" s="711"/>
      <c r="V2142" s="715"/>
      <c r="W2142" s="711"/>
      <c r="X2142" s="711"/>
      <c r="Y2142" s="711"/>
    </row>
    <row r="2143" spans="1:25" ht="14">
      <c r="A2143" s="711"/>
      <c r="B2143" s="711"/>
      <c r="C2143" s="750"/>
      <c r="D2143" s="711"/>
      <c r="E2143" s="711"/>
      <c r="F2143" s="711"/>
      <c r="G2143" s="711"/>
      <c r="H2143" s="711"/>
      <c r="I2143" s="711"/>
      <c r="J2143" s="711"/>
      <c r="K2143" s="711"/>
      <c r="L2143" s="711"/>
      <c r="M2143" s="711"/>
      <c r="V2143" s="715"/>
      <c r="W2143" s="711"/>
      <c r="X2143" s="711"/>
      <c r="Y2143" s="711"/>
    </row>
    <row r="2144" spans="1:25" ht="14">
      <c r="A2144" s="711"/>
      <c r="B2144" s="711"/>
      <c r="C2144" s="750"/>
      <c r="D2144" s="711"/>
      <c r="E2144" s="711"/>
      <c r="F2144" s="711"/>
      <c r="G2144" s="711"/>
      <c r="H2144" s="711"/>
      <c r="I2144" s="711"/>
      <c r="J2144" s="711"/>
      <c r="K2144" s="711"/>
      <c r="L2144" s="711"/>
      <c r="M2144" s="711"/>
      <c r="V2144" s="715"/>
      <c r="W2144" s="711"/>
      <c r="X2144" s="711"/>
      <c r="Y2144" s="711"/>
    </row>
    <row r="2145" spans="1:25" ht="14">
      <c r="A2145" s="711"/>
      <c r="B2145" s="711"/>
      <c r="C2145" s="750"/>
      <c r="D2145" s="711"/>
      <c r="E2145" s="711"/>
      <c r="F2145" s="711"/>
      <c r="G2145" s="711"/>
      <c r="H2145" s="711"/>
      <c r="I2145" s="711"/>
      <c r="J2145" s="711"/>
      <c r="K2145" s="711"/>
      <c r="L2145" s="711"/>
      <c r="M2145" s="711"/>
      <c r="V2145" s="715"/>
      <c r="W2145" s="711"/>
      <c r="X2145" s="711"/>
      <c r="Y2145" s="711"/>
    </row>
    <row r="2146" spans="1:25" ht="14">
      <c r="A2146" s="711"/>
      <c r="B2146" s="711"/>
      <c r="C2146" s="750"/>
      <c r="D2146" s="711"/>
      <c r="E2146" s="711"/>
      <c r="F2146" s="711"/>
      <c r="G2146" s="711"/>
      <c r="H2146" s="711"/>
      <c r="I2146" s="711"/>
      <c r="J2146" s="711"/>
      <c r="K2146" s="711"/>
      <c r="L2146" s="711"/>
      <c r="M2146" s="711"/>
      <c r="V2146" s="715"/>
      <c r="W2146" s="711"/>
      <c r="X2146" s="711"/>
      <c r="Y2146" s="711"/>
    </row>
    <row r="2147" spans="1:25" ht="14">
      <c r="A2147" s="711"/>
      <c r="B2147" s="711"/>
      <c r="C2147" s="750"/>
      <c r="D2147" s="711"/>
      <c r="E2147" s="711"/>
      <c r="F2147" s="711"/>
      <c r="G2147" s="711"/>
      <c r="H2147" s="711"/>
      <c r="I2147" s="711"/>
      <c r="J2147" s="711"/>
      <c r="K2147" s="711"/>
      <c r="L2147" s="711"/>
      <c r="M2147" s="711"/>
      <c r="V2147" s="715"/>
      <c r="W2147" s="711"/>
      <c r="X2147" s="711"/>
      <c r="Y2147" s="711"/>
    </row>
    <row r="2148" spans="1:25" ht="14">
      <c r="A2148" s="711"/>
      <c r="B2148" s="711"/>
      <c r="C2148" s="750"/>
      <c r="D2148" s="711"/>
      <c r="E2148" s="711"/>
      <c r="F2148" s="711"/>
      <c r="G2148" s="711"/>
      <c r="H2148" s="711"/>
      <c r="I2148" s="711"/>
      <c r="J2148" s="711"/>
      <c r="K2148" s="711"/>
      <c r="L2148" s="711"/>
      <c r="M2148" s="711"/>
      <c r="V2148" s="715"/>
      <c r="W2148" s="711"/>
      <c r="X2148" s="711"/>
      <c r="Y2148" s="711"/>
    </row>
    <row r="2149" spans="1:25" ht="14">
      <c r="A2149" s="711"/>
      <c r="B2149" s="711"/>
      <c r="C2149" s="750"/>
      <c r="D2149" s="711"/>
      <c r="E2149" s="711"/>
      <c r="F2149" s="711"/>
      <c r="G2149" s="711"/>
      <c r="H2149" s="711"/>
      <c r="I2149" s="711"/>
      <c r="J2149" s="711"/>
      <c r="K2149" s="711"/>
      <c r="L2149" s="711"/>
      <c r="M2149" s="711"/>
      <c r="V2149" s="715"/>
      <c r="W2149" s="711"/>
      <c r="X2149" s="711"/>
      <c r="Y2149" s="711"/>
    </row>
    <row r="2150" spans="1:25" ht="14">
      <c r="A2150" s="711"/>
      <c r="B2150" s="711"/>
      <c r="C2150" s="750"/>
      <c r="D2150" s="711"/>
      <c r="E2150" s="711"/>
      <c r="F2150" s="711"/>
      <c r="G2150" s="711"/>
      <c r="H2150" s="711"/>
      <c r="I2150" s="711"/>
      <c r="J2150" s="711"/>
      <c r="K2150" s="711"/>
      <c r="L2150" s="711"/>
      <c r="M2150" s="711"/>
      <c r="V2150" s="715"/>
      <c r="W2150" s="711"/>
      <c r="X2150" s="711"/>
      <c r="Y2150" s="711"/>
    </row>
    <row r="2151" spans="1:25" ht="14">
      <c r="A2151" s="711"/>
      <c r="B2151" s="711"/>
      <c r="C2151" s="750"/>
      <c r="D2151" s="711"/>
      <c r="E2151" s="711"/>
      <c r="F2151" s="711"/>
      <c r="G2151" s="711"/>
      <c r="H2151" s="711"/>
      <c r="I2151" s="711"/>
      <c r="J2151" s="711"/>
      <c r="K2151" s="711"/>
      <c r="L2151" s="711"/>
      <c r="M2151" s="711"/>
      <c r="V2151" s="715"/>
      <c r="W2151" s="711"/>
      <c r="X2151" s="711"/>
      <c r="Y2151" s="711"/>
    </row>
    <row r="2152" spans="1:25" ht="14">
      <c r="A2152" s="711"/>
      <c r="B2152" s="711"/>
      <c r="C2152" s="750"/>
      <c r="D2152" s="711"/>
      <c r="E2152" s="711"/>
      <c r="F2152" s="711"/>
      <c r="G2152" s="711"/>
      <c r="H2152" s="711"/>
      <c r="I2152" s="711"/>
      <c r="J2152" s="711"/>
      <c r="K2152" s="711"/>
      <c r="L2152" s="711"/>
      <c r="M2152" s="711"/>
      <c r="V2152" s="715"/>
      <c r="W2152" s="711"/>
      <c r="X2152" s="711"/>
      <c r="Y2152" s="711"/>
    </row>
    <row r="2153" spans="1:25" ht="14">
      <c r="A2153" s="711"/>
      <c r="B2153" s="711"/>
      <c r="C2153" s="750"/>
      <c r="D2153" s="711"/>
      <c r="E2153" s="711"/>
      <c r="F2153" s="711"/>
      <c r="G2153" s="711"/>
      <c r="H2153" s="711"/>
      <c r="I2153" s="711"/>
      <c r="J2153" s="711"/>
      <c r="K2153" s="711"/>
      <c r="L2153" s="711"/>
      <c r="M2153" s="711"/>
      <c r="V2153" s="715"/>
      <c r="W2153" s="711"/>
      <c r="X2153" s="711"/>
      <c r="Y2153" s="711"/>
    </row>
    <row r="2154" spans="1:25" ht="14">
      <c r="A2154" s="711"/>
      <c r="B2154" s="711"/>
      <c r="C2154" s="750"/>
      <c r="D2154" s="711"/>
      <c r="E2154" s="711"/>
      <c r="F2154" s="711"/>
      <c r="G2154" s="711"/>
      <c r="H2154" s="711"/>
      <c r="I2154" s="711"/>
      <c r="J2154" s="711"/>
      <c r="K2154" s="711"/>
      <c r="L2154" s="711"/>
      <c r="M2154" s="711"/>
      <c r="V2154" s="715"/>
      <c r="W2154" s="711"/>
      <c r="X2154" s="711"/>
      <c r="Y2154" s="711"/>
    </row>
    <row r="2155" spans="1:25" ht="14">
      <c r="A2155" s="711"/>
      <c r="B2155" s="711"/>
      <c r="C2155" s="750"/>
      <c r="D2155" s="711"/>
      <c r="E2155" s="711"/>
      <c r="F2155" s="711"/>
      <c r="G2155" s="711"/>
      <c r="H2155" s="711"/>
      <c r="I2155" s="711"/>
      <c r="J2155" s="711"/>
      <c r="K2155" s="711"/>
      <c r="L2155" s="711"/>
      <c r="M2155" s="711"/>
      <c r="V2155" s="715"/>
      <c r="W2155" s="711"/>
      <c r="X2155" s="711"/>
      <c r="Y2155" s="711"/>
    </row>
    <row r="2156" spans="1:25" ht="14">
      <c r="A2156" s="711"/>
      <c r="B2156" s="711"/>
      <c r="C2156" s="750"/>
      <c r="D2156" s="711"/>
      <c r="E2156" s="711"/>
      <c r="F2156" s="711"/>
      <c r="G2156" s="711"/>
      <c r="H2156" s="711"/>
      <c r="I2156" s="711"/>
      <c r="J2156" s="711"/>
      <c r="K2156" s="711"/>
      <c r="L2156" s="711"/>
      <c r="M2156" s="711"/>
      <c r="V2156" s="715"/>
      <c r="W2156" s="711"/>
      <c r="X2156" s="711"/>
      <c r="Y2156" s="711"/>
    </row>
    <row r="2157" spans="1:25" ht="14">
      <c r="A2157" s="711"/>
      <c r="B2157" s="711"/>
      <c r="C2157" s="750"/>
      <c r="D2157" s="711"/>
      <c r="E2157" s="711"/>
      <c r="F2157" s="711"/>
      <c r="G2157" s="711"/>
      <c r="H2157" s="711"/>
      <c r="I2157" s="711"/>
      <c r="J2157" s="711"/>
      <c r="K2157" s="711"/>
      <c r="L2157" s="711"/>
      <c r="M2157" s="711"/>
      <c r="V2157" s="715"/>
      <c r="W2157" s="711"/>
      <c r="X2157" s="711"/>
      <c r="Y2157" s="711"/>
    </row>
    <row r="2158" spans="1:25" ht="14">
      <c r="A2158" s="711"/>
      <c r="B2158" s="711"/>
      <c r="C2158" s="750"/>
      <c r="D2158" s="711"/>
      <c r="E2158" s="711"/>
      <c r="F2158" s="711"/>
      <c r="G2158" s="711"/>
      <c r="H2158" s="711"/>
      <c r="I2158" s="711"/>
      <c r="J2158" s="711"/>
      <c r="K2158" s="711"/>
      <c r="L2158" s="711"/>
      <c r="M2158" s="711"/>
      <c r="V2158" s="715"/>
      <c r="W2158" s="711"/>
      <c r="X2158" s="711"/>
      <c r="Y2158" s="711"/>
    </row>
    <row r="2159" spans="1:25" ht="14">
      <c r="A2159" s="711"/>
      <c r="B2159" s="711"/>
      <c r="C2159" s="750"/>
      <c r="D2159" s="711"/>
      <c r="E2159" s="711"/>
      <c r="F2159" s="711"/>
      <c r="G2159" s="711"/>
      <c r="H2159" s="711"/>
      <c r="I2159" s="711"/>
      <c r="J2159" s="711"/>
      <c r="K2159" s="711"/>
      <c r="L2159" s="711"/>
      <c r="M2159" s="711"/>
      <c r="V2159" s="715"/>
      <c r="W2159" s="711"/>
      <c r="X2159" s="711"/>
      <c r="Y2159" s="711"/>
    </row>
    <row r="2160" spans="1:25" ht="14">
      <c r="A2160" s="711"/>
      <c r="B2160" s="711"/>
      <c r="C2160" s="750"/>
      <c r="D2160" s="711"/>
      <c r="E2160" s="711"/>
      <c r="F2160" s="711"/>
      <c r="G2160" s="711"/>
      <c r="H2160" s="711"/>
      <c r="I2160" s="711"/>
      <c r="J2160" s="711"/>
      <c r="K2160" s="711"/>
      <c r="L2160" s="711"/>
      <c r="M2160" s="711"/>
      <c r="V2160" s="715"/>
      <c r="W2160" s="711"/>
      <c r="X2160" s="711"/>
      <c r="Y2160" s="711"/>
    </row>
    <row r="2161" spans="1:25" ht="14">
      <c r="A2161" s="711"/>
      <c r="B2161" s="711"/>
      <c r="C2161" s="750"/>
      <c r="D2161" s="711"/>
      <c r="E2161" s="711"/>
      <c r="F2161" s="711"/>
      <c r="G2161" s="711"/>
      <c r="H2161" s="711"/>
      <c r="I2161" s="711"/>
      <c r="J2161" s="711"/>
      <c r="K2161" s="711"/>
      <c r="L2161" s="711"/>
      <c r="M2161" s="711"/>
      <c r="V2161" s="715"/>
      <c r="W2161" s="711"/>
      <c r="X2161" s="711"/>
      <c r="Y2161" s="711"/>
    </row>
    <row r="2162" spans="1:25" ht="14">
      <c r="A2162" s="711"/>
      <c r="B2162" s="711"/>
      <c r="C2162" s="750"/>
      <c r="D2162" s="711"/>
      <c r="E2162" s="711"/>
      <c r="F2162" s="711"/>
      <c r="G2162" s="711"/>
      <c r="H2162" s="711"/>
      <c r="I2162" s="711"/>
      <c r="J2162" s="711"/>
      <c r="K2162" s="711"/>
      <c r="L2162" s="711"/>
      <c r="M2162" s="711"/>
      <c r="V2162" s="715"/>
      <c r="W2162" s="711"/>
      <c r="X2162" s="711"/>
      <c r="Y2162" s="711"/>
    </row>
    <row r="2163" spans="1:25" ht="14">
      <c r="A2163" s="711"/>
      <c r="B2163" s="711"/>
      <c r="C2163" s="750"/>
      <c r="D2163" s="711"/>
      <c r="E2163" s="711"/>
      <c r="F2163" s="711"/>
      <c r="G2163" s="711"/>
      <c r="H2163" s="711"/>
      <c r="I2163" s="711"/>
      <c r="J2163" s="711"/>
      <c r="K2163" s="711"/>
      <c r="L2163" s="711"/>
      <c r="M2163" s="711"/>
      <c r="V2163" s="715"/>
      <c r="W2163" s="711"/>
      <c r="X2163" s="711"/>
      <c r="Y2163" s="711"/>
    </row>
    <row r="2164" spans="1:25" ht="14">
      <c r="A2164" s="711"/>
      <c r="B2164" s="711"/>
      <c r="C2164" s="750"/>
      <c r="D2164" s="711"/>
      <c r="E2164" s="711"/>
      <c r="F2164" s="711"/>
      <c r="G2164" s="711"/>
      <c r="H2164" s="711"/>
      <c r="I2164" s="711"/>
      <c r="J2164" s="711"/>
      <c r="K2164" s="711"/>
      <c r="L2164" s="711"/>
      <c r="M2164" s="711"/>
      <c r="V2164" s="715"/>
      <c r="W2164" s="711"/>
      <c r="X2164" s="711"/>
      <c r="Y2164" s="711"/>
    </row>
    <row r="2165" spans="1:25" ht="14">
      <c r="A2165" s="711"/>
      <c r="B2165" s="711"/>
      <c r="C2165" s="750"/>
      <c r="D2165" s="711"/>
      <c r="E2165" s="711"/>
      <c r="F2165" s="711"/>
      <c r="G2165" s="711"/>
      <c r="H2165" s="711"/>
      <c r="I2165" s="711"/>
      <c r="J2165" s="711"/>
      <c r="K2165" s="711"/>
      <c r="L2165" s="711"/>
      <c r="M2165" s="711"/>
      <c r="V2165" s="715"/>
      <c r="W2165" s="711"/>
      <c r="X2165" s="711"/>
      <c r="Y2165" s="711"/>
    </row>
    <row r="2166" spans="1:25" ht="14">
      <c r="A2166" s="711"/>
      <c r="B2166" s="711"/>
      <c r="C2166" s="750"/>
      <c r="D2166" s="711"/>
      <c r="E2166" s="711"/>
      <c r="F2166" s="711"/>
      <c r="G2166" s="711"/>
      <c r="H2166" s="711"/>
      <c r="I2166" s="711"/>
      <c r="J2166" s="711"/>
      <c r="K2166" s="711"/>
      <c r="L2166" s="711"/>
      <c r="M2166" s="711"/>
      <c r="V2166" s="715"/>
      <c r="W2166" s="711"/>
      <c r="X2166" s="711"/>
      <c r="Y2166" s="711"/>
    </row>
    <row r="2167" spans="1:25" ht="14">
      <c r="A2167" s="711"/>
      <c r="B2167" s="711"/>
      <c r="C2167" s="750"/>
      <c r="D2167" s="711"/>
      <c r="E2167" s="711"/>
      <c r="F2167" s="711"/>
      <c r="G2167" s="711"/>
      <c r="H2167" s="711"/>
      <c r="I2167" s="711"/>
      <c r="J2167" s="711"/>
      <c r="K2167" s="711"/>
      <c r="L2167" s="711"/>
      <c r="M2167" s="711"/>
      <c r="V2167" s="715"/>
      <c r="W2167" s="711"/>
      <c r="X2167" s="711"/>
      <c r="Y2167" s="711"/>
    </row>
    <row r="2168" spans="1:25" ht="14">
      <c r="A2168" s="711"/>
      <c r="B2168" s="711"/>
      <c r="C2168" s="750"/>
      <c r="D2168" s="711"/>
      <c r="E2168" s="711"/>
      <c r="F2168" s="711"/>
      <c r="G2168" s="711"/>
      <c r="H2168" s="711"/>
      <c r="I2168" s="711"/>
      <c r="J2168" s="711"/>
      <c r="K2168" s="711"/>
      <c r="L2168" s="711"/>
      <c r="M2168" s="711"/>
      <c r="V2168" s="715"/>
      <c r="W2168" s="711"/>
      <c r="X2168" s="711"/>
      <c r="Y2168" s="711"/>
    </row>
    <row r="2169" spans="1:25" ht="14">
      <c r="A2169" s="711"/>
      <c r="B2169" s="711"/>
      <c r="C2169" s="750"/>
      <c r="D2169" s="711"/>
      <c r="E2169" s="711"/>
      <c r="F2169" s="711"/>
      <c r="G2169" s="711"/>
      <c r="H2169" s="711"/>
      <c r="I2169" s="711"/>
      <c r="J2169" s="711"/>
      <c r="K2169" s="711"/>
      <c r="L2169" s="711"/>
      <c r="M2169" s="711"/>
      <c r="V2169" s="715"/>
      <c r="W2169" s="711"/>
      <c r="X2169" s="711"/>
      <c r="Y2169" s="711"/>
    </row>
    <row r="2170" spans="1:25" ht="14">
      <c r="A2170" s="711"/>
      <c r="B2170" s="711"/>
      <c r="C2170" s="750"/>
      <c r="D2170" s="711"/>
      <c r="E2170" s="711"/>
      <c r="F2170" s="711"/>
      <c r="G2170" s="711"/>
      <c r="H2170" s="711"/>
      <c r="I2170" s="711"/>
      <c r="J2170" s="711"/>
      <c r="K2170" s="711"/>
      <c r="L2170" s="711"/>
      <c r="M2170" s="711"/>
      <c r="V2170" s="715"/>
      <c r="W2170" s="711"/>
      <c r="X2170" s="711"/>
      <c r="Y2170" s="711"/>
    </row>
    <row r="2171" spans="1:25" ht="14">
      <c r="A2171" s="711"/>
      <c r="B2171" s="711"/>
      <c r="C2171" s="750"/>
      <c r="D2171" s="711"/>
      <c r="E2171" s="711"/>
      <c r="F2171" s="711"/>
      <c r="G2171" s="711"/>
      <c r="H2171" s="711"/>
      <c r="I2171" s="711"/>
      <c r="J2171" s="711"/>
      <c r="K2171" s="711"/>
      <c r="L2171" s="711"/>
      <c r="M2171" s="711"/>
      <c r="V2171" s="715"/>
      <c r="W2171" s="711"/>
      <c r="X2171" s="711"/>
      <c r="Y2171" s="711"/>
    </row>
    <row r="2172" spans="1:25" ht="14">
      <c r="A2172" s="711"/>
      <c r="B2172" s="711"/>
      <c r="C2172" s="750"/>
      <c r="D2172" s="711"/>
      <c r="E2172" s="711"/>
      <c r="F2172" s="711"/>
      <c r="G2172" s="711"/>
      <c r="H2172" s="711"/>
      <c r="I2172" s="711"/>
      <c r="J2172" s="711"/>
      <c r="K2172" s="711"/>
      <c r="L2172" s="711"/>
      <c r="M2172" s="711"/>
      <c r="V2172" s="715"/>
      <c r="W2172" s="711"/>
      <c r="X2172" s="711"/>
      <c r="Y2172" s="711"/>
    </row>
    <row r="2173" spans="1:25" ht="14">
      <c r="A2173" s="711"/>
      <c r="B2173" s="711"/>
      <c r="C2173" s="750"/>
      <c r="D2173" s="711"/>
      <c r="E2173" s="711"/>
      <c r="F2173" s="711"/>
      <c r="G2173" s="711"/>
      <c r="H2173" s="711"/>
      <c r="I2173" s="711"/>
      <c r="J2173" s="711"/>
      <c r="K2173" s="711"/>
      <c r="L2173" s="711"/>
      <c r="M2173" s="711"/>
      <c r="V2173" s="715"/>
      <c r="W2173" s="711"/>
      <c r="X2173" s="711"/>
      <c r="Y2173" s="711"/>
    </row>
    <row r="2174" spans="1:25" ht="14">
      <c r="A2174" s="711"/>
      <c r="B2174" s="711"/>
      <c r="C2174" s="750"/>
      <c r="D2174" s="711"/>
      <c r="E2174" s="711"/>
      <c r="F2174" s="711"/>
      <c r="G2174" s="711"/>
      <c r="H2174" s="711"/>
      <c r="I2174" s="711"/>
      <c r="J2174" s="711"/>
      <c r="K2174" s="711"/>
      <c r="L2174" s="711"/>
      <c r="M2174" s="711"/>
      <c r="V2174" s="715"/>
      <c r="W2174" s="711"/>
      <c r="X2174" s="711"/>
      <c r="Y2174" s="711"/>
    </row>
    <row r="2175" spans="1:25" ht="14">
      <c r="A2175" s="711"/>
      <c r="B2175" s="711"/>
      <c r="C2175" s="750"/>
      <c r="D2175" s="711"/>
      <c r="E2175" s="711"/>
      <c r="F2175" s="711"/>
      <c r="G2175" s="711"/>
      <c r="H2175" s="711"/>
      <c r="I2175" s="711"/>
      <c r="J2175" s="711"/>
      <c r="K2175" s="711"/>
      <c r="L2175" s="711"/>
      <c r="M2175" s="711"/>
      <c r="V2175" s="715"/>
      <c r="W2175" s="711"/>
      <c r="X2175" s="711"/>
      <c r="Y2175" s="711"/>
    </row>
    <row r="2176" spans="1:25" ht="14">
      <c r="A2176" s="711"/>
      <c r="B2176" s="711"/>
      <c r="C2176" s="750"/>
      <c r="D2176" s="711"/>
      <c r="E2176" s="711"/>
      <c r="F2176" s="711"/>
      <c r="G2176" s="711"/>
      <c r="H2176" s="711"/>
      <c r="I2176" s="711"/>
      <c r="J2176" s="711"/>
      <c r="K2176" s="711"/>
      <c r="L2176" s="711"/>
      <c r="M2176" s="711"/>
      <c r="V2176" s="715"/>
      <c r="W2176" s="711"/>
      <c r="X2176" s="711"/>
      <c r="Y2176" s="711"/>
    </row>
    <row r="2177" spans="1:25" ht="14">
      <c r="A2177" s="711"/>
      <c r="B2177" s="711"/>
      <c r="C2177" s="750"/>
      <c r="D2177" s="711"/>
      <c r="E2177" s="711"/>
      <c r="F2177" s="711"/>
      <c r="G2177" s="711"/>
      <c r="H2177" s="711"/>
      <c r="I2177" s="711"/>
      <c r="J2177" s="711"/>
      <c r="K2177" s="711"/>
      <c r="L2177" s="711"/>
      <c r="M2177" s="711"/>
      <c r="V2177" s="715"/>
      <c r="W2177" s="711"/>
      <c r="X2177" s="711"/>
      <c r="Y2177" s="711"/>
    </row>
    <row r="2178" spans="1:25" ht="14">
      <c r="A2178" s="711"/>
      <c r="B2178" s="711"/>
      <c r="C2178" s="750"/>
      <c r="D2178" s="711"/>
      <c r="E2178" s="711"/>
      <c r="F2178" s="711"/>
      <c r="G2178" s="711"/>
      <c r="H2178" s="711"/>
      <c r="I2178" s="711"/>
      <c r="J2178" s="711"/>
      <c r="K2178" s="711"/>
      <c r="L2178" s="711"/>
      <c r="M2178" s="711"/>
      <c r="V2178" s="715"/>
      <c r="W2178" s="711"/>
      <c r="X2178" s="711"/>
      <c r="Y2178" s="711"/>
    </row>
    <row r="2179" spans="1:25" ht="14">
      <c r="A2179" s="711"/>
      <c r="B2179" s="711"/>
      <c r="C2179" s="750"/>
      <c r="D2179" s="711"/>
      <c r="E2179" s="711"/>
      <c r="F2179" s="711"/>
      <c r="G2179" s="711"/>
      <c r="H2179" s="711"/>
      <c r="I2179" s="711"/>
      <c r="J2179" s="711"/>
      <c r="K2179" s="711"/>
      <c r="L2179" s="711"/>
      <c r="M2179" s="711"/>
      <c r="V2179" s="715"/>
      <c r="W2179" s="711"/>
      <c r="X2179" s="711"/>
      <c r="Y2179" s="711"/>
    </row>
    <row r="2180" spans="1:25" ht="14">
      <c r="A2180" s="711"/>
      <c r="B2180" s="711"/>
      <c r="C2180" s="750"/>
      <c r="D2180" s="711"/>
      <c r="E2180" s="711"/>
      <c r="F2180" s="711"/>
      <c r="G2180" s="711"/>
      <c r="H2180" s="711"/>
      <c r="I2180" s="711"/>
      <c r="J2180" s="711"/>
      <c r="K2180" s="711"/>
      <c r="L2180" s="711"/>
      <c r="M2180" s="711"/>
      <c r="V2180" s="715"/>
      <c r="W2180" s="711"/>
      <c r="X2180" s="711"/>
      <c r="Y2180" s="711"/>
    </row>
    <row r="2181" spans="1:25" ht="14">
      <c r="A2181" s="711"/>
      <c r="B2181" s="711"/>
      <c r="C2181" s="750"/>
      <c r="D2181" s="711"/>
      <c r="E2181" s="711"/>
      <c r="F2181" s="711"/>
      <c r="G2181" s="711"/>
      <c r="H2181" s="711"/>
      <c r="I2181" s="711"/>
      <c r="J2181" s="711"/>
      <c r="K2181" s="711"/>
      <c r="L2181" s="711"/>
      <c r="M2181" s="711"/>
      <c r="V2181" s="715"/>
      <c r="W2181" s="711"/>
      <c r="X2181" s="711"/>
      <c r="Y2181" s="711"/>
    </row>
    <row r="2182" spans="1:25" ht="14">
      <c r="A2182" s="711"/>
      <c r="B2182" s="711"/>
      <c r="C2182" s="750"/>
      <c r="D2182" s="711"/>
      <c r="E2182" s="711"/>
      <c r="F2182" s="711"/>
      <c r="G2182" s="711"/>
      <c r="H2182" s="711"/>
      <c r="I2182" s="711"/>
      <c r="J2182" s="711"/>
      <c r="K2182" s="711"/>
      <c r="L2182" s="711"/>
      <c r="M2182" s="711"/>
      <c r="V2182" s="715"/>
      <c r="W2182" s="711"/>
      <c r="X2182" s="711"/>
      <c r="Y2182" s="711"/>
    </row>
    <row r="2183" spans="1:25" ht="14">
      <c r="A2183" s="711"/>
      <c r="B2183" s="711"/>
      <c r="C2183" s="750"/>
      <c r="D2183" s="711"/>
      <c r="E2183" s="711"/>
      <c r="F2183" s="711"/>
      <c r="G2183" s="711"/>
      <c r="H2183" s="711"/>
      <c r="I2183" s="711"/>
      <c r="J2183" s="711"/>
      <c r="K2183" s="711"/>
      <c r="L2183" s="711"/>
      <c r="M2183" s="711"/>
      <c r="V2183" s="715"/>
      <c r="W2183" s="711"/>
      <c r="X2183" s="711"/>
      <c r="Y2183" s="711"/>
    </row>
    <row r="2184" spans="1:25" ht="14">
      <c r="A2184" s="711"/>
      <c r="B2184" s="711"/>
      <c r="C2184" s="750"/>
      <c r="D2184" s="711"/>
      <c r="E2184" s="711"/>
      <c r="F2184" s="711"/>
      <c r="G2184" s="711"/>
      <c r="H2184" s="711"/>
      <c r="I2184" s="711"/>
      <c r="J2184" s="711"/>
      <c r="K2184" s="711"/>
      <c r="L2184" s="711"/>
      <c r="M2184" s="711"/>
      <c r="V2184" s="715"/>
      <c r="W2184" s="711"/>
      <c r="X2184" s="711"/>
      <c r="Y2184" s="711"/>
    </row>
    <row r="2185" spans="1:25" ht="14">
      <c r="A2185" s="711"/>
      <c r="B2185" s="711"/>
      <c r="C2185" s="750"/>
      <c r="D2185" s="711"/>
      <c r="E2185" s="711"/>
      <c r="F2185" s="711"/>
      <c r="G2185" s="711"/>
      <c r="H2185" s="711"/>
      <c r="I2185" s="711"/>
      <c r="J2185" s="711"/>
      <c r="K2185" s="711"/>
      <c r="L2185" s="711"/>
      <c r="M2185" s="711"/>
      <c r="V2185" s="715"/>
      <c r="W2185" s="711"/>
      <c r="X2185" s="711"/>
      <c r="Y2185" s="711"/>
    </row>
    <row r="2186" spans="1:25" ht="14">
      <c r="A2186" s="711"/>
      <c r="B2186" s="711"/>
      <c r="C2186" s="750"/>
      <c r="D2186" s="711"/>
      <c r="E2186" s="711"/>
      <c r="F2186" s="711"/>
      <c r="G2186" s="711"/>
      <c r="H2186" s="711"/>
      <c r="I2186" s="711"/>
      <c r="J2186" s="711"/>
      <c r="K2186" s="711"/>
      <c r="L2186" s="711"/>
      <c r="M2186" s="711"/>
      <c r="V2186" s="715"/>
      <c r="W2186" s="711"/>
      <c r="X2186" s="711"/>
      <c r="Y2186" s="711"/>
    </row>
    <row r="2187" spans="1:25" ht="14">
      <c r="A2187" s="711"/>
      <c r="B2187" s="711"/>
      <c r="C2187" s="750"/>
      <c r="D2187" s="711"/>
      <c r="E2187" s="711"/>
      <c r="F2187" s="711"/>
      <c r="G2187" s="711"/>
      <c r="H2187" s="711"/>
      <c r="I2187" s="711"/>
      <c r="J2187" s="711"/>
      <c r="K2187" s="711"/>
      <c r="L2187" s="711"/>
      <c r="M2187" s="711"/>
      <c r="V2187" s="715"/>
      <c r="W2187" s="711"/>
      <c r="X2187" s="711"/>
      <c r="Y2187" s="711"/>
    </row>
    <row r="2188" spans="1:25" ht="14">
      <c r="A2188" s="711"/>
      <c r="B2188" s="711"/>
      <c r="C2188" s="750"/>
      <c r="D2188" s="711"/>
      <c r="E2188" s="711"/>
      <c r="F2188" s="711"/>
      <c r="G2188" s="711"/>
      <c r="H2188" s="711"/>
      <c r="I2188" s="711"/>
      <c r="J2188" s="711"/>
      <c r="K2188" s="711"/>
      <c r="L2188" s="711"/>
      <c r="M2188" s="711"/>
      <c r="V2188" s="715"/>
      <c r="W2188" s="711"/>
      <c r="X2188" s="711"/>
      <c r="Y2188" s="711"/>
    </row>
    <row r="2189" spans="1:25" ht="14">
      <c r="A2189" s="711"/>
      <c r="B2189" s="711"/>
      <c r="C2189" s="750"/>
      <c r="D2189" s="711"/>
      <c r="E2189" s="711"/>
      <c r="F2189" s="711"/>
      <c r="G2189" s="711"/>
      <c r="H2189" s="711"/>
      <c r="I2189" s="711"/>
      <c r="J2189" s="711"/>
      <c r="K2189" s="711"/>
      <c r="L2189" s="711"/>
      <c r="M2189" s="711"/>
      <c r="V2189" s="715"/>
      <c r="W2189" s="711"/>
      <c r="X2189" s="711"/>
      <c r="Y2189" s="711"/>
    </row>
    <row r="2190" spans="1:25" ht="14">
      <c r="A2190" s="711"/>
      <c r="B2190" s="711"/>
      <c r="C2190" s="750"/>
      <c r="D2190" s="711"/>
      <c r="E2190" s="711"/>
      <c r="F2190" s="711"/>
      <c r="G2190" s="711"/>
      <c r="H2190" s="711"/>
      <c r="I2190" s="711"/>
      <c r="J2190" s="711"/>
      <c r="K2190" s="711"/>
      <c r="L2190" s="711"/>
      <c r="M2190" s="711"/>
      <c r="V2190" s="715"/>
      <c r="W2190" s="711"/>
      <c r="X2190" s="711"/>
      <c r="Y2190" s="711"/>
    </row>
    <row r="2191" spans="1:25" ht="14">
      <c r="A2191" s="711"/>
      <c r="B2191" s="711"/>
      <c r="C2191" s="750"/>
      <c r="D2191" s="711"/>
      <c r="E2191" s="711"/>
      <c r="F2191" s="711"/>
      <c r="G2191" s="711"/>
      <c r="H2191" s="711"/>
      <c r="I2191" s="711"/>
      <c r="J2191" s="711"/>
      <c r="K2191" s="711"/>
      <c r="L2191" s="711"/>
      <c r="M2191" s="711"/>
      <c r="V2191" s="715"/>
      <c r="W2191" s="711"/>
      <c r="X2191" s="711"/>
      <c r="Y2191" s="711"/>
    </row>
    <row r="2192" spans="1:25" ht="14">
      <c r="A2192" s="711"/>
      <c r="B2192" s="711"/>
      <c r="C2192" s="750"/>
      <c r="D2192" s="711"/>
      <c r="E2192" s="711"/>
      <c r="F2192" s="711"/>
      <c r="G2192" s="711"/>
      <c r="H2192" s="711"/>
      <c r="I2192" s="711"/>
      <c r="J2192" s="711"/>
      <c r="K2192" s="711"/>
      <c r="L2192" s="711"/>
      <c r="M2192" s="711"/>
      <c r="V2192" s="715"/>
      <c r="W2192" s="711"/>
      <c r="X2192" s="711"/>
      <c r="Y2192" s="711"/>
    </row>
    <row r="2193" spans="1:25" ht="14">
      <c r="A2193" s="711"/>
      <c r="B2193" s="711"/>
      <c r="C2193" s="750"/>
      <c r="D2193" s="711"/>
      <c r="E2193" s="711"/>
      <c r="F2193" s="711"/>
      <c r="G2193" s="711"/>
      <c r="H2193" s="711"/>
      <c r="I2193" s="711"/>
      <c r="J2193" s="711"/>
      <c r="K2193" s="711"/>
      <c r="L2193" s="711"/>
      <c r="M2193" s="711"/>
      <c r="V2193" s="715"/>
      <c r="W2193" s="711"/>
      <c r="X2193" s="711"/>
      <c r="Y2193" s="711"/>
    </row>
    <row r="2194" spans="1:25" ht="14">
      <c r="A2194" s="711"/>
      <c r="B2194" s="711"/>
      <c r="C2194" s="750"/>
      <c r="D2194" s="711"/>
      <c r="E2194" s="711"/>
      <c r="F2194" s="711"/>
      <c r="G2194" s="711"/>
      <c r="H2194" s="711"/>
      <c r="I2194" s="711"/>
      <c r="J2194" s="711"/>
      <c r="K2194" s="711"/>
      <c r="L2194" s="711"/>
      <c r="M2194" s="711"/>
      <c r="V2194" s="715"/>
      <c r="W2194" s="711"/>
      <c r="X2194" s="711"/>
      <c r="Y2194" s="711"/>
    </row>
    <row r="2195" spans="1:25" ht="14">
      <c r="A2195" s="711"/>
      <c r="B2195" s="711"/>
      <c r="C2195" s="750"/>
      <c r="D2195" s="711"/>
      <c r="E2195" s="711"/>
      <c r="F2195" s="711"/>
      <c r="G2195" s="711"/>
      <c r="H2195" s="711"/>
      <c r="I2195" s="711"/>
      <c r="J2195" s="711"/>
      <c r="K2195" s="711"/>
      <c r="L2195" s="711"/>
      <c r="M2195" s="711"/>
      <c r="V2195" s="715"/>
      <c r="W2195" s="711"/>
      <c r="X2195" s="711"/>
      <c r="Y2195" s="711"/>
    </row>
    <row r="2196" spans="1:25" ht="14">
      <c r="A2196" s="711"/>
      <c r="B2196" s="711"/>
      <c r="C2196" s="750"/>
      <c r="D2196" s="711"/>
      <c r="E2196" s="711"/>
      <c r="F2196" s="711"/>
      <c r="G2196" s="711"/>
      <c r="H2196" s="711"/>
      <c r="I2196" s="711"/>
      <c r="J2196" s="711"/>
      <c r="K2196" s="711"/>
      <c r="L2196" s="711"/>
      <c r="M2196" s="711"/>
      <c r="V2196" s="715"/>
      <c r="W2196" s="711"/>
      <c r="X2196" s="711"/>
      <c r="Y2196" s="711"/>
    </row>
    <row r="2197" spans="1:25" ht="14">
      <c r="A2197" s="711"/>
      <c r="B2197" s="711"/>
      <c r="C2197" s="750"/>
      <c r="D2197" s="711"/>
      <c r="E2197" s="711"/>
      <c r="F2197" s="711"/>
      <c r="G2197" s="711"/>
      <c r="H2197" s="711"/>
      <c r="I2197" s="711"/>
      <c r="J2197" s="711"/>
      <c r="K2197" s="711"/>
      <c r="L2197" s="711"/>
      <c r="M2197" s="711"/>
      <c r="V2197" s="715"/>
      <c r="W2197" s="711"/>
      <c r="X2197" s="711"/>
      <c r="Y2197" s="711"/>
    </row>
    <row r="2198" spans="1:25" ht="14">
      <c r="A2198" s="711"/>
      <c r="B2198" s="711"/>
      <c r="C2198" s="750"/>
      <c r="D2198" s="711"/>
      <c r="E2198" s="711"/>
      <c r="F2198" s="711"/>
      <c r="G2198" s="711"/>
      <c r="H2198" s="711"/>
      <c r="I2198" s="711"/>
      <c r="J2198" s="711"/>
      <c r="K2198" s="711"/>
      <c r="L2198" s="711"/>
      <c r="M2198" s="711"/>
      <c r="V2198" s="715"/>
      <c r="W2198" s="711"/>
      <c r="X2198" s="711"/>
      <c r="Y2198" s="711"/>
    </row>
    <row r="2199" spans="1:25" ht="14">
      <c r="A2199" s="711"/>
      <c r="B2199" s="711"/>
      <c r="C2199" s="750"/>
      <c r="D2199" s="711"/>
      <c r="E2199" s="711"/>
      <c r="F2199" s="711"/>
      <c r="G2199" s="711"/>
      <c r="H2199" s="711"/>
      <c r="I2199" s="711"/>
      <c r="J2199" s="711"/>
      <c r="K2199" s="711"/>
      <c r="L2199" s="711"/>
      <c r="M2199" s="711"/>
      <c r="V2199" s="715"/>
      <c r="W2199" s="711"/>
      <c r="X2199" s="711"/>
      <c r="Y2199" s="711"/>
    </row>
    <row r="2200" spans="1:25" ht="14">
      <c r="A2200" s="711"/>
      <c r="B2200" s="711"/>
      <c r="C2200" s="750"/>
      <c r="D2200" s="711"/>
      <c r="E2200" s="711"/>
      <c r="F2200" s="711"/>
      <c r="G2200" s="711"/>
      <c r="H2200" s="711"/>
      <c r="I2200" s="711"/>
      <c r="J2200" s="711"/>
      <c r="K2200" s="711"/>
      <c r="L2200" s="711"/>
      <c r="M2200" s="711"/>
      <c r="V2200" s="715"/>
      <c r="W2200" s="711"/>
      <c r="X2200" s="711"/>
      <c r="Y2200" s="711"/>
    </row>
    <row r="2201" spans="1:25" ht="14">
      <c r="A2201" s="711"/>
      <c r="B2201" s="711"/>
      <c r="C2201" s="750"/>
      <c r="D2201" s="711"/>
      <c r="E2201" s="711"/>
      <c r="F2201" s="711"/>
      <c r="G2201" s="711"/>
      <c r="H2201" s="711"/>
      <c r="I2201" s="711"/>
      <c r="J2201" s="711"/>
      <c r="K2201" s="711"/>
      <c r="L2201" s="711"/>
      <c r="M2201" s="711"/>
      <c r="V2201" s="715"/>
      <c r="W2201" s="711"/>
      <c r="X2201" s="711"/>
      <c r="Y2201" s="711"/>
    </row>
    <row r="2202" spans="1:25" ht="14">
      <c r="A2202" s="711"/>
      <c r="B2202" s="711"/>
      <c r="C2202" s="750"/>
      <c r="D2202" s="711"/>
      <c r="E2202" s="711"/>
      <c r="F2202" s="711"/>
      <c r="G2202" s="711"/>
      <c r="H2202" s="711"/>
      <c r="I2202" s="711"/>
      <c r="J2202" s="711"/>
      <c r="K2202" s="711"/>
      <c r="L2202" s="711"/>
      <c r="M2202" s="711"/>
      <c r="V2202" s="715"/>
      <c r="W2202" s="711"/>
      <c r="X2202" s="711"/>
      <c r="Y2202" s="711"/>
    </row>
    <row r="2203" spans="1:25" ht="14">
      <c r="A2203" s="711"/>
      <c r="B2203" s="711"/>
      <c r="C2203" s="750"/>
      <c r="D2203" s="711"/>
      <c r="E2203" s="711"/>
      <c r="F2203" s="711"/>
      <c r="G2203" s="711"/>
      <c r="H2203" s="711"/>
      <c r="I2203" s="711"/>
      <c r="J2203" s="711"/>
      <c r="K2203" s="711"/>
      <c r="L2203" s="711"/>
      <c r="M2203" s="711"/>
      <c r="V2203" s="715"/>
      <c r="W2203" s="711"/>
      <c r="X2203" s="711"/>
      <c r="Y2203" s="711"/>
    </row>
    <row r="2204" spans="1:25" ht="14">
      <c r="A2204" s="711"/>
      <c r="B2204" s="711"/>
      <c r="C2204" s="750"/>
      <c r="D2204" s="711"/>
      <c r="E2204" s="711"/>
      <c r="F2204" s="711"/>
      <c r="G2204" s="711"/>
      <c r="H2204" s="711"/>
      <c r="I2204" s="711"/>
      <c r="J2204" s="711"/>
      <c r="K2204" s="711"/>
      <c r="L2204" s="711"/>
      <c r="M2204" s="711"/>
      <c r="V2204" s="715"/>
      <c r="W2204" s="711"/>
      <c r="X2204" s="711"/>
      <c r="Y2204" s="711"/>
    </row>
    <row r="2205" spans="1:25" ht="14">
      <c r="A2205" s="711"/>
      <c r="B2205" s="711"/>
      <c r="C2205" s="750"/>
      <c r="D2205" s="711"/>
      <c r="E2205" s="711"/>
      <c r="F2205" s="711"/>
      <c r="G2205" s="711"/>
      <c r="H2205" s="711"/>
      <c r="I2205" s="711"/>
      <c r="J2205" s="711"/>
      <c r="K2205" s="711"/>
      <c r="L2205" s="711"/>
      <c r="M2205" s="711"/>
      <c r="V2205" s="715"/>
      <c r="W2205" s="711"/>
      <c r="X2205" s="711"/>
      <c r="Y2205" s="711"/>
    </row>
    <row r="2206" spans="1:25" ht="14">
      <c r="A2206" s="711"/>
      <c r="B2206" s="711"/>
      <c r="C2206" s="750"/>
      <c r="D2206" s="711"/>
      <c r="E2206" s="711"/>
      <c r="F2206" s="711"/>
      <c r="G2206" s="711"/>
      <c r="H2206" s="711"/>
      <c r="I2206" s="711"/>
      <c r="J2206" s="711"/>
      <c r="K2206" s="711"/>
      <c r="L2206" s="711"/>
      <c r="M2206" s="711"/>
      <c r="V2206" s="715"/>
      <c r="W2206" s="711"/>
      <c r="X2206" s="711"/>
      <c r="Y2206" s="711"/>
    </row>
    <row r="2207" spans="1:25" ht="14">
      <c r="A2207" s="711"/>
      <c r="B2207" s="711"/>
      <c r="C2207" s="750"/>
      <c r="D2207" s="711"/>
      <c r="E2207" s="711"/>
      <c r="F2207" s="711"/>
      <c r="G2207" s="711"/>
      <c r="H2207" s="711"/>
      <c r="I2207" s="711"/>
      <c r="J2207" s="711"/>
      <c r="K2207" s="711"/>
      <c r="L2207" s="711"/>
      <c r="M2207" s="711"/>
      <c r="V2207" s="715"/>
      <c r="W2207" s="711"/>
      <c r="X2207" s="711"/>
      <c r="Y2207" s="711"/>
    </row>
    <row r="2208" spans="1:25" ht="14">
      <c r="A2208" s="711"/>
      <c r="B2208" s="711"/>
      <c r="C2208" s="750"/>
      <c r="D2208" s="711"/>
      <c r="E2208" s="711"/>
      <c r="F2208" s="711"/>
      <c r="G2208" s="711"/>
      <c r="H2208" s="711"/>
      <c r="I2208" s="711"/>
      <c r="J2208" s="711"/>
      <c r="K2208" s="711"/>
      <c r="L2208" s="711"/>
      <c r="M2208" s="711"/>
      <c r="V2208" s="715"/>
      <c r="W2208" s="711"/>
      <c r="X2208" s="711"/>
      <c r="Y2208" s="711"/>
    </row>
    <row r="2209" spans="1:25" ht="14">
      <c r="A2209" s="711"/>
      <c r="B2209" s="711"/>
      <c r="C2209" s="750"/>
      <c r="D2209" s="711"/>
      <c r="E2209" s="711"/>
      <c r="F2209" s="711"/>
      <c r="G2209" s="711"/>
      <c r="H2209" s="711"/>
      <c r="I2209" s="711"/>
      <c r="J2209" s="711"/>
      <c r="K2209" s="711"/>
      <c r="L2209" s="711"/>
      <c r="M2209" s="711"/>
      <c r="V2209" s="715"/>
      <c r="W2209" s="711"/>
      <c r="X2209" s="711"/>
      <c r="Y2209" s="711"/>
    </row>
    <row r="2210" spans="1:25" ht="14">
      <c r="A2210" s="711"/>
      <c r="B2210" s="711"/>
      <c r="C2210" s="750"/>
      <c r="D2210" s="711"/>
      <c r="E2210" s="711"/>
      <c r="F2210" s="711"/>
      <c r="G2210" s="711"/>
      <c r="H2210" s="711"/>
      <c r="I2210" s="711"/>
      <c r="J2210" s="711"/>
      <c r="K2210" s="711"/>
      <c r="L2210" s="711"/>
      <c r="M2210" s="711"/>
      <c r="V2210" s="715"/>
      <c r="W2210" s="711"/>
      <c r="X2210" s="711"/>
      <c r="Y2210" s="711"/>
    </row>
    <row r="2211" spans="1:25" ht="14">
      <c r="A2211" s="711"/>
      <c r="B2211" s="711"/>
      <c r="C2211" s="750"/>
      <c r="D2211" s="711"/>
      <c r="E2211" s="711"/>
      <c r="F2211" s="711"/>
      <c r="G2211" s="711"/>
      <c r="H2211" s="711"/>
      <c r="I2211" s="711"/>
      <c r="J2211" s="711"/>
      <c r="K2211" s="711"/>
      <c r="L2211" s="711"/>
      <c r="M2211" s="711"/>
      <c r="V2211" s="715"/>
      <c r="W2211" s="711"/>
      <c r="X2211" s="711"/>
      <c r="Y2211" s="711"/>
    </row>
    <row r="2212" spans="1:25" ht="14">
      <c r="A2212" s="711"/>
      <c r="B2212" s="711"/>
      <c r="C2212" s="750"/>
      <c r="D2212" s="711"/>
      <c r="E2212" s="711"/>
      <c r="F2212" s="711"/>
      <c r="G2212" s="711"/>
      <c r="H2212" s="711"/>
      <c r="I2212" s="711"/>
      <c r="J2212" s="711"/>
      <c r="K2212" s="711"/>
      <c r="L2212" s="711"/>
      <c r="M2212" s="711"/>
      <c r="V2212" s="715"/>
      <c r="W2212" s="711"/>
      <c r="X2212" s="711"/>
      <c r="Y2212" s="711"/>
    </row>
    <row r="2213" spans="1:25" ht="14">
      <c r="A2213" s="711"/>
      <c r="B2213" s="711"/>
      <c r="C2213" s="750"/>
      <c r="D2213" s="711"/>
      <c r="E2213" s="711"/>
      <c r="F2213" s="711"/>
      <c r="G2213" s="711"/>
      <c r="H2213" s="711"/>
      <c r="I2213" s="711"/>
      <c r="J2213" s="711"/>
      <c r="K2213" s="711"/>
      <c r="L2213" s="711"/>
      <c r="M2213" s="711"/>
      <c r="V2213" s="715"/>
      <c r="W2213" s="711"/>
      <c r="X2213" s="711"/>
      <c r="Y2213" s="711"/>
    </row>
    <row r="2214" spans="1:25" ht="14">
      <c r="A2214" s="711"/>
      <c r="B2214" s="711"/>
      <c r="C2214" s="750"/>
      <c r="D2214" s="711"/>
      <c r="E2214" s="711"/>
      <c r="F2214" s="711"/>
      <c r="G2214" s="711"/>
      <c r="H2214" s="711"/>
      <c r="I2214" s="711"/>
      <c r="J2214" s="711"/>
      <c r="K2214" s="711"/>
      <c r="L2214" s="711"/>
      <c r="M2214" s="711"/>
      <c r="V2214" s="715"/>
      <c r="W2214" s="711"/>
      <c r="X2214" s="711"/>
      <c r="Y2214" s="711"/>
    </row>
    <row r="2215" spans="1:25" ht="14">
      <c r="A2215" s="711"/>
      <c r="B2215" s="711"/>
      <c r="C2215" s="750"/>
      <c r="D2215" s="711"/>
      <c r="E2215" s="711"/>
      <c r="F2215" s="711"/>
      <c r="G2215" s="711"/>
      <c r="H2215" s="711"/>
      <c r="I2215" s="711"/>
      <c r="J2215" s="711"/>
      <c r="K2215" s="711"/>
      <c r="L2215" s="711"/>
      <c r="M2215" s="711"/>
      <c r="V2215" s="715"/>
      <c r="W2215" s="711"/>
      <c r="X2215" s="711"/>
      <c r="Y2215" s="711"/>
    </row>
    <row r="2216" spans="1:25" ht="14">
      <c r="A2216" s="711"/>
      <c r="B2216" s="711"/>
      <c r="C2216" s="750"/>
      <c r="D2216" s="711"/>
      <c r="E2216" s="711"/>
      <c r="F2216" s="711"/>
      <c r="G2216" s="711"/>
      <c r="H2216" s="711"/>
      <c r="I2216" s="711"/>
      <c r="J2216" s="711"/>
      <c r="K2216" s="711"/>
      <c r="L2216" s="711"/>
      <c r="M2216" s="711"/>
      <c r="V2216" s="715"/>
      <c r="W2216" s="711"/>
      <c r="X2216" s="711"/>
      <c r="Y2216" s="711"/>
    </row>
    <row r="2217" spans="1:25" ht="14">
      <c r="A2217" s="711"/>
      <c r="B2217" s="711"/>
      <c r="C2217" s="750"/>
      <c r="D2217" s="711"/>
      <c r="E2217" s="711"/>
      <c r="F2217" s="711"/>
      <c r="G2217" s="711"/>
      <c r="H2217" s="711"/>
      <c r="I2217" s="711"/>
      <c r="J2217" s="711"/>
      <c r="K2217" s="711"/>
      <c r="L2217" s="711"/>
      <c r="M2217" s="711"/>
      <c r="V2217" s="715"/>
      <c r="W2217" s="711"/>
      <c r="X2217" s="711"/>
      <c r="Y2217" s="711"/>
    </row>
    <row r="2218" spans="1:25" ht="14">
      <c r="A2218" s="711"/>
      <c r="B2218" s="711"/>
      <c r="C2218" s="750"/>
      <c r="D2218" s="711"/>
      <c r="E2218" s="711"/>
      <c r="F2218" s="711"/>
      <c r="G2218" s="711"/>
      <c r="H2218" s="711"/>
      <c r="I2218" s="711"/>
      <c r="J2218" s="711"/>
      <c r="K2218" s="711"/>
      <c r="L2218" s="711"/>
      <c r="M2218" s="711"/>
      <c r="V2218" s="715"/>
      <c r="W2218" s="711"/>
      <c r="X2218" s="711"/>
      <c r="Y2218" s="711"/>
    </row>
    <row r="2219" spans="1:25" ht="14">
      <c r="A2219" s="711"/>
      <c r="B2219" s="711"/>
      <c r="C2219" s="750"/>
      <c r="D2219" s="711"/>
      <c r="E2219" s="711"/>
      <c r="F2219" s="711"/>
      <c r="G2219" s="711"/>
      <c r="H2219" s="711"/>
      <c r="I2219" s="711"/>
      <c r="J2219" s="711"/>
      <c r="K2219" s="711"/>
      <c r="L2219" s="711"/>
      <c r="M2219" s="711"/>
      <c r="V2219" s="715"/>
      <c r="W2219" s="711"/>
      <c r="X2219" s="711"/>
      <c r="Y2219" s="711"/>
    </row>
    <row r="2220" spans="1:25" ht="14">
      <c r="A2220" s="711"/>
      <c r="B2220" s="711"/>
      <c r="C2220" s="750"/>
      <c r="D2220" s="711"/>
      <c r="E2220" s="711"/>
      <c r="F2220" s="711"/>
      <c r="G2220" s="711"/>
      <c r="H2220" s="711"/>
      <c r="I2220" s="711"/>
      <c r="J2220" s="711"/>
      <c r="K2220" s="711"/>
      <c r="L2220" s="711"/>
      <c r="M2220" s="711"/>
      <c r="V2220" s="715"/>
      <c r="W2220" s="711"/>
      <c r="X2220" s="711"/>
      <c r="Y2220" s="711"/>
    </row>
    <row r="2221" spans="1:25" ht="14">
      <c r="A2221" s="711"/>
      <c r="B2221" s="711"/>
      <c r="C2221" s="750"/>
      <c r="D2221" s="711"/>
      <c r="E2221" s="711"/>
      <c r="F2221" s="711"/>
      <c r="G2221" s="711"/>
      <c r="H2221" s="711"/>
      <c r="I2221" s="711"/>
      <c r="J2221" s="711"/>
      <c r="K2221" s="711"/>
      <c r="L2221" s="711"/>
      <c r="M2221" s="711"/>
      <c r="V2221" s="715"/>
      <c r="W2221" s="711"/>
      <c r="X2221" s="711"/>
      <c r="Y2221" s="711"/>
    </row>
    <row r="2222" spans="1:25" ht="14">
      <c r="A2222" s="711"/>
      <c r="B2222" s="711"/>
      <c r="C2222" s="750"/>
      <c r="D2222" s="711"/>
      <c r="E2222" s="711"/>
      <c r="F2222" s="711"/>
      <c r="G2222" s="711"/>
      <c r="H2222" s="711"/>
      <c r="I2222" s="711"/>
      <c r="J2222" s="711"/>
      <c r="K2222" s="711"/>
      <c r="L2222" s="711"/>
      <c r="M2222" s="711"/>
      <c r="V2222" s="715"/>
      <c r="W2222" s="711"/>
      <c r="X2222" s="711"/>
      <c r="Y2222" s="711"/>
    </row>
    <row r="2223" spans="1:25" ht="14">
      <c r="A2223" s="711"/>
      <c r="B2223" s="711"/>
      <c r="C2223" s="750"/>
      <c r="D2223" s="711"/>
      <c r="E2223" s="711"/>
      <c r="F2223" s="711"/>
      <c r="G2223" s="711"/>
      <c r="H2223" s="711"/>
      <c r="I2223" s="711"/>
      <c r="J2223" s="711"/>
      <c r="K2223" s="711"/>
      <c r="L2223" s="711"/>
      <c r="M2223" s="711"/>
      <c r="V2223" s="715"/>
      <c r="W2223" s="711"/>
      <c r="X2223" s="711"/>
      <c r="Y2223" s="711"/>
    </row>
    <row r="2224" spans="1:25" ht="14">
      <c r="A2224" s="711"/>
      <c r="B2224" s="711"/>
      <c r="C2224" s="750"/>
      <c r="D2224" s="711"/>
      <c r="E2224" s="711"/>
      <c r="F2224" s="711"/>
      <c r="G2224" s="711"/>
      <c r="H2224" s="711"/>
      <c r="I2224" s="711"/>
      <c r="J2224" s="711"/>
      <c r="K2224" s="711"/>
      <c r="L2224" s="711"/>
      <c r="M2224" s="711"/>
      <c r="V2224" s="715"/>
      <c r="W2224" s="711"/>
      <c r="X2224" s="711"/>
      <c r="Y2224" s="711"/>
    </row>
    <row r="2225" spans="1:25" ht="14">
      <c r="A2225" s="711"/>
      <c r="B2225" s="711"/>
      <c r="C2225" s="750"/>
      <c r="D2225" s="711"/>
      <c r="E2225" s="711"/>
      <c r="F2225" s="711"/>
      <c r="G2225" s="711"/>
      <c r="H2225" s="711"/>
      <c r="I2225" s="711"/>
      <c r="J2225" s="711"/>
      <c r="K2225" s="711"/>
      <c r="L2225" s="711"/>
      <c r="M2225" s="711"/>
      <c r="V2225" s="715"/>
      <c r="W2225" s="711"/>
      <c r="X2225" s="711"/>
      <c r="Y2225" s="711"/>
    </row>
    <row r="2226" spans="1:25" ht="14">
      <c r="A2226" s="711"/>
      <c r="B2226" s="711"/>
      <c r="C2226" s="750"/>
      <c r="D2226" s="711"/>
      <c r="E2226" s="711"/>
      <c r="F2226" s="711"/>
      <c r="G2226" s="711"/>
      <c r="H2226" s="711"/>
      <c r="I2226" s="711"/>
      <c r="J2226" s="711"/>
      <c r="K2226" s="711"/>
      <c r="L2226" s="711"/>
      <c r="M2226" s="711"/>
      <c r="V2226" s="715"/>
      <c r="W2226" s="711"/>
      <c r="X2226" s="711"/>
      <c r="Y2226" s="711"/>
    </row>
    <row r="2227" spans="1:25" ht="14">
      <c r="A2227" s="711"/>
      <c r="B2227" s="711"/>
      <c r="C2227" s="750"/>
      <c r="D2227" s="711"/>
      <c r="E2227" s="711"/>
      <c r="F2227" s="711"/>
      <c r="G2227" s="711"/>
      <c r="H2227" s="711"/>
      <c r="I2227" s="711"/>
      <c r="J2227" s="711"/>
      <c r="K2227" s="711"/>
      <c r="L2227" s="711"/>
      <c r="M2227" s="711"/>
      <c r="V2227" s="715"/>
      <c r="W2227" s="711"/>
      <c r="X2227" s="711"/>
      <c r="Y2227" s="711"/>
    </row>
    <row r="2228" spans="1:25" ht="14">
      <c r="A2228" s="711"/>
      <c r="B2228" s="711"/>
      <c r="C2228" s="750"/>
      <c r="D2228" s="711"/>
      <c r="E2228" s="711"/>
      <c r="F2228" s="711"/>
      <c r="G2228" s="711"/>
      <c r="H2228" s="711"/>
      <c r="I2228" s="711"/>
      <c r="J2228" s="711"/>
      <c r="K2228" s="711"/>
      <c r="L2228" s="711"/>
      <c r="M2228" s="711"/>
      <c r="V2228" s="715"/>
      <c r="W2228" s="711"/>
      <c r="X2228" s="711"/>
      <c r="Y2228" s="711"/>
    </row>
    <row r="2229" spans="1:25" ht="14">
      <c r="A2229" s="711"/>
      <c r="B2229" s="711"/>
      <c r="C2229" s="750"/>
      <c r="D2229" s="711"/>
      <c r="E2229" s="711"/>
      <c r="F2229" s="711"/>
      <c r="G2229" s="711"/>
      <c r="H2229" s="711"/>
      <c r="I2229" s="711"/>
      <c r="J2229" s="711"/>
      <c r="K2229" s="711"/>
      <c r="L2229" s="711"/>
      <c r="M2229" s="711"/>
      <c r="V2229" s="715"/>
      <c r="W2229" s="711"/>
      <c r="X2229" s="711"/>
      <c r="Y2229" s="711"/>
    </row>
    <row r="2230" spans="1:25" ht="14">
      <c r="A2230" s="711"/>
      <c r="B2230" s="711"/>
      <c r="C2230" s="750"/>
      <c r="D2230" s="711"/>
      <c r="E2230" s="711"/>
      <c r="F2230" s="711"/>
      <c r="G2230" s="711"/>
      <c r="H2230" s="711"/>
      <c r="I2230" s="711"/>
      <c r="J2230" s="711"/>
      <c r="K2230" s="711"/>
      <c r="L2230" s="711"/>
      <c r="M2230" s="711"/>
      <c r="V2230" s="715"/>
      <c r="W2230" s="711"/>
      <c r="X2230" s="711"/>
      <c r="Y2230" s="711"/>
    </row>
    <row r="2231" spans="1:25" ht="14">
      <c r="A2231" s="711"/>
      <c r="B2231" s="711"/>
      <c r="C2231" s="750"/>
      <c r="D2231" s="711"/>
      <c r="E2231" s="711"/>
      <c r="F2231" s="711"/>
      <c r="G2231" s="711"/>
      <c r="H2231" s="711"/>
      <c r="I2231" s="711"/>
      <c r="J2231" s="711"/>
      <c r="K2231" s="711"/>
      <c r="L2231" s="711"/>
      <c r="M2231" s="711"/>
      <c r="V2231" s="715"/>
      <c r="W2231" s="711"/>
      <c r="X2231" s="711"/>
      <c r="Y2231" s="711"/>
    </row>
    <row r="2232" spans="1:25" ht="14">
      <c r="A2232" s="711"/>
      <c r="B2232" s="711"/>
      <c r="C2232" s="750"/>
      <c r="D2232" s="711"/>
      <c r="E2232" s="711"/>
      <c r="F2232" s="711"/>
      <c r="G2232" s="711"/>
      <c r="H2232" s="711"/>
      <c r="I2232" s="711"/>
      <c r="J2232" s="711"/>
      <c r="K2232" s="711"/>
      <c r="L2232" s="711"/>
      <c r="M2232" s="711"/>
      <c r="V2232" s="715"/>
      <c r="W2232" s="711"/>
      <c r="X2232" s="711"/>
      <c r="Y2232" s="711"/>
    </row>
    <row r="2233" spans="1:25" ht="14">
      <c r="A2233" s="711"/>
      <c r="B2233" s="711"/>
      <c r="C2233" s="750"/>
      <c r="D2233" s="711"/>
      <c r="E2233" s="711"/>
      <c r="F2233" s="711"/>
      <c r="G2233" s="711"/>
      <c r="H2233" s="711"/>
      <c r="I2233" s="711"/>
      <c r="J2233" s="711"/>
      <c r="K2233" s="711"/>
      <c r="L2233" s="711"/>
      <c r="M2233" s="711"/>
      <c r="V2233" s="715"/>
      <c r="W2233" s="711"/>
      <c r="X2233" s="711"/>
      <c r="Y2233" s="711"/>
    </row>
    <row r="2234" spans="1:25" ht="14">
      <c r="A2234" s="711"/>
      <c r="B2234" s="711"/>
      <c r="C2234" s="750"/>
      <c r="D2234" s="711"/>
      <c r="E2234" s="711"/>
      <c r="F2234" s="711"/>
      <c r="G2234" s="711"/>
      <c r="H2234" s="711"/>
      <c r="I2234" s="711"/>
      <c r="J2234" s="711"/>
      <c r="K2234" s="711"/>
      <c r="L2234" s="711"/>
      <c r="M2234" s="711"/>
      <c r="V2234" s="715"/>
      <c r="W2234" s="711"/>
      <c r="X2234" s="711"/>
      <c r="Y2234" s="711"/>
    </row>
    <row r="2235" spans="1:25" ht="14">
      <c r="A2235" s="711"/>
      <c r="B2235" s="711"/>
      <c r="C2235" s="750"/>
      <c r="D2235" s="711"/>
      <c r="E2235" s="711"/>
      <c r="F2235" s="711"/>
      <c r="G2235" s="711"/>
      <c r="H2235" s="711"/>
      <c r="I2235" s="711"/>
      <c r="J2235" s="711"/>
      <c r="K2235" s="711"/>
      <c r="L2235" s="711"/>
      <c r="M2235" s="711"/>
      <c r="V2235" s="715"/>
      <c r="W2235" s="711"/>
      <c r="X2235" s="711"/>
      <c r="Y2235" s="711"/>
    </row>
    <row r="2236" spans="1:25" ht="14">
      <c r="A2236" s="711"/>
      <c r="B2236" s="711"/>
      <c r="C2236" s="750"/>
      <c r="D2236" s="711"/>
      <c r="E2236" s="711"/>
      <c r="F2236" s="711"/>
      <c r="G2236" s="711"/>
      <c r="H2236" s="711"/>
      <c r="I2236" s="711"/>
      <c r="J2236" s="711"/>
      <c r="K2236" s="711"/>
      <c r="L2236" s="711"/>
      <c r="M2236" s="711"/>
      <c r="V2236" s="715"/>
      <c r="W2236" s="711"/>
      <c r="X2236" s="711"/>
      <c r="Y2236" s="711"/>
    </row>
    <row r="2237" spans="1:25" ht="14">
      <c r="A2237" s="711"/>
      <c r="B2237" s="711"/>
      <c r="C2237" s="750"/>
      <c r="D2237" s="711"/>
      <c r="E2237" s="711"/>
      <c r="F2237" s="711"/>
      <c r="G2237" s="711"/>
      <c r="H2237" s="711"/>
      <c r="I2237" s="711"/>
      <c r="J2237" s="711"/>
      <c r="K2237" s="711"/>
      <c r="L2237" s="711"/>
      <c r="M2237" s="711"/>
      <c r="V2237" s="715"/>
      <c r="W2237" s="711"/>
      <c r="X2237" s="711"/>
      <c r="Y2237" s="711"/>
    </row>
    <row r="2238" spans="1:25" ht="14">
      <c r="A2238" s="711"/>
      <c r="B2238" s="711"/>
      <c r="C2238" s="750"/>
      <c r="D2238" s="711"/>
      <c r="E2238" s="711"/>
      <c r="F2238" s="711"/>
      <c r="G2238" s="711"/>
      <c r="H2238" s="711"/>
      <c r="I2238" s="711"/>
      <c r="J2238" s="711"/>
      <c r="K2238" s="711"/>
      <c r="L2238" s="711"/>
      <c r="M2238" s="711"/>
      <c r="V2238" s="715"/>
      <c r="W2238" s="711"/>
      <c r="X2238" s="711"/>
      <c r="Y2238" s="711"/>
    </row>
    <row r="2239" spans="1:25" ht="14">
      <c r="A2239" s="711"/>
      <c r="B2239" s="711"/>
      <c r="C2239" s="750"/>
      <c r="D2239" s="711"/>
      <c r="E2239" s="711"/>
      <c r="F2239" s="711"/>
      <c r="G2239" s="711"/>
      <c r="H2239" s="711"/>
      <c r="I2239" s="711"/>
      <c r="J2239" s="711"/>
      <c r="K2239" s="711"/>
      <c r="L2239" s="711"/>
      <c r="M2239" s="711"/>
      <c r="V2239" s="715"/>
      <c r="W2239" s="711"/>
      <c r="X2239" s="711"/>
      <c r="Y2239" s="711"/>
    </row>
    <row r="2240" spans="1:25" ht="14">
      <c r="A2240" s="711"/>
      <c r="B2240" s="711"/>
      <c r="C2240" s="750"/>
      <c r="D2240" s="711"/>
      <c r="E2240" s="711"/>
      <c r="F2240" s="711"/>
      <c r="G2240" s="711"/>
      <c r="H2240" s="711"/>
      <c r="I2240" s="711"/>
      <c r="J2240" s="711"/>
      <c r="K2240" s="711"/>
      <c r="L2240" s="711"/>
      <c r="M2240" s="711"/>
      <c r="V2240" s="715"/>
      <c r="W2240" s="711"/>
      <c r="X2240" s="711"/>
      <c r="Y2240" s="711"/>
    </row>
    <row r="2241" spans="1:25" ht="14">
      <c r="A2241" s="711"/>
      <c r="B2241" s="711"/>
      <c r="C2241" s="750"/>
      <c r="D2241" s="711"/>
      <c r="E2241" s="711"/>
      <c r="F2241" s="711"/>
      <c r="G2241" s="711"/>
      <c r="H2241" s="711"/>
      <c r="I2241" s="711"/>
      <c r="J2241" s="711"/>
      <c r="K2241" s="711"/>
      <c r="L2241" s="711"/>
      <c r="M2241" s="711"/>
      <c r="V2241" s="715"/>
      <c r="W2241" s="711"/>
      <c r="X2241" s="711"/>
      <c r="Y2241" s="711"/>
    </row>
    <row r="2242" spans="1:25" ht="14">
      <c r="A2242" s="711"/>
      <c r="B2242" s="711"/>
      <c r="C2242" s="750"/>
      <c r="D2242" s="711"/>
      <c r="E2242" s="711"/>
      <c r="F2242" s="711"/>
      <c r="G2242" s="711"/>
      <c r="H2242" s="711"/>
      <c r="I2242" s="711"/>
      <c r="J2242" s="711"/>
      <c r="K2242" s="711"/>
      <c r="L2242" s="711"/>
      <c r="M2242" s="711"/>
      <c r="V2242" s="715"/>
      <c r="W2242" s="711"/>
      <c r="X2242" s="711"/>
      <c r="Y2242" s="711"/>
    </row>
    <row r="2243" spans="1:25" ht="14">
      <c r="A2243" s="711"/>
      <c r="B2243" s="711"/>
      <c r="C2243" s="750"/>
      <c r="D2243" s="711"/>
      <c r="E2243" s="711"/>
      <c r="F2243" s="711"/>
      <c r="G2243" s="711"/>
      <c r="H2243" s="711"/>
      <c r="I2243" s="711"/>
      <c r="J2243" s="711"/>
      <c r="K2243" s="711"/>
      <c r="L2243" s="711"/>
      <c r="M2243" s="711"/>
      <c r="V2243" s="715"/>
      <c r="W2243" s="711"/>
      <c r="X2243" s="711"/>
      <c r="Y2243" s="711"/>
    </row>
    <row r="2244" spans="1:25" ht="14">
      <c r="A2244" s="711"/>
      <c r="B2244" s="711"/>
      <c r="C2244" s="750"/>
      <c r="D2244" s="711"/>
      <c r="E2244" s="711"/>
      <c r="F2244" s="711"/>
      <c r="G2244" s="711"/>
      <c r="H2244" s="711"/>
      <c r="I2244" s="711"/>
      <c r="J2244" s="711"/>
      <c r="K2244" s="711"/>
      <c r="L2244" s="711"/>
      <c r="M2244" s="711"/>
      <c r="V2244" s="715"/>
      <c r="W2244" s="711"/>
      <c r="X2244" s="711"/>
      <c r="Y2244" s="711"/>
    </row>
    <row r="2245" spans="1:25" ht="14">
      <c r="A2245" s="711"/>
      <c r="B2245" s="711"/>
      <c r="C2245" s="750"/>
      <c r="D2245" s="711"/>
      <c r="E2245" s="711"/>
      <c r="F2245" s="711"/>
      <c r="G2245" s="711"/>
      <c r="H2245" s="711"/>
      <c r="I2245" s="711"/>
      <c r="J2245" s="711"/>
      <c r="K2245" s="711"/>
      <c r="L2245" s="711"/>
      <c r="M2245" s="711"/>
      <c r="V2245" s="715"/>
      <c r="W2245" s="711"/>
      <c r="X2245" s="711"/>
      <c r="Y2245" s="711"/>
    </row>
    <row r="2246" spans="1:25" ht="14">
      <c r="A2246" s="711"/>
      <c r="B2246" s="711"/>
      <c r="C2246" s="750"/>
      <c r="D2246" s="711"/>
      <c r="E2246" s="711"/>
      <c r="F2246" s="711"/>
      <c r="G2246" s="711"/>
      <c r="H2246" s="711"/>
      <c r="I2246" s="711"/>
      <c r="J2246" s="711"/>
      <c r="K2246" s="711"/>
      <c r="L2246" s="711"/>
      <c r="M2246" s="711"/>
      <c r="V2246" s="715"/>
      <c r="W2246" s="711"/>
      <c r="X2246" s="711"/>
      <c r="Y2246" s="711"/>
    </row>
    <row r="2247" spans="1:25" ht="14">
      <c r="A2247" s="711"/>
      <c r="B2247" s="711"/>
      <c r="C2247" s="750"/>
      <c r="D2247" s="711"/>
      <c r="E2247" s="711"/>
      <c r="F2247" s="711"/>
      <c r="G2247" s="711"/>
      <c r="H2247" s="711"/>
      <c r="I2247" s="711"/>
      <c r="J2247" s="711"/>
      <c r="K2247" s="711"/>
      <c r="L2247" s="711"/>
      <c r="M2247" s="711"/>
      <c r="V2247" s="715"/>
      <c r="W2247" s="711"/>
      <c r="X2247" s="711"/>
      <c r="Y2247" s="711"/>
    </row>
    <row r="2248" spans="1:25" ht="14">
      <c r="A2248" s="711"/>
      <c r="B2248" s="711"/>
      <c r="C2248" s="750"/>
      <c r="D2248" s="711"/>
      <c r="E2248" s="711"/>
      <c r="F2248" s="711"/>
      <c r="G2248" s="711"/>
      <c r="H2248" s="711"/>
      <c r="I2248" s="711"/>
      <c r="J2248" s="711"/>
      <c r="K2248" s="711"/>
      <c r="L2248" s="711"/>
      <c r="M2248" s="711"/>
      <c r="V2248" s="715"/>
      <c r="W2248" s="711"/>
      <c r="X2248" s="711"/>
      <c r="Y2248" s="711"/>
    </row>
    <row r="2249" spans="1:25" ht="14">
      <c r="A2249" s="711"/>
      <c r="B2249" s="711"/>
      <c r="C2249" s="750"/>
      <c r="D2249" s="711"/>
      <c r="E2249" s="711"/>
      <c r="F2249" s="711"/>
      <c r="G2249" s="711"/>
      <c r="H2249" s="711"/>
      <c r="I2249" s="711"/>
      <c r="J2249" s="711"/>
      <c r="K2249" s="711"/>
      <c r="L2249" s="711"/>
      <c r="M2249" s="711"/>
      <c r="V2249" s="715"/>
      <c r="W2249" s="711"/>
      <c r="X2249" s="711"/>
      <c r="Y2249" s="711"/>
    </row>
    <row r="2250" spans="1:25" ht="14">
      <c r="A2250" s="711"/>
      <c r="B2250" s="711"/>
      <c r="C2250" s="750"/>
      <c r="D2250" s="711"/>
      <c r="E2250" s="711"/>
      <c r="F2250" s="711"/>
      <c r="G2250" s="711"/>
      <c r="H2250" s="711"/>
      <c r="I2250" s="711"/>
      <c r="J2250" s="711"/>
      <c r="K2250" s="711"/>
      <c r="L2250" s="711"/>
      <c r="M2250" s="711"/>
      <c r="V2250" s="715"/>
      <c r="W2250" s="711"/>
      <c r="X2250" s="711"/>
      <c r="Y2250" s="711"/>
    </row>
    <row r="2251" spans="1:25" ht="14">
      <c r="A2251" s="711"/>
      <c r="B2251" s="711"/>
      <c r="C2251" s="750"/>
      <c r="D2251" s="711"/>
      <c r="E2251" s="711"/>
      <c r="F2251" s="711"/>
      <c r="G2251" s="711"/>
      <c r="H2251" s="711"/>
      <c r="I2251" s="711"/>
      <c r="J2251" s="711"/>
      <c r="K2251" s="711"/>
      <c r="L2251" s="711"/>
      <c r="M2251" s="711"/>
      <c r="V2251" s="715"/>
      <c r="W2251" s="711"/>
      <c r="X2251" s="711"/>
      <c r="Y2251" s="711"/>
    </row>
    <row r="2252" spans="1:25" ht="14">
      <c r="A2252" s="711"/>
      <c r="B2252" s="711"/>
      <c r="C2252" s="750"/>
      <c r="D2252" s="711"/>
      <c r="E2252" s="711"/>
      <c r="F2252" s="711"/>
      <c r="G2252" s="711"/>
      <c r="H2252" s="711"/>
      <c r="I2252" s="711"/>
      <c r="J2252" s="711"/>
      <c r="K2252" s="711"/>
      <c r="L2252" s="711"/>
      <c r="M2252" s="711"/>
      <c r="V2252" s="715"/>
      <c r="W2252" s="711"/>
      <c r="X2252" s="711"/>
      <c r="Y2252" s="711"/>
    </row>
    <row r="2253" spans="1:25" ht="14">
      <c r="A2253" s="711"/>
      <c r="B2253" s="711"/>
      <c r="C2253" s="750"/>
      <c r="D2253" s="711"/>
      <c r="E2253" s="711"/>
      <c r="F2253" s="711"/>
      <c r="G2253" s="711"/>
      <c r="H2253" s="711"/>
      <c r="I2253" s="711"/>
      <c r="J2253" s="711"/>
      <c r="K2253" s="711"/>
      <c r="L2253" s="711"/>
      <c r="M2253" s="711"/>
      <c r="V2253" s="715"/>
      <c r="W2253" s="711"/>
      <c r="X2253" s="711"/>
      <c r="Y2253" s="711"/>
    </row>
    <row r="2254" spans="1:25" ht="14">
      <c r="A2254" s="711"/>
      <c r="B2254" s="711"/>
      <c r="C2254" s="750"/>
      <c r="D2254" s="711"/>
      <c r="E2254" s="711"/>
      <c r="F2254" s="711"/>
      <c r="G2254" s="711"/>
      <c r="H2254" s="711"/>
      <c r="I2254" s="711"/>
      <c r="J2254" s="711"/>
      <c r="K2254" s="711"/>
      <c r="L2254" s="711"/>
      <c r="M2254" s="711"/>
      <c r="V2254" s="715"/>
      <c r="W2254" s="711"/>
      <c r="X2254" s="711"/>
      <c r="Y2254" s="711"/>
    </row>
    <row r="2255" spans="1:25" ht="14">
      <c r="A2255" s="711"/>
      <c r="B2255" s="711"/>
      <c r="C2255" s="750"/>
      <c r="D2255" s="711"/>
      <c r="E2255" s="711"/>
      <c r="F2255" s="711"/>
      <c r="G2255" s="711"/>
      <c r="H2255" s="711"/>
      <c r="I2255" s="711"/>
      <c r="J2255" s="711"/>
      <c r="K2255" s="711"/>
      <c r="L2255" s="711"/>
      <c r="M2255" s="711"/>
      <c r="V2255" s="715"/>
      <c r="W2255" s="711"/>
      <c r="X2255" s="711"/>
      <c r="Y2255" s="711"/>
    </row>
    <row r="2256" spans="1:25" ht="14">
      <c r="A2256" s="711"/>
      <c r="B2256" s="711"/>
      <c r="C2256" s="750"/>
      <c r="D2256" s="711"/>
      <c r="E2256" s="711"/>
      <c r="F2256" s="711"/>
      <c r="G2256" s="711"/>
      <c r="H2256" s="711"/>
      <c r="I2256" s="711"/>
      <c r="J2256" s="711"/>
      <c r="K2256" s="711"/>
      <c r="L2256" s="711"/>
      <c r="M2256" s="711"/>
      <c r="V2256" s="715"/>
      <c r="W2256" s="711"/>
      <c r="X2256" s="711"/>
      <c r="Y2256" s="711"/>
    </row>
    <row r="2257" spans="1:25" ht="14">
      <c r="A2257" s="711"/>
      <c r="B2257" s="711"/>
      <c r="C2257" s="750"/>
      <c r="D2257" s="711"/>
      <c r="E2257" s="711"/>
      <c r="F2257" s="711"/>
      <c r="G2257" s="711"/>
      <c r="H2257" s="711"/>
      <c r="I2257" s="711"/>
      <c r="J2257" s="711"/>
      <c r="K2257" s="711"/>
      <c r="L2257" s="711"/>
      <c r="M2257" s="711"/>
      <c r="V2257" s="715"/>
      <c r="W2257" s="711"/>
      <c r="X2257" s="711"/>
      <c r="Y2257" s="711"/>
    </row>
    <row r="2258" spans="1:25" ht="14">
      <c r="A2258" s="711"/>
      <c r="B2258" s="711"/>
      <c r="C2258" s="750"/>
      <c r="D2258" s="711"/>
      <c r="E2258" s="711"/>
      <c r="F2258" s="711"/>
      <c r="G2258" s="711"/>
      <c r="H2258" s="711"/>
      <c r="I2258" s="711"/>
      <c r="J2258" s="711"/>
      <c r="K2258" s="711"/>
      <c r="L2258" s="711"/>
      <c r="M2258" s="711"/>
      <c r="V2258" s="715"/>
      <c r="W2258" s="711"/>
      <c r="X2258" s="711"/>
      <c r="Y2258" s="711"/>
    </row>
    <row r="2259" spans="1:25" ht="14">
      <c r="A2259" s="711"/>
      <c r="B2259" s="711"/>
      <c r="C2259" s="750"/>
      <c r="D2259" s="711"/>
      <c r="E2259" s="711"/>
      <c r="F2259" s="711"/>
      <c r="G2259" s="711"/>
      <c r="H2259" s="711"/>
      <c r="I2259" s="711"/>
      <c r="J2259" s="711"/>
      <c r="K2259" s="711"/>
      <c r="L2259" s="711"/>
      <c r="M2259" s="711"/>
      <c r="V2259" s="715"/>
      <c r="W2259" s="711"/>
      <c r="X2259" s="711"/>
      <c r="Y2259" s="711"/>
    </row>
    <row r="2260" spans="1:25" ht="14">
      <c r="A2260" s="711"/>
      <c r="B2260" s="711"/>
      <c r="C2260" s="750"/>
      <c r="D2260" s="711"/>
      <c r="E2260" s="711"/>
      <c r="F2260" s="711"/>
      <c r="G2260" s="711"/>
      <c r="H2260" s="711"/>
      <c r="I2260" s="711"/>
      <c r="J2260" s="711"/>
      <c r="K2260" s="711"/>
      <c r="L2260" s="711"/>
      <c r="M2260" s="711"/>
      <c r="V2260" s="715"/>
      <c r="W2260" s="711"/>
      <c r="X2260" s="711"/>
      <c r="Y2260" s="711"/>
    </row>
    <row r="2261" spans="1:25" ht="14">
      <c r="A2261" s="711"/>
      <c r="B2261" s="711"/>
      <c r="C2261" s="750"/>
      <c r="D2261" s="711"/>
      <c r="E2261" s="711"/>
      <c r="F2261" s="711"/>
      <c r="G2261" s="711"/>
      <c r="H2261" s="711"/>
      <c r="I2261" s="711"/>
      <c r="J2261" s="711"/>
      <c r="K2261" s="711"/>
      <c r="L2261" s="711"/>
      <c r="M2261" s="711"/>
      <c r="V2261" s="715"/>
      <c r="W2261" s="711"/>
      <c r="X2261" s="711"/>
      <c r="Y2261" s="711"/>
    </row>
    <row r="2262" spans="1:25" ht="14">
      <c r="A2262" s="711"/>
      <c r="B2262" s="711"/>
      <c r="C2262" s="750"/>
      <c r="D2262" s="711"/>
      <c r="E2262" s="711"/>
      <c r="F2262" s="711"/>
      <c r="G2262" s="711"/>
      <c r="H2262" s="711"/>
      <c r="I2262" s="711"/>
      <c r="J2262" s="711"/>
      <c r="K2262" s="711"/>
      <c r="L2262" s="711"/>
      <c r="M2262" s="711"/>
      <c r="V2262" s="715"/>
      <c r="W2262" s="711"/>
      <c r="X2262" s="711"/>
      <c r="Y2262" s="711"/>
    </row>
    <row r="2263" spans="1:25" ht="14">
      <c r="A2263" s="711"/>
      <c r="B2263" s="711"/>
      <c r="C2263" s="750"/>
      <c r="D2263" s="711"/>
      <c r="E2263" s="711"/>
      <c r="F2263" s="711"/>
      <c r="G2263" s="711"/>
      <c r="H2263" s="711"/>
      <c r="I2263" s="711"/>
      <c r="J2263" s="711"/>
      <c r="K2263" s="711"/>
      <c r="L2263" s="711"/>
      <c r="M2263" s="711"/>
      <c r="V2263" s="715"/>
      <c r="W2263" s="711"/>
      <c r="X2263" s="711"/>
      <c r="Y2263" s="711"/>
    </row>
    <row r="2264" spans="1:25" ht="14">
      <c r="A2264" s="711"/>
      <c r="B2264" s="711"/>
      <c r="C2264" s="750"/>
      <c r="D2264" s="711"/>
      <c r="E2264" s="711"/>
      <c r="F2264" s="711"/>
      <c r="G2264" s="711"/>
      <c r="H2264" s="711"/>
      <c r="I2264" s="711"/>
      <c r="J2264" s="711"/>
      <c r="K2264" s="711"/>
      <c r="L2264" s="711"/>
      <c r="M2264" s="711"/>
      <c r="V2264" s="715"/>
      <c r="W2264" s="711"/>
      <c r="X2264" s="711"/>
      <c r="Y2264" s="711"/>
    </row>
    <row r="2265" spans="1:25" ht="14">
      <c r="A2265" s="711"/>
      <c r="B2265" s="711"/>
      <c r="C2265" s="750"/>
      <c r="D2265" s="711"/>
      <c r="E2265" s="711"/>
      <c r="F2265" s="711"/>
      <c r="G2265" s="711"/>
      <c r="H2265" s="711"/>
      <c r="I2265" s="711"/>
      <c r="J2265" s="711"/>
      <c r="K2265" s="711"/>
      <c r="L2265" s="711"/>
      <c r="M2265" s="711"/>
      <c r="V2265" s="715"/>
      <c r="W2265" s="711"/>
      <c r="X2265" s="711"/>
      <c r="Y2265" s="711"/>
    </row>
    <row r="2266" spans="1:25" ht="14">
      <c r="A2266" s="711"/>
      <c r="B2266" s="711"/>
      <c r="C2266" s="750"/>
      <c r="D2266" s="711"/>
      <c r="E2266" s="711"/>
      <c r="F2266" s="711"/>
      <c r="G2266" s="711"/>
      <c r="H2266" s="711"/>
      <c r="I2266" s="711"/>
      <c r="J2266" s="711"/>
      <c r="K2266" s="711"/>
      <c r="L2266" s="711"/>
      <c r="M2266" s="711"/>
      <c r="V2266" s="715"/>
      <c r="W2266" s="711"/>
      <c r="X2266" s="711"/>
      <c r="Y2266" s="711"/>
    </row>
    <row r="2267" spans="1:25" ht="14">
      <c r="A2267" s="711"/>
      <c r="B2267" s="711"/>
      <c r="C2267" s="750"/>
      <c r="D2267" s="711"/>
      <c r="E2267" s="711"/>
      <c r="F2267" s="711"/>
      <c r="G2267" s="711"/>
      <c r="H2267" s="711"/>
      <c r="I2267" s="711"/>
      <c r="J2267" s="711"/>
      <c r="K2267" s="711"/>
      <c r="L2267" s="711"/>
      <c r="M2267" s="711"/>
      <c r="V2267" s="715"/>
      <c r="W2267" s="711"/>
      <c r="X2267" s="711"/>
      <c r="Y2267" s="711"/>
    </row>
    <row r="2268" spans="1:25" ht="14">
      <c r="A2268" s="711"/>
      <c r="B2268" s="711"/>
      <c r="C2268" s="750"/>
      <c r="D2268" s="711"/>
      <c r="E2268" s="711"/>
      <c r="F2268" s="711"/>
      <c r="G2268" s="711"/>
      <c r="H2268" s="711"/>
      <c r="I2268" s="711"/>
      <c r="J2268" s="711"/>
      <c r="K2268" s="711"/>
      <c r="L2268" s="711"/>
      <c r="M2268" s="711"/>
      <c r="V2268" s="715"/>
      <c r="W2268" s="711"/>
      <c r="X2268" s="711"/>
      <c r="Y2268" s="711"/>
    </row>
    <row r="2269" spans="1:25" ht="14">
      <c r="A2269" s="711"/>
      <c r="B2269" s="711"/>
      <c r="C2269" s="750"/>
      <c r="D2269" s="711"/>
      <c r="E2269" s="711"/>
      <c r="F2269" s="711"/>
      <c r="G2269" s="711"/>
      <c r="H2269" s="711"/>
      <c r="I2269" s="711"/>
      <c r="J2269" s="711"/>
      <c r="K2269" s="711"/>
      <c r="L2269" s="711"/>
      <c r="M2269" s="711"/>
      <c r="V2269" s="715"/>
      <c r="W2269" s="711"/>
      <c r="X2269" s="711"/>
      <c r="Y2269" s="711"/>
    </row>
    <row r="2270" spans="1:25" ht="14">
      <c r="A2270" s="711"/>
      <c r="B2270" s="711"/>
      <c r="C2270" s="750"/>
      <c r="D2270" s="711"/>
      <c r="E2270" s="711"/>
      <c r="F2270" s="711"/>
      <c r="G2270" s="711"/>
      <c r="H2270" s="711"/>
      <c r="I2270" s="711"/>
      <c r="J2270" s="711"/>
      <c r="K2270" s="711"/>
      <c r="L2270" s="711"/>
      <c r="M2270" s="711"/>
      <c r="V2270" s="715"/>
      <c r="W2270" s="711"/>
      <c r="X2270" s="711"/>
      <c r="Y2270" s="711"/>
    </row>
    <row r="2271" spans="1:25" ht="14">
      <c r="A2271" s="711"/>
      <c r="B2271" s="711"/>
      <c r="C2271" s="750"/>
      <c r="D2271" s="711"/>
      <c r="E2271" s="711"/>
      <c r="F2271" s="711"/>
      <c r="G2271" s="711"/>
      <c r="H2271" s="711"/>
      <c r="I2271" s="711"/>
      <c r="J2271" s="711"/>
      <c r="K2271" s="711"/>
      <c r="L2271" s="711"/>
      <c r="M2271" s="711"/>
      <c r="V2271" s="715"/>
      <c r="W2271" s="711"/>
      <c r="X2271" s="711"/>
      <c r="Y2271" s="711"/>
    </row>
    <row r="2272" spans="1:25" ht="14">
      <c r="A2272" s="711"/>
      <c r="B2272" s="711"/>
      <c r="C2272" s="750"/>
      <c r="D2272" s="711"/>
      <c r="E2272" s="711"/>
      <c r="F2272" s="711"/>
      <c r="G2272" s="711"/>
      <c r="H2272" s="711"/>
      <c r="I2272" s="711"/>
      <c r="J2272" s="711"/>
      <c r="K2272" s="711"/>
      <c r="L2272" s="711"/>
      <c r="M2272" s="711"/>
      <c r="V2272" s="715"/>
      <c r="W2272" s="711"/>
      <c r="X2272" s="711"/>
      <c r="Y2272" s="711"/>
    </row>
    <row r="2273" spans="1:25" ht="14">
      <c r="A2273" s="711"/>
      <c r="B2273" s="711"/>
      <c r="C2273" s="750"/>
      <c r="D2273" s="711"/>
      <c r="E2273" s="711"/>
      <c r="F2273" s="711"/>
      <c r="G2273" s="711"/>
      <c r="H2273" s="711"/>
      <c r="I2273" s="711"/>
      <c r="J2273" s="711"/>
      <c r="K2273" s="711"/>
      <c r="L2273" s="711"/>
      <c r="M2273" s="711"/>
      <c r="V2273" s="715"/>
      <c r="W2273" s="711"/>
      <c r="X2273" s="711"/>
      <c r="Y2273" s="711"/>
    </row>
    <row r="2274" spans="1:25" ht="14">
      <c r="A2274" s="711"/>
      <c r="B2274" s="711"/>
      <c r="C2274" s="750"/>
      <c r="D2274" s="711"/>
      <c r="E2274" s="711"/>
      <c r="F2274" s="711"/>
      <c r="G2274" s="711"/>
      <c r="H2274" s="711"/>
      <c r="I2274" s="711"/>
      <c r="J2274" s="711"/>
      <c r="K2274" s="711"/>
      <c r="L2274" s="711"/>
      <c r="M2274" s="711"/>
      <c r="V2274" s="715"/>
      <c r="W2274" s="711"/>
      <c r="X2274" s="711"/>
      <c r="Y2274" s="711"/>
    </row>
    <row r="2275" spans="1:25" ht="14">
      <c r="A2275" s="711"/>
      <c r="B2275" s="711"/>
      <c r="C2275" s="750"/>
      <c r="D2275" s="711"/>
      <c r="E2275" s="711"/>
      <c r="F2275" s="711"/>
      <c r="G2275" s="711"/>
      <c r="H2275" s="711"/>
      <c r="I2275" s="711"/>
      <c r="J2275" s="711"/>
      <c r="K2275" s="711"/>
      <c r="L2275" s="711"/>
      <c r="M2275" s="711"/>
      <c r="V2275" s="715"/>
      <c r="W2275" s="711"/>
      <c r="X2275" s="711"/>
      <c r="Y2275" s="711"/>
    </row>
    <row r="2276" spans="1:25" ht="14">
      <c r="A2276" s="711"/>
      <c r="B2276" s="711"/>
      <c r="C2276" s="750"/>
      <c r="D2276" s="711"/>
      <c r="E2276" s="711"/>
      <c r="F2276" s="711"/>
      <c r="G2276" s="711"/>
      <c r="H2276" s="711"/>
      <c r="I2276" s="711"/>
      <c r="J2276" s="711"/>
      <c r="K2276" s="711"/>
      <c r="L2276" s="711"/>
      <c r="M2276" s="711"/>
      <c r="V2276" s="715"/>
      <c r="W2276" s="711"/>
      <c r="X2276" s="711"/>
      <c r="Y2276" s="711"/>
    </row>
    <row r="2277" spans="1:25" ht="14">
      <c r="A2277" s="711"/>
      <c r="B2277" s="711"/>
      <c r="C2277" s="750"/>
      <c r="D2277" s="711"/>
      <c r="E2277" s="711"/>
      <c r="F2277" s="711"/>
      <c r="G2277" s="711"/>
      <c r="H2277" s="711"/>
      <c r="I2277" s="711"/>
      <c r="J2277" s="711"/>
      <c r="K2277" s="711"/>
      <c r="L2277" s="711"/>
      <c r="M2277" s="711"/>
      <c r="V2277" s="715"/>
      <c r="W2277" s="711"/>
      <c r="X2277" s="711"/>
      <c r="Y2277" s="711"/>
    </row>
    <row r="2278" spans="1:25" ht="14">
      <c r="A2278" s="711"/>
      <c r="B2278" s="711"/>
      <c r="C2278" s="750"/>
      <c r="D2278" s="711"/>
      <c r="E2278" s="711"/>
      <c r="F2278" s="711"/>
      <c r="G2278" s="711"/>
      <c r="H2278" s="711"/>
      <c r="I2278" s="711"/>
      <c r="J2278" s="711"/>
      <c r="K2278" s="711"/>
      <c r="L2278" s="711"/>
      <c r="M2278" s="711"/>
      <c r="V2278" s="715"/>
      <c r="W2278" s="711"/>
      <c r="X2278" s="711"/>
      <c r="Y2278" s="711"/>
    </row>
    <row r="2279" spans="1:25" ht="14">
      <c r="A2279" s="711"/>
      <c r="B2279" s="711"/>
      <c r="C2279" s="750"/>
      <c r="D2279" s="711"/>
      <c r="E2279" s="711"/>
      <c r="F2279" s="711"/>
      <c r="G2279" s="711"/>
      <c r="H2279" s="711"/>
      <c r="I2279" s="711"/>
      <c r="J2279" s="711"/>
      <c r="K2279" s="711"/>
      <c r="L2279" s="711"/>
      <c r="M2279" s="711"/>
      <c r="V2279" s="715"/>
      <c r="W2279" s="711"/>
      <c r="X2279" s="711"/>
      <c r="Y2279" s="711"/>
    </row>
    <row r="2280" spans="1:25" ht="14">
      <c r="A2280" s="711"/>
      <c r="B2280" s="711"/>
      <c r="C2280" s="750"/>
      <c r="D2280" s="711"/>
      <c r="E2280" s="711"/>
      <c r="F2280" s="711"/>
      <c r="G2280" s="711"/>
      <c r="H2280" s="711"/>
      <c r="I2280" s="711"/>
      <c r="J2280" s="711"/>
      <c r="K2280" s="711"/>
      <c r="L2280" s="711"/>
      <c r="M2280" s="711"/>
      <c r="V2280" s="715"/>
      <c r="W2280" s="711"/>
      <c r="X2280" s="711"/>
      <c r="Y2280" s="711"/>
    </row>
    <row r="2281" spans="1:25" ht="14">
      <c r="A2281" s="711"/>
      <c r="B2281" s="711"/>
      <c r="C2281" s="750"/>
      <c r="D2281" s="711"/>
      <c r="E2281" s="711"/>
      <c r="F2281" s="711"/>
      <c r="G2281" s="711"/>
      <c r="H2281" s="711"/>
      <c r="I2281" s="711"/>
      <c r="J2281" s="711"/>
      <c r="K2281" s="711"/>
      <c r="L2281" s="711"/>
      <c r="M2281" s="711"/>
      <c r="V2281" s="715"/>
      <c r="W2281" s="711"/>
      <c r="X2281" s="711"/>
      <c r="Y2281" s="711"/>
    </row>
    <row r="2282" spans="1:25" ht="14">
      <c r="A2282" s="711"/>
      <c r="B2282" s="711"/>
      <c r="C2282" s="750"/>
      <c r="D2282" s="711"/>
      <c r="E2282" s="711"/>
      <c r="F2282" s="711"/>
      <c r="G2282" s="711"/>
      <c r="H2282" s="711"/>
      <c r="I2282" s="711"/>
      <c r="J2282" s="711"/>
      <c r="K2282" s="711"/>
      <c r="L2282" s="711"/>
      <c r="M2282" s="711"/>
      <c r="V2282" s="715"/>
      <c r="W2282" s="711"/>
      <c r="X2282" s="711"/>
      <c r="Y2282" s="711"/>
    </row>
    <row r="2283" spans="1:25" ht="14">
      <c r="A2283" s="711"/>
      <c r="B2283" s="711"/>
      <c r="C2283" s="750"/>
      <c r="D2283" s="711"/>
      <c r="E2283" s="711"/>
      <c r="F2283" s="711"/>
      <c r="G2283" s="711"/>
      <c r="H2283" s="711"/>
      <c r="I2283" s="711"/>
      <c r="J2283" s="711"/>
      <c r="K2283" s="711"/>
      <c r="L2283" s="711"/>
      <c r="M2283" s="711"/>
      <c r="V2283" s="715"/>
      <c r="W2283" s="711"/>
      <c r="X2283" s="711"/>
      <c r="Y2283" s="711"/>
    </row>
    <row r="2284" spans="1:25" ht="14">
      <c r="A2284" s="711"/>
      <c r="B2284" s="711"/>
      <c r="C2284" s="750"/>
      <c r="D2284" s="711"/>
      <c r="E2284" s="711"/>
      <c r="F2284" s="711"/>
      <c r="G2284" s="711"/>
      <c r="H2284" s="711"/>
      <c r="I2284" s="711"/>
      <c r="J2284" s="711"/>
      <c r="K2284" s="711"/>
      <c r="L2284" s="711"/>
      <c r="M2284" s="711"/>
      <c r="V2284" s="715"/>
      <c r="W2284" s="711"/>
      <c r="X2284" s="711"/>
      <c r="Y2284" s="711"/>
    </row>
    <row r="2285" spans="1:25" ht="14">
      <c r="A2285" s="711"/>
      <c r="B2285" s="711"/>
      <c r="C2285" s="750"/>
      <c r="D2285" s="711"/>
      <c r="E2285" s="711"/>
      <c r="F2285" s="711"/>
      <c r="G2285" s="711"/>
      <c r="H2285" s="711"/>
      <c r="I2285" s="711"/>
      <c r="J2285" s="711"/>
      <c r="K2285" s="711"/>
      <c r="L2285" s="711"/>
      <c r="M2285" s="711"/>
      <c r="V2285" s="715"/>
      <c r="W2285" s="711"/>
      <c r="X2285" s="711"/>
      <c r="Y2285" s="711"/>
    </row>
    <row r="2286" spans="1:25" ht="14">
      <c r="A2286" s="711"/>
      <c r="B2286" s="711"/>
      <c r="C2286" s="750"/>
      <c r="D2286" s="711"/>
      <c r="E2286" s="711"/>
      <c r="F2286" s="711"/>
      <c r="G2286" s="711"/>
      <c r="H2286" s="711"/>
      <c r="I2286" s="711"/>
      <c r="J2286" s="711"/>
      <c r="K2286" s="711"/>
      <c r="L2286" s="711"/>
      <c r="M2286" s="711"/>
      <c r="V2286" s="715"/>
      <c r="W2286" s="711"/>
      <c r="X2286" s="711"/>
      <c r="Y2286" s="711"/>
    </row>
    <row r="2287" spans="1:25" ht="14">
      <c r="A2287" s="711"/>
      <c r="B2287" s="711"/>
      <c r="C2287" s="750"/>
      <c r="D2287" s="711"/>
      <c r="E2287" s="711"/>
      <c r="F2287" s="711"/>
      <c r="G2287" s="711"/>
      <c r="H2287" s="711"/>
      <c r="I2287" s="711"/>
      <c r="J2287" s="711"/>
      <c r="K2287" s="711"/>
      <c r="L2287" s="711"/>
      <c r="M2287" s="711"/>
      <c r="V2287" s="715"/>
      <c r="W2287" s="711"/>
      <c r="X2287" s="711"/>
      <c r="Y2287" s="711"/>
    </row>
    <row r="2288" spans="1:25" ht="14">
      <c r="A2288" s="711"/>
      <c r="B2288" s="711"/>
      <c r="C2288" s="750"/>
      <c r="D2288" s="711"/>
      <c r="E2288" s="711"/>
      <c r="F2288" s="711"/>
      <c r="G2288" s="711"/>
      <c r="H2288" s="711"/>
      <c r="I2288" s="711"/>
      <c r="J2288" s="711"/>
      <c r="K2288" s="711"/>
      <c r="L2288" s="711"/>
      <c r="M2288" s="711"/>
      <c r="V2288" s="715"/>
      <c r="W2288" s="711"/>
      <c r="X2288" s="711"/>
      <c r="Y2288" s="711"/>
    </row>
    <row r="2289" spans="1:25" ht="14">
      <c r="A2289" s="711"/>
      <c r="B2289" s="711"/>
      <c r="C2289" s="750"/>
      <c r="D2289" s="711"/>
      <c r="E2289" s="711"/>
      <c r="F2289" s="711"/>
      <c r="G2289" s="711"/>
      <c r="H2289" s="711"/>
      <c r="I2289" s="711"/>
      <c r="J2289" s="711"/>
      <c r="K2289" s="711"/>
      <c r="L2289" s="711"/>
      <c r="M2289" s="711"/>
      <c r="V2289" s="715"/>
      <c r="W2289" s="711"/>
      <c r="X2289" s="711"/>
      <c r="Y2289" s="711"/>
    </row>
    <row r="2290" spans="1:25" ht="14">
      <c r="A2290" s="711"/>
      <c r="B2290" s="711"/>
      <c r="C2290" s="750"/>
      <c r="D2290" s="711"/>
      <c r="E2290" s="711"/>
      <c r="F2290" s="711"/>
      <c r="G2290" s="711"/>
      <c r="H2290" s="711"/>
      <c r="I2290" s="711"/>
      <c r="J2290" s="711"/>
      <c r="K2290" s="711"/>
      <c r="L2290" s="711"/>
      <c r="M2290" s="711"/>
      <c r="V2290" s="715"/>
      <c r="W2290" s="711"/>
      <c r="X2290" s="711"/>
      <c r="Y2290" s="711"/>
    </row>
    <row r="2291" spans="1:25" ht="14">
      <c r="A2291" s="711"/>
      <c r="B2291" s="711"/>
      <c r="C2291" s="750"/>
      <c r="D2291" s="711"/>
      <c r="E2291" s="711"/>
      <c r="F2291" s="711"/>
      <c r="G2291" s="711"/>
      <c r="H2291" s="711"/>
      <c r="I2291" s="711"/>
      <c r="J2291" s="711"/>
      <c r="K2291" s="711"/>
      <c r="L2291" s="711"/>
      <c r="M2291" s="711"/>
      <c r="V2291" s="715"/>
      <c r="W2291" s="711"/>
      <c r="X2291" s="711"/>
      <c r="Y2291" s="711"/>
    </row>
    <row r="2292" spans="1:25" ht="14">
      <c r="A2292" s="711"/>
      <c r="B2292" s="711"/>
      <c r="C2292" s="750"/>
      <c r="D2292" s="711"/>
      <c r="E2292" s="711"/>
      <c r="F2292" s="711"/>
      <c r="G2292" s="711"/>
      <c r="H2292" s="711"/>
      <c r="I2292" s="711"/>
      <c r="J2292" s="711"/>
      <c r="K2292" s="711"/>
      <c r="L2292" s="711"/>
      <c r="M2292" s="711"/>
      <c r="V2292" s="715"/>
      <c r="W2292" s="711"/>
      <c r="X2292" s="711"/>
      <c r="Y2292" s="711"/>
    </row>
    <row r="2293" spans="1:25" ht="14">
      <c r="A2293" s="711"/>
      <c r="B2293" s="711"/>
      <c r="C2293" s="750"/>
      <c r="D2293" s="711"/>
      <c r="E2293" s="711"/>
      <c r="F2293" s="711"/>
      <c r="G2293" s="711"/>
      <c r="H2293" s="711"/>
      <c r="I2293" s="711"/>
      <c r="J2293" s="711"/>
      <c r="K2293" s="711"/>
      <c r="L2293" s="711"/>
      <c r="M2293" s="711"/>
      <c r="V2293" s="715"/>
      <c r="W2293" s="711"/>
      <c r="X2293" s="711"/>
      <c r="Y2293" s="711"/>
    </row>
    <row r="2294" spans="1:25" ht="14">
      <c r="A2294" s="711"/>
      <c r="B2294" s="711"/>
      <c r="C2294" s="750"/>
      <c r="D2294" s="711"/>
      <c r="E2294" s="711"/>
      <c r="F2294" s="711"/>
      <c r="G2294" s="711"/>
      <c r="H2294" s="711"/>
      <c r="I2294" s="711"/>
      <c r="J2294" s="711"/>
      <c r="K2294" s="711"/>
      <c r="L2294" s="711"/>
      <c r="M2294" s="711"/>
      <c r="V2294" s="715"/>
      <c r="W2294" s="711"/>
      <c r="X2294" s="711"/>
      <c r="Y2294" s="711"/>
    </row>
    <row r="2295" spans="1:25" ht="14">
      <c r="A2295" s="711"/>
      <c r="B2295" s="711"/>
      <c r="C2295" s="750"/>
      <c r="D2295" s="711"/>
      <c r="E2295" s="711"/>
      <c r="F2295" s="711"/>
      <c r="G2295" s="711"/>
      <c r="H2295" s="711"/>
      <c r="I2295" s="711"/>
      <c r="J2295" s="711"/>
      <c r="K2295" s="711"/>
      <c r="L2295" s="711"/>
      <c r="M2295" s="711"/>
      <c r="V2295" s="715"/>
      <c r="W2295" s="711"/>
      <c r="X2295" s="711"/>
      <c r="Y2295" s="711"/>
    </row>
    <row r="2296" spans="1:25" ht="14">
      <c r="A2296" s="711"/>
      <c r="B2296" s="711"/>
      <c r="C2296" s="750"/>
      <c r="D2296" s="711"/>
      <c r="E2296" s="711"/>
      <c r="F2296" s="711"/>
      <c r="G2296" s="711"/>
      <c r="H2296" s="711"/>
      <c r="I2296" s="711"/>
      <c r="J2296" s="711"/>
      <c r="K2296" s="711"/>
      <c r="L2296" s="711"/>
      <c r="M2296" s="711"/>
      <c r="V2296" s="715"/>
      <c r="W2296" s="711"/>
      <c r="X2296" s="711"/>
      <c r="Y2296" s="711"/>
    </row>
    <row r="2297" spans="1:25" ht="14">
      <c r="A2297" s="711"/>
      <c r="B2297" s="711"/>
      <c r="C2297" s="750"/>
      <c r="D2297" s="711"/>
      <c r="E2297" s="711"/>
      <c r="F2297" s="711"/>
      <c r="G2297" s="711"/>
      <c r="H2297" s="711"/>
      <c r="I2297" s="711"/>
      <c r="J2297" s="711"/>
      <c r="K2297" s="711"/>
      <c r="L2297" s="711"/>
      <c r="M2297" s="711"/>
      <c r="V2297" s="715"/>
      <c r="W2297" s="711"/>
      <c r="X2297" s="711"/>
      <c r="Y2297" s="711"/>
    </row>
    <row r="2298" spans="1:25" ht="14">
      <c r="A2298" s="711"/>
      <c r="B2298" s="711"/>
      <c r="C2298" s="750"/>
      <c r="D2298" s="711"/>
      <c r="E2298" s="711"/>
      <c r="F2298" s="711"/>
      <c r="G2298" s="711"/>
      <c r="H2298" s="711"/>
      <c r="I2298" s="711"/>
      <c r="J2298" s="711"/>
      <c r="K2298" s="711"/>
      <c r="L2298" s="711"/>
      <c r="M2298" s="711"/>
      <c r="V2298" s="715"/>
      <c r="W2298" s="711"/>
      <c r="X2298" s="711"/>
      <c r="Y2298" s="711"/>
    </row>
    <row r="2299" spans="1:25" ht="14">
      <c r="A2299" s="711"/>
      <c r="B2299" s="711"/>
      <c r="C2299" s="750"/>
      <c r="D2299" s="711"/>
      <c r="E2299" s="711"/>
      <c r="F2299" s="711"/>
      <c r="G2299" s="711"/>
      <c r="H2299" s="711"/>
      <c r="I2299" s="711"/>
      <c r="J2299" s="711"/>
      <c r="K2299" s="711"/>
      <c r="L2299" s="711"/>
      <c r="M2299" s="711"/>
      <c r="V2299" s="715"/>
      <c r="W2299" s="711"/>
      <c r="X2299" s="711"/>
      <c r="Y2299" s="711"/>
    </row>
    <row r="2300" spans="1:25" ht="14">
      <c r="A2300" s="711"/>
      <c r="B2300" s="711"/>
      <c r="C2300" s="750"/>
      <c r="D2300" s="711"/>
      <c r="E2300" s="711"/>
      <c r="F2300" s="711"/>
      <c r="G2300" s="711"/>
      <c r="H2300" s="711"/>
      <c r="I2300" s="711"/>
      <c r="J2300" s="711"/>
      <c r="K2300" s="711"/>
      <c r="L2300" s="711"/>
      <c r="M2300" s="711"/>
      <c r="V2300" s="715"/>
      <c r="W2300" s="711"/>
      <c r="X2300" s="711"/>
      <c r="Y2300" s="711"/>
    </row>
    <row r="2301" spans="1:25" ht="14">
      <c r="A2301" s="711"/>
      <c r="B2301" s="711"/>
      <c r="C2301" s="750"/>
      <c r="D2301" s="711"/>
      <c r="E2301" s="711"/>
      <c r="F2301" s="711"/>
      <c r="G2301" s="711"/>
      <c r="H2301" s="711"/>
      <c r="I2301" s="711"/>
      <c r="J2301" s="711"/>
      <c r="K2301" s="711"/>
      <c r="L2301" s="711"/>
      <c r="M2301" s="711"/>
      <c r="V2301" s="715"/>
      <c r="W2301" s="711"/>
      <c r="X2301" s="711"/>
      <c r="Y2301" s="711"/>
    </row>
    <row r="2302" spans="1:25" ht="14">
      <c r="A2302" s="711"/>
      <c r="B2302" s="711"/>
      <c r="C2302" s="750"/>
      <c r="D2302" s="711"/>
      <c r="E2302" s="711"/>
      <c r="F2302" s="711"/>
      <c r="G2302" s="711"/>
      <c r="H2302" s="711"/>
      <c r="I2302" s="711"/>
      <c r="J2302" s="711"/>
      <c r="K2302" s="711"/>
      <c r="L2302" s="711"/>
      <c r="M2302" s="711"/>
      <c r="V2302" s="715"/>
      <c r="W2302" s="711"/>
      <c r="X2302" s="711"/>
      <c r="Y2302" s="711"/>
    </row>
    <row r="2303" spans="1:25" ht="14">
      <c r="A2303" s="711"/>
      <c r="B2303" s="711"/>
      <c r="C2303" s="750"/>
      <c r="D2303" s="711"/>
      <c r="E2303" s="711"/>
      <c r="F2303" s="711"/>
      <c r="G2303" s="711"/>
      <c r="H2303" s="711"/>
      <c r="I2303" s="711"/>
      <c r="J2303" s="711"/>
      <c r="K2303" s="711"/>
      <c r="L2303" s="711"/>
      <c r="M2303" s="711"/>
      <c r="V2303" s="715"/>
      <c r="W2303" s="711"/>
      <c r="X2303" s="711"/>
      <c r="Y2303" s="711"/>
    </row>
    <row r="2304" spans="1:25" ht="14">
      <c r="A2304" s="711"/>
      <c r="B2304" s="711"/>
      <c r="C2304" s="750"/>
      <c r="D2304" s="711"/>
      <c r="E2304" s="711"/>
      <c r="F2304" s="711"/>
      <c r="G2304" s="711"/>
      <c r="H2304" s="711"/>
      <c r="I2304" s="711"/>
      <c r="J2304" s="711"/>
      <c r="K2304" s="711"/>
      <c r="L2304" s="711"/>
      <c r="M2304" s="711"/>
      <c r="V2304" s="715"/>
      <c r="W2304" s="711"/>
      <c r="X2304" s="711"/>
      <c r="Y2304" s="711"/>
    </row>
    <row r="2305" spans="1:25" ht="14">
      <c r="A2305" s="711"/>
      <c r="B2305" s="711"/>
      <c r="C2305" s="750"/>
      <c r="D2305" s="711"/>
      <c r="E2305" s="711"/>
      <c r="F2305" s="711"/>
      <c r="G2305" s="711"/>
      <c r="H2305" s="711"/>
      <c r="I2305" s="711"/>
      <c r="J2305" s="711"/>
      <c r="K2305" s="711"/>
      <c r="L2305" s="711"/>
      <c r="M2305" s="711"/>
      <c r="V2305" s="715"/>
      <c r="W2305" s="711"/>
      <c r="X2305" s="711"/>
      <c r="Y2305" s="711"/>
    </row>
    <row r="2306" spans="1:25" ht="14">
      <c r="A2306" s="711"/>
      <c r="B2306" s="711"/>
      <c r="C2306" s="750"/>
      <c r="D2306" s="711"/>
      <c r="E2306" s="711"/>
      <c r="F2306" s="711"/>
      <c r="G2306" s="711"/>
      <c r="H2306" s="711"/>
      <c r="I2306" s="711"/>
      <c r="J2306" s="711"/>
      <c r="K2306" s="711"/>
      <c r="L2306" s="711"/>
      <c r="M2306" s="711"/>
      <c r="V2306" s="715"/>
      <c r="W2306" s="711"/>
      <c r="X2306" s="711"/>
      <c r="Y2306" s="711"/>
    </row>
    <row r="2307" spans="1:25" ht="14">
      <c r="A2307" s="711"/>
      <c r="B2307" s="711"/>
      <c r="C2307" s="750"/>
      <c r="D2307" s="711"/>
      <c r="E2307" s="711"/>
      <c r="F2307" s="711"/>
      <c r="G2307" s="711"/>
      <c r="H2307" s="711"/>
      <c r="I2307" s="711"/>
      <c r="J2307" s="711"/>
      <c r="K2307" s="711"/>
      <c r="L2307" s="711"/>
      <c r="M2307" s="711"/>
      <c r="V2307" s="715"/>
      <c r="W2307" s="711"/>
      <c r="X2307" s="711"/>
      <c r="Y2307" s="711"/>
    </row>
    <row r="2308" spans="1:25" ht="14">
      <c r="A2308" s="711"/>
      <c r="B2308" s="711"/>
      <c r="C2308" s="750"/>
      <c r="D2308" s="711"/>
      <c r="E2308" s="711"/>
      <c r="F2308" s="711"/>
      <c r="G2308" s="711"/>
      <c r="H2308" s="711"/>
      <c r="I2308" s="711"/>
      <c r="J2308" s="711"/>
      <c r="K2308" s="711"/>
      <c r="L2308" s="711"/>
      <c r="M2308" s="711"/>
      <c r="V2308" s="715"/>
      <c r="W2308" s="711"/>
      <c r="X2308" s="711"/>
      <c r="Y2308" s="711"/>
    </row>
    <row r="2309" spans="1:25" ht="14">
      <c r="A2309" s="711"/>
      <c r="B2309" s="711"/>
      <c r="C2309" s="750"/>
      <c r="D2309" s="711"/>
      <c r="E2309" s="711"/>
      <c r="F2309" s="711"/>
      <c r="G2309" s="711"/>
      <c r="H2309" s="711"/>
      <c r="I2309" s="711"/>
      <c r="J2309" s="711"/>
      <c r="K2309" s="711"/>
      <c r="L2309" s="711"/>
      <c r="M2309" s="711"/>
      <c r="V2309" s="715"/>
      <c r="W2309" s="711"/>
      <c r="X2309" s="711"/>
      <c r="Y2309" s="711"/>
    </row>
    <row r="2310" spans="1:25" ht="14">
      <c r="A2310" s="711"/>
      <c r="B2310" s="711"/>
      <c r="C2310" s="750"/>
      <c r="D2310" s="711"/>
      <c r="E2310" s="711"/>
      <c r="F2310" s="711"/>
      <c r="G2310" s="711"/>
      <c r="H2310" s="711"/>
      <c r="I2310" s="711"/>
      <c r="J2310" s="711"/>
      <c r="K2310" s="711"/>
      <c r="L2310" s="711"/>
      <c r="M2310" s="711"/>
      <c r="V2310" s="715"/>
      <c r="W2310" s="711"/>
      <c r="X2310" s="711"/>
      <c r="Y2310" s="711"/>
    </row>
    <row r="2311" spans="1:25" ht="14">
      <c r="A2311" s="711"/>
      <c r="B2311" s="711"/>
      <c r="C2311" s="750"/>
      <c r="D2311" s="711"/>
      <c r="E2311" s="711"/>
      <c r="F2311" s="711"/>
      <c r="G2311" s="711"/>
      <c r="H2311" s="711"/>
      <c r="I2311" s="711"/>
      <c r="J2311" s="711"/>
      <c r="K2311" s="711"/>
      <c r="L2311" s="711"/>
      <c r="M2311" s="711"/>
      <c r="V2311" s="715"/>
      <c r="W2311" s="711"/>
      <c r="X2311" s="711"/>
      <c r="Y2311" s="711"/>
    </row>
    <row r="2312" spans="1:25" ht="14">
      <c r="A2312" s="711"/>
      <c r="B2312" s="711"/>
      <c r="C2312" s="750"/>
      <c r="D2312" s="711"/>
      <c r="E2312" s="711"/>
      <c r="F2312" s="711"/>
      <c r="G2312" s="711"/>
      <c r="H2312" s="711"/>
      <c r="I2312" s="711"/>
      <c r="J2312" s="711"/>
      <c r="K2312" s="711"/>
      <c r="L2312" s="711"/>
      <c r="M2312" s="711"/>
      <c r="V2312" s="715"/>
      <c r="W2312" s="711"/>
      <c r="X2312" s="711"/>
      <c r="Y2312" s="711"/>
    </row>
    <row r="2313" spans="1:25" ht="14">
      <c r="A2313" s="711"/>
      <c r="B2313" s="711"/>
      <c r="C2313" s="750"/>
      <c r="D2313" s="711"/>
      <c r="E2313" s="711"/>
      <c r="F2313" s="711"/>
      <c r="G2313" s="711"/>
      <c r="H2313" s="711"/>
      <c r="I2313" s="711"/>
      <c r="J2313" s="711"/>
      <c r="K2313" s="711"/>
      <c r="L2313" s="711"/>
      <c r="M2313" s="711"/>
      <c r="V2313" s="715"/>
      <c r="W2313" s="711"/>
      <c r="X2313" s="711"/>
      <c r="Y2313" s="711"/>
    </row>
    <row r="2314" spans="1:25" ht="14">
      <c r="A2314" s="711"/>
      <c r="B2314" s="711"/>
      <c r="C2314" s="750"/>
      <c r="D2314" s="711"/>
      <c r="E2314" s="711"/>
      <c r="F2314" s="711"/>
      <c r="G2314" s="711"/>
      <c r="H2314" s="711"/>
      <c r="I2314" s="711"/>
      <c r="J2314" s="711"/>
      <c r="K2314" s="711"/>
      <c r="L2314" s="711"/>
      <c r="M2314" s="711"/>
      <c r="V2314" s="715"/>
      <c r="W2314" s="711"/>
      <c r="X2314" s="711"/>
      <c r="Y2314" s="711"/>
    </row>
    <row r="2315" spans="1:25" ht="14">
      <c r="A2315" s="711"/>
      <c r="B2315" s="711"/>
      <c r="C2315" s="750"/>
      <c r="D2315" s="711"/>
      <c r="E2315" s="711"/>
      <c r="F2315" s="711"/>
      <c r="G2315" s="711"/>
      <c r="H2315" s="711"/>
      <c r="I2315" s="711"/>
      <c r="J2315" s="711"/>
      <c r="K2315" s="711"/>
      <c r="L2315" s="711"/>
      <c r="M2315" s="711"/>
      <c r="V2315" s="715"/>
      <c r="W2315" s="711"/>
      <c r="X2315" s="711"/>
      <c r="Y2315" s="711"/>
    </row>
    <row r="2316" spans="1:25" ht="14">
      <c r="A2316" s="711"/>
      <c r="B2316" s="711"/>
      <c r="C2316" s="750"/>
      <c r="D2316" s="711"/>
      <c r="E2316" s="711"/>
      <c r="F2316" s="711"/>
      <c r="G2316" s="711"/>
      <c r="H2316" s="711"/>
      <c r="I2316" s="711"/>
      <c r="J2316" s="711"/>
      <c r="K2316" s="711"/>
      <c r="L2316" s="711"/>
      <c r="M2316" s="711"/>
      <c r="V2316" s="715"/>
      <c r="W2316" s="711"/>
      <c r="X2316" s="711"/>
      <c r="Y2316" s="711"/>
    </row>
    <row r="2317" spans="1:25" ht="14">
      <c r="A2317" s="711"/>
      <c r="B2317" s="711"/>
      <c r="C2317" s="750"/>
      <c r="D2317" s="711"/>
      <c r="E2317" s="711"/>
      <c r="F2317" s="711"/>
      <c r="G2317" s="711"/>
      <c r="H2317" s="711"/>
      <c r="I2317" s="711"/>
      <c r="J2317" s="711"/>
      <c r="K2317" s="711"/>
      <c r="L2317" s="711"/>
      <c r="M2317" s="711"/>
      <c r="V2317" s="715"/>
      <c r="W2317" s="711"/>
      <c r="X2317" s="711"/>
      <c r="Y2317" s="711"/>
    </row>
    <row r="2318" spans="1:25" ht="14">
      <c r="A2318" s="711"/>
      <c r="B2318" s="711"/>
      <c r="C2318" s="750"/>
      <c r="D2318" s="711"/>
      <c r="E2318" s="711"/>
      <c r="F2318" s="711"/>
      <c r="G2318" s="711"/>
      <c r="H2318" s="711"/>
      <c r="I2318" s="711"/>
      <c r="J2318" s="711"/>
      <c r="K2318" s="711"/>
      <c r="L2318" s="711"/>
      <c r="M2318" s="711"/>
      <c r="V2318" s="715"/>
      <c r="W2318" s="711"/>
      <c r="X2318" s="711"/>
      <c r="Y2318" s="711"/>
    </row>
    <row r="2319" spans="1:25" ht="14">
      <c r="A2319" s="711"/>
      <c r="B2319" s="711"/>
      <c r="C2319" s="750"/>
      <c r="D2319" s="711"/>
      <c r="E2319" s="711"/>
      <c r="F2319" s="711"/>
      <c r="G2319" s="711"/>
      <c r="H2319" s="711"/>
      <c r="I2319" s="711"/>
      <c r="J2319" s="711"/>
      <c r="K2319" s="711"/>
      <c r="L2319" s="711"/>
      <c r="M2319" s="711"/>
      <c r="V2319" s="715"/>
      <c r="W2319" s="711"/>
      <c r="X2319" s="711"/>
      <c r="Y2319" s="711"/>
    </row>
    <row r="2320" spans="1:25" ht="14">
      <c r="A2320" s="711"/>
      <c r="B2320" s="711"/>
      <c r="C2320" s="750"/>
      <c r="D2320" s="711"/>
      <c r="E2320" s="711"/>
      <c r="F2320" s="711"/>
      <c r="G2320" s="711"/>
      <c r="H2320" s="711"/>
      <c r="I2320" s="711"/>
      <c r="J2320" s="711"/>
      <c r="K2320" s="711"/>
      <c r="L2320" s="711"/>
      <c r="M2320" s="711"/>
      <c r="V2320" s="715"/>
      <c r="W2320" s="711"/>
      <c r="X2320" s="711"/>
      <c r="Y2320" s="711"/>
    </row>
    <row r="2321" spans="1:25" ht="14">
      <c r="A2321" s="711"/>
      <c r="B2321" s="711"/>
      <c r="C2321" s="750"/>
      <c r="D2321" s="711"/>
      <c r="E2321" s="711"/>
      <c r="F2321" s="711"/>
      <c r="G2321" s="711"/>
      <c r="H2321" s="711"/>
      <c r="I2321" s="711"/>
      <c r="J2321" s="711"/>
      <c r="K2321" s="711"/>
      <c r="L2321" s="711"/>
      <c r="M2321" s="711"/>
      <c r="V2321" s="715"/>
      <c r="W2321" s="711"/>
      <c r="X2321" s="711"/>
      <c r="Y2321" s="711"/>
    </row>
    <row r="2322" spans="1:25" ht="14">
      <c r="A2322" s="711"/>
      <c r="B2322" s="711"/>
      <c r="C2322" s="750"/>
      <c r="D2322" s="711"/>
      <c r="E2322" s="711"/>
      <c r="F2322" s="711"/>
      <c r="G2322" s="711"/>
      <c r="H2322" s="711"/>
      <c r="I2322" s="711"/>
      <c r="J2322" s="711"/>
      <c r="K2322" s="711"/>
      <c r="L2322" s="711"/>
      <c r="M2322" s="711"/>
      <c r="V2322" s="715"/>
      <c r="W2322" s="711"/>
      <c r="X2322" s="711"/>
      <c r="Y2322" s="711"/>
    </row>
    <row r="2323" spans="1:25" ht="14">
      <c r="A2323" s="711"/>
      <c r="B2323" s="711"/>
      <c r="C2323" s="750"/>
      <c r="D2323" s="711"/>
      <c r="E2323" s="711"/>
      <c r="F2323" s="711"/>
      <c r="G2323" s="711"/>
      <c r="H2323" s="711"/>
      <c r="I2323" s="711"/>
      <c r="J2323" s="711"/>
      <c r="K2323" s="711"/>
      <c r="L2323" s="711"/>
      <c r="M2323" s="711"/>
      <c r="V2323" s="715"/>
      <c r="W2323" s="711"/>
      <c r="X2323" s="711"/>
      <c r="Y2323" s="711"/>
    </row>
    <row r="2324" spans="1:25" ht="14">
      <c r="A2324" s="711"/>
      <c r="B2324" s="711"/>
      <c r="C2324" s="750"/>
      <c r="D2324" s="711"/>
      <c r="E2324" s="711"/>
      <c r="F2324" s="711"/>
      <c r="G2324" s="711"/>
      <c r="H2324" s="711"/>
      <c r="I2324" s="711"/>
      <c r="J2324" s="711"/>
      <c r="K2324" s="711"/>
      <c r="L2324" s="711"/>
      <c r="M2324" s="711"/>
      <c r="V2324" s="715"/>
      <c r="W2324" s="711"/>
      <c r="X2324" s="711"/>
      <c r="Y2324" s="711"/>
    </row>
    <row r="2325" spans="1:25" ht="14">
      <c r="A2325" s="711"/>
      <c r="B2325" s="711"/>
      <c r="C2325" s="750"/>
      <c r="D2325" s="711"/>
      <c r="E2325" s="711"/>
      <c r="F2325" s="711"/>
      <c r="G2325" s="711"/>
      <c r="H2325" s="711"/>
      <c r="I2325" s="711"/>
      <c r="J2325" s="711"/>
      <c r="K2325" s="711"/>
      <c r="L2325" s="711"/>
      <c r="M2325" s="711"/>
      <c r="V2325" s="715"/>
      <c r="W2325" s="711"/>
      <c r="X2325" s="711"/>
      <c r="Y2325" s="711"/>
    </row>
    <row r="2326" spans="1:25" ht="14">
      <c r="A2326" s="711"/>
      <c r="B2326" s="711"/>
      <c r="C2326" s="750"/>
      <c r="D2326" s="711"/>
      <c r="E2326" s="711"/>
      <c r="F2326" s="711"/>
      <c r="G2326" s="711"/>
      <c r="H2326" s="711"/>
      <c r="I2326" s="711"/>
      <c r="J2326" s="711"/>
      <c r="K2326" s="711"/>
      <c r="L2326" s="711"/>
      <c r="M2326" s="711"/>
      <c r="V2326" s="715"/>
      <c r="W2326" s="711"/>
      <c r="X2326" s="711"/>
      <c r="Y2326" s="711"/>
    </row>
    <row r="2327" spans="1:25" ht="14">
      <c r="A2327" s="711"/>
      <c r="B2327" s="711"/>
      <c r="C2327" s="750"/>
      <c r="D2327" s="711"/>
      <c r="E2327" s="711"/>
      <c r="F2327" s="711"/>
      <c r="G2327" s="711"/>
      <c r="H2327" s="711"/>
      <c r="I2327" s="711"/>
      <c r="J2327" s="711"/>
      <c r="K2327" s="711"/>
      <c r="L2327" s="711"/>
      <c r="M2327" s="711"/>
      <c r="V2327" s="715"/>
      <c r="W2327" s="711"/>
      <c r="X2327" s="711"/>
      <c r="Y2327" s="711"/>
    </row>
    <row r="2328" spans="1:25" ht="14">
      <c r="A2328" s="711"/>
      <c r="B2328" s="711"/>
      <c r="C2328" s="750"/>
      <c r="D2328" s="711"/>
      <c r="E2328" s="711"/>
      <c r="F2328" s="711"/>
      <c r="G2328" s="711"/>
      <c r="H2328" s="711"/>
      <c r="I2328" s="711"/>
      <c r="J2328" s="711"/>
      <c r="K2328" s="711"/>
      <c r="L2328" s="711"/>
      <c r="M2328" s="711"/>
      <c r="V2328" s="715"/>
      <c r="W2328" s="711"/>
      <c r="X2328" s="711"/>
      <c r="Y2328" s="711"/>
    </row>
    <row r="2329" spans="1:25" ht="14">
      <c r="A2329" s="711"/>
      <c r="B2329" s="711"/>
      <c r="C2329" s="750"/>
      <c r="D2329" s="711"/>
      <c r="E2329" s="711"/>
      <c r="F2329" s="711"/>
      <c r="G2329" s="711"/>
      <c r="H2329" s="711"/>
      <c r="I2329" s="711"/>
      <c r="J2329" s="711"/>
      <c r="K2329" s="711"/>
      <c r="L2329" s="711"/>
      <c r="M2329" s="711"/>
      <c r="V2329" s="715"/>
      <c r="W2329" s="711"/>
      <c r="X2329" s="711"/>
      <c r="Y2329" s="711"/>
    </row>
    <row r="2330" spans="1:25" ht="14">
      <c r="A2330" s="711"/>
      <c r="B2330" s="711"/>
      <c r="C2330" s="750"/>
      <c r="D2330" s="711"/>
      <c r="E2330" s="711"/>
      <c r="F2330" s="711"/>
      <c r="G2330" s="711"/>
      <c r="H2330" s="711"/>
      <c r="I2330" s="711"/>
      <c r="J2330" s="711"/>
      <c r="K2330" s="711"/>
      <c r="L2330" s="711"/>
      <c r="M2330" s="711"/>
      <c r="V2330" s="715"/>
      <c r="W2330" s="711"/>
      <c r="X2330" s="711"/>
      <c r="Y2330" s="711"/>
    </row>
    <row r="2331" spans="1:25" ht="14">
      <c r="A2331" s="711"/>
      <c r="B2331" s="711"/>
      <c r="C2331" s="750"/>
      <c r="D2331" s="711"/>
      <c r="E2331" s="711"/>
      <c r="F2331" s="711"/>
      <c r="G2331" s="711"/>
      <c r="H2331" s="711"/>
      <c r="I2331" s="711"/>
      <c r="J2331" s="711"/>
      <c r="K2331" s="711"/>
      <c r="L2331" s="711"/>
      <c r="M2331" s="711"/>
      <c r="V2331" s="715"/>
      <c r="W2331" s="711"/>
      <c r="X2331" s="711"/>
      <c r="Y2331" s="711"/>
    </row>
    <row r="2332" spans="1:25" ht="14">
      <c r="A2332" s="711"/>
      <c r="B2332" s="711"/>
      <c r="C2332" s="750"/>
      <c r="D2332" s="711"/>
      <c r="E2332" s="711"/>
      <c r="F2332" s="711"/>
      <c r="G2332" s="711"/>
      <c r="H2332" s="711"/>
      <c r="I2332" s="711"/>
      <c r="J2332" s="711"/>
      <c r="K2332" s="711"/>
      <c r="L2332" s="711"/>
      <c r="M2332" s="711"/>
      <c r="V2332" s="715"/>
      <c r="W2332" s="711"/>
      <c r="X2332" s="711"/>
      <c r="Y2332" s="711"/>
    </row>
    <row r="2333" spans="1:25" ht="14">
      <c r="A2333" s="711"/>
      <c r="B2333" s="711"/>
      <c r="C2333" s="750"/>
      <c r="D2333" s="711"/>
      <c r="E2333" s="711"/>
      <c r="F2333" s="711"/>
      <c r="G2333" s="711"/>
      <c r="H2333" s="711"/>
      <c r="I2333" s="711"/>
      <c r="J2333" s="711"/>
      <c r="K2333" s="711"/>
      <c r="L2333" s="711"/>
      <c r="M2333" s="711"/>
      <c r="V2333" s="715"/>
      <c r="W2333" s="711"/>
      <c r="X2333" s="711"/>
      <c r="Y2333" s="711"/>
    </row>
    <row r="2334" spans="1:25" ht="14">
      <c r="A2334" s="711"/>
      <c r="B2334" s="711"/>
      <c r="C2334" s="750"/>
      <c r="D2334" s="711"/>
      <c r="E2334" s="711"/>
      <c r="F2334" s="711"/>
      <c r="G2334" s="711"/>
      <c r="H2334" s="711"/>
      <c r="I2334" s="711"/>
      <c r="J2334" s="711"/>
      <c r="K2334" s="711"/>
      <c r="L2334" s="711"/>
      <c r="M2334" s="711"/>
      <c r="V2334" s="715"/>
      <c r="W2334" s="711"/>
      <c r="X2334" s="711"/>
      <c r="Y2334" s="711"/>
    </row>
    <row r="2335" spans="1:25" ht="14">
      <c r="A2335" s="711"/>
      <c r="B2335" s="711"/>
      <c r="C2335" s="750"/>
      <c r="D2335" s="711"/>
      <c r="E2335" s="711"/>
      <c r="F2335" s="711"/>
      <c r="G2335" s="711"/>
      <c r="H2335" s="711"/>
      <c r="I2335" s="711"/>
      <c r="J2335" s="711"/>
      <c r="K2335" s="711"/>
      <c r="L2335" s="711"/>
      <c r="M2335" s="711"/>
      <c r="V2335" s="715"/>
      <c r="W2335" s="711"/>
      <c r="X2335" s="711"/>
      <c r="Y2335" s="711"/>
    </row>
    <row r="2336" spans="1:25" ht="14">
      <c r="A2336" s="711"/>
      <c r="B2336" s="711"/>
      <c r="C2336" s="750"/>
      <c r="D2336" s="711"/>
      <c r="E2336" s="711"/>
      <c r="F2336" s="711"/>
      <c r="G2336" s="711"/>
      <c r="H2336" s="711"/>
      <c r="I2336" s="711"/>
      <c r="J2336" s="711"/>
      <c r="K2336" s="711"/>
      <c r="L2336" s="711"/>
      <c r="M2336" s="711"/>
      <c r="V2336" s="715"/>
      <c r="W2336" s="711"/>
      <c r="X2336" s="711"/>
      <c r="Y2336" s="711"/>
    </row>
    <row r="2337" spans="1:25" ht="14">
      <c r="A2337" s="711"/>
      <c r="B2337" s="711"/>
      <c r="C2337" s="750"/>
      <c r="D2337" s="711"/>
      <c r="E2337" s="711"/>
      <c r="F2337" s="711"/>
      <c r="G2337" s="711"/>
      <c r="H2337" s="711"/>
      <c r="I2337" s="711"/>
      <c r="J2337" s="711"/>
      <c r="K2337" s="711"/>
      <c r="L2337" s="711"/>
      <c r="M2337" s="711"/>
      <c r="V2337" s="715"/>
      <c r="W2337" s="711"/>
      <c r="X2337" s="711"/>
      <c r="Y2337" s="711"/>
    </row>
    <row r="2338" spans="1:25" ht="14">
      <c r="A2338" s="711"/>
      <c r="B2338" s="711"/>
      <c r="C2338" s="750"/>
      <c r="D2338" s="711"/>
      <c r="E2338" s="711"/>
      <c r="F2338" s="711"/>
      <c r="G2338" s="711"/>
      <c r="H2338" s="711"/>
      <c r="I2338" s="711"/>
      <c r="J2338" s="711"/>
      <c r="K2338" s="711"/>
      <c r="L2338" s="711"/>
      <c r="M2338" s="711"/>
      <c r="V2338" s="715"/>
      <c r="W2338" s="711"/>
      <c r="X2338" s="711"/>
      <c r="Y2338" s="711"/>
    </row>
    <row r="2339" spans="1:25" ht="14">
      <c r="A2339" s="711"/>
      <c r="B2339" s="711"/>
      <c r="C2339" s="750"/>
      <c r="D2339" s="711"/>
      <c r="E2339" s="711"/>
      <c r="F2339" s="711"/>
      <c r="G2339" s="711"/>
      <c r="H2339" s="711"/>
      <c r="I2339" s="711"/>
      <c r="J2339" s="711"/>
      <c r="K2339" s="711"/>
      <c r="L2339" s="711"/>
      <c r="M2339" s="711"/>
      <c r="V2339" s="715"/>
      <c r="W2339" s="711"/>
      <c r="X2339" s="711"/>
      <c r="Y2339" s="711"/>
    </row>
    <row r="2340" spans="1:25" ht="14">
      <c r="A2340" s="711"/>
      <c r="B2340" s="711"/>
      <c r="C2340" s="750"/>
      <c r="D2340" s="711"/>
      <c r="E2340" s="711"/>
      <c r="F2340" s="711"/>
      <c r="G2340" s="711"/>
      <c r="H2340" s="711"/>
      <c r="I2340" s="711"/>
      <c r="J2340" s="711"/>
      <c r="K2340" s="711"/>
      <c r="L2340" s="711"/>
      <c r="M2340" s="711"/>
      <c r="V2340" s="715"/>
      <c r="W2340" s="711"/>
      <c r="X2340" s="711"/>
      <c r="Y2340" s="711"/>
    </row>
    <row r="2341" spans="1:25" ht="14">
      <c r="A2341" s="711"/>
      <c r="B2341" s="711"/>
      <c r="C2341" s="750"/>
      <c r="D2341" s="711"/>
      <c r="E2341" s="711"/>
      <c r="F2341" s="711"/>
      <c r="G2341" s="711"/>
      <c r="H2341" s="711"/>
      <c r="I2341" s="711"/>
      <c r="J2341" s="711"/>
      <c r="K2341" s="711"/>
      <c r="L2341" s="711"/>
      <c r="M2341" s="711"/>
      <c r="V2341" s="715"/>
      <c r="W2341" s="711"/>
      <c r="X2341" s="711"/>
      <c r="Y2341" s="711"/>
    </row>
    <row r="2342" spans="1:25" ht="14">
      <c r="A2342" s="711"/>
      <c r="B2342" s="711"/>
      <c r="C2342" s="750"/>
      <c r="D2342" s="711"/>
      <c r="E2342" s="711"/>
      <c r="F2342" s="711"/>
      <c r="G2342" s="711"/>
      <c r="H2342" s="711"/>
      <c r="I2342" s="711"/>
      <c r="J2342" s="711"/>
      <c r="K2342" s="711"/>
      <c r="L2342" s="711"/>
      <c r="M2342" s="711"/>
      <c r="V2342" s="715"/>
      <c r="W2342" s="711"/>
      <c r="X2342" s="711"/>
      <c r="Y2342" s="711"/>
    </row>
    <row r="2343" spans="1:25" ht="14">
      <c r="A2343" s="711"/>
      <c r="B2343" s="711"/>
      <c r="C2343" s="750"/>
      <c r="D2343" s="711"/>
      <c r="E2343" s="711"/>
      <c r="F2343" s="711"/>
      <c r="G2343" s="711"/>
      <c r="H2343" s="711"/>
      <c r="I2343" s="711"/>
      <c r="J2343" s="711"/>
      <c r="K2343" s="711"/>
      <c r="L2343" s="711"/>
      <c r="M2343" s="711"/>
      <c r="V2343" s="715"/>
      <c r="W2343" s="711"/>
      <c r="X2343" s="711"/>
      <c r="Y2343" s="711"/>
    </row>
    <row r="2344" spans="1:25" ht="14">
      <c r="A2344" s="711"/>
      <c r="B2344" s="711"/>
      <c r="C2344" s="750"/>
      <c r="D2344" s="711"/>
      <c r="E2344" s="711"/>
      <c r="F2344" s="711"/>
      <c r="G2344" s="711"/>
      <c r="H2344" s="711"/>
      <c r="I2344" s="711"/>
      <c r="J2344" s="711"/>
      <c r="K2344" s="711"/>
      <c r="L2344" s="711"/>
      <c r="M2344" s="711"/>
      <c r="V2344" s="715"/>
      <c r="W2344" s="711"/>
      <c r="X2344" s="711"/>
      <c r="Y2344" s="711"/>
    </row>
    <row r="2345" spans="1:25" ht="14">
      <c r="A2345" s="711"/>
      <c r="B2345" s="711"/>
      <c r="C2345" s="750"/>
      <c r="D2345" s="711"/>
      <c r="E2345" s="711"/>
      <c r="F2345" s="711"/>
      <c r="G2345" s="711"/>
      <c r="H2345" s="711"/>
      <c r="I2345" s="711"/>
      <c r="J2345" s="711"/>
      <c r="K2345" s="711"/>
      <c r="L2345" s="711"/>
      <c r="M2345" s="711"/>
      <c r="V2345" s="715"/>
      <c r="W2345" s="711"/>
      <c r="X2345" s="711"/>
      <c r="Y2345" s="711"/>
    </row>
    <row r="2346" spans="1:25" ht="14">
      <c r="A2346" s="711"/>
      <c r="B2346" s="711"/>
      <c r="C2346" s="750"/>
      <c r="D2346" s="711"/>
      <c r="E2346" s="711"/>
      <c r="F2346" s="711"/>
      <c r="G2346" s="711"/>
      <c r="H2346" s="711"/>
      <c r="I2346" s="711"/>
      <c r="J2346" s="711"/>
      <c r="K2346" s="711"/>
      <c r="L2346" s="711"/>
      <c r="M2346" s="711"/>
      <c r="V2346" s="715"/>
      <c r="W2346" s="711"/>
      <c r="X2346" s="711"/>
      <c r="Y2346" s="711"/>
    </row>
    <row r="2347" spans="1:25" ht="14">
      <c r="A2347" s="711"/>
      <c r="B2347" s="711"/>
      <c r="C2347" s="750"/>
      <c r="D2347" s="711"/>
      <c r="E2347" s="711"/>
      <c r="F2347" s="711"/>
      <c r="G2347" s="711"/>
      <c r="H2347" s="711"/>
      <c r="I2347" s="711"/>
      <c r="J2347" s="711"/>
      <c r="K2347" s="711"/>
      <c r="L2347" s="711"/>
      <c r="M2347" s="711"/>
      <c r="V2347" s="715"/>
      <c r="W2347" s="711"/>
      <c r="X2347" s="711"/>
      <c r="Y2347" s="711"/>
    </row>
    <row r="2348" spans="1:25" ht="14">
      <c r="A2348" s="711"/>
      <c r="B2348" s="711"/>
      <c r="C2348" s="750"/>
      <c r="D2348" s="711"/>
      <c r="E2348" s="711"/>
      <c r="F2348" s="711"/>
      <c r="G2348" s="711"/>
      <c r="H2348" s="711"/>
      <c r="I2348" s="711"/>
      <c r="J2348" s="711"/>
      <c r="K2348" s="711"/>
      <c r="L2348" s="711"/>
      <c r="M2348" s="711"/>
      <c r="V2348" s="715"/>
      <c r="W2348" s="711"/>
      <c r="X2348" s="711"/>
      <c r="Y2348" s="711"/>
    </row>
    <row r="2349" spans="1:25" ht="14">
      <c r="A2349" s="711"/>
      <c r="B2349" s="711"/>
      <c r="C2349" s="750"/>
      <c r="D2349" s="711"/>
      <c r="E2349" s="711"/>
      <c r="F2349" s="711"/>
      <c r="G2349" s="711"/>
      <c r="H2349" s="711"/>
      <c r="I2349" s="711"/>
      <c r="J2349" s="711"/>
      <c r="K2349" s="711"/>
      <c r="L2349" s="711"/>
      <c r="M2349" s="711"/>
      <c r="V2349" s="715"/>
      <c r="W2349" s="711"/>
      <c r="X2349" s="711"/>
      <c r="Y2349" s="711"/>
    </row>
    <row r="2350" spans="1:25" ht="14">
      <c r="A2350" s="711"/>
      <c r="B2350" s="711"/>
      <c r="C2350" s="750"/>
      <c r="D2350" s="711"/>
      <c r="E2350" s="711"/>
      <c r="F2350" s="711"/>
      <c r="G2350" s="711"/>
      <c r="H2350" s="711"/>
      <c r="I2350" s="711"/>
      <c r="J2350" s="711"/>
      <c r="K2350" s="711"/>
      <c r="L2350" s="711"/>
      <c r="M2350" s="711"/>
      <c r="V2350" s="715"/>
      <c r="W2350" s="711"/>
      <c r="X2350" s="711"/>
      <c r="Y2350" s="711"/>
    </row>
    <row r="2351" spans="1:25" ht="14">
      <c r="A2351" s="711"/>
      <c r="B2351" s="711"/>
      <c r="C2351" s="750"/>
      <c r="D2351" s="711"/>
      <c r="E2351" s="711"/>
      <c r="F2351" s="711"/>
      <c r="G2351" s="711"/>
      <c r="H2351" s="711"/>
      <c r="I2351" s="711"/>
      <c r="J2351" s="711"/>
      <c r="K2351" s="711"/>
      <c r="L2351" s="711"/>
      <c r="M2351" s="711"/>
      <c r="V2351" s="715"/>
      <c r="W2351" s="711"/>
      <c r="X2351" s="711"/>
      <c r="Y2351" s="711"/>
    </row>
    <row r="2352" spans="1:25" ht="14">
      <c r="A2352" s="711"/>
      <c r="B2352" s="711"/>
      <c r="C2352" s="750"/>
      <c r="D2352" s="711"/>
      <c r="E2352" s="711"/>
      <c r="F2352" s="711"/>
      <c r="G2352" s="711"/>
      <c r="H2352" s="711"/>
      <c r="I2352" s="711"/>
      <c r="J2352" s="711"/>
      <c r="K2352" s="711"/>
      <c r="L2352" s="711"/>
      <c r="M2352" s="711"/>
      <c r="V2352" s="715"/>
      <c r="W2352" s="711"/>
      <c r="X2352" s="711"/>
      <c r="Y2352" s="711"/>
    </row>
    <row r="2353" spans="1:25" ht="14">
      <c r="A2353" s="711"/>
      <c r="B2353" s="711"/>
      <c r="C2353" s="750"/>
      <c r="D2353" s="711"/>
      <c r="E2353" s="711"/>
      <c r="F2353" s="711"/>
      <c r="G2353" s="711"/>
      <c r="H2353" s="711"/>
      <c r="I2353" s="711"/>
      <c r="J2353" s="711"/>
      <c r="K2353" s="711"/>
      <c r="L2353" s="711"/>
      <c r="M2353" s="711"/>
      <c r="V2353" s="715"/>
      <c r="W2353" s="711"/>
      <c r="X2353" s="711"/>
      <c r="Y2353" s="711"/>
    </row>
    <row r="2354" spans="1:25" ht="14">
      <c r="A2354" s="711"/>
      <c r="B2354" s="711"/>
      <c r="C2354" s="750"/>
      <c r="D2354" s="711"/>
      <c r="E2354" s="711"/>
      <c r="F2354" s="711"/>
      <c r="G2354" s="711"/>
      <c r="H2354" s="711"/>
      <c r="I2354" s="711"/>
      <c r="J2354" s="711"/>
      <c r="K2354" s="711"/>
      <c r="L2354" s="711"/>
      <c r="M2354" s="711"/>
      <c r="V2354" s="715"/>
      <c r="W2354" s="711"/>
      <c r="X2354" s="711"/>
      <c r="Y2354" s="711"/>
    </row>
    <row r="2355" spans="1:25" ht="14">
      <c r="A2355" s="711"/>
      <c r="B2355" s="711"/>
      <c r="C2355" s="750"/>
      <c r="D2355" s="711"/>
      <c r="E2355" s="711"/>
      <c r="F2355" s="711"/>
      <c r="G2355" s="711"/>
      <c r="H2355" s="711"/>
      <c r="I2355" s="711"/>
      <c r="J2355" s="711"/>
      <c r="K2355" s="711"/>
      <c r="L2355" s="711"/>
      <c r="M2355" s="711"/>
      <c r="V2355" s="715"/>
      <c r="W2355" s="711"/>
      <c r="X2355" s="711"/>
      <c r="Y2355" s="711"/>
    </row>
    <row r="2356" spans="1:25" ht="14">
      <c r="A2356" s="711"/>
      <c r="B2356" s="711"/>
      <c r="C2356" s="750"/>
      <c r="D2356" s="711"/>
      <c r="E2356" s="711"/>
      <c r="F2356" s="711"/>
      <c r="G2356" s="711"/>
      <c r="H2356" s="711"/>
      <c r="I2356" s="711"/>
      <c r="J2356" s="711"/>
      <c r="K2356" s="711"/>
      <c r="L2356" s="711"/>
      <c r="M2356" s="711"/>
      <c r="V2356" s="715"/>
      <c r="W2356" s="711"/>
      <c r="X2356" s="711"/>
      <c r="Y2356" s="711"/>
    </row>
    <row r="2357" spans="1:25" ht="14">
      <c r="A2357" s="711"/>
      <c r="B2357" s="711"/>
      <c r="C2357" s="750"/>
      <c r="D2357" s="711"/>
      <c r="E2357" s="711"/>
      <c r="F2357" s="711"/>
      <c r="G2357" s="711"/>
      <c r="H2357" s="711"/>
      <c r="I2357" s="711"/>
      <c r="J2357" s="711"/>
      <c r="K2357" s="711"/>
      <c r="L2357" s="711"/>
      <c r="M2357" s="711"/>
      <c r="V2357" s="715"/>
      <c r="W2357" s="711"/>
      <c r="X2357" s="711"/>
      <c r="Y2357" s="711"/>
    </row>
    <row r="2358" spans="1:25" ht="14">
      <c r="A2358" s="711"/>
      <c r="B2358" s="711"/>
      <c r="C2358" s="750"/>
      <c r="D2358" s="711"/>
      <c r="E2358" s="711"/>
      <c r="F2358" s="711"/>
      <c r="G2358" s="711"/>
      <c r="H2358" s="711"/>
      <c r="I2358" s="711"/>
      <c r="J2358" s="711"/>
      <c r="K2358" s="711"/>
      <c r="L2358" s="711"/>
      <c r="M2358" s="711"/>
      <c r="V2358" s="715"/>
      <c r="W2358" s="711"/>
      <c r="X2358" s="711"/>
      <c r="Y2358" s="711"/>
    </row>
    <row r="2359" spans="1:25" ht="14">
      <c r="A2359" s="711"/>
      <c r="B2359" s="711"/>
      <c r="C2359" s="750"/>
      <c r="D2359" s="711"/>
      <c r="E2359" s="711"/>
      <c r="F2359" s="711"/>
      <c r="G2359" s="711"/>
      <c r="H2359" s="711"/>
      <c r="I2359" s="711"/>
      <c r="J2359" s="711"/>
      <c r="K2359" s="711"/>
      <c r="L2359" s="711"/>
      <c r="M2359" s="711"/>
      <c r="V2359" s="715"/>
      <c r="W2359" s="711"/>
      <c r="X2359" s="711"/>
      <c r="Y2359" s="711"/>
    </row>
    <row r="2360" spans="1:25" ht="14">
      <c r="A2360" s="711"/>
      <c r="B2360" s="711"/>
      <c r="C2360" s="750"/>
      <c r="D2360" s="711"/>
      <c r="E2360" s="711"/>
      <c r="F2360" s="711"/>
      <c r="G2360" s="711"/>
      <c r="H2360" s="711"/>
      <c r="I2360" s="711"/>
      <c r="J2360" s="711"/>
      <c r="K2360" s="711"/>
      <c r="L2360" s="711"/>
      <c r="M2360" s="711"/>
      <c r="V2360" s="715"/>
      <c r="W2360" s="711"/>
      <c r="X2360" s="711"/>
      <c r="Y2360" s="711"/>
    </row>
    <row r="2361" spans="1:25" ht="14">
      <c r="A2361" s="711"/>
      <c r="B2361" s="711"/>
      <c r="C2361" s="750"/>
      <c r="D2361" s="711"/>
      <c r="E2361" s="711"/>
      <c r="F2361" s="711"/>
      <c r="G2361" s="711"/>
      <c r="H2361" s="711"/>
      <c r="I2361" s="711"/>
      <c r="J2361" s="711"/>
      <c r="K2361" s="711"/>
      <c r="L2361" s="711"/>
      <c r="M2361" s="711"/>
      <c r="V2361" s="715"/>
      <c r="W2361" s="711"/>
      <c r="X2361" s="711"/>
      <c r="Y2361" s="711"/>
    </row>
    <row r="2362" spans="1:25" ht="14">
      <c r="A2362" s="711"/>
      <c r="B2362" s="711"/>
      <c r="C2362" s="750"/>
      <c r="D2362" s="711"/>
      <c r="E2362" s="711"/>
      <c r="F2362" s="711"/>
      <c r="G2362" s="711"/>
      <c r="H2362" s="711"/>
      <c r="I2362" s="711"/>
      <c r="J2362" s="711"/>
      <c r="K2362" s="711"/>
      <c r="L2362" s="711"/>
      <c r="M2362" s="711"/>
      <c r="V2362" s="715"/>
      <c r="W2362" s="711"/>
      <c r="X2362" s="711"/>
      <c r="Y2362" s="711"/>
    </row>
    <row r="2363" spans="1:25" ht="14">
      <c r="A2363" s="711"/>
      <c r="B2363" s="711"/>
      <c r="C2363" s="750"/>
      <c r="D2363" s="711"/>
      <c r="E2363" s="711"/>
      <c r="F2363" s="711"/>
      <c r="G2363" s="711"/>
      <c r="H2363" s="711"/>
      <c r="I2363" s="711"/>
      <c r="J2363" s="711"/>
      <c r="K2363" s="711"/>
      <c r="L2363" s="711"/>
      <c r="M2363" s="711"/>
      <c r="V2363" s="715"/>
      <c r="W2363" s="711"/>
      <c r="X2363" s="711"/>
      <c r="Y2363" s="711"/>
    </row>
    <row r="2364" spans="1:25" ht="14">
      <c r="A2364" s="711"/>
      <c r="B2364" s="711"/>
      <c r="C2364" s="750"/>
      <c r="D2364" s="711"/>
      <c r="E2364" s="711"/>
      <c r="F2364" s="711"/>
      <c r="G2364" s="711"/>
      <c r="H2364" s="711"/>
      <c r="I2364" s="711"/>
      <c r="J2364" s="711"/>
      <c r="K2364" s="711"/>
      <c r="L2364" s="711"/>
      <c r="M2364" s="711"/>
      <c r="V2364" s="715"/>
      <c r="W2364" s="711"/>
      <c r="X2364" s="711"/>
      <c r="Y2364" s="711"/>
    </row>
    <row r="2365" spans="1:25" ht="14">
      <c r="A2365" s="711"/>
      <c r="B2365" s="711"/>
      <c r="C2365" s="750"/>
      <c r="D2365" s="711"/>
      <c r="E2365" s="711"/>
      <c r="F2365" s="711"/>
      <c r="G2365" s="711"/>
      <c r="H2365" s="711"/>
      <c r="I2365" s="711"/>
      <c r="J2365" s="711"/>
      <c r="K2365" s="711"/>
      <c r="L2365" s="711"/>
      <c r="M2365" s="711"/>
      <c r="V2365" s="715"/>
      <c r="W2365" s="711"/>
      <c r="X2365" s="711"/>
      <c r="Y2365" s="711"/>
    </row>
    <row r="2366" spans="1:25" ht="14">
      <c r="A2366" s="711"/>
      <c r="B2366" s="711"/>
      <c r="C2366" s="750"/>
      <c r="D2366" s="711"/>
      <c r="E2366" s="711"/>
      <c r="F2366" s="711"/>
      <c r="G2366" s="711"/>
      <c r="H2366" s="711"/>
      <c r="I2366" s="711"/>
      <c r="J2366" s="711"/>
      <c r="K2366" s="711"/>
      <c r="L2366" s="711"/>
      <c r="M2366" s="711"/>
      <c r="V2366" s="715"/>
      <c r="W2366" s="711"/>
      <c r="X2366" s="711"/>
      <c r="Y2366" s="711"/>
    </row>
    <row r="2367" spans="1:25" ht="14">
      <c r="A2367" s="711"/>
      <c r="B2367" s="711"/>
      <c r="C2367" s="750"/>
      <c r="D2367" s="711"/>
      <c r="E2367" s="711"/>
      <c r="F2367" s="711"/>
      <c r="G2367" s="711"/>
      <c r="H2367" s="711"/>
      <c r="I2367" s="711"/>
      <c r="J2367" s="711"/>
      <c r="K2367" s="711"/>
      <c r="L2367" s="711"/>
      <c r="M2367" s="711"/>
      <c r="V2367" s="715"/>
      <c r="W2367" s="711"/>
      <c r="X2367" s="711"/>
      <c r="Y2367" s="711"/>
    </row>
    <row r="2368" spans="1:25" ht="14">
      <c r="A2368" s="711"/>
      <c r="B2368" s="711"/>
      <c r="C2368" s="750"/>
      <c r="D2368" s="711"/>
      <c r="E2368" s="711"/>
      <c r="F2368" s="711"/>
      <c r="G2368" s="711"/>
      <c r="H2368" s="711"/>
      <c r="I2368" s="711"/>
      <c r="J2368" s="711"/>
      <c r="K2368" s="711"/>
      <c r="L2368" s="711"/>
      <c r="M2368" s="711"/>
      <c r="V2368" s="715"/>
      <c r="W2368" s="711"/>
      <c r="X2368" s="711"/>
      <c r="Y2368" s="711"/>
    </row>
    <row r="2369" spans="1:25" ht="14">
      <c r="A2369" s="711"/>
      <c r="B2369" s="711"/>
      <c r="C2369" s="750"/>
      <c r="D2369" s="711"/>
      <c r="E2369" s="711"/>
      <c r="F2369" s="711"/>
      <c r="G2369" s="711"/>
      <c r="H2369" s="711"/>
      <c r="I2369" s="711"/>
      <c r="J2369" s="711"/>
      <c r="K2369" s="711"/>
      <c r="L2369" s="711"/>
      <c r="M2369" s="711"/>
      <c r="V2369" s="715"/>
      <c r="W2369" s="711"/>
      <c r="X2369" s="711"/>
      <c r="Y2369" s="711"/>
    </row>
    <row r="2370" spans="1:25" ht="14">
      <c r="A2370" s="711"/>
      <c r="B2370" s="711"/>
      <c r="C2370" s="750"/>
      <c r="D2370" s="711"/>
      <c r="E2370" s="711"/>
      <c r="F2370" s="711"/>
      <c r="G2370" s="711"/>
      <c r="H2370" s="711"/>
      <c r="I2370" s="711"/>
      <c r="J2370" s="711"/>
      <c r="K2370" s="711"/>
      <c r="L2370" s="711"/>
      <c r="M2370" s="711"/>
      <c r="V2370" s="715"/>
      <c r="W2370" s="711"/>
      <c r="X2370" s="711"/>
      <c r="Y2370" s="711"/>
    </row>
    <row r="2371" spans="1:25" ht="14">
      <c r="A2371" s="711"/>
      <c r="B2371" s="711"/>
      <c r="C2371" s="750"/>
      <c r="D2371" s="711"/>
      <c r="E2371" s="711"/>
      <c r="F2371" s="711"/>
      <c r="G2371" s="711"/>
      <c r="H2371" s="711"/>
      <c r="I2371" s="711"/>
      <c r="J2371" s="711"/>
      <c r="K2371" s="711"/>
      <c r="L2371" s="711"/>
      <c r="M2371" s="711"/>
      <c r="V2371" s="715"/>
      <c r="W2371" s="711"/>
      <c r="X2371" s="711"/>
      <c r="Y2371" s="711"/>
    </row>
    <row r="2372" spans="1:25" ht="14">
      <c r="A2372" s="711"/>
      <c r="B2372" s="711"/>
      <c r="C2372" s="750"/>
      <c r="D2372" s="711"/>
      <c r="E2372" s="711"/>
      <c r="F2372" s="711"/>
      <c r="G2372" s="711"/>
      <c r="H2372" s="711"/>
      <c r="I2372" s="711"/>
      <c r="J2372" s="711"/>
      <c r="K2372" s="711"/>
      <c r="L2372" s="711"/>
      <c r="M2372" s="711"/>
      <c r="V2372" s="715"/>
      <c r="W2372" s="711"/>
      <c r="X2372" s="711"/>
      <c r="Y2372" s="711"/>
    </row>
    <row r="2373" spans="1:25" ht="14">
      <c r="A2373" s="711"/>
      <c r="B2373" s="711"/>
      <c r="C2373" s="750"/>
      <c r="D2373" s="711"/>
      <c r="E2373" s="711"/>
      <c r="F2373" s="711"/>
      <c r="G2373" s="711"/>
      <c r="H2373" s="711"/>
      <c r="I2373" s="711"/>
      <c r="J2373" s="711"/>
      <c r="K2373" s="711"/>
      <c r="L2373" s="711"/>
      <c r="M2373" s="711"/>
      <c r="V2373" s="715"/>
      <c r="W2373" s="711"/>
      <c r="X2373" s="711"/>
      <c r="Y2373" s="711"/>
    </row>
    <row r="2374" spans="1:25" ht="14">
      <c r="A2374" s="711"/>
      <c r="B2374" s="711"/>
      <c r="C2374" s="750"/>
      <c r="D2374" s="711"/>
      <c r="E2374" s="711"/>
      <c r="F2374" s="711"/>
      <c r="G2374" s="711"/>
      <c r="H2374" s="711"/>
      <c r="I2374" s="711"/>
      <c r="J2374" s="711"/>
      <c r="K2374" s="711"/>
      <c r="L2374" s="711"/>
      <c r="M2374" s="711"/>
      <c r="V2374" s="715"/>
      <c r="W2374" s="711"/>
      <c r="X2374" s="711"/>
      <c r="Y2374" s="711"/>
    </row>
    <row r="2375" spans="1:25" ht="14">
      <c r="A2375" s="711"/>
      <c r="B2375" s="711"/>
      <c r="C2375" s="750"/>
      <c r="D2375" s="711"/>
      <c r="E2375" s="711"/>
      <c r="F2375" s="711"/>
      <c r="G2375" s="711"/>
      <c r="H2375" s="711"/>
      <c r="I2375" s="711"/>
      <c r="J2375" s="711"/>
      <c r="K2375" s="711"/>
      <c r="L2375" s="711"/>
      <c r="M2375" s="711"/>
      <c r="V2375" s="715"/>
      <c r="W2375" s="711"/>
      <c r="X2375" s="711"/>
      <c r="Y2375" s="711"/>
    </row>
    <row r="2376" spans="1:25" ht="14">
      <c r="A2376" s="711"/>
      <c r="B2376" s="711"/>
      <c r="C2376" s="750"/>
      <c r="D2376" s="711"/>
      <c r="E2376" s="711"/>
      <c r="F2376" s="711"/>
      <c r="G2376" s="711"/>
      <c r="H2376" s="711"/>
      <c r="I2376" s="711"/>
      <c r="J2376" s="711"/>
      <c r="K2376" s="711"/>
      <c r="L2376" s="711"/>
      <c r="M2376" s="711"/>
      <c r="V2376" s="715"/>
      <c r="W2376" s="711"/>
      <c r="X2376" s="711"/>
      <c r="Y2376" s="711"/>
    </row>
    <row r="2377" spans="1:25" ht="14">
      <c r="A2377" s="711"/>
      <c r="B2377" s="711"/>
      <c r="C2377" s="750"/>
      <c r="D2377" s="711"/>
      <c r="E2377" s="711"/>
      <c r="F2377" s="711"/>
      <c r="G2377" s="711"/>
      <c r="H2377" s="711"/>
      <c r="I2377" s="711"/>
      <c r="J2377" s="711"/>
      <c r="K2377" s="711"/>
      <c r="L2377" s="711"/>
      <c r="M2377" s="711"/>
      <c r="V2377" s="715"/>
      <c r="W2377" s="711"/>
      <c r="X2377" s="711"/>
      <c r="Y2377" s="711"/>
    </row>
    <row r="2378" spans="1:25" ht="14">
      <c r="A2378" s="711"/>
      <c r="B2378" s="711"/>
      <c r="C2378" s="750"/>
      <c r="D2378" s="711"/>
      <c r="E2378" s="711"/>
      <c r="F2378" s="711"/>
      <c r="G2378" s="711"/>
      <c r="H2378" s="711"/>
      <c r="I2378" s="711"/>
      <c r="J2378" s="711"/>
      <c r="K2378" s="711"/>
      <c r="L2378" s="711"/>
      <c r="M2378" s="711"/>
      <c r="V2378" s="715"/>
      <c r="W2378" s="711"/>
      <c r="X2378" s="711"/>
      <c r="Y2378" s="711"/>
    </row>
    <row r="2379" spans="1:25" ht="14">
      <c r="A2379" s="711"/>
      <c r="B2379" s="711"/>
      <c r="C2379" s="750"/>
      <c r="D2379" s="711"/>
      <c r="E2379" s="711"/>
      <c r="F2379" s="711"/>
      <c r="G2379" s="711"/>
      <c r="H2379" s="711"/>
      <c r="I2379" s="711"/>
      <c r="J2379" s="711"/>
      <c r="K2379" s="711"/>
      <c r="L2379" s="711"/>
      <c r="M2379" s="711"/>
      <c r="V2379" s="715"/>
      <c r="W2379" s="711"/>
      <c r="X2379" s="711"/>
      <c r="Y2379" s="711"/>
    </row>
    <row r="2380" spans="1:25" ht="14">
      <c r="A2380" s="711"/>
      <c r="B2380" s="711"/>
      <c r="C2380" s="750"/>
      <c r="D2380" s="711"/>
      <c r="E2380" s="711"/>
      <c r="F2380" s="711"/>
      <c r="G2380" s="711"/>
      <c r="H2380" s="711"/>
      <c r="I2380" s="711"/>
      <c r="J2380" s="711"/>
      <c r="K2380" s="711"/>
      <c r="L2380" s="711"/>
      <c r="M2380" s="711"/>
      <c r="V2380" s="715"/>
      <c r="W2380" s="711"/>
      <c r="X2380" s="711"/>
      <c r="Y2380" s="711"/>
    </row>
    <row r="2381" spans="1:25" ht="14">
      <c r="A2381" s="711"/>
      <c r="B2381" s="711"/>
      <c r="C2381" s="750"/>
      <c r="D2381" s="711"/>
      <c r="E2381" s="711"/>
      <c r="F2381" s="711"/>
      <c r="G2381" s="711"/>
      <c r="H2381" s="711"/>
      <c r="I2381" s="711"/>
      <c r="J2381" s="711"/>
      <c r="K2381" s="711"/>
      <c r="L2381" s="711"/>
      <c r="M2381" s="711"/>
      <c r="V2381" s="715"/>
      <c r="W2381" s="711"/>
      <c r="X2381" s="711"/>
      <c r="Y2381" s="711"/>
    </row>
    <row r="2382" spans="1:25" ht="14">
      <c r="A2382" s="711"/>
      <c r="B2382" s="711"/>
      <c r="C2382" s="750"/>
      <c r="D2382" s="711"/>
      <c r="E2382" s="711"/>
      <c r="F2382" s="711"/>
      <c r="G2382" s="711"/>
      <c r="H2382" s="711"/>
      <c r="I2382" s="711"/>
      <c r="J2382" s="711"/>
      <c r="K2382" s="711"/>
      <c r="L2382" s="711"/>
      <c r="M2382" s="711"/>
      <c r="V2382" s="715"/>
      <c r="W2382" s="711"/>
      <c r="X2382" s="711"/>
      <c r="Y2382" s="711"/>
    </row>
    <row r="2383" spans="1:25" ht="14">
      <c r="A2383" s="711"/>
      <c r="B2383" s="711"/>
      <c r="C2383" s="750"/>
      <c r="D2383" s="711"/>
      <c r="E2383" s="711"/>
      <c r="F2383" s="711"/>
      <c r="G2383" s="711"/>
      <c r="H2383" s="711"/>
      <c r="I2383" s="711"/>
      <c r="J2383" s="711"/>
      <c r="K2383" s="711"/>
      <c r="L2383" s="711"/>
      <c r="M2383" s="711"/>
      <c r="V2383" s="715"/>
      <c r="W2383" s="711"/>
      <c r="X2383" s="711"/>
      <c r="Y2383" s="711"/>
    </row>
    <row r="2384" spans="1:25" ht="14">
      <c r="A2384" s="711"/>
      <c r="B2384" s="711"/>
      <c r="C2384" s="750"/>
      <c r="D2384" s="711"/>
      <c r="E2384" s="711"/>
      <c r="F2384" s="711"/>
      <c r="G2384" s="711"/>
      <c r="H2384" s="711"/>
      <c r="I2384" s="711"/>
      <c r="J2384" s="711"/>
      <c r="K2384" s="711"/>
      <c r="L2384" s="711"/>
      <c r="M2384" s="711"/>
      <c r="V2384" s="715"/>
      <c r="W2384" s="711"/>
      <c r="X2384" s="711"/>
      <c r="Y2384" s="711"/>
    </row>
    <row r="2385" spans="1:25" ht="14">
      <c r="A2385" s="711"/>
      <c r="B2385" s="711"/>
      <c r="C2385" s="750"/>
      <c r="D2385" s="711"/>
      <c r="E2385" s="711"/>
      <c r="F2385" s="711"/>
      <c r="G2385" s="711"/>
      <c r="H2385" s="711"/>
      <c r="I2385" s="711"/>
      <c r="J2385" s="711"/>
      <c r="K2385" s="711"/>
      <c r="L2385" s="711"/>
      <c r="M2385" s="711"/>
      <c r="V2385" s="715"/>
      <c r="W2385" s="711"/>
      <c r="X2385" s="711"/>
      <c r="Y2385" s="711"/>
    </row>
    <row r="2386" spans="1:25" ht="14">
      <c r="A2386" s="711"/>
      <c r="B2386" s="711"/>
      <c r="C2386" s="750"/>
      <c r="D2386" s="711"/>
      <c r="E2386" s="711"/>
      <c r="F2386" s="711"/>
      <c r="G2386" s="711"/>
      <c r="H2386" s="711"/>
      <c r="I2386" s="711"/>
      <c r="J2386" s="711"/>
      <c r="K2386" s="711"/>
      <c r="L2386" s="711"/>
      <c r="M2386" s="711"/>
      <c r="V2386" s="715"/>
      <c r="W2386" s="711"/>
      <c r="X2386" s="711"/>
      <c r="Y2386" s="711"/>
    </row>
    <row r="2387" spans="1:25" ht="14">
      <c r="A2387" s="711"/>
      <c r="B2387" s="711"/>
      <c r="C2387" s="750"/>
      <c r="D2387" s="711"/>
      <c r="E2387" s="711"/>
      <c r="F2387" s="711"/>
      <c r="G2387" s="711"/>
      <c r="H2387" s="711"/>
      <c r="I2387" s="711"/>
      <c r="J2387" s="711"/>
      <c r="K2387" s="711"/>
      <c r="L2387" s="711"/>
      <c r="M2387" s="711"/>
      <c r="V2387" s="715"/>
      <c r="W2387" s="711"/>
      <c r="X2387" s="711"/>
      <c r="Y2387" s="711"/>
    </row>
    <row r="2388" spans="1:25" ht="14">
      <c r="A2388" s="711"/>
      <c r="B2388" s="711"/>
      <c r="C2388" s="750"/>
      <c r="D2388" s="711"/>
      <c r="E2388" s="711"/>
      <c r="F2388" s="711"/>
      <c r="G2388" s="711"/>
      <c r="H2388" s="711"/>
      <c r="I2388" s="711"/>
      <c r="J2388" s="711"/>
      <c r="K2388" s="711"/>
      <c r="L2388" s="711"/>
      <c r="M2388" s="711"/>
      <c r="V2388" s="715"/>
      <c r="W2388" s="711"/>
      <c r="X2388" s="711"/>
      <c r="Y2388" s="711"/>
    </row>
    <row r="2389" spans="1:25" ht="14">
      <c r="A2389" s="711"/>
      <c r="B2389" s="711"/>
      <c r="C2389" s="750"/>
      <c r="D2389" s="711"/>
      <c r="E2389" s="711"/>
      <c r="F2389" s="711"/>
      <c r="G2389" s="711"/>
      <c r="H2389" s="711"/>
      <c r="I2389" s="711"/>
      <c r="J2389" s="711"/>
      <c r="K2389" s="711"/>
      <c r="L2389" s="711"/>
      <c r="M2389" s="711"/>
      <c r="V2389" s="715"/>
      <c r="W2389" s="711"/>
      <c r="X2389" s="711"/>
      <c r="Y2389" s="711"/>
    </row>
    <row r="2390" spans="1:25" ht="14">
      <c r="A2390" s="711"/>
      <c r="B2390" s="711"/>
      <c r="C2390" s="750"/>
      <c r="D2390" s="711"/>
      <c r="E2390" s="711"/>
      <c r="F2390" s="711"/>
      <c r="G2390" s="711"/>
      <c r="H2390" s="711"/>
      <c r="I2390" s="711"/>
      <c r="J2390" s="711"/>
      <c r="K2390" s="711"/>
      <c r="L2390" s="711"/>
      <c r="M2390" s="711"/>
      <c r="V2390" s="715"/>
      <c r="W2390" s="711"/>
      <c r="X2390" s="711"/>
      <c r="Y2390" s="711"/>
    </row>
    <row r="2391" spans="1:25" ht="14">
      <c r="A2391" s="711"/>
      <c r="B2391" s="711"/>
      <c r="C2391" s="750"/>
      <c r="D2391" s="711"/>
      <c r="E2391" s="711"/>
      <c r="F2391" s="711"/>
      <c r="G2391" s="711"/>
      <c r="H2391" s="711"/>
      <c r="I2391" s="711"/>
      <c r="J2391" s="711"/>
      <c r="K2391" s="711"/>
      <c r="L2391" s="711"/>
      <c r="M2391" s="711"/>
      <c r="V2391" s="715"/>
      <c r="W2391" s="711"/>
      <c r="X2391" s="711"/>
      <c r="Y2391" s="711"/>
    </row>
    <row r="2392" spans="1:25" ht="14">
      <c r="A2392" s="711"/>
      <c r="B2392" s="711"/>
      <c r="C2392" s="750"/>
      <c r="D2392" s="711"/>
      <c r="E2392" s="711"/>
      <c r="F2392" s="711"/>
      <c r="G2392" s="711"/>
      <c r="H2392" s="711"/>
      <c r="I2392" s="711"/>
      <c r="J2392" s="711"/>
      <c r="K2392" s="711"/>
      <c r="L2392" s="711"/>
      <c r="M2392" s="711"/>
      <c r="V2392" s="715"/>
      <c r="W2392" s="711"/>
      <c r="X2392" s="711"/>
      <c r="Y2392" s="711"/>
    </row>
    <row r="2393" spans="1:25" ht="14">
      <c r="A2393" s="711"/>
      <c r="B2393" s="711"/>
      <c r="C2393" s="750"/>
      <c r="D2393" s="711"/>
      <c r="E2393" s="711"/>
      <c r="F2393" s="711"/>
      <c r="G2393" s="711"/>
      <c r="H2393" s="711"/>
      <c r="I2393" s="711"/>
      <c r="J2393" s="711"/>
      <c r="K2393" s="711"/>
      <c r="L2393" s="711"/>
      <c r="M2393" s="711"/>
      <c r="V2393" s="715"/>
      <c r="W2393" s="711"/>
      <c r="X2393" s="711"/>
      <c r="Y2393" s="711"/>
    </row>
    <row r="2394" spans="1:25" ht="14">
      <c r="A2394" s="711"/>
      <c r="B2394" s="711"/>
      <c r="C2394" s="750"/>
      <c r="D2394" s="711"/>
      <c r="E2394" s="711"/>
      <c r="F2394" s="711"/>
      <c r="G2394" s="711"/>
      <c r="H2394" s="711"/>
      <c r="I2394" s="711"/>
      <c r="J2394" s="711"/>
      <c r="K2394" s="711"/>
      <c r="L2394" s="711"/>
      <c r="M2394" s="711"/>
      <c r="V2394" s="715"/>
      <c r="W2394" s="711"/>
      <c r="X2394" s="711"/>
      <c r="Y2394" s="711"/>
    </row>
    <row r="2395" spans="1:25" ht="14">
      <c r="A2395" s="711"/>
      <c r="B2395" s="711"/>
      <c r="C2395" s="750"/>
      <c r="D2395" s="711"/>
      <c r="E2395" s="711"/>
      <c r="F2395" s="711"/>
      <c r="G2395" s="711"/>
      <c r="H2395" s="711"/>
      <c r="I2395" s="711"/>
      <c r="J2395" s="711"/>
      <c r="K2395" s="711"/>
      <c r="L2395" s="711"/>
      <c r="M2395" s="711"/>
      <c r="V2395" s="715"/>
      <c r="W2395" s="711"/>
      <c r="X2395" s="711"/>
      <c r="Y2395" s="711"/>
    </row>
    <row r="2396" spans="1:25" ht="14">
      <c r="A2396" s="711"/>
      <c r="B2396" s="711"/>
      <c r="C2396" s="750"/>
      <c r="D2396" s="711"/>
      <c r="E2396" s="711"/>
      <c r="F2396" s="711"/>
      <c r="G2396" s="711"/>
      <c r="H2396" s="711"/>
      <c r="I2396" s="711"/>
      <c r="J2396" s="711"/>
      <c r="K2396" s="711"/>
      <c r="L2396" s="711"/>
      <c r="M2396" s="711"/>
      <c r="V2396" s="715"/>
      <c r="W2396" s="711"/>
      <c r="X2396" s="711"/>
      <c r="Y2396" s="711"/>
    </row>
    <row r="2397" spans="1:25" ht="14">
      <c r="A2397" s="711"/>
      <c r="B2397" s="711"/>
      <c r="C2397" s="750"/>
      <c r="D2397" s="711"/>
      <c r="E2397" s="711"/>
      <c r="F2397" s="711"/>
      <c r="G2397" s="711"/>
      <c r="H2397" s="711"/>
      <c r="I2397" s="711"/>
      <c r="J2397" s="711"/>
      <c r="K2397" s="711"/>
      <c r="L2397" s="711"/>
      <c r="M2397" s="711"/>
      <c r="V2397" s="715"/>
      <c r="W2397" s="711"/>
      <c r="X2397" s="711"/>
      <c r="Y2397" s="711"/>
    </row>
    <row r="2398" spans="1:25" ht="14">
      <c r="A2398" s="711"/>
      <c r="B2398" s="711"/>
      <c r="C2398" s="750"/>
      <c r="D2398" s="711"/>
      <c r="E2398" s="711"/>
      <c r="F2398" s="711"/>
      <c r="G2398" s="711"/>
      <c r="H2398" s="711"/>
      <c r="I2398" s="711"/>
      <c r="J2398" s="711"/>
      <c r="K2398" s="711"/>
      <c r="L2398" s="711"/>
      <c r="M2398" s="711"/>
      <c r="V2398" s="715"/>
      <c r="W2398" s="711"/>
      <c r="X2398" s="711"/>
      <c r="Y2398" s="711"/>
    </row>
    <row r="2399" spans="1:25" ht="14">
      <c r="A2399" s="711"/>
      <c r="B2399" s="711"/>
      <c r="C2399" s="750"/>
      <c r="D2399" s="711"/>
      <c r="E2399" s="711"/>
      <c r="F2399" s="711"/>
      <c r="G2399" s="711"/>
      <c r="H2399" s="711"/>
      <c r="I2399" s="711"/>
      <c r="J2399" s="711"/>
      <c r="K2399" s="711"/>
      <c r="L2399" s="711"/>
      <c r="M2399" s="711"/>
      <c r="V2399" s="715"/>
      <c r="W2399" s="711"/>
      <c r="X2399" s="711"/>
      <c r="Y2399" s="711"/>
    </row>
    <row r="2400" spans="1:25" ht="14">
      <c r="A2400" s="711"/>
      <c r="B2400" s="711"/>
      <c r="C2400" s="750"/>
      <c r="D2400" s="711"/>
      <c r="E2400" s="711"/>
      <c r="F2400" s="711"/>
      <c r="G2400" s="711"/>
      <c r="H2400" s="711"/>
      <c r="I2400" s="711"/>
      <c r="J2400" s="711"/>
      <c r="K2400" s="711"/>
      <c r="L2400" s="711"/>
      <c r="M2400" s="711"/>
      <c r="V2400" s="715"/>
      <c r="W2400" s="711"/>
      <c r="X2400" s="711"/>
      <c r="Y2400" s="711"/>
    </row>
    <row r="2401" spans="1:25" ht="14">
      <c r="A2401" s="711"/>
      <c r="B2401" s="711"/>
      <c r="C2401" s="750"/>
      <c r="D2401" s="711"/>
      <c r="E2401" s="711"/>
      <c r="F2401" s="711"/>
      <c r="G2401" s="711"/>
      <c r="H2401" s="711"/>
      <c r="I2401" s="711"/>
      <c r="J2401" s="711"/>
      <c r="K2401" s="711"/>
      <c r="L2401" s="711"/>
      <c r="M2401" s="711"/>
      <c r="V2401" s="715"/>
      <c r="W2401" s="711"/>
      <c r="X2401" s="711"/>
      <c r="Y2401" s="711"/>
    </row>
    <row r="2402" spans="1:25" ht="14">
      <c r="A2402" s="711"/>
      <c r="B2402" s="711"/>
      <c r="C2402" s="750"/>
      <c r="D2402" s="711"/>
      <c r="E2402" s="711"/>
      <c r="F2402" s="711"/>
      <c r="G2402" s="711"/>
      <c r="H2402" s="711"/>
      <c r="I2402" s="711"/>
      <c r="J2402" s="711"/>
      <c r="K2402" s="711"/>
      <c r="L2402" s="711"/>
      <c r="M2402" s="711"/>
      <c r="V2402" s="715"/>
      <c r="W2402" s="711"/>
      <c r="X2402" s="711"/>
      <c r="Y2402" s="711"/>
    </row>
    <row r="2403" spans="1:25" ht="14">
      <c r="A2403" s="711"/>
      <c r="B2403" s="711"/>
      <c r="C2403" s="750"/>
      <c r="D2403" s="711"/>
      <c r="E2403" s="711"/>
      <c r="F2403" s="711"/>
      <c r="G2403" s="711"/>
      <c r="H2403" s="711"/>
      <c r="I2403" s="711"/>
      <c r="J2403" s="711"/>
      <c r="K2403" s="711"/>
      <c r="L2403" s="711"/>
      <c r="M2403" s="711"/>
      <c r="V2403" s="715"/>
      <c r="W2403" s="711"/>
      <c r="X2403" s="711"/>
      <c r="Y2403" s="711"/>
    </row>
    <row r="2404" spans="1:25" ht="14">
      <c r="A2404" s="711"/>
      <c r="B2404" s="711"/>
      <c r="C2404" s="750"/>
      <c r="D2404" s="711"/>
      <c r="E2404" s="711"/>
      <c r="F2404" s="711"/>
      <c r="G2404" s="711"/>
      <c r="H2404" s="711"/>
      <c r="I2404" s="711"/>
      <c r="J2404" s="711"/>
      <c r="K2404" s="711"/>
      <c r="L2404" s="711"/>
      <c r="M2404" s="711"/>
      <c r="V2404" s="715"/>
      <c r="W2404" s="711"/>
      <c r="X2404" s="711"/>
      <c r="Y2404" s="711"/>
    </row>
    <row r="2405" spans="1:25" ht="14">
      <c r="A2405" s="711"/>
      <c r="B2405" s="711"/>
      <c r="C2405" s="750"/>
      <c r="D2405" s="711"/>
      <c r="E2405" s="711"/>
      <c r="F2405" s="711"/>
      <c r="G2405" s="711"/>
      <c r="H2405" s="711"/>
      <c r="I2405" s="711"/>
      <c r="J2405" s="711"/>
      <c r="K2405" s="711"/>
      <c r="L2405" s="711"/>
      <c r="M2405" s="711"/>
      <c r="V2405" s="715"/>
      <c r="W2405" s="711"/>
      <c r="X2405" s="711"/>
      <c r="Y2405" s="711"/>
    </row>
    <row r="2406" spans="1:25" ht="14">
      <c r="A2406" s="711"/>
      <c r="B2406" s="711"/>
      <c r="C2406" s="750"/>
      <c r="D2406" s="711"/>
      <c r="E2406" s="711"/>
      <c r="F2406" s="711"/>
      <c r="G2406" s="711"/>
      <c r="H2406" s="711"/>
      <c r="I2406" s="711"/>
      <c r="J2406" s="711"/>
      <c r="K2406" s="711"/>
      <c r="L2406" s="711"/>
      <c r="M2406" s="711"/>
      <c r="V2406" s="715"/>
      <c r="W2406" s="711"/>
      <c r="X2406" s="711"/>
      <c r="Y2406" s="711"/>
    </row>
    <row r="2407" spans="1:25" ht="14">
      <c r="A2407" s="711"/>
      <c r="B2407" s="711"/>
      <c r="C2407" s="750"/>
      <c r="D2407" s="711"/>
      <c r="E2407" s="711"/>
      <c r="F2407" s="711"/>
      <c r="G2407" s="711"/>
      <c r="H2407" s="711"/>
      <c r="I2407" s="711"/>
      <c r="J2407" s="711"/>
      <c r="K2407" s="711"/>
      <c r="L2407" s="711"/>
      <c r="M2407" s="711"/>
      <c r="V2407" s="715"/>
      <c r="W2407" s="711"/>
      <c r="X2407" s="711"/>
      <c r="Y2407" s="711"/>
    </row>
    <row r="2408" spans="1:25" ht="14">
      <c r="A2408" s="711"/>
      <c r="B2408" s="711"/>
      <c r="C2408" s="750"/>
      <c r="D2408" s="711"/>
      <c r="E2408" s="711"/>
      <c r="F2408" s="711"/>
      <c r="G2408" s="711"/>
      <c r="H2408" s="711"/>
      <c r="I2408" s="711"/>
      <c r="J2408" s="711"/>
      <c r="K2408" s="711"/>
      <c r="L2408" s="711"/>
      <c r="M2408" s="711"/>
      <c r="V2408" s="715"/>
      <c r="W2408" s="711"/>
      <c r="X2408" s="711"/>
      <c r="Y2408" s="711"/>
    </row>
    <row r="2409" spans="1:25" ht="14">
      <c r="A2409" s="711"/>
      <c r="B2409" s="711"/>
      <c r="C2409" s="750"/>
      <c r="D2409" s="711"/>
      <c r="E2409" s="711"/>
      <c r="F2409" s="711"/>
      <c r="G2409" s="711"/>
      <c r="H2409" s="711"/>
      <c r="I2409" s="711"/>
      <c r="J2409" s="711"/>
      <c r="K2409" s="711"/>
      <c r="L2409" s="711"/>
      <c r="M2409" s="711"/>
      <c r="V2409" s="715"/>
      <c r="W2409" s="711"/>
      <c r="X2409" s="711"/>
      <c r="Y2409" s="711"/>
    </row>
    <row r="2410" spans="1:25" ht="14">
      <c r="A2410" s="711"/>
      <c r="B2410" s="711"/>
      <c r="C2410" s="750"/>
      <c r="D2410" s="711"/>
      <c r="E2410" s="711"/>
      <c r="F2410" s="711"/>
      <c r="G2410" s="711"/>
      <c r="H2410" s="711"/>
      <c r="I2410" s="711"/>
      <c r="J2410" s="711"/>
      <c r="K2410" s="711"/>
      <c r="L2410" s="711"/>
      <c r="M2410" s="711"/>
      <c r="V2410" s="715"/>
      <c r="W2410" s="711"/>
      <c r="X2410" s="711"/>
      <c r="Y2410" s="711"/>
    </row>
    <row r="2411" spans="1:25" ht="14">
      <c r="A2411" s="711"/>
      <c r="B2411" s="711"/>
      <c r="C2411" s="750"/>
      <c r="D2411" s="711"/>
      <c r="E2411" s="711"/>
      <c r="F2411" s="711"/>
      <c r="G2411" s="711"/>
      <c r="H2411" s="711"/>
      <c r="I2411" s="711"/>
      <c r="J2411" s="711"/>
      <c r="K2411" s="711"/>
      <c r="L2411" s="711"/>
      <c r="M2411" s="711"/>
      <c r="V2411" s="715"/>
      <c r="W2411" s="711"/>
      <c r="X2411" s="711"/>
      <c r="Y2411" s="711"/>
    </row>
    <row r="2412" spans="1:25" ht="14">
      <c r="A2412" s="711"/>
      <c r="B2412" s="711"/>
      <c r="C2412" s="750"/>
      <c r="D2412" s="711"/>
      <c r="E2412" s="711"/>
      <c r="F2412" s="711"/>
      <c r="G2412" s="711"/>
      <c r="H2412" s="711"/>
      <c r="I2412" s="711"/>
      <c r="J2412" s="711"/>
      <c r="K2412" s="711"/>
      <c r="L2412" s="711"/>
      <c r="M2412" s="711"/>
      <c r="V2412" s="715"/>
      <c r="W2412" s="711"/>
      <c r="X2412" s="711"/>
      <c r="Y2412" s="711"/>
    </row>
    <row r="2413" spans="1:25" ht="14">
      <c r="A2413" s="711"/>
      <c r="B2413" s="711"/>
      <c r="C2413" s="750"/>
      <c r="D2413" s="711"/>
      <c r="E2413" s="711"/>
      <c r="F2413" s="711"/>
      <c r="G2413" s="711"/>
      <c r="H2413" s="711"/>
      <c r="I2413" s="711"/>
      <c r="J2413" s="711"/>
      <c r="K2413" s="711"/>
      <c r="L2413" s="711"/>
      <c r="M2413" s="711"/>
      <c r="V2413" s="715"/>
      <c r="W2413" s="711"/>
      <c r="X2413" s="711"/>
      <c r="Y2413" s="711"/>
    </row>
  </sheetData>
  <mergeCells count="39">
    <mergeCell ref="B105:K105"/>
    <mergeCell ref="M14:M15"/>
    <mergeCell ref="B11:C11"/>
    <mergeCell ref="B12:C12"/>
    <mergeCell ref="D12:E12"/>
    <mergeCell ref="F12:G12"/>
    <mergeCell ref="B14:B15"/>
    <mergeCell ref="C14:D14"/>
    <mergeCell ref="E14:E15"/>
    <mergeCell ref="F14:F15"/>
    <mergeCell ref="G14:G15"/>
    <mergeCell ref="H14:I14"/>
    <mergeCell ref="J14:J15"/>
    <mergeCell ref="K14:L14"/>
    <mergeCell ref="H12:M12"/>
    <mergeCell ref="B13:M13"/>
    <mergeCell ref="B8:M8"/>
    <mergeCell ref="B9:M9"/>
    <mergeCell ref="B10:M10"/>
    <mergeCell ref="D11:E11"/>
    <mergeCell ref="F11:G11"/>
    <mergeCell ref="H11:M11"/>
    <mergeCell ref="B1:M1"/>
    <mergeCell ref="C2:F2"/>
    <mergeCell ref="H2:I2"/>
    <mergeCell ref="C3:F3"/>
    <mergeCell ref="C4:F4"/>
    <mergeCell ref="G4:G5"/>
    <mergeCell ref="C5:F5"/>
    <mergeCell ref="G2:G3"/>
    <mergeCell ref="C6:F6"/>
    <mergeCell ref="H6:I6"/>
    <mergeCell ref="J2:M6"/>
    <mergeCell ref="AB15:AC15"/>
    <mergeCell ref="AD15:AE15"/>
    <mergeCell ref="N14:O14"/>
    <mergeCell ref="P14:Q14"/>
    <mergeCell ref="R14:S14"/>
    <mergeCell ref="T14:U14"/>
  </mergeCells>
  <phoneticPr fontId="51" type="noConversion"/>
  <dataValidations count="2">
    <dataValidation type="list" allowBlank="1" showErrorMessage="1" sqref="H2" xr:uid="{00000000-0002-0000-0100-000000000000}">
      <formula1>"NÃO DESONERADO,DESONERADO"</formula1>
    </dataValidation>
    <dataValidation type="list" allowBlank="1" showErrorMessage="1" sqref="P62 P82:P83 P86 P94:P95 P101:P102 P16:P17 P22:P23 P34:P35 P39 P43 P46 P56 J101:J103 J16:J99" xr:uid="{00000000-0002-0000-0100-000001000000}">
      <formula1>$H$4:$H$5</formula1>
    </dataValidation>
  </dataValidations>
  <printOptions horizontalCentered="1"/>
  <pageMargins left="0.47244094488188981" right="0.47244094488188981" top="0.78740157480314965" bottom="0.78740157480314965" header="0" footer="0"/>
  <pageSetup paperSize="9" scale="19" fitToHeight="0" orientation="landscape" horizontalDpi="4294967293" r:id="rId1"/>
  <headerFooter>
    <oddFooter>&amp;R&amp;P/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2EFB-120B-466B-B005-8753B0BB0AA4}">
  <dimension ref="A1:U627"/>
  <sheetViews>
    <sheetView topLeftCell="A5" zoomScale="67" workbookViewId="0">
      <selection activeCell="K1" sqref="K1"/>
    </sheetView>
  </sheetViews>
  <sheetFormatPr defaultRowHeight="14.5"/>
  <cols>
    <col min="1" max="1" width="13.90625" bestFit="1" customWidth="1"/>
    <col min="2" max="2" width="66.54296875" style="267" customWidth="1"/>
    <col min="3" max="3" width="24.7265625" customWidth="1"/>
    <col min="4" max="4" width="15" customWidth="1"/>
    <col min="7" max="7" width="15.26953125" customWidth="1"/>
    <col min="8" max="8" width="14" style="399" customWidth="1"/>
    <col min="9" max="10" width="14" customWidth="1"/>
    <col min="11" max="11" width="22.7265625" customWidth="1"/>
    <col min="12" max="12" width="53.54296875" customWidth="1"/>
  </cols>
  <sheetData>
    <row r="1" spans="1:21">
      <c r="A1" s="17"/>
      <c r="B1" s="18"/>
      <c r="C1" s="18"/>
      <c r="D1" s="18"/>
      <c r="E1" s="18"/>
      <c r="F1" s="19"/>
      <c r="G1" s="20"/>
      <c r="H1" s="396"/>
      <c r="I1" s="21"/>
      <c r="J1" s="449"/>
      <c r="K1" s="22"/>
    </row>
    <row r="2" spans="1:21">
      <c r="A2" s="2" t="str">
        <f>'Planilha Orçamentária'!B2</f>
        <v>CONTRATANTE:</v>
      </c>
      <c r="B2" s="587" t="str">
        <f>'Planilha Orçamentária'!C2</f>
        <v xml:space="preserve">JFPB | JUSTIÇA DE FEDERAL DE PRIMEIRO GRAU – SEÇÃO JUDICIÁRIA DA PARAÍBA </v>
      </c>
      <c r="C2" s="585"/>
      <c r="D2" s="585"/>
      <c r="E2" s="585"/>
      <c r="F2" s="24"/>
      <c r="G2" s="25"/>
      <c r="H2" s="397"/>
      <c r="I2" s="26"/>
      <c r="J2" s="450"/>
      <c r="K2" s="4"/>
    </row>
    <row r="3" spans="1:21">
      <c r="A3" s="2" t="str">
        <f>'Planilha Orçamentária'!B3</f>
        <v>PROJETO:</v>
      </c>
      <c r="B3" s="587" t="str">
        <f>'Planilha Orçamentária'!C3</f>
        <v>Reforma, adequação e modernização das instalações físicas e sistemas prediais da Subseção Judiciária de Sousa/PB</v>
      </c>
      <c r="C3" s="585"/>
      <c r="D3" s="585"/>
      <c r="E3" s="585"/>
      <c r="F3" s="27"/>
      <c r="G3" s="28"/>
      <c r="H3" s="23"/>
      <c r="I3" s="1"/>
      <c r="J3" s="1"/>
      <c r="K3" s="5"/>
    </row>
    <row r="4" spans="1:21" ht="37.5" customHeight="1">
      <c r="A4" s="2" t="str">
        <f>'Planilha Orçamentária'!B4</f>
        <v>ENDEREÇO:</v>
      </c>
      <c r="B4" s="587" t="str">
        <f>'Planilha Orçamentária'!$C$4</f>
        <v xml:space="preserve">Lot. Raquel Gadelha, Sousa - PB </v>
      </c>
      <c r="C4" s="585"/>
      <c r="D4" s="585"/>
      <c r="E4" s="585"/>
      <c r="F4" s="27"/>
      <c r="G4" s="29"/>
      <c r="H4" s="23"/>
      <c r="I4" s="1"/>
      <c r="J4" s="1"/>
      <c r="K4" s="5"/>
    </row>
    <row r="5" spans="1:21" ht="57" customHeight="1" thickBot="1">
      <c r="A5" s="241" t="str">
        <f>'Planilha Orçamentária'!B5</f>
        <v>ETAPA:</v>
      </c>
      <c r="B5" s="588" t="str">
        <f>'Planilha Orçamentária'!$C$5</f>
        <v>MEDIÇÃO 01</v>
      </c>
      <c r="C5" s="589"/>
      <c r="D5" s="589"/>
      <c r="E5" s="589"/>
      <c r="F5" s="244"/>
      <c r="G5" s="245"/>
      <c r="H5" s="279"/>
      <c r="I5" s="243"/>
      <c r="J5" s="243"/>
      <c r="K5" s="242"/>
    </row>
    <row r="6" spans="1:21" ht="42.5" thickBot="1">
      <c r="A6" s="246" t="s">
        <v>968</v>
      </c>
      <c r="B6" s="610" t="s">
        <v>969</v>
      </c>
      <c r="C6" s="610"/>
      <c r="D6" s="610"/>
      <c r="E6" s="610"/>
      <c r="F6" s="610"/>
      <c r="G6" s="610"/>
      <c r="H6" s="610"/>
      <c r="I6" s="610"/>
      <c r="J6" s="610"/>
      <c r="K6" s="611"/>
    </row>
    <row r="7" spans="1:21">
      <c r="A7" s="600" t="s">
        <v>66</v>
      </c>
      <c r="B7" s="590"/>
      <c r="C7" s="590"/>
      <c r="D7" s="590"/>
      <c r="E7" s="590"/>
      <c r="F7" s="590"/>
      <c r="G7" s="590"/>
      <c r="H7" s="590"/>
      <c r="I7" s="590"/>
      <c r="J7" s="590"/>
      <c r="K7" s="591"/>
    </row>
    <row r="8" spans="1:21">
      <c r="A8" s="17"/>
      <c r="B8" s="18"/>
      <c r="C8" s="18"/>
      <c r="D8" s="18"/>
      <c r="E8" s="18"/>
      <c r="F8" s="18"/>
      <c r="G8" s="30"/>
      <c r="H8" s="398"/>
      <c r="I8" s="18"/>
      <c r="J8" s="451"/>
      <c r="K8" s="31"/>
    </row>
    <row r="9" spans="1:21">
      <c r="A9" s="592" t="s">
        <v>0</v>
      </c>
      <c r="B9" s="585"/>
      <c r="C9" s="585"/>
      <c r="D9" s="585"/>
      <c r="E9" s="585"/>
      <c r="F9" s="585"/>
      <c r="G9" s="585"/>
      <c r="H9" s="585"/>
      <c r="I9" s="585"/>
      <c r="J9" s="605"/>
      <c r="K9" s="586"/>
    </row>
    <row r="10" spans="1:21">
      <c r="A10" s="6" t="str">
        <f>'Planilha Orçamentária'!B11</f>
        <v>VERSÃO</v>
      </c>
      <c r="B10" s="273" t="str">
        <f>'Planilha Orçamentária'!D11</f>
        <v xml:space="preserve">DESCRIÇÃO E/OU FOLHAS ALTERADAS </v>
      </c>
      <c r="C10" s="593" t="str">
        <f>'Planilha Orçamentária'!F11</f>
        <v>DATA</v>
      </c>
      <c r="D10" s="585"/>
      <c r="E10" s="586"/>
      <c r="F10" s="593" t="str">
        <f>'Planilha Orçamentária'!H11</f>
        <v>ATUALIZAÇÃO</v>
      </c>
      <c r="G10" s="585"/>
      <c r="H10" s="585"/>
      <c r="I10" s="585"/>
      <c r="J10" s="605"/>
      <c r="K10" s="586"/>
    </row>
    <row r="11" spans="1:21">
      <c r="A11" s="11" t="str">
        <f>IF('Planilha Orçamentária'!B12="","",'Planilha Orçamentária'!B12)</f>
        <v>R01</v>
      </c>
      <c r="B11" s="12" t="str">
        <f>IF('Planilha Orçamentária'!D12="","",'Planilha Orçamentária'!D12)</f>
        <v>Adequação à Progamação do Plano de Obras 2023</v>
      </c>
      <c r="C11" s="606">
        <f>IF('Planilha Orçamentária'!F12="","",'Planilha Orçamentária'!F12)</f>
        <v>45045</v>
      </c>
      <c r="D11" s="585"/>
      <c r="E11" s="586"/>
      <c r="F11" s="607" t="str">
        <f>IF('Planilha Orçamentária'!H12="","",'Planilha Orçamentária'!H12)</f>
        <v>Francis Araújo</v>
      </c>
      <c r="G11" s="585"/>
      <c r="H11" s="585"/>
      <c r="I11" s="585"/>
      <c r="J11" s="605"/>
      <c r="K11" s="586"/>
    </row>
    <row r="12" spans="1:21">
      <c r="A12" s="17"/>
      <c r="B12" s="18"/>
      <c r="C12" s="18"/>
      <c r="D12" s="18"/>
      <c r="E12" s="18"/>
      <c r="F12" s="18"/>
      <c r="G12" s="30"/>
      <c r="H12" s="398"/>
      <c r="I12" s="18"/>
      <c r="J12" s="451"/>
      <c r="K12" s="31"/>
    </row>
    <row r="13" spans="1:21" ht="31">
      <c r="A13" s="32" t="s">
        <v>32</v>
      </c>
      <c r="B13" s="33" t="s">
        <v>67</v>
      </c>
      <c r="C13" s="34" t="s">
        <v>27</v>
      </c>
      <c r="D13" s="381" t="s">
        <v>1020</v>
      </c>
      <c r="E13" s="35" t="s">
        <v>68</v>
      </c>
      <c r="F13" s="36" t="s">
        <v>69</v>
      </c>
      <c r="G13" s="36" t="s">
        <v>70</v>
      </c>
      <c r="H13" s="36" t="s">
        <v>71</v>
      </c>
      <c r="I13" s="36" t="s">
        <v>72</v>
      </c>
      <c r="J13" s="36" t="s">
        <v>73</v>
      </c>
      <c r="K13" s="455" t="s">
        <v>1061</v>
      </c>
    </row>
    <row r="14" spans="1:21" ht="0.75" customHeight="1">
      <c r="A14" s="32"/>
      <c r="B14" s="33"/>
      <c r="C14" s="34"/>
    </row>
    <row r="15" spans="1:21" ht="15.5">
      <c r="A15" s="38">
        <v>1</v>
      </c>
      <c r="B15" s="39" t="s">
        <v>35</v>
      </c>
      <c r="C15" s="274"/>
      <c r="D15" s="38"/>
      <c r="E15" s="38"/>
      <c r="F15" s="39"/>
      <c r="G15" s="274"/>
      <c r="H15" s="38"/>
      <c r="I15" s="39"/>
      <c r="J15" s="452"/>
      <c r="K15" s="274"/>
      <c r="L15" s="298"/>
      <c r="M15" s="298"/>
      <c r="N15" s="299"/>
      <c r="O15" s="298"/>
      <c r="P15" s="298"/>
      <c r="Q15" s="299"/>
      <c r="R15" s="298"/>
      <c r="S15" s="298"/>
      <c r="T15" s="299"/>
      <c r="U15" s="298"/>
    </row>
    <row r="16" spans="1:21" ht="15.5">
      <c r="A16" s="40" t="s">
        <v>2</v>
      </c>
      <c r="B16" s="41" t="s">
        <v>36</v>
      </c>
      <c r="C16" s="275"/>
      <c r="D16" s="40"/>
      <c r="E16" s="40"/>
      <c r="F16" s="41"/>
      <c r="G16" s="275"/>
      <c r="H16" s="40"/>
      <c r="I16" s="41"/>
      <c r="J16" s="453"/>
      <c r="K16" s="275"/>
      <c r="L16" s="298"/>
      <c r="M16" s="298"/>
      <c r="N16" s="299"/>
      <c r="O16" s="298"/>
      <c r="P16" s="298"/>
      <c r="Q16" s="299"/>
      <c r="R16" s="298"/>
      <c r="S16" s="298"/>
      <c r="T16" s="299"/>
      <c r="U16" s="298"/>
    </row>
    <row r="17" spans="1:11" ht="15.5">
      <c r="A17" s="42" t="s">
        <v>37</v>
      </c>
      <c r="B17" s="14" t="s">
        <v>38</v>
      </c>
      <c r="C17" s="276"/>
      <c r="D17" s="297"/>
      <c r="E17" s="297"/>
      <c r="F17" s="297"/>
      <c r="G17" s="297"/>
      <c r="H17" s="400"/>
      <c r="I17" s="297"/>
      <c r="J17" s="297"/>
      <c r="K17" s="297"/>
    </row>
    <row r="18" spans="1:11" ht="31">
      <c r="A18" s="43" t="s">
        <v>74</v>
      </c>
      <c r="B18" s="44" t="s">
        <v>75</v>
      </c>
      <c r="C18" s="277" t="s">
        <v>39</v>
      </c>
      <c r="D18" s="297"/>
      <c r="E18" s="456"/>
      <c r="F18" s="558"/>
      <c r="G18" s="297"/>
      <c r="H18" s="400"/>
      <c r="I18" s="297"/>
      <c r="J18" s="297"/>
      <c r="K18" s="297"/>
    </row>
    <row r="19" spans="1:11" ht="17">
      <c r="A19" s="46"/>
      <c r="B19" s="47" t="s">
        <v>77</v>
      </c>
      <c r="C19" s="278">
        <v>20</v>
      </c>
      <c r="D19" s="297"/>
      <c r="E19" s="456">
        <f>'Planilha Orçamentária'!L105-'Planilha Orçamentária'!L18</f>
        <v>91669.90762373402</v>
      </c>
      <c r="F19" s="559">
        <f>('Planilha Orçamentária'!O105/'MEMORIA DE CALCULO 1º MEDIÇÃO'!E19)</f>
        <v>0.51317164506085811</v>
      </c>
      <c r="G19" s="297"/>
      <c r="H19" s="400"/>
      <c r="I19" s="297"/>
      <c r="J19" s="297"/>
      <c r="K19" s="560">
        <f>F19</f>
        <v>0.51317164506085811</v>
      </c>
    </row>
    <row r="20" spans="1:11" ht="15.5">
      <c r="A20" s="48"/>
      <c r="B20" s="356"/>
      <c r="C20" s="320"/>
      <c r="D20" s="321"/>
      <c r="E20" s="321"/>
      <c r="F20" s="321"/>
      <c r="G20" s="321"/>
      <c r="H20" s="401"/>
      <c r="I20" s="321"/>
      <c r="J20" s="321"/>
      <c r="K20" s="561">
        <v>0.5</v>
      </c>
    </row>
    <row r="21" spans="1:11" ht="31">
      <c r="A21" s="43" t="s">
        <v>78</v>
      </c>
      <c r="B21" s="44" t="s">
        <v>79</v>
      </c>
      <c r="C21" s="277" t="s">
        <v>39</v>
      </c>
      <c r="D21" s="297"/>
      <c r="E21" s="297"/>
      <c r="F21" s="297"/>
      <c r="G21" s="297"/>
      <c r="H21" s="400"/>
      <c r="I21" s="297"/>
      <c r="J21" s="297"/>
      <c r="K21" s="297"/>
    </row>
    <row r="22" spans="1:11" ht="17">
      <c r="A22" s="46"/>
      <c r="B22" s="47" t="s">
        <v>77</v>
      </c>
      <c r="C22" s="278">
        <v>60</v>
      </c>
      <c r="D22" s="297"/>
      <c r="E22" s="456">
        <f>'Planilha Orçamentária'!L105-'Planilha Orçamentária'!L18</f>
        <v>91669.90762373402</v>
      </c>
      <c r="F22" s="559">
        <f>('Planilha Orçamentária'!O105/'MEMORIA DE CALCULO 1º MEDIÇÃO'!E22)</f>
        <v>0.51317164506085811</v>
      </c>
      <c r="G22" s="297"/>
      <c r="H22" s="400"/>
      <c r="I22" s="297"/>
      <c r="J22" s="297"/>
      <c r="K22" s="559">
        <f>F22</f>
        <v>0.51317164506085811</v>
      </c>
    </row>
    <row r="23" spans="1:11" ht="15.5">
      <c r="A23" s="48"/>
      <c r="B23" s="356"/>
      <c r="C23" s="320"/>
      <c r="D23" s="321"/>
      <c r="E23" s="321"/>
      <c r="F23" s="321"/>
      <c r="G23" s="321"/>
      <c r="H23" s="401"/>
      <c r="I23" s="321"/>
      <c r="J23" s="321"/>
      <c r="K23" s="561">
        <v>0.5</v>
      </c>
    </row>
    <row r="24" spans="1:11" ht="15.5">
      <c r="A24" s="16"/>
      <c r="B24" s="9"/>
      <c r="C24" s="279"/>
      <c r="D24" s="297"/>
      <c r="E24" s="297"/>
      <c r="F24" s="297"/>
      <c r="G24" s="297"/>
      <c r="H24" s="400"/>
      <c r="I24" s="297"/>
      <c r="J24" s="297"/>
      <c r="K24" s="297"/>
    </row>
    <row r="25" spans="1:11" ht="15.5">
      <c r="A25" s="37"/>
      <c r="B25" s="15"/>
      <c r="C25" s="280"/>
      <c r="D25" s="297"/>
      <c r="E25" s="297"/>
      <c r="F25" s="297"/>
      <c r="G25" s="297"/>
      <c r="H25" s="400"/>
      <c r="I25" s="297"/>
      <c r="J25" s="297"/>
      <c r="K25" s="297"/>
    </row>
    <row r="26" spans="1:11" ht="15.5">
      <c r="A26" s="49" t="s">
        <v>40</v>
      </c>
      <c r="B26" s="50" t="s">
        <v>41</v>
      </c>
      <c r="C26" s="281"/>
      <c r="D26" s="297"/>
      <c r="E26" s="297"/>
      <c r="F26" s="297"/>
      <c r="G26" s="297"/>
      <c r="H26" s="400"/>
      <c r="I26" s="297"/>
      <c r="J26" s="297"/>
      <c r="K26" s="297"/>
    </row>
    <row r="27" spans="1:11" ht="31">
      <c r="A27" s="51" t="s">
        <v>3</v>
      </c>
      <c r="B27" s="14" t="s">
        <v>80</v>
      </c>
      <c r="C27" s="52" t="s">
        <v>81</v>
      </c>
      <c r="D27" s="40"/>
      <c r="E27" s="40"/>
      <c r="F27" s="41"/>
      <c r="G27" s="275"/>
      <c r="H27" s="40"/>
      <c r="I27" s="41"/>
      <c r="J27" s="453"/>
      <c r="K27" s="275"/>
    </row>
    <row r="28" spans="1:11" ht="31">
      <c r="A28" s="53" t="s">
        <v>83</v>
      </c>
      <c r="B28" s="54" t="s">
        <v>84</v>
      </c>
      <c r="C28" s="277" t="s">
        <v>85</v>
      </c>
      <c r="D28" s="297"/>
      <c r="E28" s="297"/>
      <c r="F28" s="297"/>
      <c r="G28" s="297"/>
      <c r="H28" s="400"/>
      <c r="I28" s="297"/>
      <c r="J28" s="297"/>
      <c r="K28" s="297"/>
    </row>
    <row r="29" spans="1:11" ht="15.5">
      <c r="A29" s="55"/>
      <c r="B29" s="47"/>
      <c r="C29" s="282"/>
      <c r="D29" s="297"/>
      <c r="E29" s="297"/>
      <c r="F29" s="297"/>
      <c r="G29" s="297"/>
      <c r="H29" s="400"/>
      <c r="I29" s="297"/>
      <c r="J29" s="297"/>
      <c r="K29" s="297"/>
    </row>
    <row r="30" spans="1:11" ht="17">
      <c r="A30" s="46"/>
      <c r="B30" s="56" t="s">
        <v>86</v>
      </c>
      <c r="C30" s="282"/>
      <c r="D30" s="297"/>
      <c r="E30" s="297"/>
      <c r="F30" s="297"/>
      <c r="G30" s="297">
        <v>10</v>
      </c>
      <c r="H30" s="400">
        <v>0.2</v>
      </c>
      <c r="I30" s="297">
        <v>1.5</v>
      </c>
      <c r="J30" s="297"/>
      <c r="K30" s="297">
        <f>G30*H30*I30</f>
        <v>3</v>
      </c>
    </row>
    <row r="31" spans="1:11" ht="17">
      <c r="A31" s="57"/>
      <c r="B31" s="56" t="s">
        <v>87</v>
      </c>
      <c r="C31" s="282"/>
      <c r="D31" s="297"/>
      <c r="E31" s="297"/>
      <c r="F31" s="297"/>
      <c r="G31" s="297">
        <v>10</v>
      </c>
      <c r="H31" s="400">
        <v>0.2</v>
      </c>
      <c r="I31" s="297">
        <v>0.2</v>
      </c>
      <c r="J31" s="297"/>
      <c r="K31" s="297">
        <f t="shared" ref="K31" si="0">G31*H31*I31</f>
        <v>0.4</v>
      </c>
    </row>
    <row r="32" spans="1:11" ht="17">
      <c r="A32" s="57"/>
      <c r="B32" s="56" t="s">
        <v>88</v>
      </c>
      <c r="C32" s="282"/>
      <c r="D32" s="297"/>
      <c r="E32" s="297"/>
      <c r="F32" s="297"/>
      <c r="G32" s="297">
        <v>1</v>
      </c>
      <c r="H32" s="400"/>
      <c r="I32" s="297">
        <v>1</v>
      </c>
      <c r="J32" s="297"/>
      <c r="K32" s="297">
        <f>G32*I32</f>
        <v>1</v>
      </c>
    </row>
    <row r="33" spans="1:15" ht="17.5" thickBot="1">
      <c r="A33" s="318"/>
      <c r="B33" s="319" t="s">
        <v>989</v>
      </c>
      <c r="C33" s="282"/>
      <c r="D33" s="297"/>
      <c r="E33" s="297"/>
      <c r="F33" s="297"/>
      <c r="G33" s="297">
        <v>3</v>
      </c>
      <c r="H33" s="400">
        <v>0.2</v>
      </c>
      <c r="I33" s="297">
        <v>0.4</v>
      </c>
      <c r="J33" s="297"/>
      <c r="K33" s="297">
        <f>G33*H33*I33</f>
        <v>0.24000000000000005</v>
      </c>
    </row>
    <row r="34" spans="1:15" ht="15.5">
      <c r="A34" s="57"/>
      <c r="B34" s="259"/>
      <c r="C34" s="282"/>
      <c r="D34" s="297"/>
      <c r="E34" s="297"/>
      <c r="F34" s="297"/>
      <c r="G34" s="297"/>
      <c r="H34" s="400"/>
      <c r="I34" s="297"/>
      <c r="J34" s="297"/>
      <c r="K34" s="297"/>
      <c r="L34" s="315" t="s">
        <v>988</v>
      </c>
    </row>
    <row r="35" spans="1:15" ht="16" thickBot="1">
      <c r="A35" s="58"/>
      <c r="B35" s="260" t="s">
        <v>89</v>
      </c>
      <c r="C35" s="320"/>
      <c r="D35" s="321"/>
      <c r="E35" s="321"/>
      <c r="F35" s="321"/>
      <c r="G35" s="321"/>
      <c r="H35" s="401"/>
      <c r="I35" s="321"/>
      <c r="J35" s="321"/>
      <c r="K35" s="322">
        <f>SUM(K30:K33)</f>
        <v>4.6400000000000006</v>
      </c>
      <c r="L35" s="316">
        <f>K35-'Planilha Orçamentária'!G24</f>
        <v>0.24000000000000021</v>
      </c>
    </row>
    <row r="36" spans="1:15" ht="17">
      <c r="A36" s="59" t="s">
        <v>90</v>
      </c>
      <c r="B36" s="60" t="s">
        <v>91</v>
      </c>
      <c r="C36" s="277" t="s">
        <v>92</v>
      </c>
      <c r="D36" s="297"/>
      <c r="E36" s="297"/>
      <c r="F36" s="297"/>
      <c r="G36" s="297"/>
      <c r="H36" s="400"/>
      <c r="I36" s="297"/>
      <c r="J36" s="297"/>
      <c r="K36" s="297"/>
    </row>
    <row r="37" spans="1:15" ht="17">
      <c r="A37" s="59"/>
      <c r="B37" s="61" t="s">
        <v>94</v>
      </c>
      <c r="C37" s="282"/>
      <c r="D37" s="297"/>
      <c r="E37" s="297"/>
      <c r="F37" s="297"/>
      <c r="G37" s="297">
        <v>4.9000000000000004</v>
      </c>
      <c r="H37" s="400">
        <v>5.5</v>
      </c>
      <c r="I37" s="297"/>
      <c r="J37" s="297"/>
      <c r="K37" s="314">
        <f>TRUNC(G37*H37,2)</f>
        <v>26.95</v>
      </c>
    </row>
    <row r="38" spans="1:15" ht="17">
      <c r="A38" s="59"/>
      <c r="B38" s="61" t="s">
        <v>95</v>
      </c>
      <c r="C38" s="282"/>
      <c r="D38" s="297"/>
      <c r="E38" s="297"/>
      <c r="F38" s="297"/>
      <c r="G38" s="297">
        <f>(7.43+2.91)</f>
        <v>10.34</v>
      </c>
      <c r="H38" s="400">
        <v>5.32</v>
      </c>
      <c r="I38" s="297"/>
      <c r="J38" s="297"/>
      <c r="K38" s="314">
        <f>TRUNC(G38*H38,2)</f>
        <v>55</v>
      </c>
      <c r="N38" s="297"/>
      <c r="O38" s="297"/>
    </row>
    <row r="39" spans="1:15" ht="17">
      <c r="A39" s="326"/>
      <c r="B39" s="327" t="s">
        <v>991</v>
      </c>
      <c r="C39" s="282"/>
      <c r="D39" s="297"/>
      <c r="E39" s="297"/>
      <c r="F39" s="297"/>
      <c r="G39" s="297">
        <v>29.3</v>
      </c>
      <c r="H39" s="400">
        <v>1.1200000000000001</v>
      </c>
      <c r="I39" s="297"/>
      <c r="J39" s="297"/>
      <c r="K39" s="314">
        <f>G39*H39</f>
        <v>32.816000000000003</v>
      </c>
      <c r="N39" s="297"/>
      <c r="O39" s="297"/>
    </row>
    <row r="40" spans="1:15" ht="17.5" thickBot="1">
      <c r="A40" s="326"/>
      <c r="B40" s="327" t="s">
        <v>992</v>
      </c>
      <c r="C40" s="282"/>
      <c r="D40" s="297"/>
      <c r="E40" s="297"/>
      <c r="F40" s="297"/>
      <c r="G40" s="297">
        <v>5.09</v>
      </c>
      <c r="H40" s="400">
        <v>1.7</v>
      </c>
      <c r="I40" s="297"/>
      <c r="J40" s="297"/>
      <c r="K40" s="314">
        <f>G40*H40</f>
        <v>8.6529999999999987</v>
      </c>
      <c r="N40" s="297"/>
      <c r="O40" s="297"/>
    </row>
    <row r="41" spans="1:15" ht="15.5">
      <c r="A41" s="59"/>
      <c r="B41" s="62"/>
      <c r="C41" s="282"/>
      <c r="D41" s="297"/>
      <c r="E41" s="297"/>
      <c r="F41" s="297"/>
      <c r="G41" s="297"/>
      <c r="H41" s="400"/>
      <c r="I41" s="297"/>
      <c r="J41" s="297"/>
      <c r="K41" s="297"/>
      <c r="L41" s="315" t="s">
        <v>988</v>
      </c>
      <c r="N41" s="297"/>
      <c r="O41" s="297"/>
    </row>
    <row r="42" spans="1:15" ht="16" thickBot="1">
      <c r="A42" s="59"/>
      <c r="B42" s="261" t="s">
        <v>96</v>
      </c>
      <c r="C42" s="320"/>
      <c r="D42" s="321"/>
      <c r="E42" s="321"/>
      <c r="F42" s="321"/>
      <c r="G42" s="321"/>
      <c r="H42" s="401"/>
      <c r="I42" s="321"/>
      <c r="J42" s="321"/>
      <c r="K42" s="328">
        <f>SUM(K37:K40)</f>
        <v>123.41900000000001</v>
      </c>
      <c r="L42" s="316">
        <f>K42-'Planilha Orçamentária'!G25</f>
        <v>33.419000000000011</v>
      </c>
    </row>
    <row r="43" spans="1:15" ht="31">
      <c r="A43" s="310" t="s">
        <v>97</v>
      </c>
      <c r="B43" s="311" t="s">
        <v>98</v>
      </c>
      <c r="C43" s="312" t="s">
        <v>85</v>
      </c>
      <c r="D43" s="313"/>
      <c r="E43" s="313"/>
      <c r="F43" s="313"/>
      <c r="G43" s="313"/>
      <c r="H43" s="402"/>
      <c r="I43" s="313"/>
      <c r="J43" s="313"/>
      <c r="K43" s="313"/>
    </row>
    <row r="44" spans="1:15" ht="17">
      <c r="A44" s="59"/>
      <c r="B44" s="56" t="s">
        <v>99</v>
      </c>
      <c r="C44" s="282"/>
      <c r="D44" s="297">
        <v>1</v>
      </c>
      <c r="E44" s="297"/>
      <c r="F44" s="297"/>
      <c r="G44" s="297">
        <v>29.3</v>
      </c>
      <c r="H44" s="400">
        <v>1.1200000000000001</v>
      </c>
      <c r="I44" s="297">
        <v>0.35</v>
      </c>
      <c r="J44" s="297"/>
      <c r="K44" s="314">
        <f>TRUNC(D44*G44*H44*I44,2)</f>
        <v>11.48</v>
      </c>
    </row>
    <row r="45" spans="1:15" ht="16" thickBot="1">
      <c r="A45" s="59"/>
      <c r="B45" s="47"/>
      <c r="C45" s="282"/>
      <c r="D45" s="297"/>
      <c r="E45" s="297"/>
      <c r="F45" s="297"/>
      <c r="G45" s="297"/>
      <c r="H45" s="400"/>
      <c r="I45" s="297"/>
      <c r="J45" s="297"/>
      <c r="K45" s="297"/>
    </row>
    <row r="46" spans="1:15" ht="15.5">
      <c r="A46" s="59"/>
      <c r="B46" s="47"/>
      <c r="C46" s="282"/>
      <c r="D46" s="297"/>
      <c r="E46" s="297"/>
      <c r="F46" s="297"/>
      <c r="G46" s="297"/>
      <c r="H46" s="400"/>
      <c r="I46" s="297"/>
      <c r="J46" s="301"/>
      <c r="K46" s="301"/>
      <c r="L46" s="315" t="s">
        <v>988</v>
      </c>
    </row>
    <row r="47" spans="1:15" ht="16" thickBot="1">
      <c r="A47" s="59"/>
      <c r="B47" s="261" t="s">
        <v>100</v>
      </c>
      <c r="C47" s="323"/>
      <c r="D47" s="321"/>
      <c r="E47" s="321"/>
      <c r="F47" s="321"/>
      <c r="G47" s="321"/>
      <c r="H47" s="401"/>
      <c r="I47" s="321"/>
      <c r="J47" s="324"/>
      <c r="K47" s="324">
        <f>TRUNC(SUM(K44:K46),2)</f>
        <v>11.48</v>
      </c>
      <c r="L47" s="316">
        <f>'MEMORIA DE CALCULO 1º MEDIÇÃO'!K47-'Planilha Orçamentária'!G26</f>
        <v>10.4</v>
      </c>
    </row>
    <row r="48" spans="1:15" ht="15.5">
      <c r="A48" s="53" t="s">
        <v>101</v>
      </c>
      <c r="B48" s="44" t="s">
        <v>102</v>
      </c>
      <c r="C48" s="277" t="s">
        <v>92</v>
      </c>
      <c r="D48" s="297"/>
      <c r="E48" s="297"/>
      <c r="F48" s="297"/>
      <c r="G48" s="297"/>
      <c r="H48" s="400"/>
      <c r="I48" s="297"/>
      <c r="J48" s="247"/>
    </row>
    <row r="49" spans="1:18" ht="17">
      <c r="A49" s="63"/>
      <c r="B49" s="64" t="s">
        <v>103</v>
      </c>
      <c r="C49" s="280"/>
      <c r="D49" s="297"/>
      <c r="E49" s="297"/>
      <c r="F49" s="297"/>
      <c r="G49" s="297"/>
      <c r="H49" s="400"/>
      <c r="I49" s="297"/>
      <c r="J49" s="297"/>
      <c r="K49" s="297"/>
    </row>
    <row r="50" spans="1:18" ht="17">
      <c r="A50" s="63"/>
      <c r="B50" s="56" t="s">
        <v>104</v>
      </c>
      <c r="C50" s="280"/>
      <c r="D50" s="297"/>
      <c r="E50" s="297"/>
      <c r="F50" s="297"/>
      <c r="G50" s="297"/>
      <c r="H50" s="400"/>
      <c r="I50" s="297"/>
      <c r="J50" s="297"/>
      <c r="K50" s="297"/>
    </row>
    <row r="51" spans="1:18" ht="15.5">
      <c r="A51" s="59"/>
      <c r="B51" s="47"/>
      <c r="C51" s="282"/>
      <c r="D51" s="297"/>
      <c r="E51" s="297"/>
      <c r="F51" s="297"/>
      <c r="G51" s="297"/>
      <c r="H51" s="400"/>
      <c r="I51" s="297"/>
      <c r="J51" s="297"/>
      <c r="K51" s="297"/>
    </row>
    <row r="52" spans="1:18" ht="15.5">
      <c r="A52" s="65"/>
      <c r="B52" s="261" t="s">
        <v>105</v>
      </c>
      <c r="C52" s="323"/>
      <c r="D52" s="321"/>
      <c r="E52" s="321"/>
      <c r="F52" s="321"/>
      <c r="G52" s="321"/>
      <c r="H52" s="401"/>
      <c r="I52" s="321"/>
      <c r="J52" s="321"/>
      <c r="K52" s="321"/>
    </row>
    <row r="53" spans="1:18" ht="17">
      <c r="A53" s="66" t="s">
        <v>106</v>
      </c>
      <c r="B53" s="60" t="s">
        <v>107</v>
      </c>
      <c r="C53" s="283" t="s">
        <v>108</v>
      </c>
      <c r="D53" s="297"/>
      <c r="E53" s="297"/>
      <c r="F53" s="297"/>
      <c r="G53" s="297"/>
      <c r="H53" s="400"/>
      <c r="I53" s="297"/>
      <c r="J53" s="297"/>
      <c r="K53" s="297"/>
    </row>
    <row r="54" spans="1:18" ht="15.5">
      <c r="A54" s="59"/>
      <c r="B54" s="47" t="s">
        <v>111</v>
      </c>
      <c r="C54" s="282"/>
      <c r="D54" s="297">
        <v>1</v>
      </c>
      <c r="E54" s="297"/>
      <c r="F54" s="297"/>
      <c r="G54" s="297">
        <v>5.6</v>
      </c>
      <c r="H54" s="400"/>
      <c r="I54" s="297">
        <v>3.5</v>
      </c>
      <c r="J54" s="297"/>
      <c r="K54" s="297">
        <f>D54*G54*I54</f>
        <v>19.599999999999998</v>
      </c>
    </row>
    <row r="55" spans="1:18" ht="73" thickBot="1">
      <c r="A55" s="59"/>
      <c r="B55" s="62" t="s">
        <v>993</v>
      </c>
      <c r="C55" s="282"/>
      <c r="D55" s="330">
        <v>2</v>
      </c>
      <c r="E55" s="257"/>
      <c r="F55" s="257"/>
      <c r="G55" s="317">
        <v>2.8</v>
      </c>
      <c r="H55" s="257"/>
      <c r="I55" s="317">
        <v>2.7</v>
      </c>
      <c r="J55" s="317"/>
      <c r="K55" s="329">
        <f>D55*G55*I55</f>
        <v>15.12</v>
      </c>
      <c r="L55" s="335" t="s">
        <v>994</v>
      </c>
      <c r="M55" s="297"/>
      <c r="N55" s="297"/>
      <c r="O55" s="297"/>
      <c r="P55" s="297"/>
      <c r="Q55" s="297"/>
      <c r="R55" s="297"/>
    </row>
    <row r="56" spans="1:18" ht="17">
      <c r="A56" s="326"/>
      <c r="B56" s="331"/>
      <c r="C56" s="282"/>
      <c r="D56" s="332"/>
      <c r="E56" s="333"/>
      <c r="F56" s="333"/>
      <c r="G56" s="332"/>
      <c r="H56" s="333"/>
      <c r="I56" s="332"/>
      <c r="J56" s="332"/>
      <c r="K56" s="334"/>
      <c r="L56" s="315" t="s">
        <v>988</v>
      </c>
      <c r="M56" s="247"/>
      <c r="N56" s="247"/>
      <c r="O56" s="247"/>
      <c r="P56" s="247"/>
      <c r="Q56" s="247"/>
      <c r="R56" s="247"/>
    </row>
    <row r="57" spans="1:18" ht="16" thickBot="1">
      <c r="A57" s="65"/>
      <c r="B57" s="261" t="s">
        <v>96</v>
      </c>
      <c r="C57" s="320"/>
      <c r="D57" s="321"/>
      <c r="E57" s="321"/>
      <c r="F57" s="321"/>
      <c r="G57" s="321"/>
      <c r="H57" s="401"/>
      <c r="I57" s="321"/>
      <c r="J57" s="321"/>
      <c r="K57" s="321">
        <f>SUM(K54:K55)</f>
        <v>34.72</v>
      </c>
      <c r="L57" s="316">
        <f>TRUNC('MEMORIA DE CALCULO 1º MEDIÇÃO'!K57-'Planilha Orçamentária'!G28,2)</f>
        <v>15.12</v>
      </c>
    </row>
    <row r="58" spans="1:18" ht="31">
      <c r="A58" s="53" t="s">
        <v>112</v>
      </c>
      <c r="B58" s="44" t="s">
        <v>113</v>
      </c>
      <c r="C58" s="277" t="s">
        <v>92</v>
      </c>
      <c r="D58" s="297"/>
      <c r="E58" s="297"/>
      <c r="F58" s="297"/>
      <c r="G58" s="297"/>
      <c r="H58" s="400"/>
      <c r="I58" s="297"/>
      <c r="J58" s="297"/>
      <c r="K58" s="297"/>
    </row>
    <row r="59" spans="1:18" ht="17">
      <c r="A59" s="59"/>
      <c r="B59" s="67" t="s">
        <v>995</v>
      </c>
      <c r="C59" s="282"/>
      <c r="D59" s="330">
        <v>1</v>
      </c>
      <c r="E59" s="257"/>
      <c r="F59" s="257"/>
      <c r="G59" s="317">
        <v>5.6</v>
      </c>
      <c r="H59" s="257"/>
      <c r="I59" s="317">
        <v>7.25</v>
      </c>
      <c r="J59" s="317"/>
      <c r="K59" s="336">
        <f>G59*I59</f>
        <v>40.599999999999994</v>
      </c>
    </row>
    <row r="60" spans="1:18" ht="15.5">
      <c r="A60" s="59"/>
      <c r="B60" s="67"/>
      <c r="C60" s="282"/>
      <c r="D60" s="297"/>
      <c r="E60" s="297"/>
      <c r="F60" s="297"/>
      <c r="G60" s="297"/>
      <c r="H60" s="400"/>
      <c r="I60" s="297"/>
      <c r="J60" s="297"/>
      <c r="K60" s="297"/>
    </row>
    <row r="61" spans="1:18" ht="15.5">
      <c r="A61" s="59"/>
      <c r="B61" s="261" t="s">
        <v>114</v>
      </c>
      <c r="C61" s="323"/>
      <c r="D61" s="321"/>
      <c r="E61" s="321"/>
      <c r="F61" s="321"/>
      <c r="G61" s="321"/>
      <c r="H61" s="401"/>
      <c r="I61" s="321"/>
      <c r="J61" s="321"/>
      <c r="K61" s="321">
        <f>SUM(K58:K60)</f>
        <v>40.599999999999994</v>
      </c>
    </row>
    <row r="62" spans="1:18" ht="46.5">
      <c r="A62" s="53" t="s">
        <v>115</v>
      </c>
      <c r="B62" s="44" t="s">
        <v>116</v>
      </c>
      <c r="C62" s="277" t="s">
        <v>85</v>
      </c>
      <c r="D62" s="297"/>
      <c r="E62" s="297"/>
      <c r="F62" s="297"/>
      <c r="G62" s="297"/>
      <c r="H62" s="400"/>
      <c r="I62" s="297"/>
      <c r="J62" s="297"/>
      <c r="K62" s="297"/>
    </row>
    <row r="63" spans="1:18" ht="15.5">
      <c r="A63" s="59"/>
      <c r="B63" s="68"/>
      <c r="C63" s="282"/>
      <c r="D63" s="297"/>
      <c r="E63" s="297"/>
      <c r="F63" s="297"/>
      <c r="G63" s="297">
        <v>10</v>
      </c>
      <c r="H63" s="400">
        <v>1</v>
      </c>
      <c r="I63" s="297">
        <v>1</v>
      </c>
      <c r="J63" s="297"/>
      <c r="K63" s="297">
        <f>G63*H63*I63</f>
        <v>10</v>
      </c>
    </row>
    <row r="64" spans="1:18" ht="15.5">
      <c r="A64" s="59"/>
      <c r="B64" s="47" t="s">
        <v>119</v>
      </c>
      <c r="C64" s="282"/>
      <c r="D64" s="297"/>
      <c r="E64" s="297"/>
      <c r="F64" s="297"/>
      <c r="G64" s="297"/>
      <c r="H64" s="400"/>
      <c r="I64" s="297"/>
      <c r="J64" s="297"/>
      <c r="K64" s="297"/>
    </row>
    <row r="65" spans="1:11" ht="15.5">
      <c r="A65" s="59"/>
      <c r="B65" s="47" t="s">
        <v>120</v>
      </c>
      <c r="C65" s="282"/>
      <c r="D65" s="297"/>
      <c r="E65" s="297"/>
      <c r="F65" s="297"/>
      <c r="G65" s="297"/>
      <c r="H65" s="400"/>
      <c r="I65" s="297"/>
      <c r="J65" s="297"/>
      <c r="K65" s="297"/>
    </row>
    <row r="66" spans="1:11" ht="15.5">
      <c r="A66" s="59"/>
      <c r="B66" s="47" t="s">
        <v>121</v>
      </c>
      <c r="C66" s="282"/>
      <c r="D66" s="297"/>
      <c r="E66" s="297"/>
      <c r="F66" s="297"/>
      <c r="G66" s="297"/>
      <c r="H66" s="400"/>
      <c r="I66" s="297"/>
      <c r="J66" s="297"/>
      <c r="K66" s="297"/>
    </row>
    <row r="67" spans="1:11" ht="15.5">
      <c r="A67" s="59"/>
      <c r="B67" s="47" t="s">
        <v>122</v>
      </c>
      <c r="C67" s="282"/>
      <c r="D67" s="297"/>
      <c r="E67" s="297"/>
      <c r="F67" s="297"/>
      <c r="G67" s="297"/>
      <c r="H67" s="400"/>
      <c r="I67" s="297"/>
      <c r="J67" s="297"/>
      <c r="K67" s="297"/>
    </row>
    <row r="68" spans="1:11" ht="15.5">
      <c r="A68" s="59"/>
      <c r="B68" s="47" t="s">
        <v>123</v>
      </c>
      <c r="C68" s="282"/>
      <c r="D68" s="297"/>
      <c r="E68" s="297"/>
      <c r="F68" s="297"/>
      <c r="G68" s="297"/>
      <c r="H68" s="400"/>
      <c r="I68" s="297"/>
      <c r="J68" s="297"/>
      <c r="K68" s="297"/>
    </row>
    <row r="69" spans="1:11" ht="15.5">
      <c r="A69" s="69"/>
      <c r="B69" s="262"/>
      <c r="C69" s="282"/>
      <c r="D69" s="297"/>
      <c r="E69" s="297"/>
      <c r="F69" s="297"/>
      <c r="G69" s="297"/>
      <c r="H69" s="400"/>
      <c r="I69" s="297"/>
      <c r="J69" s="297"/>
      <c r="K69" s="297"/>
    </row>
    <row r="70" spans="1:11" ht="15.5">
      <c r="A70" s="69"/>
      <c r="B70" s="262"/>
      <c r="C70" s="282"/>
      <c r="D70" s="297"/>
      <c r="E70" s="297"/>
      <c r="F70" s="297"/>
      <c r="G70" s="297"/>
      <c r="H70" s="400"/>
      <c r="I70" s="297"/>
      <c r="J70" s="297"/>
      <c r="K70" s="297"/>
    </row>
    <row r="71" spans="1:11" ht="15.5">
      <c r="A71" s="69"/>
      <c r="B71" s="261" t="s">
        <v>124</v>
      </c>
      <c r="C71" s="323"/>
      <c r="D71" s="321"/>
      <c r="E71" s="321"/>
      <c r="F71" s="321"/>
      <c r="G71" s="321"/>
      <c r="H71" s="401"/>
      <c r="I71" s="321"/>
      <c r="J71" s="321"/>
      <c r="K71" s="321">
        <f>SUM(K63)</f>
        <v>10</v>
      </c>
    </row>
    <row r="72" spans="1:11" ht="77.5">
      <c r="A72" s="53" t="s">
        <v>125</v>
      </c>
      <c r="B72" s="44" t="s">
        <v>126</v>
      </c>
      <c r="C72" s="277" t="s">
        <v>127</v>
      </c>
      <c r="D72" s="297"/>
      <c r="E72" s="297"/>
      <c r="F72" s="297"/>
      <c r="G72" s="297"/>
      <c r="H72" s="400"/>
      <c r="I72" s="297"/>
      <c r="J72" s="297"/>
      <c r="K72" s="297"/>
    </row>
    <row r="73" spans="1:11" ht="15.5">
      <c r="A73" s="63"/>
      <c r="B73" s="47"/>
      <c r="C73" s="280"/>
      <c r="D73" s="297"/>
      <c r="E73" s="297"/>
      <c r="F73" s="297"/>
      <c r="G73" s="297"/>
      <c r="H73" s="400"/>
      <c r="I73" s="297"/>
      <c r="J73" s="297"/>
      <c r="K73" s="297"/>
    </row>
    <row r="74" spans="1:11" ht="15.5">
      <c r="A74" s="59"/>
      <c r="B74" s="47" t="s">
        <v>129</v>
      </c>
      <c r="C74" s="282"/>
      <c r="D74" s="297">
        <v>2</v>
      </c>
      <c r="E74" s="297"/>
      <c r="F74" s="297"/>
      <c r="G74" s="297"/>
      <c r="H74" s="400"/>
      <c r="I74" s="297"/>
      <c r="J74" s="297"/>
      <c r="K74" s="297">
        <f>D74</f>
        <v>2</v>
      </c>
    </row>
    <row r="75" spans="1:11" ht="15.5">
      <c r="A75" s="69"/>
      <c r="B75" s="263"/>
      <c r="C75" s="282"/>
      <c r="D75" s="297"/>
      <c r="E75" s="297"/>
      <c r="F75" s="297"/>
      <c r="G75" s="297"/>
      <c r="H75" s="400"/>
      <c r="I75" s="297"/>
      <c r="J75" s="297"/>
      <c r="K75" s="297"/>
    </row>
    <row r="76" spans="1:11" ht="15.5">
      <c r="A76" s="70"/>
      <c r="B76" s="260" t="s">
        <v>130</v>
      </c>
      <c r="C76" s="323"/>
      <c r="D76" s="321"/>
      <c r="E76" s="321"/>
      <c r="F76" s="321"/>
      <c r="G76" s="321"/>
      <c r="H76" s="401"/>
      <c r="I76" s="321"/>
      <c r="J76" s="321"/>
      <c r="K76" s="321">
        <f>SUM(K72:K75)</f>
        <v>2</v>
      </c>
    </row>
    <row r="77" spans="1:11" ht="31">
      <c r="A77" s="53" t="s">
        <v>131</v>
      </c>
      <c r="B77" s="44" t="s">
        <v>132</v>
      </c>
      <c r="C77" s="283" t="s">
        <v>133</v>
      </c>
      <c r="D77" s="297"/>
      <c r="E77" s="297"/>
      <c r="F77" s="297"/>
      <c r="G77" s="297"/>
      <c r="H77" s="400"/>
      <c r="I77" s="297"/>
      <c r="J77" s="297"/>
      <c r="K77" s="297"/>
    </row>
    <row r="78" spans="1:11" ht="15.5">
      <c r="A78" s="63"/>
      <c r="B78" s="47"/>
      <c r="C78" s="280"/>
      <c r="D78" s="297"/>
      <c r="E78" s="297"/>
      <c r="F78" s="297"/>
      <c r="G78" s="297"/>
      <c r="H78" s="400"/>
      <c r="I78" s="297"/>
      <c r="J78" s="297"/>
      <c r="K78" s="297"/>
    </row>
    <row r="79" spans="1:11" ht="15.5">
      <c r="A79" s="59"/>
      <c r="B79" s="47" t="s">
        <v>135</v>
      </c>
      <c r="C79" s="282"/>
      <c r="D79" s="297"/>
      <c r="E79" s="297"/>
      <c r="F79" s="297"/>
      <c r="G79" s="297"/>
      <c r="H79" s="400">
        <v>20</v>
      </c>
      <c r="I79" s="297">
        <v>1</v>
      </c>
      <c r="J79" s="297"/>
      <c r="K79" s="297">
        <f>H79*I79</f>
        <v>20</v>
      </c>
    </row>
    <row r="80" spans="1:11" ht="15.5">
      <c r="A80" s="69"/>
      <c r="B80" s="263"/>
      <c r="C80" s="282"/>
      <c r="D80" s="297"/>
      <c r="E80" s="297"/>
      <c r="F80" s="297"/>
      <c r="G80" s="297"/>
      <c r="H80" s="400"/>
      <c r="I80" s="297"/>
      <c r="J80" s="297"/>
      <c r="K80" s="297"/>
    </row>
    <row r="81" spans="1:12" ht="15.5">
      <c r="A81" s="303"/>
      <c r="B81" s="261" t="s">
        <v>136</v>
      </c>
      <c r="C81" s="323"/>
      <c r="D81" s="325"/>
      <c r="E81" s="325"/>
      <c r="F81" s="325"/>
      <c r="G81" s="325"/>
      <c r="H81" s="403"/>
      <c r="I81" s="325"/>
      <c r="J81" s="325"/>
      <c r="K81" s="325">
        <f>SUM(K79)</f>
        <v>20</v>
      </c>
    </row>
    <row r="82" spans="1:12" ht="31">
      <c r="A82" s="536" t="s">
        <v>389</v>
      </c>
      <c r="B82" s="537" t="s">
        <v>986</v>
      </c>
      <c r="C82" s="536" t="s">
        <v>108</v>
      </c>
      <c r="D82" s="538"/>
      <c r="E82" s="538"/>
      <c r="F82" s="538"/>
      <c r="G82" s="538"/>
      <c r="H82" s="539"/>
      <c r="I82" s="538"/>
      <c r="J82" s="538"/>
      <c r="K82" s="538">
        <f>TRUNC(SUM(K83:K86),2)</f>
        <v>128.81</v>
      </c>
      <c r="L82" s="247"/>
    </row>
    <row r="83" spans="1:12" ht="15.5">
      <c r="A83" s="284"/>
      <c r="B83" s="309" t="s">
        <v>981</v>
      </c>
      <c r="C83" s="284"/>
      <c r="D83" s="297">
        <v>1</v>
      </c>
      <c r="E83" s="297"/>
      <c r="F83" s="297"/>
      <c r="G83" s="297">
        <v>29.3</v>
      </c>
      <c r="H83" s="400">
        <v>1.1200000000000001</v>
      </c>
      <c r="I83" s="297"/>
      <c r="J83" s="297">
        <f>G83*H83</f>
        <v>32.816000000000003</v>
      </c>
      <c r="K83" s="297">
        <f>J83</f>
        <v>32.816000000000003</v>
      </c>
      <c r="L83" s="247"/>
    </row>
    <row r="84" spans="1:12" ht="15.5">
      <c r="A84" s="284"/>
      <c r="B84" s="309" t="s">
        <v>982</v>
      </c>
      <c r="C84" s="284"/>
      <c r="D84" s="297">
        <v>1</v>
      </c>
      <c r="E84" s="297"/>
      <c r="F84" s="297"/>
      <c r="G84" s="297">
        <f>(7.43+2.91)</f>
        <v>10.34</v>
      </c>
      <c r="H84" s="400">
        <v>5.32</v>
      </c>
      <c r="I84" s="297"/>
      <c r="J84" s="297">
        <f t="shared" ref="J84:J86" si="1">G84*H84</f>
        <v>55.008800000000001</v>
      </c>
      <c r="K84" s="297">
        <f t="shared" ref="K84:K86" si="2">J84</f>
        <v>55.008800000000001</v>
      </c>
      <c r="L84" s="247"/>
    </row>
    <row r="85" spans="1:12" ht="16" thickBot="1">
      <c r="A85" s="284"/>
      <c r="B85" s="309" t="s">
        <v>985</v>
      </c>
      <c r="C85" s="284"/>
      <c r="D85" s="297">
        <v>1</v>
      </c>
      <c r="E85" s="297"/>
      <c r="F85" s="297"/>
      <c r="G85" s="297">
        <v>5.2</v>
      </c>
      <c r="H85" s="400">
        <v>2.7</v>
      </c>
      <c r="I85" s="297"/>
      <c r="J85" s="297">
        <f t="shared" si="1"/>
        <v>14.040000000000001</v>
      </c>
      <c r="K85" s="297">
        <f t="shared" si="2"/>
        <v>14.040000000000001</v>
      </c>
      <c r="L85" s="247"/>
    </row>
    <row r="86" spans="1:12" ht="44" thickBot="1">
      <c r="A86" s="284"/>
      <c r="B86" s="309" t="s">
        <v>984</v>
      </c>
      <c r="C86" s="284"/>
      <c r="D86" s="510">
        <v>0.3</v>
      </c>
      <c r="E86" s="510"/>
      <c r="F86" s="510"/>
      <c r="G86" s="510">
        <v>4.9000000000000004</v>
      </c>
      <c r="H86" s="511">
        <v>5.5</v>
      </c>
      <c r="I86" s="510"/>
      <c r="J86" s="297">
        <f t="shared" si="1"/>
        <v>26.950000000000003</v>
      </c>
      <c r="K86" s="297">
        <f t="shared" si="2"/>
        <v>26.950000000000003</v>
      </c>
      <c r="L86" s="302" t="s">
        <v>983</v>
      </c>
    </row>
    <row r="87" spans="1:12" ht="16" thickBot="1">
      <c r="A87" s="507"/>
      <c r="B87" s="523" t="s">
        <v>1120</v>
      </c>
      <c r="C87" s="524"/>
      <c r="D87" s="525"/>
      <c r="E87" s="526"/>
      <c r="F87" s="526"/>
      <c r="G87" s="526"/>
      <c r="H87" s="527"/>
      <c r="I87" s="526"/>
      <c r="J87" s="526">
        <f>SUM(J83:J86)</f>
        <v>128.81480000000002</v>
      </c>
      <c r="K87" s="528">
        <f>TRUNC(SUM(K83:K86),2)</f>
        <v>128.81</v>
      </c>
      <c r="L87" s="509"/>
    </row>
    <row r="88" spans="1:12" ht="15.5">
      <c r="A88" s="529" t="s">
        <v>1057</v>
      </c>
      <c r="B88" s="530" t="s">
        <v>1066</v>
      </c>
      <c r="C88" s="531"/>
      <c r="D88" s="532"/>
      <c r="E88" s="533"/>
      <c r="F88" s="533"/>
      <c r="G88" s="533"/>
      <c r="H88" s="534"/>
      <c r="I88" s="533"/>
      <c r="J88" s="533"/>
      <c r="K88" s="535"/>
      <c r="L88" s="509"/>
    </row>
    <row r="89" spans="1:12" ht="15.5">
      <c r="A89" s="512"/>
      <c r="B89" s="516" t="s">
        <v>1118</v>
      </c>
      <c r="C89" s="507"/>
      <c r="D89" s="514"/>
      <c r="E89" s="297"/>
      <c r="F89" s="297"/>
      <c r="G89" s="297">
        <v>7</v>
      </c>
      <c r="H89" s="400">
        <v>3.3</v>
      </c>
      <c r="I89" s="297"/>
      <c r="J89" s="297">
        <f>G89*H89</f>
        <v>23.099999999999998</v>
      </c>
      <c r="K89" s="515">
        <f>J89</f>
        <v>23.099999999999998</v>
      </c>
      <c r="L89" s="509"/>
    </row>
    <row r="90" spans="1:12" ht="15.5">
      <c r="A90" s="512"/>
      <c r="B90" s="508"/>
      <c r="C90" s="507"/>
      <c r="D90" s="514"/>
      <c r="E90" s="297"/>
      <c r="F90" s="297"/>
      <c r="G90" s="297"/>
      <c r="H90" s="400"/>
      <c r="I90" s="297"/>
      <c r="J90" s="297"/>
      <c r="K90" s="515"/>
      <c r="L90" s="509"/>
    </row>
    <row r="91" spans="1:12" ht="16" thickBot="1">
      <c r="A91" s="513"/>
      <c r="B91" s="517" t="s">
        <v>1119</v>
      </c>
      <c r="C91" s="518"/>
      <c r="D91" s="519"/>
      <c r="E91" s="520"/>
      <c r="F91" s="520"/>
      <c r="G91" s="520"/>
      <c r="H91" s="521"/>
      <c r="I91" s="520"/>
      <c r="J91" s="520">
        <f>SUM(J89:J90)</f>
        <v>23.099999999999998</v>
      </c>
      <c r="K91" s="522">
        <f>SUM(K88:K90)</f>
        <v>23.099999999999998</v>
      </c>
      <c r="L91" s="509"/>
    </row>
    <row r="92" spans="1:12" ht="31">
      <c r="A92" s="529" t="s">
        <v>1063</v>
      </c>
      <c r="B92" s="530" t="s">
        <v>1067</v>
      </c>
      <c r="C92" s="531"/>
      <c r="D92" s="532"/>
      <c r="E92" s="533"/>
      <c r="F92" s="533"/>
      <c r="G92" s="533"/>
      <c r="H92" s="534"/>
      <c r="I92" s="533"/>
      <c r="J92" s="533"/>
      <c r="K92" s="535"/>
      <c r="L92" s="509"/>
    </row>
    <row r="93" spans="1:12" ht="15.5">
      <c r="A93" s="512"/>
      <c r="B93" s="508"/>
      <c r="C93" s="507"/>
      <c r="D93" s="514"/>
      <c r="E93" s="297"/>
      <c r="F93" s="297"/>
      <c r="G93" s="297"/>
      <c r="H93" s="400"/>
      <c r="I93" s="297"/>
      <c r="J93" s="297"/>
      <c r="K93" s="515"/>
      <c r="L93" s="509"/>
    </row>
    <row r="94" spans="1:12" ht="15.5">
      <c r="A94" s="512"/>
      <c r="B94" s="516" t="s">
        <v>1125</v>
      </c>
      <c r="C94" s="507"/>
      <c r="D94" s="514"/>
      <c r="E94" s="297"/>
      <c r="F94" s="297"/>
      <c r="G94" s="297">
        <v>2.8</v>
      </c>
      <c r="H94" s="400">
        <v>2.7</v>
      </c>
      <c r="I94" s="297"/>
      <c r="J94" s="297">
        <f>G94*H94</f>
        <v>7.56</v>
      </c>
      <c r="K94" s="515">
        <f>J94</f>
        <v>7.56</v>
      </c>
      <c r="L94" s="509"/>
    </row>
    <row r="95" spans="1:12" ht="16" thickBot="1">
      <c r="A95" s="513"/>
      <c r="B95" s="517" t="s">
        <v>1123</v>
      </c>
      <c r="C95" s="518"/>
      <c r="D95" s="519"/>
      <c r="E95" s="520"/>
      <c r="F95" s="520"/>
      <c r="G95" s="520"/>
      <c r="H95" s="521"/>
      <c r="I95" s="520"/>
      <c r="J95" s="520">
        <f>SUM(J93:J94)</f>
        <v>7.56</v>
      </c>
      <c r="K95" s="522">
        <f>SUM(K92:K94)</f>
        <v>7.56</v>
      </c>
      <c r="L95" s="509"/>
    </row>
    <row r="96" spans="1:12" ht="15.5">
      <c r="A96" s="529" t="s">
        <v>1064</v>
      </c>
      <c r="B96" s="530" t="s">
        <v>1068</v>
      </c>
      <c r="C96" s="531"/>
      <c r="D96" s="532"/>
      <c r="E96" s="533"/>
      <c r="F96" s="533"/>
      <c r="G96" s="533"/>
      <c r="H96" s="534"/>
      <c r="I96" s="533"/>
      <c r="J96" s="533"/>
      <c r="K96" s="535"/>
      <c r="L96" s="509"/>
    </row>
    <row r="97" spans="1:12" ht="15.5">
      <c r="A97" s="512"/>
      <c r="B97" s="516" t="s">
        <v>1126</v>
      </c>
      <c r="C97" s="507"/>
      <c r="D97" s="514"/>
      <c r="E97" s="297">
        <v>2</v>
      </c>
      <c r="F97" s="297"/>
      <c r="G97" s="297"/>
      <c r="H97" s="400"/>
      <c r="I97" s="297"/>
      <c r="J97" s="297">
        <v>2</v>
      </c>
      <c r="K97" s="515">
        <v>1</v>
      </c>
      <c r="L97" s="509"/>
    </row>
    <row r="98" spans="1:12" ht="15.5">
      <c r="A98" s="512"/>
      <c r="B98" s="508"/>
      <c r="C98" s="507"/>
      <c r="D98" s="514"/>
      <c r="E98" s="297"/>
      <c r="F98" s="297"/>
      <c r="G98" s="297"/>
      <c r="H98" s="400"/>
      <c r="I98" s="297"/>
      <c r="J98" s="297"/>
      <c r="K98" s="515"/>
      <c r="L98" s="509"/>
    </row>
    <row r="99" spans="1:12" ht="16" thickBot="1">
      <c r="A99" s="513"/>
      <c r="B99" s="517" t="s">
        <v>1124</v>
      </c>
      <c r="C99" s="518"/>
      <c r="D99" s="519"/>
      <c r="E99" s="520"/>
      <c r="F99" s="520"/>
      <c r="G99" s="520"/>
      <c r="H99" s="521"/>
      <c r="I99" s="520"/>
      <c r="J99" s="520">
        <f>SUM(J97:J98)</f>
        <v>2</v>
      </c>
      <c r="K99" s="522">
        <f>SUM(K96:K98)</f>
        <v>1</v>
      </c>
      <c r="L99" s="509"/>
    </row>
    <row r="100" spans="1:12" ht="15.5">
      <c r="A100" s="529" t="s">
        <v>1121</v>
      </c>
      <c r="B100" s="530" t="s">
        <v>1122</v>
      </c>
      <c r="C100" s="531"/>
      <c r="D100" s="532"/>
      <c r="E100" s="533"/>
      <c r="F100" s="533"/>
      <c r="G100" s="533"/>
      <c r="H100" s="534"/>
      <c r="I100" s="533"/>
      <c r="J100" s="533"/>
      <c r="K100" s="535"/>
      <c r="L100" s="509"/>
    </row>
    <row r="101" spans="1:12" ht="15.5">
      <c r="A101" s="512"/>
      <c r="B101" s="508"/>
      <c r="C101" s="507"/>
      <c r="D101" s="514"/>
      <c r="E101" s="297"/>
      <c r="F101" s="297"/>
      <c r="G101" s="297"/>
      <c r="H101" s="400"/>
      <c r="I101" s="297"/>
      <c r="J101" s="297"/>
      <c r="K101" s="515"/>
      <c r="L101" s="509"/>
    </row>
    <row r="102" spans="1:12" ht="15.5">
      <c r="A102" s="512"/>
      <c r="B102" s="516" t="s">
        <v>1127</v>
      </c>
      <c r="C102" s="507"/>
      <c r="D102" s="514"/>
      <c r="E102" s="297"/>
      <c r="F102" s="297"/>
      <c r="G102" s="297">
        <v>5.27</v>
      </c>
      <c r="H102" s="400"/>
      <c r="I102" s="297"/>
      <c r="J102" s="297">
        <v>3</v>
      </c>
      <c r="K102" s="515">
        <f>G102*J102</f>
        <v>15.809999999999999</v>
      </c>
      <c r="L102" s="509"/>
    </row>
    <row r="103" spans="1:12" ht="16" thickBot="1">
      <c r="A103" s="513"/>
      <c r="B103" s="517" t="s">
        <v>1124</v>
      </c>
      <c r="C103" s="518"/>
      <c r="D103" s="519"/>
      <c r="E103" s="520"/>
      <c r="F103" s="520"/>
      <c r="G103" s="520"/>
      <c r="H103" s="521"/>
      <c r="I103" s="520"/>
      <c r="J103" s="520">
        <f>SUM(J101:J102)</f>
        <v>3</v>
      </c>
      <c r="K103" s="522">
        <f>SUM(K100:K102)</f>
        <v>15.809999999999999</v>
      </c>
      <c r="L103" s="509"/>
    </row>
    <row r="104" spans="1:12" ht="15.5">
      <c r="A104" s="304" t="s">
        <v>43</v>
      </c>
      <c r="B104" s="305" t="s">
        <v>44</v>
      </c>
      <c r="C104" s="285"/>
      <c r="D104" s="306"/>
      <c r="E104" s="306"/>
      <c r="F104" s="307"/>
      <c r="G104" s="308"/>
      <c r="H104" s="306"/>
      <c r="I104" s="307"/>
      <c r="J104" s="454"/>
      <c r="K104" s="308"/>
    </row>
    <row r="105" spans="1:12" ht="15.5">
      <c r="A105" s="51" t="s">
        <v>45</v>
      </c>
      <c r="B105" s="14" t="s">
        <v>137</v>
      </c>
      <c r="C105" s="286"/>
      <c r="D105" s="40"/>
      <c r="E105" s="40"/>
      <c r="F105" s="41"/>
      <c r="G105" s="275"/>
      <c r="H105" s="40"/>
      <c r="I105" s="41"/>
      <c r="J105" s="453"/>
      <c r="K105" s="275"/>
    </row>
    <row r="106" spans="1:12" ht="46.5">
      <c r="A106" s="53" t="s">
        <v>138</v>
      </c>
      <c r="B106" s="44" t="s">
        <v>139</v>
      </c>
      <c r="C106" s="277" t="s">
        <v>92</v>
      </c>
      <c r="D106" s="297"/>
      <c r="E106" s="297"/>
      <c r="F106" s="297"/>
      <c r="G106" s="297"/>
      <c r="H106" s="400"/>
      <c r="I106" s="301"/>
      <c r="J106" s="301"/>
      <c r="K106" s="297"/>
    </row>
    <row r="107" spans="1:12" ht="17">
      <c r="A107" s="71"/>
      <c r="B107" s="319" t="s">
        <v>140</v>
      </c>
      <c r="C107" s="280"/>
      <c r="D107" s="297"/>
      <c r="E107" s="297"/>
      <c r="F107" s="257">
        <v>1</v>
      </c>
      <c r="G107" s="257"/>
      <c r="H107" s="317">
        <v>1</v>
      </c>
      <c r="I107" s="256"/>
      <c r="J107" s="333"/>
      <c r="K107" s="362">
        <v>3.5</v>
      </c>
    </row>
    <row r="108" spans="1:12" ht="17">
      <c r="A108" s="358"/>
      <c r="B108" s="319" t="s">
        <v>996</v>
      </c>
      <c r="C108" s="280"/>
      <c r="D108" s="297"/>
      <c r="E108" s="297"/>
      <c r="F108" s="297"/>
      <c r="G108" s="297"/>
      <c r="H108" s="400"/>
      <c r="I108" s="301"/>
      <c r="J108" s="301"/>
      <c r="K108" s="297"/>
    </row>
    <row r="109" spans="1:12" ht="15.5">
      <c r="A109" s="69"/>
      <c r="B109" s="263"/>
      <c r="C109" s="282"/>
      <c r="D109" s="297"/>
      <c r="E109" s="297"/>
      <c r="F109" s="297"/>
      <c r="G109" s="297"/>
      <c r="H109" s="400"/>
      <c r="I109" s="301"/>
      <c r="J109" s="301"/>
      <c r="K109" s="297">
        <f>SUM(K107+K108)</f>
        <v>3.5</v>
      </c>
      <c r="L109" s="360"/>
    </row>
    <row r="110" spans="1:12" ht="15.5">
      <c r="A110" s="58"/>
      <c r="B110" s="337" t="s">
        <v>141</v>
      </c>
      <c r="C110" s="320"/>
      <c r="D110" s="321"/>
      <c r="E110" s="321"/>
      <c r="F110" s="321"/>
      <c r="G110" s="321"/>
      <c r="H110" s="401"/>
      <c r="I110" s="324"/>
      <c r="J110" s="324"/>
      <c r="K110" s="321">
        <f>SUM(K109)</f>
        <v>3.5</v>
      </c>
      <c r="L110" s="361"/>
    </row>
    <row r="111" spans="1:12" ht="46.5">
      <c r="A111" s="53" t="s">
        <v>142</v>
      </c>
      <c r="B111" s="72" t="s">
        <v>143</v>
      </c>
      <c r="C111" s="282" t="s">
        <v>92</v>
      </c>
      <c r="D111" s="297"/>
      <c r="E111" s="297"/>
      <c r="F111" s="297"/>
      <c r="G111" s="297"/>
      <c r="H111" s="400"/>
      <c r="I111" s="297"/>
      <c r="J111" s="297"/>
      <c r="K111" s="297"/>
    </row>
    <row r="112" spans="1:12" ht="17">
      <c r="A112" s="59"/>
      <c r="B112" s="73" t="s">
        <v>144</v>
      </c>
      <c r="C112" s="282"/>
      <c r="D112" s="297"/>
      <c r="E112" s="317">
        <v>1</v>
      </c>
      <c r="F112" s="257"/>
      <c r="G112" s="317">
        <v>45</v>
      </c>
      <c r="H112" s="257"/>
      <c r="I112" s="317">
        <v>0.35</v>
      </c>
      <c r="J112" s="317"/>
      <c r="K112" s="257">
        <f>G112*I112</f>
        <v>15.749999999999998</v>
      </c>
    </row>
    <row r="113" spans="1:11" ht="15.5">
      <c r="A113" s="59"/>
      <c r="B113" s="73"/>
      <c r="C113" s="282"/>
      <c r="D113" s="297"/>
      <c r="E113" s="297"/>
      <c r="F113" s="297"/>
      <c r="G113" s="297"/>
      <c r="H113" s="400"/>
      <c r="I113" s="297"/>
      <c r="J113" s="297"/>
      <c r="K113" s="297"/>
    </row>
    <row r="114" spans="1:11" ht="15.5">
      <c r="A114" s="59"/>
      <c r="B114" s="338" t="s">
        <v>145</v>
      </c>
      <c r="C114" s="323"/>
      <c r="D114" s="321"/>
      <c r="E114" s="321"/>
      <c r="F114" s="321"/>
      <c r="G114" s="321"/>
      <c r="H114" s="401"/>
      <c r="I114" s="321"/>
      <c r="J114" s="321"/>
      <c r="K114" s="359">
        <f>SUM(K112)</f>
        <v>15.749999999999998</v>
      </c>
    </row>
    <row r="115" spans="1:11" ht="15.5">
      <c r="A115" s="53" t="s">
        <v>146</v>
      </c>
      <c r="B115" s="264" t="s">
        <v>147</v>
      </c>
      <c r="C115" s="277" t="s">
        <v>92</v>
      </c>
      <c r="D115" s="297"/>
      <c r="E115" s="297"/>
      <c r="F115" s="297"/>
      <c r="G115" s="297"/>
      <c r="H115" s="400"/>
      <c r="I115" s="297"/>
      <c r="J115" s="297"/>
      <c r="K115" s="297"/>
    </row>
    <row r="116" spans="1:11" ht="15.5">
      <c r="A116" s="57"/>
      <c r="B116" s="263"/>
      <c r="C116" s="280"/>
      <c r="D116" s="297"/>
      <c r="E116" s="297"/>
      <c r="F116" s="297"/>
      <c r="G116" s="297"/>
      <c r="H116" s="400"/>
      <c r="I116" s="297"/>
      <c r="J116" s="297"/>
      <c r="K116" s="297"/>
    </row>
    <row r="117" spans="1:11" ht="15.5">
      <c r="A117" s="57"/>
      <c r="B117" s="263"/>
      <c r="C117" s="280"/>
      <c r="D117" s="297"/>
      <c r="E117" s="297"/>
      <c r="F117" s="297"/>
      <c r="G117" s="297"/>
      <c r="H117" s="400"/>
      <c r="I117" s="297"/>
      <c r="J117" s="297"/>
      <c r="K117" s="297"/>
    </row>
    <row r="118" spans="1:11" ht="15.5">
      <c r="A118" s="57"/>
      <c r="B118" s="263"/>
      <c r="C118" s="280"/>
      <c r="D118" s="297"/>
      <c r="E118" s="297"/>
      <c r="F118" s="297"/>
      <c r="G118" s="297"/>
      <c r="H118" s="400"/>
      <c r="I118" s="297"/>
      <c r="J118" s="297"/>
      <c r="K118" s="297"/>
    </row>
    <row r="119" spans="1:11" ht="15.5">
      <c r="A119" s="58"/>
      <c r="B119" s="265"/>
      <c r="C119" s="287"/>
      <c r="D119" s="297"/>
      <c r="E119" s="297"/>
      <c r="F119" s="297"/>
      <c r="G119" s="297"/>
      <c r="H119" s="400"/>
      <c r="I119" s="297"/>
      <c r="J119" s="297"/>
      <c r="K119" s="297"/>
    </row>
    <row r="120" spans="1:11" ht="15.5">
      <c r="A120" s="74" t="s">
        <v>47</v>
      </c>
      <c r="B120" s="75" t="s">
        <v>48</v>
      </c>
      <c r="C120" s="288"/>
      <c r="D120" s="297"/>
      <c r="E120" s="297"/>
      <c r="F120" s="297"/>
      <c r="G120" s="297"/>
      <c r="H120" s="400"/>
      <c r="I120" s="297"/>
      <c r="J120" s="297"/>
      <c r="K120" s="297"/>
    </row>
    <row r="121" spans="1:11" ht="31">
      <c r="A121" s="53" t="s">
        <v>150</v>
      </c>
      <c r="B121" s="44" t="s">
        <v>151</v>
      </c>
      <c r="C121" s="283" t="s">
        <v>152</v>
      </c>
      <c r="D121" s="297"/>
      <c r="E121" s="297"/>
      <c r="F121" s="297"/>
      <c r="G121" s="297"/>
      <c r="H121" s="400"/>
      <c r="I121" s="297"/>
      <c r="J121" s="297"/>
      <c r="K121" s="297"/>
    </row>
    <row r="122" spans="1:11" ht="15.5">
      <c r="A122" s="59"/>
      <c r="B122" s="47"/>
      <c r="C122" s="282"/>
      <c r="D122" s="297"/>
      <c r="E122" s="297"/>
      <c r="F122" s="297"/>
      <c r="G122" s="297"/>
      <c r="H122" s="400"/>
      <c r="I122" s="297"/>
      <c r="J122" s="297"/>
      <c r="K122" s="297"/>
    </row>
    <row r="123" spans="1:11" ht="31">
      <c r="A123" s="59"/>
      <c r="B123" s="338" t="s">
        <v>154</v>
      </c>
      <c r="C123" s="323"/>
      <c r="D123" s="321"/>
      <c r="E123" s="321"/>
      <c r="F123" s="321"/>
      <c r="G123" s="321"/>
      <c r="H123" s="401"/>
      <c r="I123" s="321"/>
      <c r="J123" s="321"/>
      <c r="K123" s="321"/>
    </row>
    <row r="124" spans="1:11" ht="31">
      <c r="A124" s="76" t="s">
        <v>49</v>
      </c>
      <c r="B124" s="44" t="s">
        <v>155</v>
      </c>
      <c r="C124" s="289" t="s">
        <v>92</v>
      </c>
      <c r="D124" s="297"/>
      <c r="E124" s="297"/>
      <c r="F124" s="297"/>
      <c r="G124" s="297"/>
      <c r="H124" s="400"/>
      <c r="I124" s="297"/>
      <c r="J124" s="297"/>
      <c r="K124" s="297"/>
    </row>
    <row r="125" spans="1:11" ht="15.5">
      <c r="A125" s="59"/>
      <c r="B125" s="47" t="s">
        <v>157</v>
      </c>
      <c r="C125" s="282"/>
      <c r="D125" s="297"/>
      <c r="E125" s="297"/>
      <c r="F125" s="297"/>
      <c r="G125" s="297"/>
      <c r="H125" s="400"/>
      <c r="I125" s="297"/>
      <c r="J125" s="297"/>
      <c r="K125" s="297"/>
    </row>
    <row r="126" spans="1:11" ht="15.5">
      <c r="A126" s="59"/>
      <c r="B126" s="68"/>
      <c r="C126" s="282"/>
      <c r="D126" s="297"/>
      <c r="E126" s="297"/>
      <c r="F126" s="297"/>
      <c r="G126" s="297"/>
      <c r="H126" s="400"/>
      <c r="I126" s="297"/>
      <c r="J126" s="297"/>
      <c r="K126" s="297"/>
    </row>
    <row r="127" spans="1:11" ht="15.5">
      <c r="A127" s="65"/>
      <c r="B127" s="337"/>
      <c r="C127" s="320"/>
      <c r="D127" s="321"/>
      <c r="E127" s="321"/>
      <c r="F127" s="321"/>
      <c r="G127" s="321"/>
      <c r="H127" s="401"/>
      <c r="I127" s="321"/>
      <c r="J127" s="321"/>
      <c r="K127" s="321"/>
    </row>
    <row r="128" spans="1:11" ht="15.5">
      <c r="A128" s="53"/>
      <c r="B128" s="44" t="e">
        <f>#REF!</f>
        <v>#REF!</v>
      </c>
      <c r="C128" s="277" t="s">
        <v>92</v>
      </c>
      <c r="D128" s="297"/>
      <c r="E128" s="297"/>
      <c r="F128" s="297"/>
      <c r="G128" s="297"/>
      <c r="H128" s="400"/>
      <c r="I128" s="297"/>
      <c r="J128" s="297"/>
      <c r="K128" s="297"/>
    </row>
    <row r="129" spans="1:11" ht="15.5">
      <c r="A129" s="59"/>
      <c r="B129" s="47"/>
      <c r="C129" s="282"/>
      <c r="D129" s="297"/>
      <c r="E129" s="297"/>
      <c r="F129" s="297"/>
      <c r="G129" s="297"/>
      <c r="H129" s="400"/>
      <c r="I129" s="297"/>
      <c r="J129" s="297"/>
      <c r="K129" s="297"/>
    </row>
    <row r="130" spans="1:11" ht="15.5">
      <c r="A130" s="59"/>
      <c r="B130" s="47"/>
      <c r="C130" s="282"/>
      <c r="D130" s="297"/>
      <c r="E130" s="297"/>
      <c r="F130" s="297"/>
      <c r="G130" s="297"/>
      <c r="H130" s="400"/>
      <c r="I130" s="297"/>
      <c r="J130" s="297"/>
      <c r="K130" s="297"/>
    </row>
    <row r="131" spans="1:11" ht="15.5">
      <c r="A131" s="59"/>
      <c r="B131" s="47"/>
      <c r="C131" s="282"/>
      <c r="D131" s="297"/>
      <c r="E131" s="297"/>
      <c r="F131" s="297"/>
      <c r="G131" s="297"/>
      <c r="H131" s="400"/>
      <c r="I131" s="297"/>
      <c r="J131" s="297"/>
      <c r="K131" s="297"/>
    </row>
    <row r="132" spans="1:11" ht="15.5">
      <c r="A132" s="59"/>
      <c r="B132" s="339" t="s">
        <v>159</v>
      </c>
      <c r="C132" s="323"/>
      <c r="D132" s="321"/>
      <c r="E132" s="321"/>
      <c r="F132" s="321"/>
      <c r="G132" s="321"/>
      <c r="H132" s="401"/>
      <c r="I132" s="321"/>
      <c r="J132" s="321"/>
      <c r="K132" s="321"/>
    </row>
    <row r="133" spans="1:11" ht="62">
      <c r="A133" s="53" t="s">
        <v>50</v>
      </c>
      <c r="B133" s="44" t="s">
        <v>160</v>
      </c>
      <c r="C133" s="277" t="s">
        <v>127</v>
      </c>
      <c r="D133" s="297"/>
      <c r="E133" s="297"/>
      <c r="F133" s="297"/>
      <c r="G133" s="297"/>
      <c r="H133" s="400"/>
      <c r="I133" s="297"/>
      <c r="J133" s="297"/>
      <c r="K133" s="297"/>
    </row>
    <row r="134" spans="1:11" ht="15.5">
      <c r="A134" s="69"/>
      <c r="B134" s="47"/>
      <c r="C134" s="282"/>
      <c r="D134" s="297"/>
      <c r="E134" s="297"/>
      <c r="F134" s="297"/>
      <c r="G134" s="297"/>
      <c r="H134" s="400"/>
      <c r="I134" s="297"/>
      <c r="J134" s="297"/>
      <c r="K134" s="297"/>
    </row>
    <row r="135" spans="1:11" ht="15.5">
      <c r="A135" s="57"/>
      <c r="B135" s="47" t="s">
        <v>161</v>
      </c>
      <c r="C135" s="282"/>
      <c r="D135" s="297"/>
      <c r="E135" s="297"/>
      <c r="F135" s="297"/>
      <c r="G135" s="297"/>
      <c r="H135" s="400"/>
      <c r="I135" s="297"/>
      <c r="J135" s="297"/>
      <c r="K135" s="297"/>
    </row>
    <row r="136" spans="1:11" ht="15.5">
      <c r="A136" s="57"/>
      <c r="B136" s="47"/>
      <c r="C136" s="282"/>
      <c r="D136" s="297"/>
      <c r="E136" s="297"/>
      <c r="F136" s="297"/>
      <c r="G136" s="297"/>
      <c r="H136" s="400"/>
      <c r="I136" s="297"/>
      <c r="J136" s="297"/>
      <c r="K136" s="297"/>
    </row>
    <row r="137" spans="1:11" ht="15.5">
      <c r="A137" s="58"/>
      <c r="B137" s="337" t="s">
        <v>162</v>
      </c>
      <c r="C137" s="320"/>
      <c r="D137" s="321"/>
      <c r="E137" s="321"/>
      <c r="F137" s="321"/>
      <c r="G137" s="321"/>
      <c r="H137" s="401"/>
      <c r="I137" s="321"/>
      <c r="J137" s="321"/>
      <c r="K137" s="321"/>
    </row>
    <row r="138" spans="1:11" ht="15.5">
      <c r="A138" s="51" t="s">
        <v>163</v>
      </c>
      <c r="B138" s="14" t="s">
        <v>51</v>
      </c>
      <c r="C138" s="286"/>
      <c r="D138" s="297"/>
      <c r="E138" s="297"/>
      <c r="F138" s="297"/>
      <c r="G138" s="297"/>
      <c r="H138" s="400"/>
      <c r="I138" s="297"/>
      <c r="J138" s="297"/>
      <c r="K138" s="297"/>
    </row>
    <row r="139" spans="1:11" ht="31">
      <c r="A139" s="76" t="s">
        <v>164</v>
      </c>
      <c r="B139" s="77" t="s">
        <v>165</v>
      </c>
      <c r="C139" s="289" t="s">
        <v>92</v>
      </c>
      <c r="D139" s="297"/>
      <c r="E139" s="297"/>
      <c r="F139" s="297"/>
      <c r="G139" s="297"/>
      <c r="H139" s="400"/>
      <c r="I139" s="297"/>
      <c r="J139" s="297"/>
      <c r="K139" s="297"/>
    </row>
    <row r="140" spans="1:11" ht="15.5">
      <c r="A140" s="59"/>
      <c r="B140" s="62"/>
      <c r="C140" s="282"/>
      <c r="D140" s="297"/>
      <c r="E140" s="297"/>
      <c r="F140" s="297"/>
      <c r="G140" s="297"/>
      <c r="H140" s="400"/>
      <c r="I140" s="297"/>
      <c r="J140" s="297"/>
      <c r="K140" s="297"/>
    </row>
    <row r="141" spans="1:11" ht="15.5">
      <c r="A141" s="69"/>
      <c r="B141" s="47" t="s">
        <v>166</v>
      </c>
      <c r="C141" s="282"/>
      <c r="D141" s="297"/>
      <c r="E141" s="297"/>
      <c r="F141" s="297"/>
      <c r="G141" s="297"/>
      <c r="H141" s="400"/>
      <c r="I141" s="297"/>
      <c r="J141" s="297"/>
      <c r="K141" s="297"/>
    </row>
    <row r="142" spans="1:11" ht="15.5">
      <c r="A142" s="69"/>
      <c r="B142" s="47"/>
      <c r="C142" s="282"/>
      <c r="D142" s="297"/>
      <c r="E142" s="297"/>
      <c r="F142" s="297"/>
      <c r="G142" s="297"/>
      <c r="H142" s="400"/>
      <c r="I142" s="297"/>
      <c r="J142" s="297"/>
      <c r="K142" s="297"/>
    </row>
    <row r="143" spans="1:11" ht="15.5">
      <c r="A143" s="69"/>
      <c r="B143" s="47"/>
      <c r="C143" s="282"/>
      <c r="D143" s="297"/>
      <c r="E143" s="297"/>
      <c r="F143" s="297"/>
      <c r="G143" s="297"/>
      <c r="H143" s="400"/>
      <c r="I143" s="297"/>
      <c r="J143" s="297"/>
      <c r="K143" s="297"/>
    </row>
    <row r="144" spans="1:11" ht="15.5">
      <c r="A144" s="69"/>
      <c r="B144" s="337" t="s">
        <v>167</v>
      </c>
      <c r="C144" s="320"/>
      <c r="D144" s="321"/>
      <c r="E144" s="321"/>
      <c r="F144" s="321"/>
      <c r="G144" s="321"/>
      <c r="H144" s="401"/>
      <c r="I144" s="321"/>
      <c r="J144" s="321"/>
      <c r="K144" s="321"/>
    </row>
    <row r="145" spans="1:11" ht="15.5">
      <c r="A145" s="76" t="s">
        <v>168</v>
      </c>
      <c r="B145" s="77" t="s">
        <v>169</v>
      </c>
      <c r="C145" s="289" t="s">
        <v>133</v>
      </c>
      <c r="D145" s="297"/>
      <c r="E145" s="297"/>
      <c r="F145" s="297"/>
      <c r="G145" s="297"/>
      <c r="H145" s="400"/>
      <c r="I145" s="297"/>
      <c r="J145" s="297"/>
      <c r="K145" s="297"/>
    </row>
    <row r="146" spans="1:11" ht="15.5">
      <c r="A146" s="59"/>
      <c r="B146" s="62"/>
      <c r="C146" s="282"/>
      <c r="D146" s="297"/>
      <c r="E146" s="297"/>
      <c r="F146" s="297"/>
      <c r="G146" s="297"/>
      <c r="H146" s="400"/>
      <c r="I146" s="297"/>
      <c r="J146" s="297"/>
      <c r="K146" s="297"/>
    </row>
    <row r="147" spans="1:11" ht="15.5">
      <c r="A147" s="69"/>
      <c r="B147" s="47" t="s">
        <v>171</v>
      </c>
      <c r="C147" s="282"/>
      <c r="D147" s="297"/>
      <c r="E147" s="297"/>
      <c r="F147" s="297"/>
      <c r="G147" s="297"/>
      <c r="H147" s="400"/>
      <c r="I147" s="297"/>
      <c r="J147" s="297"/>
      <c r="K147" s="297"/>
    </row>
    <row r="148" spans="1:11" ht="15.5">
      <c r="A148" s="69"/>
      <c r="B148" s="47"/>
      <c r="C148" s="282"/>
      <c r="D148" s="297"/>
      <c r="E148" s="297"/>
      <c r="F148" s="297"/>
      <c r="G148" s="297"/>
      <c r="H148" s="400"/>
      <c r="I148" s="297"/>
      <c r="J148" s="297"/>
      <c r="K148" s="297"/>
    </row>
    <row r="149" spans="1:11" ht="15.5">
      <c r="A149" s="69"/>
      <c r="B149" s="338" t="s">
        <v>172</v>
      </c>
      <c r="C149" s="323"/>
      <c r="D149" s="321"/>
      <c r="E149" s="321"/>
      <c r="F149" s="321"/>
      <c r="G149" s="321"/>
      <c r="H149" s="401"/>
      <c r="I149" s="321"/>
      <c r="J149" s="321"/>
      <c r="K149" s="321"/>
    </row>
    <row r="150" spans="1:11" ht="15.5">
      <c r="A150" s="78" t="s">
        <v>52</v>
      </c>
      <c r="B150" s="14" t="s">
        <v>53</v>
      </c>
      <c r="C150" s="288"/>
      <c r="D150" s="297"/>
      <c r="E150" s="297"/>
      <c r="F150" s="297"/>
      <c r="G150" s="297"/>
      <c r="H150" s="400"/>
      <c r="I150" s="297"/>
      <c r="J150" s="297"/>
      <c r="K150" s="297"/>
    </row>
    <row r="151" spans="1:11" ht="46.5">
      <c r="A151" s="79" t="s">
        <v>173</v>
      </c>
      <c r="B151" s="80" t="s">
        <v>174</v>
      </c>
      <c r="C151" s="277" t="s">
        <v>92</v>
      </c>
      <c r="D151" s="297"/>
      <c r="E151" s="297"/>
      <c r="F151" s="297"/>
      <c r="G151" s="297">
        <v>29.3</v>
      </c>
      <c r="H151" s="400"/>
      <c r="I151" s="297">
        <v>0.45</v>
      </c>
      <c r="J151" s="297"/>
      <c r="K151" s="297">
        <f>G151*I151</f>
        <v>13.185</v>
      </c>
    </row>
    <row r="152" spans="1:11" ht="15.5">
      <c r="A152" s="81"/>
      <c r="B152" s="15" t="s">
        <v>997</v>
      </c>
      <c r="C152" s="282"/>
      <c r="D152" s="297"/>
      <c r="E152" s="297"/>
      <c r="F152" s="297"/>
      <c r="G152" s="297"/>
      <c r="H152" s="400"/>
      <c r="I152" s="297"/>
      <c r="J152" s="297"/>
      <c r="K152" s="297"/>
    </row>
    <row r="153" spans="1:11" ht="15.5">
      <c r="A153" s="81"/>
      <c r="B153" s="266"/>
      <c r="C153" s="282"/>
      <c r="D153" s="297"/>
      <c r="E153" s="297"/>
      <c r="F153" s="297"/>
      <c r="G153" s="297"/>
      <c r="H153" s="400"/>
      <c r="I153" s="297"/>
      <c r="J153" s="297"/>
      <c r="K153" s="297"/>
    </row>
    <row r="154" spans="1:11" ht="15.5">
      <c r="A154" s="81"/>
      <c r="B154" s="338" t="s">
        <v>176</v>
      </c>
      <c r="C154" s="323"/>
      <c r="D154" s="321"/>
      <c r="E154" s="321"/>
      <c r="F154" s="321"/>
      <c r="G154" s="321"/>
      <c r="H154" s="401"/>
      <c r="I154" s="321"/>
      <c r="J154" s="321"/>
      <c r="K154" s="321">
        <f>SUM(K151)</f>
        <v>13.185</v>
      </c>
    </row>
    <row r="155" spans="1:11" ht="77.5">
      <c r="A155" s="79" t="s">
        <v>177</v>
      </c>
      <c r="B155" s="80" t="s">
        <v>178</v>
      </c>
      <c r="C155" s="277" t="s">
        <v>92</v>
      </c>
      <c r="D155" s="297"/>
      <c r="E155" s="297"/>
      <c r="F155" s="297"/>
      <c r="G155" s="297"/>
      <c r="H155" s="400"/>
      <c r="I155" s="297"/>
      <c r="J155" s="297"/>
      <c r="K155" s="297"/>
    </row>
    <row r="156" spans="1:11" ht="15.5">
      <c r="A156" s="81"/>
      <c r="B156" s="15" t="s">
        <v>175</v>
      </c>
      <c r="C156" s="282"/>
      <c r="D156" s="297"/>
      <c r="E156" s="297"/>
      <c r="F156" s="297"/>
      <c r="G156" s="297">
        <v>29.3</v>
      </c>
      <c r="H156" s="400"/>
      <c r="I156" s="297">
        <v>0.45</v>
      </c>
      <c r="J156" s="297"/>
      <c r="K156" s="297">
        <f>G156*I156</f>
        <v>13.185</v>
      </c>
    </row>
    <row r="157" spans="1:11" ht="15.5">
      <c r="A157" s="81"/>
      <c r="B157" s="266"/>
      <c r="C157" s="282"/>
      <c r="D157" s="297"/>
      <c r="E157" s="297"/>
      <c r="F157" s="297"/>
      <c r="G157" s="297"/>
      <c r="H157" s="400"/>
      <c r="I157" s="297"/>
      <c r="J157" s="297"/>
      <c r="K157" s="297"/>
    </row>
    <row r="158" spans="1:11" ht="15.5">
      <c r="A158" s="81"/>
      <c r="B158" s="338" t="s">
        <v>179</v>
      </c>
      <c r="C158" s="323"/>
      <c r="D158" s="321"/>
      <c r="E158" s="321"/>
      <c r="F158" s="321"/>
      <c r="G158" s="321"/>
      <c r="H158" s="401"/>
      <c r="I158" s="321"/>
      <c r="J158" s="321"/>
      <c r="K158" s="321">
        <f>SUM(K156)</f>
        <v>13.185</v>
      </c>
    </row>
    <row r="159" spans="1:11" ht="31">
      <c r="A159" s="79" t="s">
        <v>180</v>
      </c>
      <c r="B159" s="82" t="s">
        <v>181</v>
      </c>
      <c r="C159" s="277" t="s">
        <v>92</v>
      </c>
      <c r="D159" s="297"/>
      <c r="E159" s="369"/>
      <c r="F159" s="297"/>
      <c r="G159" s="297"/>
      <c r="H159" s="400"/>
      <c r="I159" s="297"/>
      <c r="J159" s="297"/>
      <c r="K159" s="297"/>
    </row>
    <row r="160" spans="1:11" ht="16" thickBot="1">
      <c r="A160" s="57"/>
      <c r="B160" t="s">
        <v>94</v>
      </c>
      <c r="D160" s="367">
        <v>1</v>
      </c>
      <c r="E160" s="247"/>
      <c r="F160" s="367"/>
      <c r="G160" s="367">
        <v>4.9000000000000004</v>
      </c>
      <c r="H160" s="394">
        <v>5.5</v>
      </c>
      <c r="I160" s="367"/>
      <c r="J160" s="367"/>
      <c r="K160" s="367">
        <f>D160*G160*H160</f>
        <v>26.950000000000003</v>
      </c>
    </row>
    <row r="161" spans="1:12" ht="29.5" thickBot="1">
      <c r="A161" s="57"/>
      <c r="B161" t="s">
        <v>95</v>
      </c>
      <c r="D161" s="367">
        <v>1.5</v>
      </c>
      <c r="E161" s="247"/>
      <c r="F161" s="367"/>
      <c r="G161" s="367">
        <v>10.34</v>
      </c>
      <c r="H161" s="394">
        <v>5.32</v>
      </c>
      <c r="I161" s="367"/>
      <c r="J161" s="367"/>
      <c r="K161" s="367">
        <f t="shared" ref="K161" si="3">D161*G161*H161</f>
        <v>82.513199999999998</v>
      </c>
      <c r="L161" s="540" t="s">
        <v>1133</v>
      </c>
    </row>
    <row r="162" spans="1:12" ht="29.5" thickBot="1">
      <c r="A162" s="57"/>
      <c r="B162" t="s">
        <v>1000</v>
      </c>
      <c r="D162" s="368">
        <v>1.5</v>
      </c>
      <c r="E162" s="247"/>
      <c r="F162" s="368"/>
      <c r="G162" s="368">
        <v>5.2</v>
      </c>
      <c r="H162" s="404">
        <v>2.7</v>
      </c>
      <c r="I162" s="368"/>
      <c r="J162" s="367"/>
      <c r="K162" s="367">
        <f>D162*G162*H162</f>
        <v>21.060000000000002</v>
      </c>
      <c r="L162" s="300" t="s">
        <v>1134</v>
      </c>
    </row>
    <row r="163" spans="1:12" ht="15.5">
      <c r="A163" s="57"/>
      <c r="L163" s="315" t="s">
        <v>988</v>
      </c>
    </row>
    <row r="164" spans="1:12" ht="16" thickBot="1">
      <c r="A164" s="57"/>
      <c r="B164" s="340" t="s">
        <v>999</v>
      </c>
      <c r="C164" s="323"/>
      <c r="D164" s="321"/>
      <c r="E164" s="321"/>
      <c r="F164" s="321"/>
      <c r="G164" s="321"/>
      <c r="H164" s="401"/>
      <c r="I164" s="321"/>
      <c r="J164" s="321"/>
      <c r="K164" s="328">
        <f>SUM(K160:K162)</f>
        <v>130.5232</v>
      </c>
      <c r="L164" s="316">
        <f>K164-'Planilha Orçamentária'!G49</f>
        <v>8.5232000000000028</v>
      </c>
    </row>
    <row r="165" spans="1:12" ht="68.5" thickBot="1">
      <c r="A165" s="83" t="s">
        <v>182</v>
      </c>
      <c r="B165" s="60" t="s">
        <v>183</v>
      </c>
      <c r="C165" s="283" t="s">
        <v>108</v>
      </c>
      <c r="D165" s="297"/>
      <c r="E165" s="297"/>
      <c r="F165" s="297"/>
      <c r="G165" s="297"/>
      <c r="H165" s="400"/>
      <c r="I165" s="297"/>
      <c r="J165" s="297"/>
      <c r="K165" s="297"/>
    </row>
    <row r="166" spans="1:12" ht="29.5" thickBot="1">
      <c r="A166" s="365"/>
      <c r="B166" s="366" t="s">
        <v>998</v>
      </c>
      <c r="C166" s="366"/>
      <c r="D166" s="297">
        <v>1.5</v>
      </c>
      <c r="E166" s="297"/>
      <c r="F166" s="297"/>
      <c r="G166" s="297">
        <v>29.3</v>
      </c>
      <c r="H166" s="400">
        <v>1.1200000000000001</v>
      </c>
      <c r="I166" s="297"/>
      <c r="J166" s="301"/>
      <c r="K166" s="301">
        <f>D166*G166*H166</f>
        <v>49.224000000000011</v>
      </c>
      <c r="L166" s="300" t="s">
        <v>1133</v>
      </c>
    </row>
    <row r="167" spans="1:12" ht="16" thickBot="1">
      <c r="A167" s="81"/>
      <c r="B167" s="15"/>
      <c r="C167" s="282"/>
      <c r="D167" s="297"/>
      <c r="E167" s="297"/>
      <c r="F167" s="297"/>
      <c r="G167" s="297"/>
      <c r="H167" s="400"/>
      <c r="I167" s="297"/>
      <c r="J167" s="297"/>
      <c r="K167" s="297"/>
    </row>
    <row r="168" spans="1:12" ht="15.5">
      <c r="A168" s="81"/>
      <c r="B168" s="15"/>
      <c r="C168" s="282"/>
      <c r="D168" s="297"/>
      <c r="E168" s="297"/>
      <c r="F168" s="297"/>
      <c r="G168" s="297"/>
      <c r="H168" s="400"/>
      <c r="I168" s="297"/>
      <c r="J168" s="297"/>
      <c r="K168" s="297"/>
      <c r="L168" s="315" t="s">
        <v>988</v>
      </c>
    </row>
    <row r="169" spans="1:12" ht="16" thickBot="1">
      <c r="A169" s="58"/>
      <c r="B169" s="341"/>
      <c r="C169" s="320"/>
      <c r="D169" s="321"/>
      <c r="E169" s="321"/>
      <c r="F169" s="321"/>
      <c r="G169" s="321"/>
      <c r="H169" s="401"/>
      <c r="I169" s="321"/>
      <c r="J169" s="321"/>
      <c r="K169" s="321">
        <f>SUM(K166)</f>
        <v>49.224000000000011</v>
      </c>
      <c r="L169" s="316">
        <f>K169-'Planilha Orçamentária'!G50</f>
        <v>14.224000000000011</v>
      </c>
    </row>
    <row r="170" spans="1:12" ht="34">
      <c r="A170" s="83" t="s">
        <v>184</v>
      </c>
      <c r="B170" s="60" t="s">
        <v>185</v>
      </c>
      <c r="C170" s="283" t="s">
        <v>108</v>
      </c>
      <c r="D170" s="297"/>
      <c r="E170" s="297"/>
      <c r="F170" s="297"/>
      <c r="G170" s="297"/>
      <c r="H170" s="400"/>
      <c r="I170" s="297"/>
      <c r="J170" s="297"/>
      <c r="K170" s="297"/>
    </row>
    <row r="171" spans="1:12" ht="16" thickBot="1">
      <c r="A171" s="81"/>
      <c r="B171" s="15" t="s">
        <v>1055</v>
      </c>
      <c r="C171" s="282"/>
      <c r="D171" s="297"/>
      <c r="E171" s="297"/>
      <c r="F171" s="297"/>
      <c r="G171" s="297">
        <v>29.3</v>
      </c>
      <c r="H171" s="400">
        <v>1.1200000000000001</v>
      </c>
      <c r="I171" s="297"/>
      <c r="J171" s="297"/>
      <c r="K171" s="297">
        <f>G171*H171</f>
        <v>32.816000000000003</v>
      </c>
    </row>
    <row r="172" spans="1:12" ht="15.5">
      <c r="A172" s="81"/>
      <c r="B172" s="15" t="s">
        <v>1056</v>
      </c>
      <c r="C172" s="282"/>
      <c r="D172" s="297"/>
      <c r="E172" s="297"/>
      <c r="F172" s="297"/>
      <c r="G172" s="297">
        <v>29.3</v>
      </c>
      <c r="H172" s="400">
        <v>0.45</v>
      </c>
      <c r="I172" s="297"/>
      <c r="J172" s="297"/>
      <c r="K172" s="297">
        <f>G172*H172</f>
        <v>13.185</v>
      </c>
      <c r="L172" s="315" t="s">
        <v>988</v>
      </c>
    </row>
    <row r="173" spans="1:12" ht="16" thickBot="1">
      <c r="A173" s="58"/>
      <c r="B173" s="430"/>
      <c r="C173" s="323"/>
      <c r="D173" s="325"/>
      <c r="E173" s="325"/>
      <c r="F173" s="325"/>
      <c r="G173" s="325"/>
      <c r="H173" s="403"/>
      <c r="I173" s="325"/>
      <c r="J173" s="325"/>
      <c r="K173" s="448">
        <f>TRUNC(SUM(K171:K172),2)</f>
        <v>46</v>
      </c>
      <c r="L173" s="316">
        <f>K173-'Planilha Orçamentária'!G51</f>
        <v>11</v>
      </c>
    </row>
    <row r="174" spans="1:12" ht="78" thickBot="1">
      <c r="A174" s="429" t="s">
        <v>187</v>
      </c>
      <c r="B174" s="443" t="s">
        <v>188</v>
      </c>
      <c r="C174" s="439" t="s">
        <v>92</v>
      </c>
      <c r="D174" s="440"/>
      <c r="E174" s="440"/>
      <c r="F174" s="440"/>
      <c r="G174" s="440"/>
      <c r="H174" s="441"/>
      <c r="I174" s="440"/>
      <c r="J174" s="440"/>
      <c r="K174" s="442"/>
    </row>
    <row r="175" spans="1:12" ht="16" thickBot="1">
      <c r="A175" s="371"/>
      <c r="B175" s="370"/>
      <c r="C175" s="280"/>
      <c r="D175" s="247"/>
      <c r="E175" s="247"/>
      <c r="F175" s="247"/>
      <c r="G175" s="247"/>
      <c r="H175" s="405"/>
      <c r="I175" s="247"/>
      <c r="J175" s="247"/>
      <c r="K175" s="247"/>
    </row>
    <row r="176" spans="1:12" ht="17.5" thickBot="1">
      <c r="A176" s="371"/>
      <c r="B176" s="438" t="s">
        <v>1009</v>
      </c>
      <c r="C176" s="439"/>
      <c r="D176" s="440"/>
      <c r="E176" s="440"/>
      <c r="F176" s="440"/>
      <c r="G176" s="440"/>
      <c r="H176" s="441"/>
      <c r="I176" s="440"/>
      <c r="J176" s="440"/>
      <c r="K176" s="442"/>
      <c r="L176" s="247"/>
    </row>
    <row r="177" spans="1:12" ht="17">
      <c r="A177" s="371"/>
      <c r="B177" s="437" t="s">
        <v>995</v>
      </c>
      <c r="C177" s="436"/>
      <c r="D177" s="368"/>
      <c r="E177" s="368"/>
      <c r="F177" s="368"/>
      <c r="G177" s="368">
        <v>7.43</v>
      </c>
      <c r="H177" s="404">
        <v>5.32</v>
      </c>
      <c r="I177" s="368"/>
      <c r="J177" s="368"/>
      <c r="K177" s="368">
        <f>G177*H177</f>
        <v>39.5276</v>
      </c>
      <c r="L177" s="247"/>
    </row>
    <row r="178" spans="1:12" ht="17.5" thickBot="1">
      <c r="A178" s="371"/>
      <c r="B178" s="372"/>
      <c r="C178" s="280"/>
      <c r="D178" s="247"/>
      <c r="E178" s="247"/>
      <c r="F178" s="247"/>
      <c r="G178" s="247"/>
      <c r="H178" s="405"/>
      <c r="I178" s="247"/>
      <c r="J178" s="247"/>
      <c r="K178" s="247"/>
      <c r="L178" s="247"/>
    </row>
    <row r="179" spans="1:12" ht="17.5" thickBot="1">
      <c r="A179" s="371"/>
      <c r="B179" s="446" t="s">
        <v>1001</v>
      </c>
      <c r="C179" s="439"/>
      <c r="D179" s="447"/>
      <c r="E179" s="440"/>
      <c r="F179" s="440"/>
      <c r="G179" s="440"/>
      <c r="H179" s="441"/>
      <c r="I179" s="440"/>
      <c r="J179" s="440"/>
      <c r="K179" s="442"/>
      <c r="L179" s="247"/>
    </row>
    <row r="180" spans="1:12" ht="17">
      <c r="A180" s="371"/>
      <c r="B180" s="437" t="s">
        <v>1005</v>
      </c>
      <c r="C180" s="436"/>
      <c r="D180" s="368"/>
      <c r="E180" s="368"/>
      <c r="F180" s="368"/>
      <c r="G180" s="368">
        <v>2.2999999999999998</v>
      </c>
      <c r="H180" s="404">
        <v>4.1100000000000003</v>
      </c>
      <c r="I180" s="368"/>
      <c r="J180" s="368"/>
      <c r="K180" s="368">
        <f>G180*H180</f>
        <v>9.4529999999999994</v>
      </c>
      <c r="L180" s="247"/>
    </row>
    <row r="181" spans="1:12" ht="17">
      <c r="A181" s="371"/>
      <c r="B181" s="434" t="s">
        <v>1002</v>
      </c>
      <c r="C181" s="431"/>
      <c r="D181" s="297"/>
      <c r="E181" s="297"/>
      <c r="F181" s="297"/>
      <c r="G181" s="297">
        <f>(0.18+0.3+0.18+0.3)</f>
        <v>0.96</v>
      </c>
      <c r="H181" s="400">
        <v>4.1100000000000003</v>
      </c>
      <c r="I181" s="297"/>
      <c r="J181" s="297"/>
      <c r="K181" s="297">
        <f t="shared" ref="K181:K185" si="4">G181*H181</f>
        <v>3.9456000000000002</v>
      </c>
      <c r="L181" s="247"/>
    </row>
    <row r="182" spans="1:12" ht="15.5">
      <c r="A182" s="371"/>
      <c r="B182" s="435" t="s">
        <v>1006</v>
      </c>
      <c r="C182" s="431"/>
      <c r="D182" s="297"/>
      <c r="E182" s="297"/>
      <c r="F182" s="297"/>
      <c r="G182" s="297">
        <v>1.52</v>
      </c>
      <c r="H182" s="400">
        <v>1.5</v>
      </c>
      <c r="I182" s="297"/>
      <c r="J182" s="297"/>
      <c r="K182" s="297">
        <f t="shared" si="4"/>
        <v>2.2800000000000002</v>
      </c>
      <c r="L182" s="247"/>
    </row>
    <row r="183" spans="1:12" ht="15.5">
      <c r="A183" s="371"/>
      <c r="B183" s="435" t="s">
        <v>1003</v>
      </c>
      <c r="C183" s="431"/>
      <c r="D183" s="297"/>
      <c r="E183" s="297"/>
      <c r="F183" s="297"/>
      <c r="G183" s="297">
        <v>3.6</v>
      </c>
      <c r="H183" s="400">
        <v>1.5</v>
      </c>
      <c r="I183" s="297"/>
      <c r="J183" s="297"/>
      <c r="K183" s="297">
        <f t="shared" si="4"/>
        <v>5.4</v>
      </c>
      <c r="L183" s="247"/>
    </row>
    <row r="184" spans="1:12" ht="15.5">
      <c r="A184" s="371"/>
      <c r="B184" s="435" t="s">
        <v>1004</v>
      </c>
      <c r="C184" s="297"/>
      <c r="D184" s="297"/>
      <c r="E184" s="297"/>
      <c r="F184" s="297"/>
      <c r="G184" s="297">
        <v>3.6</v>
      </c>
      <c r="H184" s="400">
        <v>0.36</v>
      </c>
      <c r="I184" s="297"/>
      <c r="J184" s="297"/>
      <c r="K184" s="297">
        <f t="shared" si="4"/>
        <v>1.296</v>
      </c>
      <c r="L184" s="247"/>
    </row>
    <row r="185" spans="1:12" ht="15.5">
      <c r="A185" s="371"/>
      <c r="B185" s="435" t="s">
        <v>1007</v>
      </c>
      <c r="C185" s="431"/>
      <c r="D185" s="297"/>
      <c r="E185" s="297"/>
      <c r="F185" s="297"/>
      <c r="G185" s="297">
        <v>2.9</v>
      </c>
      <c r="H185" s="400">
        <v>0.45</v>
      </c>
      <c r="I185" s="297"/>
      <c r="J185" s="297"/>
      <c r="K185" s="297">
        <f t="shared" si="4"/>
        <v>1.3049999999999999</v>
      </c>
      <c r="L185" s="247"/>
    </row>
    <row r="186" spans="1:12" ht="15.5">
      <c r="A186" s="371"/>
      <c r="B186" s="435" t="s">
        <v>1008</v>
      </c>
      <c r="C186" s="431"/>
      <c r="D186" s="297"/>
      <c r="E186" s="297"/>
      <c r="F186" s="297"/>
      <c r="G186" s="297">
        <f>1.52+0.68</f>
        <v>2.2000000000000002</v>
      </c>
      <c r="H186" s="400">
        <v>0.36</v>
      </c>
      <c r="I186" s="297"/>
      <c r="J186" s="297"/>
      <c r="K186" s="297">
        <f>G186*H186</f>
        <v>0.79200000000000004</v>
      </c>
      <c r="L186" s="247"/>
    </row>
    <row r="187" spans="1:12" ht="16" thickBot="1">
      <c r="A187" s="371"/>
      <c r="B187" s="373"/>
      <c r="C187" s="280"/>
      <c r="D187" s="247"/>
      <c r="E187" s="247"/>
      <c r="F187" s="247"/>
      <c r="G187" s="247"/>
      <c r="H187" s="405"/>
      <c r="I187" s="247"/>
      <c r="J187" s="247"/>
      <c r="K187" s="247"/>
      <c r="L187" s="247"/>
    </row>
    <row r="188" spans="1:12" ht="58.5" thickBot="1">
      <c r="A188" s="371"/>
      <c r="B188" s="445" t="s">
        <v>1010</v>
      </c>
      <c r="C188" s="439"/>
      <c r="D188" s="440"/>
      <c r="E188" s="440"/>
      <c r="F188" s="440"/>
      <c r="G188" s="440"/>
      <c r="H188" s="441"/>
      <c r="I188" s="440"/>
      <c r="J188" s="440"/>
      <c r="K188" s="442"/>
      <c r="L188" s="380" t="s">
        <v>1014</v>
      </c>
    </row>
    <row r="189" spans="1:12" ht="15.5">
      <c r="A189" s="371"/>
      <c r="B189" s="444" t="s">
        <v>1011</v>
      </c>
      <c r="C189" s="436"/>
      <c r="D189" s="368"/>
      <c r="E189" s="368"/>
      <c r="F189" s="368"/>
      <c r="G189" s="368">
        <v>4.9000000000000004</v>
      </c>
      <c r="H189" s="404">
        <v>5.5</v>
      </c>
      <c r="I189" s="368"/>
      <c r="J189" s="368"/>
      <c r="K189" s="368">
        <f>G189*H189</f>
        <v>26.950000000000003</v>
      </c>
      <c r="L189" s="247"/>
    </row>
    <row r="190" spans="1:12" ht="15.5">
      <c r="A190" s="371"/>
      <c r="B190" s="433" t="s">
        <v>1012</v>
      </c>
      <c r="C190" s="431"/>
      <c r="D190" s="297"/>
      <c r="E190" s="297"/>
      <c r="F190" s="297"/>
      <c r="G190" s="297">
        <v>6.1</v>
      </c>
      <c r="H190" s="400">
        <v>1.2</v>
      </c>
      <c r="I190" s="297"/>
      <c r="J190" s="297"/>
      <c r="K190" s="297">
        <f t="shared" ref="K190:K193" si="5">G190*H190</f>
        <v>7.3199999999999994</v>
      </c>
      <c r="L190" s="247"/>
    </row>
    <row r="191" spans="1:12" ht="15.5">
      <c r="A191" s="371"/>
      <c r="B191" s="433"/>
      <c r="C191" s="431"/>
      <c r="D191" s="297"/>
      <c r="E191" s="297"/>
      <c r="F191" s="297"/>
      <c r="G191" s="297">
        <v>5.2</v>
      </c>
      <c r="H191" s="400">
        <v>1.2</v>
      </c>
      <c r="I191" s="297"/>
      <c r="J191" s="297"/>
      <c r="K191" s="297">
        <f t="shared" si="5"/>
        <v>6.24</v>
      </c>
      <c r="L191" s="247"/>
    </row>
    <row r="192" spans="1:12" ht="16" thickBot="1">
      <c r="A192" s="371"/>
      <c r="B192" s="432"/>
      <c r="C192" s="431"/>
      <c r="D192" s="297"/>
      <c r="E192" s="297"/>
      <c r="F192" s="297"/>
      <c r="G192" s="297">
        <v>1.5</v>
      </c>
      <c r="H192" s="400">
        <v>1.57</v>
      </c>
      <c r="I192" s="297"/>
      <c r="J192" s="297"/>
      <c r="K192" s="297">
        <f t="shared" si="5"/>
        <v>2.355</v>
      </c>
      <c r="L192" s="247"/>
    </row>
    <row r="193" spans="1:12" ht="15.5">
      <c r="A193" s="371"/>
      <c r="B193" s="373"/>
      <c r="C193" s="280"/>
      <c r="D193" s="247"/>
      <c r="E193" s="247"/>
      <c r="F193" s="247"/>
      <c r="G193" s="247"/>
      <c r="H193" s="405"/>
      <c r="I193" s="247"/>
      <c r="J193" s="247"/>
      <c r="K193" s="247">
        <f t="shared" si="5"/>
        <v>0</v>
      </c>
      <c r="L193" s="425" t="s">
        <v>988</v>
      </c>
    </row>
    <row r="194" spans="1:12" ht="16" thickBot="1">
      <c r="A194" s="58"/>
      <c r="B194" s="426" t="s">
        <v>191</v>
      </c>
      <c r="C194" s="320"/>
      <c r="D194" s="427"/>
      <c r="E194" s="427"/>
      <c r="F194" s="427"/>
      <c r="G194" s="427"/>
      <c r="H194" s="428"/>
      <c r="I194" s="427"/>
      <c r="J194" s="427"/>
      <c r="K194" s="427">
        <f>SUM(K177:K193)</f>
        <v>106.86419999999998</v>
      </c>
      <c r="L194" s="316">
        <f>K194-'Planilha Orçamentária'!G52</f>
        <v>50.864199999999983</v>
      </c>
    </row>
    <row r="195" spans="1:12" ht="15.5">
      <c r="A195" s="79" t="s">
        <v>192</v>
      </c>
      <c r="B195" s="44" t="s">
        <v>193</v>
      </c>
      <c r="C195" s="277" t="s">
        <v>108</v>
      </c>
      <c r="D195" s="297"/>
      <c r="E195" s="297"/>
      <c r="F195" s="297"/>
      <c r="G195" s="297"/>
      <c r="H195" s="400"/>
      <c r="I195" s="297"/>
      <c r="J195" s="297"/>
      <c r="K195" s="297"/>
    </row>
    <row r="196" spans="1:12" ht="29">
      <c r="A196" s="81"/>
      <c r="B196" s="84"/>
      <c r="C196" s="282"/>
      <c r="D196" s="297"/>
      <c r="E196" s="297"/>
      <c r="F196" s="297">
        <v>-66</v>
      </c>
      <c r="G196" s="297"/>
      <c r="H196" s="400"/>
      <c r="I196" s="297"/>
      <c r="J196" s="297"/>
      <c r="K196" s="297"/>
      <c r="L196" s="393" t="s">
        <v>1013</v>
      </c>
    </row>
    <row r="197" spans="1:12" ht="15.5">
      <c r="A197" s="81"/>
      <c r="C197" s="282"/>
      <c r="D197" s="297"/>
      <c r="E197" s="297"/>
      <c r="F197" s="297"/>
      <c r="G197" s="297"/>
      <c r="H197" s="400"/>
      <c r="I197" s="297"/>
      <c r="J197" s="297"/>
      <c r="K197" s="297"/>
      <c r="L197" s="357" t="s">
        <v>990</v>
      </c>
    </row>
    <row r="198" spans="1:12" ht="16" thickBot="1">
      <c r="A198" s="58"/>
      <c r="B198" s="341"/>
      <c r="C198" s="320"/>
      <c r="D198" s="321"/>
      <c r="E198" s="321"/>
      <c r="F198" s="321"/>
      <c r="G198" s="321"/>
      <c r="H198" s="401"/>
      <c r="I198" s="321"/>
      <c r="J198" s="321"/>
      <c r="K198" s="321"/>
      <c r="L198" s="316">
        <f>F196</f>
        <v>-66</v>
      </c>
    </row>
    <row r="199" spans="1:12" ht="31">
      <c r="A199" s="76" t="s">
        <v>194</v>
      </c>
      <c r="B199" s="85" t="s">
        <v>195</v>
      </c>
      <c r="C199" s="290" t="s">
        <v>133</v>
      </c>
      <c r="D199" s="297"/>
      <c r="E199" s="297"/>
      <c r="F199" s="297"/>
      <c r="G199" s="297"/>
      <c r="H199" s="400"/>
      <c r="I199" s="297"/>
      <c r="J199" s="297"/>
      <c r="K199" s="297"/>
    </row>
    <row r="200" spans="1:12" ht="16" thickBot="1">
      <c r="A200" s="71"/>
      <c r="B200" s="86" t="s">
        <v>1015</v>
      </c>
      <c r="C200" s="291"/>
      <c r="D200" s="297"/>
      <c r="E200" s="297"/>
      <c r="F200" s="297"/>
      <c r="G200" s="297"/>
      <c r="H200" s="406">
        <f>6*2.4</f>
        <v>14.399999999999999</v>
      </c>
      <c r="I200" s="297"/>
      <c r="J200" s="297"/>
      <c r="K200" s="297">
        <f>H200</f>
        <v>14.399999999999999</v>
      </c>
    </row>
    <row r="201" spans="1:12" ht="15.5">
      <c r="A201" s="71"/>
      <c r="B201" s="86" t="s">
        <v>196</v>
      </c>
      <c r="C201" s="291"/>
      <c r="D201" s="297"/>
      <c r="E201" s="297"/>
      <c r="F201" s="297"/>
      <c r="G201" s="297"/>
      <c r="H201" s="400"/>
      <c r="I201" s="297"/>
      <c r="J201" s="297"/>
      <c r="K201" s="297"/>
      <c r="L201" s="315" t="s">
        <v>990</v>
      </c>
    </row>
    <row r="202" spans="1:12" ht="16" thickBot="1">
      <c r="A202" s="70"/>
      <c r="B202" s="342" t="s">
        <v>197</v>
      </c>
      <c r="C202" s="343"/>
      <c r="D202" s="321"/>
      <c r="E202" s="321"/>
      <c r="F202" s="321"/>
      <c r="G202" s="321"/>
      <c r="H202" s="401"/>
      <c r="I202" s="321"/>
      <c r="J202" s="321"/>
      <c r="K202" s="321">
        <f>SUM(K200)</f>
        <v>14.399999999999999</v>
      </c>
      <c r="L202" s="316">
        <f>K202-'Planilha Orçamentária'!G54</f>
        <v>-0.60000000000000142</v>
      </c>
    </row>
    <row r="203" spans="1:12" ht="15.5">
      <c r="A203" s="382" t="s">
        <v>198</v>
      </c>
      <c r="B203" s="44" t="s">
        <v>199</v>
      </c>
      <c r="C203" s="43" t="s">
        <v>133</v>
      </c>
      <c r="D203" s="45"/>
      <c r="E203" s="45"/>
      <c r="F203" s="45"/>
      <c r="G203" s="45"/>
      <c r="H203" s="45"/>
      <c r="I203" s="45"/>
      <c r="J203" s="290"/>
      <c r="K203" s="290"/>
      <c r="L203" s="608" t="s">
        <v>1023</v>
      </c>
    </row>
    <row r="204" spans="1:12" ht="16" thickBot="1">
      <c r="A204" s="358"/>
      <c r="B204" s="383"/>
      <c r="C204" s="258"/>
      <c r="D204" s="257"/>
      <c r="E204" s="257"/>
      <c r="F204" s="257"/>
      <c r="G204" s="257"/>
      <c r="H204" s="257"/>
      <c r="I204" s="257"/>
      <c r="J204" s="256"/>
      <c r="K204" s="256"/>
      <c r="L204" s="609"/>
    </row>
    <row r="205" spans="1:12" ht="17">
      <c r="A205" s="358"/>
      <c r="B205" s="383" t="s">
        <v>201</v>
      </c>
      <c r="C205" s="258"/>
      <c r="D205" s="317">
        <v>2</v>
      </c>
      <c r="E205" s="257"/>
      <c r="F205" s="257"/>
      <c r="G205" s="257"/>
      <c r="H205" s="257">
        <v>1</v>
      </c>
      <c r="I205" s="257"/>
      <c r="J205" s="257"/>
      <c r="K205" s="257">
        <f>D205*H205*-1</f>
        <v>-2</v>
      </c>
      <c r="L205" s="315" t="s">
        <v>990</v>
      </c>
    </row>
    <row r="206" spans="1:12" ht="16" thickBot="1">
      <c r="A206" s="303"/>
      <c r="B206" s="387" t="s">
        <v>202</v>
      </c>
      <c r="C206" s="392"/>
      <c r="D206" s="384"/>
      <c r="E206" s="385"/>
      <c r="F206" s="385"/>
      <c r="G206" s="385"/>
      <c r="H206" s="385"/>
      <c r="I206" s="385"/>
      <c r="J206" s="385"/>
      <c r="K206" s="386">
        <f>SUM(K204:K205)</f>
        <v>-2</v>
      </c>
      <c r="L206" s="316">
        <f>K206</f>
        <v>-2</v>
      </c>
    </row>
    <row r="207" spans="1:12" ht="16" thickBot="1">
      <c r="A207" s="388" t="s">
        <v>1016</v>
      </c>
      <c r="B207" s="389" t="s">
        <v>1017</v>
      </c>
      <c r="C207" s="377" t="s">
        <v>133</v>
      </c>
      <c r="D207" s="375"/>
      <c r="E207" s="374"/>
      <c r="F207" s="374"/>
      <c r="G207" s="374"/>
      <c r="H207" s="407"/>
      <c r="I207" s="374"/>
      <c r="J207" s="374"/>
      <c r="K207" s="374"/>
    </row>
    <row r="208" spans="1:12" ht="15.5">
      <c r="A208" s="388"/>
      <c r="B208" s="390" t="s">
        <v>1018</v>
      </c>
      <c r="C208" s="378"/>
      <c r="D208" s="375"/>
      <c r="E208" s="374"/>
      <c r="F208" s="374"/>
      <c r="G208" s="374"/>
      <c r="H208" s="407">
        <v>5.32</v>
      </c>
      <c r="I208" s="374"/>
      <c r="J208" s="395"/>
      <c r="K208" s="395">
        <f>H208</f>
        <v>5.32</v>
      </c>
      <c r="L208" s="604" t="s">
        <v>1024</v>
      </c>
    </row>
    <row r="209" spans="1:12" ht="16" thickBot="1">
      <c r="A209" s="388"/>
      <c r="B209" s="390" t="s">
        <v>1019</v>
      </c>
      <c r="C209" s="378"/>
      <c r="D209" s="375"/>
      <c r="E209" s="374"/>
      <c r="F209" s="374"/>
      <c r="G209" s="374"/>
      <c r="H209" s="407">
        <v>5.32</v>
      </c>
      <c r="I209" s="374"/>
      <c r="J209" s="395"/>
      <c r="K209" s="395">
        <f>H209</f>
        <v>5.32</v>
      </c>
      <c r="L209" s="603"/>
    </row>
    <row r="210" spans="1:12" ht="16" thickBot="1">
      <c r="A210" s="388"/>
      <c r="B210" s="390" t="s">
        <v>1021</v>
      </c>
      <c r="C210" s="378"/>
      <c r="D210" s="375"/>
      <c r="E210" s="374"/>
      <c r="F210" s="374"/>
      <c r="G210" s="374"/>
      <c r="H210" s="407">
        <v>1.5</v>
      </c>
      <c r="I210" s="374"/>
      <c r="J210" s="374"/>
      <c r="K210" s="374">
        <f>H210</f>
        <v>1.5</v>
      </c>
    </row>
    <row r="211" spans="1:12" ht="15.5">
      <c r="A211" s="388"/>
      <c r="B211" s="391" t="s">
        <v>1022</v>
      </c>
      <c r="C211" s="379"/>
      <c r="D211" s="375"/>
      <c r="E211" s="374"/>
      <c r="F211" s="374"/>
      <c r="G211" s="374"/>
      <c r="H211" s="407">
        <v>1.2</v>
      </c>
      <c r="I211" s="374"/>
      <c r="J211" s="374"/>
      <c r="K211" s="374">
        <f>H211</f>
        <v>1.2</v>
      </c>
      <c r="L211" s="315" t="s">
        <v>988</v>
      </c>
    </row>
    <row r="212" spans="1:12" ht="16" thickBot="1">
      <c r="A212" s="70"/>
      <c r="B212" s="342" t="s">
        <v>202</v>
      </c>
      <c r="C212" s="376"/>
      <c r="D212" s="321"/>
      <c r="E212" s="321"/>
      <c r="F212" s="321"/>
      <c r="G212" s="321"/>
      <c r="H212" s="401"/>
      <c r="I212" s="321"/>
      <c r="J212" s="321"/>
      <c r="K212" s="321">
        <f>SUM(K208:K211)</f>
        <v>13.34</v>
      </c>
      <c r="L212" s="316">
        <f>K212</f>
        <v>13.34</v>
      </c>
    </row>
    <row r="213" spans="1:12" ht="15.5">
      <c r="A213" s="87" t="s">
        <v>54</v>
      </c>
      <c r="B213" s="88" t="s">
        <v>55</v>
      </c>
      <c r="C213" s="292"/>
      <c r="D213" s="297"/>
      <c r="E213" s="297"/>
      <c r="F213" s="297"/>
      <c r="G213" s="297"/>
      <c r="H213" s="400"/>
      <c r="I213" s="297"/>
      <c r="J213" s="297"/>
      <c r="K213" s="297"/>
    </row>
    <row r="214" spans="1:12" ht="15.5">
      <c r="A214" s="76" t="s">
        <v>203</v>
      </c>
      <c r="B214" s="268" t="s">
        <v>204</v>
      </c>
      <c r="C214" s="290" t="s">
        <v>92</v>
      </c>
      <c r="D214" s="297"/>
      <c r="E214" s="297"/>
      <c r="F214" s="297"/>
      <c r="G214" s="297"/>
      <c r="H214" s="400"/>
      <c r="I214" s="297"/>
      <c r="J214" s="297"/>
      <c r="K214" s="297"/>
    </row>
    <row r="215" spans="1:12" ht="15.5">
      <c r="A215" s="71"/>
      <c r="B215" s="269" t="s">
        <v>1025</v>
      </c>
      <c r="C215" s="256"/>
      <c r="D215" s="297"/>
      <c r="E215" s="297"/>
      <c r="F215" s="297"/>
      <c r="G215" s="297">
        <v>7.43</v>
      </c>
      <c r="H215" s="400">
        <v>5.32</v>
      </c>
      <c r="I215" s="297"/>
      <c r="J215" s="297"/>
      <c r="K215" s="297">
        <f>TRUNC(G215*H215,2)</f>
        <v>39.520000000000003</v>
      </c>
    </row>
    <row r="216" spans="1:12" ht="15.5">
      <c r="A216" s="71"/>
      <c r="B216" s="269"/>
      <c r="C216" s="256"/>
      <c r="D216" s="297"/>
      <c r="E216" s="297"/>
      <c r="F216" s="297"/>
      <c r="G216" s="297"/>
      <c r="H216" s="400"/>
      <c r="I216" s="297"/>
      <c r="J216" s="297"/>
      <c r="K216" s="297"/>
    </row>
    <row r="217" spans="1:12" ht="15.5">
      <c r="A217" s="71"/>
      <c r="B217" s="344" t="s">
        <v>205</v>
      </c>
      <c r="C217" s="345"/>
      <c r="D217" s="321"/>
      <c r="E217" s="321"/>
      <c r="F217" s="321"/>
      <c r="G217" s="321"/>
      <c r="H217" s="401"/>
      <c r="I217" s="321"/>
      <c r="J217" s="321"/>
      <c r="K217" s="321">
        <f>SUM(K215:K216)</f>
        <v>39.520000000000003</v>
      </c>
    </row>
    <row r="218" spans="1:12" ht="15.5">
      <c r="A218" s="53" t="s">
        <v>206</v>
      </c>
      <c r="B218" s="270" t="s">
        <v>207</v>
      </c>
      <c r="C218" s="290" t="s">
        <v>92</v>
      </c>
      <c r="D218" s="297"/>
      <c r="E218" s="297"/>
      <c r="F218" s="297"/>
      <c r="G218" s="297"/>
      <c r="H218" s="400"/>
      <c r="I218" s="297"/>
      <c r="J218" s="297"/>
      <c r="K218" s="297"/>
    </row>
    <row r="219" spans="1:12" ht="17">
      <c r="A219" s="69"/>
      <c r="B219" s="271" t="s">
        <v>175</v>
      </c>
      <c r="C219" s="256"/>
      <c r="D219" s="297"/>
      <c r="E219" s="297"/>
      <c r="F219" s="297"/>
      <c r="G219" s="297"/>
      <c r="H219" s="400"/>
      <c r="I219" s="297"/>
      <c r="J219" s="297"/>
      <c r="K219" s="297"/>
    </row>
    <row r="220" spans="1:12" ht="17">
      <c r="A220" s="69"/>
      <c r="B220" s="271" t="s">
        <v>208</v>
      </c>
      <c r="C220" s="256"/>
      <c r="D220" s="297"/>
      <c r="E220" s="297"/>
      <c r="F220" s="297"/>
      <c r="G220" s="297"/>
      <c r="H220" s="400"/>
      <c r="I220" s="297"/>
      <c r="J220" s="297"/>
      <c r="K220" s="297"/>
    </row>
    <row r="221" spans="1:12" ht="15.5">
      <c r="A221" s="69"/>
      <c r="B221" s="269"/>
      <c r="C221" s="291"/>
      <c r="D221" s="297"/>
      <c r="E221" s="297"/>
      <c r="F221" s="297"/>
      <c r="G221" s="297"/>
      <c r="H221" s="400"/>
      <c r="I221" s="297"/>
      <c r="J221" s="297"/>
      <c r="K221" s="297"/>
    </row>
    <row r="222" spans="1:12" ht="15.5">
      <c r="A222" s="70"/>
      <c r="B222" s="342" t="s">
        <v>209</v>
      </c>
      <c r="C222" s="343"/>
      <c r="D222" s="321"/>
      <c r="E222" s="321"/>
      <c r="F222" s="321"/>
      <c r="G222" s="321"/>
      <c r="H222" s="401"/>
      <c r="I222" s="321"/>
      <c r="J222" s="321"/>
      <c r="K222" s="321"/>
    </row>
    <row r="223" spans="1:12" ht="46.5">
      <c r="A223" s="53" t="s">
        <v>210</v>
      </c>
      <c r="B223" s="270" t="s">
        <v>211</v>
      </c>
      <c r="C223" s="290" t="s">
        <v>133</v>
      </c>
      <c r="D223" s="297"/>
      <c r="E223" s="297"/>
      <c r="F223" s="297"/>
      <c r="G223" s="297"/>
      <c r="H223" s="400"/>
      <c r="I223" s="297"/>
      <c r="J223" s="297"/>
      <c r="K223" s="297"/>
    </row>
    <row r="224" spans="1:12" ht="17">
      <c r="A224" s="69"/>
      <c r="B224" s="271" t="s">
        <v>214</v>
      </c>
      <c r="C224" s="256"/>
      <c r="D224" s="297"/>
      <c r="E224" s="297"/>
      <c r="F224" s="297"/>
      <c r="G224" s="297"/>
      <c r="H224" s="400"/>
      <c r="I224" s="297"/>
      <c r="J224" s="297"/>
      <c r="K224" s="297"/>
    </row>
    <row r="225" spans="1:12" ht="15.5">
      <c r="A225" s="69"/>
      <c r="B225" s="269"/>
      <c r="C225" s="256"/>
      <c r="D225" s="297"/>
      <c r="E225" s="297"/>
      <c r="F225" s="297"/>
      <c r="G225" s="297"/>
      <c r="H225" s="400"/>
      <c r="I225" s="297"/>
      <c r="J225" s="297"/>
      <c r="K225" s="297"/>
    </row>
    <row r="226" spans="1:12" ht="15.5">
      <c r="A226" s="69"/>
      <c r="B226" s="272"/>
      <c r="C226" s="256"/>
      <c r="D226" s="297"/>
      <c r="E226" s="297"/>
      <c r="F226" s="297"/>
      <c r="G226" s="297"/>
      <c r="H226" s="400"/>
      <c r="I226" s="297"/>
      <c r="J226" s="297"/>
      <c r="K226" s="297"/>
    </row>
    <row r="227" spans="1:12" ht="15.5">
      <c r="A227" s="70"/>
      <c r="B227" s="342" t="s">
        <v>215</v>
      </c>
      <c r="C227" s="343"/>
      <c r="D227" s="321"/>
      <c r="E227" s="321"/>
      <c r="F227" s="321"/>
      <c r="G227" s="321"/>
      <c r="H227" s="401"/>
      <c r="I227" s="321"/>
      <c r="J227" s="321"/>
      <c r="K227" s="321"/>
    </row>
    <row r="228" spans="1:12" ht="15.5">
      <c r="A228" s="53" t="s">
        <v>216</v>
      </c>
      <c r="B228" s="270" t="s">
        <v>217</v>
      </c>
      <c r="C228" s="290" t="s">
        <v>133</v>
      </c>
      <c r="D228" s="297"/>
      <c r="E228" s="297"/>
      <c r="F228" s="297"/>
      <c r="G228" s="297"/>
      <c r="H228" s="400"/>
      <c r="I228" s="297"/>
      <c r="J228" s="297"/>
      <c r="K228" s="297"/>
    </row>
    <row r="229" spans="1:12" ht="15.5">
      <c r="A229" s="69"/>
      <c r="B229" s="269" t="s">
        <v>218</v>
      </c>
      <c r="C229" s="256"/>
      <c r="D229" s="297"/>
      <c r="E229" s="297"/>
      <c r="F229" s="297"/>
      <c r="G229" s="297"/>
      <c r="H229" s="400"/>
      <c r="I229" s="297"/>
      <c r="J229" s="297"/>
      <c r="K229" s="297"/>
    </row>
    <row r="230" spans="1:12" ht="15.5">
      <c r="A230" s="69"/>
      <c r="B230" s="272"/>
      <c r="C230" s="256"/>
      <c r="D230" s="297"/>
      <c r="E230" s="297"/>
      <c r="F230" s="297"/>
      <c r="G230" s="297"/>
      <c r="H230" s="400"/>
      <c r="I230" s="297"/>
      <c r="J230" s="297"/>
      <c r="K230" s="297"/>
    </row>
    <row r="231" spans="1:12" ht="15.5">
      <c r="A231" s="70"/>
      <c r="B231" s="342" t="s">
        <v>219</v>
      </c>
      <c r="C231" s="343"/>
      <c r="D231" s="321"/>
      <c r="E231" s="321"/>
      <c r="F231" s="321"/>
      <c r="G231" s="321"/>
      <c r="H231" s="401"/>
      <c r="I231" s="321"/>
      <c r="J231" s="321"/>
      <c r="K231" s="321"/>
    </row>
    <row r="232" spans="1:12" ht="46.5">
      <c r="A232" s="53" t="s">
        <v>220</v>
      </c>
      <c r="B232" s="270" t="s">
        <v>221</v>
      </c>
      <c r="C232" s="290" t="s">
        <v>133</v>
      </c>
      <c r="D232" s="297"/>
      <c r="E232" s="297"/>
      <c r="F232" s="297"/>
      <c r="G232" s="297"/>
      <c r="H232" s="400"/>
      <c r="I232" s="297"/>
      <c r="J232" s="297"/>
      <c r="K232" s="297"/>
    </row>
    <row r="233" spans="1:12" ht="15.5">
      <c r="A233" s="69"/>
      <c r="B233" s="269" t="s">
        <v>223</v>
      </c>
      <c r="C233" s="256"/>
      <c r="D233" s="297"/>
      <c r="E233" s="297"/>
      <c r="F233" s="297"/>
      <c r="G233" s="297"/>
      <c r="H233" s="400"/>
      <c r="I233" s="297"/>
      <c r="J233" s="297"/>
      <c r="K233" s="297"/>
    </row>
    <row r="234" spans="1:12" ht="15.5">
      <c r="A234" s="69"/>
      <c r="B234" s="272"/>
      <c r="C234" s="256"/>
      <c r="D234" s="297"/>
      <c r="E234" s="297"/>
      <c r="F234" s="297"/>
      <c r="G234" s="297"/>
      <c r="H234" s="400"/>
      <c r="I234" s="297"/>
      <c r="J234" s="297"/>
      <c r="K234" s="297"/>
    </row>
    <row r="235" spans="1:12" ht="16" thickBot="1">
      <c r="A235" s="70"/>
      <c r="B235" s="342" t="s">
        <v>224</v>
      </c>
      <c r="C235" s="343"/>
      <c r="D235" s="321"/>
      <c r="E235" s="321"/>
      <c r="F235" s="321"/>
      <c r="G235" s="321"/>
      <c r="H235" s="401"/>
      <c r="I235" s="321"/>
      <c r="J235" s="321"/>
      <c r="K235" s="321"/>
    </row>
    <row r="236" spans="1:12" ht="15.5">
      <c r="A236" s="89" t="s">
        <v>1026</v>
      </c>
      <c r="B236" s="90" t="s">
        <v>225</v>
      </c>
      <c r="C236" s="293"/>
      <c r="D236" s="297"/>
      <c r="E236" s="297"/>
      <c r="F236" s="297"/>
      <c r="G236" s="297"/>
      <c r="H236" s="400"/>
      <c r="I236" s="297"/>
      <c r="J236" s="301"/>
      <c r="K236" s="301"/>
      <c r="L236" s="601" t="s">
        <v>1054</v>
      </c>
    </row>
    <row r="237" spans="1:12" ht="15.5">
      <c r="A237" s="69" t="s">
        <v>56</v>
      </c>
      <c r="B237" s="91" t="s">
        <v>226</v>
      </c>
      <c r="C237" s="280"/>
      <c r="D237" s="297"/>
      <c r="E237" s="297"/>
      <c r="F237" s="297"/>
      <c r="G237" s="297"/>
      <c r="H237" s="400"/>
      <c r="I237" s="297"/>
      <c r="J237" s="301"/>
      <c r="K237" s="301"/>
      <c r="L237" s="602"/>
    </row>
    <row r="238" spans="1:12" ht="46.5">
      <c r="A238" s="53" t="s">
        <v>57</v>
      </c>
      <c r="B238" s="44" t="s">
        <v>227</v>
      </c>
      <c r="C238" s="277" t="s">
        <v>127</v>
      </c>
      <c r="D238" s="297"/>
      <c r="E238" s="297"/>
      <c r="F238" s="297"/>
      <c r="G238" s="297"/>
      <c r="H238" s="400"/>
      <c r="I238" s="297"/>
      <c r="J238" s="301"/>
      <c r="K238" s="301"/>
      <c r="L238" s="602"/>
    </row>
    <row r="239" spans="1:12" ht="16" thickBot="1">
      <c r="A239" s="59"/>
      <c r="B239" s="47" t="s">
        <v>228</v>
      </c>
      <c r="C239" s="282"/>
      <c r="D239" s="297">
        <v>2</v>
      </c>
      <c r="E239" s="297"/>
      <c r="F239" s="297"/>
      <c r="G239" s="297"/>
      <c r="H239" s="400"/>
      <c r="I239" s="297"/>
      <c r="J239" s="301"/>
      <c r="K239" s="301">
        <v>-2</v>
      </c>
      <c r="L239" s="603"/>
    </row>
    <row r="240" spans="1:12" ht="15.5">
      <c r="A240" s="59"/>
      <c r="B240" s="47"/>
      <c r="C240" s="282"/>
      <c r="D240" s="297"/>
      <c r="E240" s="297"/>
      <c r="F240" s="297"/>
      <c r="G240" s="297"/>
      <c r="H240" s="400"/>
      <c r="I240" s="297"/>
      <c r="J240" s="297"/>
      <c r="K240" s="297"/>
      <c r="L240" s="315" t="s">
        <v>990</v>
      </c>
    </row>
    <row r="241" spans="1:12" ht="16" thickBot="1">
      <c r="A241" s="65"/>
      <c r="B241" s="346" t="s">
        <v>229</v>
      </c>
      <c r="C241" s="347"/>
      <c r="D241" s="321"/>
      <c r="E241" s="321"/>
      <c r="F241" s="321"/>
      <c r="G241" s="321"/>
      <c r="H241" s="401"/>
      <c r="I241" s="321"/>
      <c r="J241" s="321"/>
      <c r="K241" s="321">
        <f>SUM(K236:K240)</f>
        <v>-2</v>
      </c>
      <c r="L241" s="424">
        <f>K241-'Planilha Orçamentária'!G86</f>
        <v>-2</v>
      </c>
    </row>
    <row r="242" spans="1:12" ht="15.5">
      <c r="A242" s="53" t="s">
        <v>58</v>
      </c>
      <c r="B242" s="44" t="s">
        <v>230</v>
      </c>
      <c r="C242" s="277" t="s">
        <v>127</v>
      </c>
      <c r="D242" s="297"/>
      <c r="E242" s="297"/>
      <c r="F242" s="297"/>
      <c r="G242" s="297"/>
      <c r="H242" s="400"/>
      <c r="I242" s="297"/>
      <c r="J242" s="301"/>
      <c r="K242" s="301"/>
      <c r="L242" s="601" t="s">
        <v>1054</v>
      </c>
    </row>
    <row r="243" spans="1:12" ht="16" thickBot="1">
      <c r="A243" s="59"/>
      <c r="B243" s="47"/>
      <c r="C243" s="282"/>
      <c r="D243" s="297">
        <v>6</v>
      </c>
      <c r="E243" s="297"/>
      <c r="F243" s="297"/>
      <c r="G243" s="297"/>
      <c r="H243" s="400"/>
      <c r="I243" s="297"/>
      <c r="J243" s="301"/>
      <c r="K243" s="301">
        <f>-6</f>
        <v>-6</v>
      </c>
      <c r="L243" s="603"/>
    </row>
    <row r="244" spans="1:12" ht="15.5">
      <c r="A244" s="59"/>
      <c r="B244" s="47"/>
      <c r="C244" s="282"/>
      <c r="D244" s="297"/>
      <c r="E244" s="297"/>
      <c r="F244" s="297"/>
      <c r="G244" s="297"/>
      <c r="H244" s="400"/>
      <c r="I244" s="297"/>
      <c r="J244" s="297"/>
      <c r="K244" s="297"/>
      <c r="L244" s="315" t="s">
        <v>990</v>
      </c>
    </row>
    <row r="245" spans="1:12" ht="16" thickBot="1">
      <c r="A245" s="65"/>
      <c r="B245" s="346" t="s">
        <v>231</v>
      </c>
      <c r="C245" s="347"/>
      <c r="D245" s="321"/>
      <c r="E245" s="321"/>
      <c r="F245" s="321"/>
      <c r="G245" s="321"/>
      <c r="H245" s="401"/>
      <c r="I245" s="321"/>
      <c r="J245" s="321"/>
      <c r="K245" s="321">
        <f>SUM(K242:K244)</f>
        <v>-6</v>
      </c>
      <c r="L245" s="424">
        <f>K245</f>
        <v>-6</v>
      </c>
    </row>
    <row r="246" spans="1:12" ht="15.5">
      <c r="A246" s="53" t="s">
        <v>59</v>
      </c>
      <c r="B246" s="44" t="s">
        <v>232</v>
      </c>
      <c r="C246" s="277" t="s">
        <v>127</v>
      </c>
      <c r="D246" s="297"/>
      <c r="E246" s="297"/>
      <c r="F246" s="297"/>
      <c r="G246" s="297"/>
      <c r="H246" s="400"/>
      <c r="I246" s="297"/>
      <c r="J246" s="297"/>
      <c r="K246" s="297"/>
    </row>
    <row r="247" spans="1:12" ht="15.5">
      <c r="A247" s="59"/>
      <c r="B247" s="47"/>
      <c r="C247" s="282"/>
      <c r="D247" s="297">
        <v>3</v>
      </c>
      <c r="E247" s="297"/>
      <c r="F247" s="297"/>
      <c r="G247" s="297"/>
      <c r="H247" s="400"/>
      <c r="I247" s="297"/>
      <c r="J247" s="297"/>
      <c r="K247" s="297">
        <v>3</v>
      </c>
    </row>
    <row r="248" spans="1:12" ht="15.5">
      <c r="A248" s="59"/>
      <c r="B248" s="47"/>
      <c r="C248" s="282"/>
      <c r="D248" s="297"/>
      <c r="E248" s="297"/>
      <c r="F248" s="297"/>
      <c r="G248" s="297"/>
      <c r="H248" s="400"/>
      <c r="I248" s="297"/>
      <c r="J248" s="297"/>
      <c r="K248" s="297"/>
      <c r="L248" s="360"/>
    </row>
    <row r="249" spans="1:12" ht="16" thickBot="1">
      <c r="A249" s="65"/>
      <c r="B249" s="346" t="s">
        <v>233</v>
      </c>
      <c r="C249" s="347"/>
      <c r="D249" s="321"/>
      <c r="E249" s="321"/>
      <c r="F249" s="321"/>
      <c r="G249" s="321"/>
      <c r="H249" s="401"/>
      <c r="I249" s="321"/>
      <c r="J249" s="321"/>
      <c r="K249" s="321">
        <f>SUM(K246:K248)</f>
        <v>3</v>
      </c>
      <c r="L249" s="361"/>
    </row>
    <row r="250" spans="1:12" ht="46.5">
      <c r="A250" s="53" t="s">
        <v>60</v>
      </c>
      <c r="B250" s="44" t="s">
        <v>234</v>
      </c>
      <c r="C250" s="277" t="s">
        <v>127</v>
      </c>
      <c r="D250" s="297"/>
      <c r="E250" s="297"/>
      <c r="F250" s="297"/>
      <c r="G250" s="297"/>
      <c r="H250" s="400"/>
      <c r="I250" s="297"/>
      <c r="J250" s="297"/>
      <c r="K250" s="297"/>
      <c r="L250" s="601" t="s">
        <v>1054</v>
      </c>
    </row>
    <row r="251" spans="1:12" ht="16" thickBot="1">
      <c r="A251" s="59"/>
      <c r="B251" s="47" t="s">
        <v>228</v>
      </c>
      <c r="C251" s="282"/>
      <c r="D251" s="297">
        <v>2</v>
      </c>
      <c r="E251" s="297"/>
      <c r="F251" s="297"/>
      <c r="G251" s="297"/>
      <c r="H251" s="400"/>
      <c r="I251" s="297"/>
      <c r="J251" s="297"/>
      <c r="K251" s="297">
        <v>-2</v>
      </c>
      <c r="L251" s="603"/>
    </row>
    <row r="252" spans="1:12" ht="15.5">
      <c r="A252" s="59"/>
      <c r="B252" s="47"/>
      <c r="C252" s="282"/>
      <c r="D252" s="297"/>
      <c r="E252" s="297"/>
      <c r="F252" s="297"/>
      <c r="G252" s="297"/>
      <c r="H252" s="400"/>
      <c r="I252" s="297"/>
      <c r="J252" s="297"/>
      <c r="K252" s="297"/>
      <c r="L252" s="315" t="s">
        <v>990</v>
      </c>
    </row>
    <row r="253" spans="1:12" ht="16" thickBot="1">
      <c r="A253" s="65"/>
      <c r="B253" s="346" t="s">
        <v>229</v>
      </c>
      <c r="C253" s="347"/>
      <c r="D253" s="321"/>
      <c r="E253" s="321"/>
      <c r="F253" s="321"/>
      <c r="G253" s="321"/>
      <c r="H253" s="401"/>
      <c r="I253" s="321"/>
      <c r="J253" s="321"/>
      <c r="K253" s="321">
        <f>SUM(K250:K252)</f>
        <v>-2</v>
      </c>
      <c r="L253" s="424">
        <f>K253</f>
        <v>-2</v>
      </c>
    </row>
    <row r="254" spans="1:12" ht="15.5">
      <c r="A254" s="53" t="s">
        <v>61</v>
      </c>
      <c r="B254" s="44" t="s">
        <v>236</v>
      </c>
      <c r="C254" s="277" t="s">
        <v>127</v>
      </c>
      <c r="D254" s="297"/>
      <c r="E254" s="297"/>
      <c r="F254" s="297"/>
      <c r="G254" s="297"/>
      <c r="H254" s="400"/>
      <c r="I254" s="297"/>
      <c r="J254" s="297"/>
      <c r="K254" s="297"/>
    </row>
    <row r="255" spans="1:12" ht="15.5">
      <c r="A255" s="59"/>
      <c r="B255" s="47" t="s">
        <v>237</v>
      </c>
      <c r="C255" s="282"/>
      <c r="D255" s="297">
        <v>7</v>
      </c>
      <c r="E255" s="297"/>
      <c r="F255" s="297"/>
      <c r="G255" s="297"/>
      <c r="H255" s="400"/>
      <c r="I255" s="297"/>
      <c r="J255" s="297"/>
      <c r="K255" s="297">
        <v>7</v>
      </c>
    </row>
    <row r="256" spans="1:12" ht="15.5">
      <c r="A256" s="59"/>
      <c r="B256" s="47"/>
      <c r="C256" s="282"/>
      <c r="D256" s="297"/>
      <c r="E256" s="297"/>
      <c r="F256" s="297"/>
      <c r="G256" s="297"/>
      <c r="H256" s="400"/>
      <c r="I256" s="297"/>
      <c r="J256" s="301"/>
      <c r="K256" s="301"/>
      <c r="L256" s="360"/>
    </row>
    <row r="257" spans="1:12" ht="15.5">
      <c r="A257" s="59"/>
      <c r="B257" s="348" t="s">
        <v>238</v>
      </c>
      <c r="C257" s="349"/>
      <c r="D257" s="321"/>
      <c r="E257" s="321"/>
      <c r="F257" s="321"/>
      <c r="G257" s="321"/>
      <c r="H257" s="401"/>
      <c r="I257" s="321"/>
      <c r="J257" s="324"/>
      <c r="K257" s="324">
        <f>SUM(K254:K256)</f>
        <v>7</v>
      </c>
      <c r="L257" s="361"/>
    </row>
    <row r="258" spans="1:12" ht="31">
      <c r="A258" s="53" t="s">
        <v>62</v>
      </c>
      <c r="B258" s="44" t="s">
        <v>239</v>
      </c>
      <c r="C258" s="277" t="s">
        <v>127</v>
      </c>
      <c r="D258" s="297"/>
      <c r="E258" s="297"/>
      <c r="F258" s="297"/>
      <c r="G258" s="297"/>
      <c r="H258" s="400"/>
      <c r="I258" s="297"/>
      <c r="J258" s="297"/>
      <c r="K258" s="297"/>
    </row>
    <row r="259" spans="1:12" ht="15.5">
      <c r="A259" s="59"/>
      <c r="B259" s="47"/>
      <c r="C259" s="282"/>
      <c r="D259" s="297">
        <v>3</v>
      </c>
      <c r="E259" s="297"/>
      <c r="F259" s="297"/>
      <c r="G259" s="297"/>
      <c r="H259" s="400"/>
      <c r="I259" s="297"/>
      <c r="J259" s="297"/>
      <c r="K259" s="297">
        <v>3</v>
      </c>
    </row>
    <row r="260" spans="1:12" ht="15.5">
      <c r="A260" s="59"/>
      <c r="B260" s="47"/>
      <c r="C260" s="282"/>
      <c r="D260" s="297"/>
      <c r="E260" s="297"/>
      <c r="F260" s="297"/>
      <c r="G260" s="297"/>
      <c r="H260" s="400"/>
      <c r="I260" s="297"/>
      <c r="J260" s="301"/>
      <c r="K260" s="301"/>
      <c r="L260" s="360"/>
    </row>
    <row r="261" spans="1:12" ht="15.5">
      <c r="A261" s="326"/>
      <c r="B261" s="411" t="s">
        <v>240</v>
      </c>
      <c r="C261" s="349"/>
      <c r="D261" s="325"/>
      <c r="E261" s="325"/>
      <c r="F261" s="325"/>
      <c r="G261" s="325"/>
      <c r="H261" s="403"/>
      <c r="I261" s="325"/>
      <c r="J261" s="423"/>
      <c r="K261" s="423">
        <f>K259</f>
        <v>3</v>
      </c>
      <c r="L261" s="361"/>
    </row>
    <row r="262" spans="1:12" ht="15.5">
      <c r="A262" s="415" t="s">
        <v>1051</v>
      </c>
      <c r="B262" s="416" t="s">
        <v>1052</v>
      </c>
      <c r="C262" s="418"/>
      <c r="D262" s="297"/>
      <c r="E262" s="297"/>
      <c r="F262" s="297"/>
      <c r="G262" s="297"/>
      <c r="H262" s="400"/>
      <c r="I262" s="297"/>
      <c r="J262" s="297"/>
      <c r="K262" s="297"/>
      <c r="L262" s="361"/>
    </row>
    <row r="263" spans="1:12" ht="16" thickBot="1">
      <c r="A263" s="415"/>
      <c r="B263" s="417" t="s">
        <v>175</v>
      </c>
      <c r="C263" s="419"/>
      <c r="D263" s="297">
        <v>6</v>
      </c>
      <c r="E263" s="297"/>
      <c r="F263" s="297"/>
      <c r="G263" s="297"/>
      <c r="H263" s="400"/>
      <c r="I263" s="297"/>
      <c r="J263" s="297">
        <f>D263</f>
        <v>6</v>
      </c>
      <c r="K263" s="297">
        <f>D263</f>
        <v>6</v>
      </c>
      <c r="L263" s="361"/>
    </row>
    <row r="264" spans="1:12" ht="15.5">
      <c r="A264" s="415"/>
      <c r="B264" s="417"/>
      <c r="C264" s="419"/>
      <c r="D264" s="297"/>
      <c r="E264" s="297"/>
      <c r="F264" s="297"/>
      <c r="G264" s="297"/>
      <c r="H264" s="400"/>
      <c r="I264" s="297"/>
      <c r="J264" s="297"/>
      <c r="K264" s="297"/>
      <c r="L264" s="420" t="s">
        <v>988</v>
      </c>
    </row>
    <row r="265" spans="1:12" ht="16" thickBot="1">
      <c r="A265" s="415"/>
      <c r="B265" s="421" t="s">
        <v>1053</v>
      </c>
      <c r="C265" s="422"/>
      <c r="D265" s="321"/>
      <c r="E265" s="321"/>
      <c r="F265" s="321"/>
      <c r="G265" s="321"/>
      <c r="H265" s="401"/>
      <c r="I265" s="321"/>
      <c r="J265" s="321">
        <f>J263</f>
        <v>6</v>
      </c>
      <c r="K265" s="321">
        <f>K263</f>
        <v>6</v>
      </c>
      <c r="L265" s="316">
        <f>K265-'Planilha Orçamentária'!G109</f>
        <v>6</v>
      </c>
    </row>
    <row r="266" spans="1:12" ht="15.5">
      <c r="A266" s="415" t="s">
        <v>1145</v>
      </c>
      <c r="B266" s="416" t="s">
        <v>1146</v>
      </c>
      <c r="C266" s="418"/>
      <c r="D266" s="297"/>
      <c r="E266" s="297"/>
      <c r="F266" s="297"/>
      <c r="G266" s="297"/>
      <c r="H266" s="400"/>
      <c r="I266" s="297"/>
      <c r="J266" s="297"/>
      <c r="K266" s="297"/>
      <c r="L266" s="361"/>
    </row>
    <row r="267" spans="1:12" ht="16" thickBot="1">
      <c r="A267" s="415"/>
      <c r="B267" s="417" t="s">
        <v>175</v>
      </c>
      <c r="C267" s="419"/>
      <c r="D267" s="297">
        <v>5</v>
      </c>
      <c r="E267" s="297"/>
      <c r="F267" s="297"/>
      <c r="G267" s="297"/>
      <c r="H267" s="400"/>
      <c r="I267" s="297"/>
      <c r="J267" s="297">
        <f>D267</f>
        <v>5</v>
      </c>
      <c r="K267" s="297">
        <v>5</v>
      </c>
      <c r="L267" s="361" t="s">
        <v>1147</v>
      </c>
    </row>
    <row r="268" spans="1:12" ht="15.5">
      <c r="A268" s="415"/>
      <c r="B268" s="417"/>
      <c r="C268" s="419"/>
      <c r="D268" s="297"/>
      <c r="E268" s="297"/>
      <c r="F268" s="297"/>
      <c r="G268" s="297"/>
      <c r="H268" s="400"/>
      <c r="I268" s="297"/>
      <c r="J268" s="297"/>
      <c r="K268" s="297"/>
      <c r="L268" s="420" t="s">
        <v>988</v>
      </c>
    </row>
    <row r="269" spans="1:12" ht="16" thickBot="1">
      <c r="A269" s="415"/>
      <c r="B269" s="421" t="s">
        <v>1053</v>
      </c>
      <c r="C269" s="422"/>
      <c r="D269" s="321"/>
      <c r="E269" s="321"/>
      <c r="F269" s="321"/>
      <c r="G269" s="321"/>
      <c r="H269" s="401"/>
      <c r="I269" s="321"/>
      <c r="J269" s="321">
        <f>SUM(J266:J268)</f>
        <v>5</v>
      </c>
      <c r="K269" s="321">
        <f>K267</f>
        <v>5</v>
      </c>
      <c r="L269" s="316">
        <f>K269-'Planilha Orçamentária'!G113</f>
        <v>5</v>
      </c>
    </row>
    <row r="270" spans="1:12" ht="17">
      <c r="A270" s="412" t="s">
        <v>241</v>
      </c>
      <c r="B270" s="413" t="s">
        <v>242</v>
      </c>
      <c r="C270" s="414"/>
      <c r="D270" s="368"/>
      <c r="E270" s="368"/>
      <c r="F270" s="368"/>
      <c r="G270" s="368"/>
      <c r="H270" s="404"/>
      <c r="I270" s="368"/>
      <c r="J270" s="368"/>
      <c r="K270" s="368"/>
    </row>
    <row r="271" spans="1:12" ht="62">
      <c r="A271" s="94" t="s">
        <v>243</v>
      </c>
      <c r="B271" s="62" t="s">
        <v>244</v>
      </c>
      <c r="C271" s="282" t="s">
        <v>127</v>
      </c>
      <c r="D271" s="297"/>
      <c r="E271" s="297"/>
      <c r="F271" s="297"/>
      <c r="G271" s="297"/>
      <c r="H271" s="400"/>
      <c r="I271" s="297"/>
      <c r="J271" s="297"/>
      <c r="K271" s="297"/>
    </row>
    <row r="272" spans="1:12" ht="15.5">
      <c r="A272" s="59"/>
      <c r="B272" s="47" t="s">
        <v>245</v>
      </c>
      <c r="C272" s="282"/>
      <c r="D272" s="297"/>
      <c r="E272" s="297"/>
      <c r="F272" s="297"/>
      <c r="G272" s="297"/>
      <c r="H272" s="400"/>
      <c r="I272" s="297"/>
      <c r="J272" s="297"/>
      <c r="K272" s="297"/>
    </row>
    <row r="273" spans="1:11" ht="17">
      <c r="A273" s="59"/>
      <c r="B273" s="56"/>
      <c r="C273" s="282"/>
      <c r="D273" s="297"/>
      <c r="E273" s="297"/>
      <c r="F273" s="297"/>
      <c r="G273" s="297"/>
      <c r="H273" s="400"/>
      <c r="I273" s="297"/>
      <c r="J273" s="297"/>
      <c r="K273" s="297"/>
    </row>
    <row r="274" spans="1:11" ht="15.5">
      <c r="A274" s="59"/>
      <c r="B274" s="350" t="s">
        <v>246</v>
      </c>
      <c r="C274" s="347"/>
      <c r="D274" s="321"/>
      <c r="E274" s="321"/>
      <c r="F274" s="321"/>
      <c r="G274" s="321"/>
      <c r="H274" s="401"/>
      <c r="I274" s="321"/>
      <c r="J274" s="321"/>
      <c r="K274" s="321"/>
    </row>
    <row r="275" spans="1:11" ht="62">
      <c r="A275" s="53" t="s">
        <v>247</v>
      </c>
      <c r="B275" s="62" t="s">
        <v>248</v>
      </c>
      <c r="C275" s="282" t="s">
        <v>127</v>
      </c>
      <c r="D275" s="297"/>
      <c r="E275" s="297"/>
      <c r="F275" s="297"/>
      <c r="G275" s="297"/>
      <c r="H275" s="400"/>
      <c r="I275" s="297"/>
      <c r="J275" s="297"/>
      <c r="K275" s="297"/>
    </row>
    <row r="276" spans="1:11" ht="15.5">
      <c r="A276" s="59"/>
      <c r="B276" s="47"/>
      <c r="C276" s="282"/>
      <c r="D276" s="297"/>
      <c r="E276" s="297"/>
      <c r="F276" s="297"/>
      <c r="G276" s="297"/>
      <c r="H276" s="400"/>
      <c r="I276" s="297"/>
      <c r="J276" s="297"/>
      <c r="K276" s="297"/>
    </row>
    <row r="277" spans="1:11" ht="15.5">
      <c r="A277" s="59"/>
      <c r="B277" s="350" t="s">
        <v>249</v>
      </c>
      <c r="C277" s="347"/>
      <c r="D277" s="321"/>
      <c r="E277" s="321"/>
      <c r="F277" s="321"/>
      <c r="G277" s="321"/>
      <c r="H277" s="401"/>
      <c r="I277" s="321"/>
      <c r="J277" s="321"/>
      <c r="K277" s="321"/>
    </row>
    <row r="278" spans="1:11" ht="62">
      <c r="A278" s="53" t="s">
        <v>250</v>
      </c>
      <c r="B278" s="62" t="s">
        <v>251</v>
      </c>
      <c r="C278" s="282" t="s">
        <v>127</v>
      </c>
      <c r="D278" s="297"/>
      <c r="E278" s="297"/>
      <c r="F278" s="297"/>
      <c r="G278" s="297"/>
      <c r="H278" s="400"/>
      <c r="I278" s="297"/>
      <c r="J278" s="297"/>
      <c r="K278" s="297"/>
    </row>
    <row r="279" spans="1:11" ht="15.5">
      <c r="A279" s="59"/>
      <c r="B279" s="47" t="s">
        <v>252</v>
      </c>
      <c r="C279" s="282"/>
      <c r="D279" s="297"/>
      <c r="E279" s="297"/>
      <c r="F279" s="297"/>
      <c r="G279" s="297"/>
      <c r="H279" s="400"/>
      <c r="I279" s="297"/>
      <c r="J279" s="297"/>
      <c r="K279" s="297"/>
    </row>
    <row r="280" spans="1:11" ht="15.5">
      <c r="A280" s="59"/>
      <c r="B280" s="47" t="s">
        <v>253</v>
      </c>
      <c r="C280" s="282"/>
      <c r="D280" s="297"/>
      <c r="E280" s="297"/>
      <c r="F280" s="297"/>
      <c r="G280" s="297"/>
      <c r="H280" s="400"/>
      <c r="I280" s="297"/>
      <c r="J280" s="297"/>
      <c r="K280" s="297"/>
    </row>
    <row r="281" spans="1:11" ht="15.5">
      <c r="A281" s="59"/>
      <c r="B281" s="47" t="s">
        <v>254</v>
      </c>
      <c r="C281" s="282"/>
      <c r="D281" s="297"/>
      <c r="E281" s="297"/>
      <c r="F281" s="297"/>
      <c r="G281" s="297"/>
      <c r="H281" s="400"/>
      <c r="I281" s="297"/>
      <c r="J281" s="297"/>
      <c r="K281" s="297"/>
    </row>
    <row r="282" spans="1:11" ht="15.5">
      <c r="A282" s="59"/>
      <c r="B282" s="47" t="s">
        <v>255</v>
      </c>
      <c r="C282" s="282"/>
      <c r="D282" s="297"/>
      <c r="E282" s="297"/>
      <c r="F282" s="297"/>
      <c r="G282" s="297"/>
      <c r="H282" s="400"/>
      <c r="I282" s="297"/>
      <c r="J282" s="297"/>
      <c r="K282" s="297"/>
    </row>
    <row r="283" spans="1:11" ht="15.5">
      <c r="A283" s="59"/>
      <c r="B283" s="47" t="s">
        <v>245</v>
      </c>
      <c r="C283" s="282"/>
      <c r="D283" s="297"/>
      <c r="E283" s="297"/>
      <c r="F283" s="297"/>
      <c r="G283" s="297"/>
      <c r="H283" s="400"/>
      <c r="I283" s="297"/>
      <c r="J283" s="297"/>
      <c r="K283" s="297"/>
    </row>
    <row r="284" spans="1:11" ht="15.5">
      <c r="A284" s="59"/>
      <c r="B284" s="47"/>
      <c r="C284" s="282"/>
      <c r="D284" s="297"/>
      <c r="E284" s="297"/>
      <c r="F284" s="297"/>
      <c r="G284" s="297"/>
      <c r="H284" s="400"/>
      <c r="I284" s="297"/>
      <c r="J284" s="297"/>
      <c r="K284" s="297"/>
    </row>
    <row r="285" spans="1:11" ht="15.5">
      <c r="A285" s="59"/>
      <c r="B285" s="350" t="s">
        <v>256</v>
      </c>
      <c r="C285" s="347"/>
      <c r="D285" s="321"/>
      <c r="E285" s="321"/>
      <c r="F285" s="321"/>
      <c r="G285" s="321"/>
      <c r="H285" s="401"/>
      <c r="I285" s="321"/>
      <c r="J285" s="321"/>
      <c r="K285" s="321"/>
    </row>
    <row r="286" spans="1:11" ht="62">
      <c r="A286" s="53" t="s">
        <v>257</v>
      </c>
      <c r="B286" s="62" t="s">
        <v>251</v>
      </c>
      <c r="C286" s="282" t="s">
        <v>127</v>
      </c>
      <c r="D286" s="297"/>
      <c r="E286" s="297"/>
      <c r="F286" s="297"/>
      <c r="G286" s="297"/>
      <c r="H286" s="400"/>
      <c r="I286" s="297"/>
      <c r="J286" s="297"/>
      <c r="K286" s="297"/>
    </row>
    <row r="287" spans="1:11" ht="15.5">
      <c r="A287" s="59"/>
      <c r="B287" s="47" t="s">
        <v>258</v>
      </c>
      <c r="C287" s="282"/>
      <c r="D287" s="297"/>
      <c r="E287" s="297"/>
      <c r="F287" s="297"/>
      <c r="G287" s="297"/>
      <c r="H287" s="400"/>
      <c r="I287" s="297"/>
      <c r="J287" s="297"/>
      <c r="K287" s="297"/>
    </row>
    <row r="288" spans="1:11" ht="15.5">
      <c r="A288" s="59"/>
      <c r="B288" s="47" t="s">
        <v>245</v>
      </c>
      <c r="C288" s="282"/>
      <c r="D288" s="297"/>
      <c r="E288" s="297"/>
      <c r="F288" s="297"/>
      <c r="G288" s="297"/>
      <c r="H288" s="400"/>
      <c r="I288" s="297"/>
      <c r="J288" s="297"/>
      <c r="K288" s="297"/>
    </row>
    <row r="289" spans="1:11" ht="17">
      <c r="A289" s="59"/>
      <c r="B289" s="56"/>
      <c r="C289" s="282"/>
      <c r="D289" s="297"/>
      <c r="E289" s="297"/>
      <c r="F289" s="297"/>
      <c r="G289" s="297"/>
      <c r="H289" s="400"/>
      <c r="I289" s="297"/>
      <c r="J289" s="297"/>
      <c r="K289" s="297"/>
    </row>
    <row r="290" spans="1:11" ht="15.5">
      <c r="A290" s="59"/>
      <c r="B290" s="350" t="s">
        <v>259</v>
      </c>
      <c r="C290" s="347"/>
      <c r="D290" s="321"/>
      <c r="E290" s="321"/>
      <c r="F290" s="321"/>
      <c r="G290" s="321"/>
      <c r="H290" s="401"/>
      <c r="I290" s="321"/>
      <c r="J290" s="321"/>
      <c r="K290" s="321"/>
    </row>
    <row r="291" spans="1:11" ht="77.5">
      <c r="A291" s="53" t="s">
        <v>260</v>
      </c>
      <c r="B291" s="62" t="s">
        <v>261</v>
      </c>
      <c r="C291" s="282" t="s">
        <v>127</v>
      </c>
      <c r="D291" s="297"/>
      <c r="E291" s="297"/>
      <c r="F291" s="297"/>
      <c r="G291" s="297"/>
      <c r="H291" s="400"/>
      <c r="I291" s="297"/>
      <c r="J291" s="297"/>
      <c r="K291" s="297"/>
    </row>
    <row r="292" spans="1:11" ht="15.5">
      <c r="A292" s="59"/>
      <c r="B292" s="47"/>
      <c r="C292" s="282"/>
      <c r="D292" s="297"/>
      <c r="E292" s="297"/>
      <c r="F292" s="297"/>
      <c r="G292" s="297"/>
      <c r="H292" s="400"/>
      <c r="I292" s="297"/>
      <c r="J292" s="297"/>
      <c r="K292" s="297"/>
    </row>
    <row r="293" spans="1:11" ht="15.5">
      <c r="A293" s="59"/>
      <c r="B293" s="47"/>
      <c r="C293" s="282"/>
      <c r="D293" s="297"/>
      <c r="E293" s="297"/>
      <c r="F293" s="297"/>
      <c r="G293" s="297"/>
      <c r="H293" s="400"/>
      <c r="I293" s="297"/>
      <c r="J293" s="297"/>
      <c r="K293" s="297"/>
    </row>
    <row r="294" spans="1:11" ht="15.5">
      <c r="A294" s="59"/>
      <c r="B294" s="350" t="s">
        <v>262</v>
      </c>
      <c r="C294" s="347"/>
      <c r="D294" s="321"/>
      <c r="E294" s="321"/>
      <c r="F294" s="321"/>
      <c r="G294" s="321"/>
      <c r="H294" s="401"/>
      <c r="I294" s="321"/>
      <c r="J294" s="321"/>
      <c r="K294" s="321"/>
    </row>
    <row r="295" spans="1:11" ht="77.5">
      <c r="A295" s="53" t="s">
        <v>263</v>
      </c>
      <c r="B295" s="62" t="s">
        <v>264</v>
      </c>
      <c r="C295" s="282" t="s">
        <v>127</v>
      </c>
      <c r="D295" s="297"/>
      <c r="E295" s="297"/>
      <c r="F295" s="297"/>
      <c r="G295" s="297"/>
      <c r="H295" s="400"/>
      <c r="I295" s="297"/>
      <c r="J295" s="297"/>
      <c r="K295" s="297"/>
    </row>
    <row r="296" spans="1:11" ht="15.5">
      <c r="A296" s="59"/>
      <c r="B296" s="47"/>
      <c r="C296" s="282"/>
      <c r="D296" s="297"/>
      <c r="E296" s="297"/>
      <c r="F296" s="297"/>
      <c r="G296" s="297"/>
      <c r="H296" s="400"/>
      <c r="I296" s="297"/>
      <c r="J296" s="297"/>
      <c r="K296" s="297"/>
    </row>
    <row r="297" spans="1:11" ht="15.5">
      <c r="A297" s="59"/>
      <c r="B297" s="47"/>
      <c r="C297" s="282"/>
      <c r="D297" s="297"/>
      <c r="E297" s="297"/>
      <c r="F297" s="297"/>
      <c r="G297" s="297"/>
      <c r="H297" s="400"/>
      <c r="I297" s="297"/>
      <c r="J297" s="297"/>
      <c r="K297" s="297"/>
    </row>
    <row r="298" spans="1:11" ht="15.5">
      <c r="A298" s="59"/>
      <c r="B298" s="350" t="s">
        <v>265</v>
      </c>
      <c r="C298" s="347"/>
      <c r="D298" s="321"/>
      <c r="E298" s="321"/>
      <c r="F298" s="321"/>
      <c r="G298" s="321"/>
      <c r="H298" s="401"/>
      <c r="I298" s="321"/>
      <c r="J298" s="321"/>
      <c r="K298" s="321"/>
    </row>
    <row r="299" spans="1:11" ht="34">
      <c r="A299" s="66" t="s">
        <v>266</v>
      </c>
      <c r="B299" s="95" t="s">
        <v>267</v>
      </c>
      <c r="C299" s="278" t="s">
        <v>127</v>
      </c>
      <c r="D299" s="297"/>
      <c r="E299" s="297"/>
      <c r="F299" s="297"/>
      <c r="G299" s="297"/>
      <c r="H299" s="400"/>
      <c r="I299" s="297"/>
      <c r="J299" s="297"/>
      <c r="K299" s="297"/>
    </row>
    <row r="300" spans="1:11" ht="15.5">
      <c r="A300" s="59"/>
      <c r="B300" s="47"/>
      <c r="C300" s="282"/>
      <c r="D300" s="297"/>
      <c r="E300" s="297"/>
      <c r="F300" s="297"/>
      <c r="G300" s="297"/>
      <c r="H300" s="400"/>
      <c r="I300" s="297"/>
      <c r="J300" s="297"/>
      <c r="K300" s="297"/>
    </row>
    <row r="301" spans="1:11" ht="15.5">
      <c r="A301" s="59"/>
      <c r="B301" s="47"/>
      <c r="C301" s="282"/>
      <c r="D301" s="297"/>
      <c r="E301" s="297"/>
      <c r="F301" s="297"/>
      <c r="G301" s="297"/>
      <c r="H301" s="400"/>
      <c r="I301" s="297"/>
      <c r="J301" s="297"/>
      <c r="K301" s="297"/>
    </row>
    <row r="302" spans="1:11" ht="17">
      <c r="A302" s="59"/>
      <c r="B302" s="351" t="s">
        <v>268</v>
      </c>
      <c r="C302" s="347"/>
      <c r="D302" s="321"/>
      <c r="E302" s="321"/>
      <c r="F302" s="321"/>
      <c r="G302" s="321"/>
      <c r="H302" s="401"/>
      <c r="I302" s="321"/>
      <c r="J302" s="321"/>
      <c r="K302" s="321"/>
    </row>
    <row r="303" spans="1:11" ht="34">
      <c r="A303" s="66" t="s">
        <v>269</v>
      </c>
      <c r="B303" s="95" t="s">
        <v>270</v>
      </c>
      <c r="C303" s="278" t="s">
        <v>127</v>
      </c>
      <c r="D303" s="297"/>
      <c r="E303" s="297"/>
      <c r="F303" s="297"/>
      <c r="G303" s="297"/>
      <c r="H303" s="400"/>
      <c r="I303" s="297"/>
      <c r="J303" s="297"/>
      <c r="K303" s="297"/>
    </row>
    <row r="304" spans="1:11" ht="15.5">
      <c r="A304" s="59"/>
      <c r="B304" s="47"/>
      <c r="C304" s="282"/>
      <c r="D304" s="297"/>
      <c r="E304" s="297"/>
      <c r="F304" s="297"/>
      <c r="G304" s="297"/>
      <c r="H304" s="400"/>
      <c r="I304" s="297"/>
      <c r="J304" s="297"/>
      <c r="K304" s="297"/>
    </row>
    <row r="305" spans="1:11" ht="15.5">
      <c r="A305" s="59"/>
      <c r="B305" s="47"/>
      <c r="C305" s="282"/>
      <c r="D305" s="297"/>
      <c r="E305" s="297"/>
      <c r="F305" s="297"/>
      <c r="G305" s="297"/>
      <c r="H305" s="400"/>
      <c r="I305" s="297"/>
      <c r="J305" s="297"/>
      <c r="K305" s="297"/>
    </row>
    <row r="306" spans="1:11" ht="17">
      <c r="A306" s="59"/>
      <c r="B306" s="351" t="s">
        <v>271</v>
      </c>
      <c r="C306" s="347"/>
      <c r="D306" s="321"/>
      <c r="E306" s="321"/>
      <c r="F306" s="321"/>
      <c r="G306" s="321"/>
      <c r="H306" s="401"/>
      <c r="I306" s="321"/>
      <c r="J306" s="321"/>
      <c r="K306" s="321"/>
    </row>
    <row r="307" spans="1:11">
      <c r="C307" s="247"/>
      <c r="D307" s="297"/>
      <c r="E307" s="297"/>
      <c r="F307" s="297"/>
      <c r="G307" s="297"/>
      <c r="H307" s="400"/>
      <c r="I307" s="297"/>
      <c r="J307" s="297"/>
      <c r="K307" s="297"/>
    </row>
    <row r="308" spans="1:11">
      <c r="C308" s="247"/>
      <c r="D308" s="297"/>
      <c r="E308" s="297"/>
      <c r="F308" s="297"/>
      <c r="G308" s="297"/>
      <c r="H308" s="400"/>
      <c r="I308" s="297"/>
      <c r="J308" s="297"/>
      <c r="K308" s="297"/>
    </row>
    <row r="309" spans="1:11">
      <c r="C309" s="247"/>
      <c r="D309" s="297"/>
      <c r="E309" s="297"/>
      <c r="F309" s="297"/>
      <c r="G309" s="297"/>
      <c r="H309" s="400"/>
      <c r="I309" s="297"/>
      <c r="J309" s="297"/>
      <c r="K309" s="297"/>
    </row>
    <row r="310" spans="1:11">
      <c r="C310" s="247"/>
      <c r="D310" s="297"/>
      <c r="E310" s="297"/>
      <c r="F310" s="297"/>
      <c r="G310" s="297"/>
      <c r="H310" s="400"/>
      <c r="I310" s="297"/>
      <c r="J310" s="297"/>
      <c r="K310" s="297"/>
    </row>
    <row r="311" spans="1:11" ht="17">
      <c r="A311" s="92" t="s">
        <v>272</v>
      </c>
      <c r="B311" s="93" t="s">
        <v>273</v>
      </c>
      <c r="C311" s="294"/>
      <c r="D311" s="297"/>
      <c r="E311" s="297"/>
      <c r="F311" s="297"/>
      <c r="G311" s="297"/>
      <c r="H311" s="400"/>
      <c r="I311" s="297"/>
      <c r="J311" s="297"/>
      <c r="K311" s="297"/>
    </row>
    <row r="312" spans="1:11" ht="31">
      <c r="A312" s="59" t="s">
        <v>274</v>
      </c>
      <c r="B312" s="62" t="s">
        <v>275</v>
      </c>
      <c r="C312" s="282" t="s">
        <v>133</v>
      </c>
      <c r="D312" s="297"/>
      <c r="E312" s="297"/>
      <c r="F312" s="297"/>
      <c r="G312" s="297"/>
      <c r="H312" s="400"/>
      <c r="I312" s="297"/>
      <c r="J312" s="297"/>
      <c r="K312" s="297"/>
    </row>
    <row r="313" spans="1:11" ht="15.5">
      <c r="A313" s="59"/>
      <c r="B313" s="47"/>
      <c r="C313" s="282"/>
      <c r="D313" s="297"/>
      <c r="E313" s="297"/>
      <c r="F313" s="297"/>
      <c r="G313" s="297"/>
      <c r="H313" s="400"/>
      <c r="I313" s="297"/>
      <c r="J313" s="297"/>
      <c r="K313" s="297"/>
    </row>
    <row r="314" spans="1:11" ht="15.5">
      <c r="A314" s="59"/>
      <c r="B314" s="47"/>
      <c r="C314" s="282"/>
      <c r="D314" s="297"/>
      <c r="E314" s="297"/>
      <c r="F314" s="297"/>
      <c r="G314" s="297"/>
      <c r="H314" s="400"/>
      <c r="I314" s="297"/>
      <c r="J314" s="297"/>
      <c r="K314" s="297"/>
    </row>
    <row r="315" spans="1:11" ht="15.5">
      <c r="A315" s="59"/>
      <c r="B315" s="350" t="s">
        <v>276</v>
      </c>
      <c r="C315" s="347"/>
      <c r="D315" s="321"/>
      <c r="E315" s="321"/>
      <c r="F315" s="321"/>
      <c r="G315" s="321"/>
      <c r="H315" s="401"/>
      <c r="I315" s="321"/>
      <c r="J315" s="321"/>
      <c r="K315" s="321"/>
    </row>
    <row r="316" spans="1:11" ht="31">
      <c r="A316" s="53" t="s">
        <v>277</v>
      </c>
      <c r="B316" s="44" t="s">
        <v>278</v>
      </c>
      <c r="C316" s="277" t="s">
        <v>133</v>
      </c>
      <c r="D316" s="297"/>
      <c r="E316" s="297"/>
      <c r="F316" s="297"/>
      <c r="G316" s="297"/>
      <c r="H316" s="400"/>
      <c r="I316" s="297"/>
      <c r="J316" s="297"/>
      <c r="K316" s="297"/>
    </row>
    <row r="317" spans="1:11" ht="15.5">
      <c r="A317" s="59"/>
      <c r="B317" s="47"/>
      <c r="C317" s="282"/>
      <c r="D317" s="297"/>
      <c r="E317" s="297"/>
      <c r="F317" s="297"/>
      <c r="G317" s="297"/>
      <c r="H317" s="400"/>
      <c r="I317" s="297"/>
      <c r="J317" s="297"/>
      <c r="K317" s="297"/>
    </row>
    <row r="318" spans="1:11" ht="15.5">
      <c r="A318" s="59"/>
      <c r="B318" s="47"/>
      <c r="C318" s="282"/>
      <c r="D318" s="297"/>
      <c r="E318" s="297"/>
      <c r="F318" s="297"/>
      <c r="G318" s="297"/>
      <c r="H318" s="400"/>
      <c r="I318" s="297"/>
      <c r="J318" s="297"/>
      <c r="K318" s="297"/>
    </row>
    <row r="319" spans="1:11" ht="15.5">
      <c r="A319" s="65"/>
      <c r="B319" s="350" t="s">
        <v>279</v>
      </c>
      <c r="C319" s="347"/>
      <c r="D319" s="321"/>
      <c r="E319" s="321"/>
      <c r="F319" s="321"/>
      <c r="G319" s="321"/>
      <c r="H319" s="401"/>
      <c r="I319" s="321"/>
      <c r="J319" s="321"/>
      <c r="K319" s="321"/>
    </row>
    <row r="320" spans="1:11" ht="46.5">
      <c r="A320" s="53" t="s">
        <v>280</v>
      </c>
      <c r="B320" s="44" t="s">
        <v>281</v>
      </c>
      <c r="C320" s="277" t="s">
        <v>133</v>
      </c>
      <c r="D320" s="297"/>
      <c r="E320" s="297"/>
      <c r="F320" s="297"/>
      <c r="G320" s="297"/>
      <c r="H320" s="400"/>
      <c r="I320" s="297"/>
      <c r="J320" s="297"/>
      <c r="K320" s="297"/>
    </row>
    <row r="321" spans="1:11" ht="15.5">
      <c r="A321" s="59"/>
      <c r="B321" s="47"/>
      <c r="C321" s="282"/>
      <c r="D321" s="297"/>
      <c r="E321" s="297"/>
      <c r="F321" s="297"/>
      <c r="G321" s="297"/>
      <c r="H321" s="400"/>
      <c r="I321" s="297"/>
      <c r="J321" s="297"/>
      <c r="K321" s="297"/>
    </row>
    <row r="322" spans="1:11" ht="15.5">
      <c r="A322" s="59"/>
      <c r="B322" s="47"/>
      <c r="C322" s="282"/>
      <c r="D322" s="297"/>
      <c r="E322" s="297"/>
      <c r="F322" s="297"/>
      <c r="G322" s="297"/>
      <c r="H322" s="400"/>
      <c r="I322" s="297"/>
      <c r="J322" s="297"/>
      <c r="K322" s="297"/>
    </row>
    <row r="323" spans="1:11" ht="15.5">
      <c r="A323" s="65"/>
      <c r="B323" s="350"/>
      <c r="C323" s="347"/>
      <c r="D323" s="321"/>
      <c r="E323" s="321"/>
      <c r="F323" s="321"/>
      <c r="G323" s="321"/>
      <c r="H323" s="401"/>
      <c r="I323" s="321"/>
      <c r="J323" s="321"/>
      <c r="K323" s="321"/>
    </row>
    <row r="324" spans="1:11" ht="46.5">
      <c r="A324" s="53" t="s">
        <v>282</v>
      </c>
      <c r="B324" s="44" t="s">
        <v>283</v>
      </c>
      <c r="C324" s="277" t="s">
        <v>133</v>
      </c>
      <c r="D324" s="297"/>
      <c r="E324" s="297"/>
      <c r="F324" s="297"/>
      <c r="G324" s="297"/>
      <c r="H324" s="400"/>
      <c r="I324" s="297"/>
      <c r="J324" s="297"/>
      <c r="K324" s="297"/>
    </row>
    <row r="325" spans="1:11" ht="15.5">
      <c r="A325" s="59"/>
      <c r="B325" s="47"/>
      <c r="C325" s="282"/>
      <c r="D325" s="297"/>
      <c r="E325" s="297"/>
      <c r="F325" s="297"/>
      <c r="G325" s="297"/>
      <c r="H325" s="400"/>
      <c r="I325" s="297"/>
      <c r="J325" s="297"/>
      <c r="K325" s="297"/>
    </row>
    <row r="326" spans="1:11" ht="15.5">
      <c r="A326" s="59"/>
      <c r="B326" s="47"/>
      <c r="C326" s="282"/>
      <c r="D326" s="297"/>
      <c r="E326" s="297"/>
      <c r="F326" s="297"/>
      <c r="G326" s="297"/>
      <c r="H326" s="400"/>
      <c r="I326" s="297"/>
      <c r="J326" s="297"/>
      <c r="K326" s="297"/>
    </row>
    <row r="327" spans="1:11" ht="15.5">
      <c r="A327" s="65"/>
      <c r="B327" s="350"/>
      <c r="C327" s="347"/>
      <c r="D327" s="321"/>
      <c r="E327" s="321"/>
      <c r="F327" s="321"/>
      <c r="G327" s="321"/>
      <c r="H327" s="401"/>
      <c r="I327" s="321"/>
      <c r="J327" s="321"/>
      <c r="K327" s="321"/>
    </row>
    <row r="328" spans="1:11" ht="15.5">
      <c r="A328" s="53" t="s">
        <v>284</v>
      </c>
      <c r="B328" s="44" t="s">
        <v>285</v>
      </c>
      <c r="C328" s="277" t="s">
        <v>133</v>
      </c>
      <c r="D328" s="297"/>
      <c r="E328" s="297"/>
      <c r="F328" s="297"/>
      <c r="G328" s="297"/>
      <c r="H328" s="400"/>
      <c r="I328" s="297"/>
      <c r="J328" s="297"/>
      <c r="K328" s="297"/>
    </row>
    <row r="329" spans="1:11" ht="15.5">
      <c r="A329" s="59"/>
      <c r="B329" s="47"/>
      <c r="C329" s="282"/>
      <c r="D329" s="297"/>
      <c r="E329" s="297"/>
      <c r="F329" s="297"/>
      <c r="G329" s="297"/>
      <c r="H329" s="400"/>
      <c r="I329" s="297"/>
      <c r="J329" s="297"/>
      <c r="K329" s="297"/>
    </row>
    <row r="330" spans="1:11" ht="15.5">
      <c r="A330" s="59"/>
      <c r="B330" s="47"/>
      <c r="C330" s="282"/>
      <c r="D330" s="297"/>
      <c r="E330" s="297"/>
      <c r="F330" s="297"/>
      <c r="G330" s="297"/>
      <c r="H330" s="400"/>
      <c r="I330" s="297"/>
      <c r="J330" s="297"/>
      <c r="K330" s="297"/>
    </row>
    <row r="331" spans="1:11" ht="15.5">
      <c r="A331" s="65"/>
      <c r="B331" s="350"/>
      <c r="C331" s="347"/>
      <c r="D331" s="321"/>
      <c r="E331" s="321"/>
      <c r="F331" s="321"/>
      <c r="G331" s="321"/>
      <c r="H331" s="401"/>
      <c r="I331" s="321"/>
      <c r="J331" s="321"/>
      <c r="K331" s="321"/>
    </row>
    <row r="332" spans="1:11" ht="15.5">
      <c r="A332" s="96" t="s">
        <v>286</v>
      </c>
      <c r="B332" s="93" t="s">
        <v>287</v>
      </c>
      <c r="C332" s="294"/>
      <c r="D332" s="297"/>
      <c r="E332" s="297"/>
      <c r="F332" s="297"/>
      <c r="G332" s="297"/>
      <c r="H332" s="400"/>
      <c r="I332" s="297"/>
      <c r="J332" s="297"/>
      <c r="K332" s="297"/>
    </row>
    <row r="333" spans="1:11" ht="15.5">
      <c r="A333" s="59" t="s">
        <v>288</v>
      </c>
      <c r="B333" s="97" t="s">
        <v>289</v>
      </c>
      <c r="C333" s="282" t="s">
        <v>133</v>
      </c>
      <c r="D333" s="297"/>
      <c r="E333" s="297"/>
      <c r="F333" s="297"/>
      <c r="G333" s="297"/>
      <c r="H333" s="400"/>
      <c r="I333" s="297"/>
      <c r="J333" s="297"/>
      <c r="K333" s="297"/>
    </row>
    <row r="334" spans="1:11" ht="15.5">
      <c r="A334" s="59"/>
      <c r="B334" s="47" t="s">
        <v>290</v>
      </c>
      <c r="C334" s="282"/>
      <c r="D334" s="297"/>
      <c r="E334" s="297"/>
      <c r="F334" s="297"/>
      <c r="G334" s="297"/>
      <c r="H334" s="400"/>
      <c r="I334" s="297"/>
      <c r="J334" s="297"/>
      <c r="K334" s="297"/>
    </row>
    <row r="335" spans="1:11" ht="15.5">
      <c r="A335" s="59"/>
      <c r="B335" s="47"/>
      <c r="C335" s="282"/>
      <c r="D335" s="297"/>
      <c r="E335" s="297"/>
      <c r="F335" s="297"/>
      <c r="G335" s="297"/>
      <c r="H335" s="400"/>
      <c r="I335" s="297"/>
      <c r="J335" s="297"/>
      <c r="K335" s="297"/>
    </row>
    <row r="336" spans="1:11" ht="15.5">
      <c r="A336" s="59"/>
      <c r="B336" s="350" t="s">
        <v>291</v>
      </c>
      <c r="C336" s="347"/>
      <c r="D336" s="321"/>
      <c r="E336" s="321"/>
      <c r="F336" s="321"/>
      <c r="G336" s="321"/>
      <c r="H336" s="401"/>
      <c r="I336" s="321"/>
      <c r="J336" s="321"/>
      <c r="K336" s="321"/>
    </row>
    <row r="337" spans="1:11" ht="51">
      <c r="A337" s="53" t="s">
        <v>292</v>
      </c>
      <c r="B337" s="98" t="s">
        <v>293</v>
      </c>
      <c r="C337" s="282" t="s">
        <v>133</v>
      </c>
      <c r="D337" s="297"/>
      <c r="E337" s="297"/>
      <c r="F337" s="297"/>
      <c r="G337" s="297"/>
      <c r="H337" s="400"/>
      <c r="I337" s="297"/>
      <c r="J337" s="297"/>
      <c r="K337" s="297"/>
    </row>
    <row r="338" spans="1:11" ht="15.5">
      <c r="A338" s="59"/>
      <c r="B338" s="47" t="s">
        <v>290</v>
      </c>
      <c r="C338" s="282"/>
      <c r="D338" s="297"/>
      <c r="E338" s="297"/>
      <c r="F338" s="297"/>
      <c r="G338" s="297"/>
      <c r="H338" s="400"/>
      <c r="I338" s="297"/>
      <c r="J338" s="297"/>
      <c r="K338" s="297"/>
    </row>
    <row r="339" spans="1:11" ht="15.5">
      <c r="A339" s="59"/>
      <c r="B339" s="99"/>
      <c r="C339" s="282"/>
      <c r="D339" s="297"/>
      <c r="E339" s="297"/>
      <c r="F339" s="297"/>
      <c r="G339" s="297"/>
      <c r="H339" s="400"/>
      <c r="I339" s="297"/>
      <c r="J339" s="297"/>
      <c r="K339" s="297"/>
    </row>
    <row r="340" spans="1:11" ht="15.5">
      <c r="A340" s="59"/>
      <c r="B340" s="350" t="s">
        <v>294</v>
      </c>
      <c r="C340" s="347"/>
      <c r="D340" s="321"/>
      <c r="E340" s="321"/>
      <c r="F340" s="321"/>
      <c r="G340" s="321"/>
      <c r="H340" s="401"/>
      <c r="I340" s="321"/>
      <c r="J340" s="321"/>
      <c r="K340" s="321"/>
    </row>
    <row r="341" spans="1:11" ht="51">
      <c r="A341" s="66" t="s">
        <v>295</v>
      </c>
      <c r="B341" s="100" t="s">
        <v>296</v>
      </c>
      <c r="C341" s="282" t="s">
        <v>133</v>
      </c>
      <c r="D341" s="297"/>
      <c r="E341" s="297"/>
      <c r="F341" s="297"/>
      <c r="G341" s="297"/>
      <c r="H341" s="400"/>
      <c r="I341" s="297"/>
      <c r="J341" s="297"/>
      <c r="K341" s="297"/>
    </row>
    <row r="342" spans="1:11" ht="15.5">
      <c r="A342" s="59"/>
      <c r="B342" s="47"/>
      <c r="C342" s="282"/>
      <c r="D342" s="297"/>
      <c r="E342" s="297"/>
      <c r="F342" s="297"/>
      <c r="G342" s="297"/>
      <c r="H342" s="400"/>
      <c r="I342" s="297"/>
      <c r="J342" s="297"/>
      <c r="K342" s="297"/>
    </row>
    <row r="343" spans="1:11" ht="15.5">
      <c r="A343" s="59"/>
      <c r="B343" s="47"/>
      <c r="C343" s="282"/>
      <c r="D343" s="297"/>
      <c r="E343" s="297"/>
      <c r="F343" s="297"/>
      <c r="G343" s="297"/>
      <c r="H343" s="400"/>
      <c r="I343" s="297"/>
      <c r="J343" s="297"/>
      <c r="K343" s="297"/>
    </row>
    <row r="344" spans="1:11" ht="15.5">
      <c r="A344" s="59"/>
      <c r="B344" s="350" t="s">
        <v>297</v>
      </c>
      <c r="C344" s="347"/>
      <c r="D344" s="321"/>
      <c r="E344" s="321"/>
      <c r="F344" s="321"/>
      <c r="G344" s="321"/>
      <c r="H344" s="401"/>
      <c r="I344" s="321"/>
      <c r="J344" s="321"/>
      <c r="K344" s="321"/>
    </row>
    <row r="345" spans="1:11" ht="34">
      <c r="A345" s="66" t="s">
        <v>298</v>
      </c>
      <c r="B345" s="95" t="s">
        <v>299</v>
      </c>
      <c r="C345" s="278" t="s">
        <v>133</v>
      </c>
      <c r="D345" s="297"/>
      <c r="E345" s="297"/>
      <c r="F345" s="297"/>
      <c r="G345" s="297"/>
      <c r="H345" s="400"/>
      <c r="I345" s="297"/>
      <c r="J345" s="297"/>
      <c r="K345" s="297"/>
    </row>
    <row r="346" spans="1:11" ht="15.5">
      <c r="A346" s="59"/>
      <c r="B346" s="47"/>
      <c r="C346" s="282"/>
      <c r="D346" s="297"/>
      <c r="E346" s="297"/>
      <c r="F346" s="297"/>
      <c r="G346" s="297"/>
      <c r="H346" s="400"/>
      <c r="I346" s="297"/>
      <c r="J346" s="297"/>
      <c r="K346" s="297"/>
    </row>
    <row r="347" spans="1:11" ht="15.5">
      <c r="A347" s="59"/>
      <c r="B347" s="47"/>
      <c r="C347" s="282"/>
      <c r="D347" s="297"/>
      <c r="E347" s="297"/>
      <c r="F347" s="297"/>
      <c r="G347" s="297"/>
      <c r="H347" s="400"/>
      <c r="I347" s="297"/>
      <c r="J347" s="297"/>
      <c r="K347" s="297"/>
    </row>
    <row r="348" spans="1:11" ht="15.5">
      <c r="A348" s="59"/>
      <c r="B348" s="350"/>
      <c r="C348" s="347"/>
      <c r="D348" s="321"/>
      <c r="E348" s="321"/>
      <c r="F348" s="321"/>
      <c r="G348" s="321"/>
      <c r="H348" s="401"/>
      <c r="I348" s="321"/>
      <c r="J348" s="321"/>
      <c r="K348" s="321"/>
    </row>
    <row r="349" spans="1:11" ht="17">
      <c r="A349" s="66"/>
      <c r="B349" s="95"/>
      <c r="C349" s="278"/>
      <c r="D349" s="297"/>
      <c r="E349" s="297"/>
      <c r="F349" s="297"/>
      <c r="G349" s="297"/>
      <c r="H349" s="400"/>
      <c r="I349" s="297"/>
      <c r="J349" s="297"/>
      <c r="K349" s="297"/>
    </row>
    <row r="350" spans="1:11" ht="15.5">
      <c r="A350" s="59"/>
      <c r="B350" s="47"/>
      <c r="C350" s="282"/>
      <c r="D350" s="297"/>
      <c r="E350" s="297"/>
      <c r="F350" s="297"/>
      <c r="G350" s="297"/>
      <c r="H350" s="400"/>
      <c r="I350" s="297"/>
      <c r="J350" s="297"/>
      <c r="K350" s="297"/>
    </row>
    <row r="351" spans="1:11" ht="15.5">
      <c r="A351" s="59"/>
      <c r="B351" s="47"/>
      <c r="C351" s="282"/>
      <c r="D351" s="297"/>
      <c r="E351" s="297"/>
      <c r="F351" s="297"/>
      <c r="G351" s="297"/>
      <c r="H351" s="400"/>
      <c r="I351" s="297"/>
      <c r="J351" s="297"/>
      <c r="K351" s="297"/>
    </row>
    <row r="352" spans="1:11" ht="15.5">
      <c r="A352" s="59"/>
      <c r="B352" s="350"/>
      <c r="C352" s="347"/>
      <c r="D352" s="321"/>
      <c r="E352" s="321"/>
      <c r="F352" s="321"/>
      <c r="G352" s="321"/>
      <c r="H352" s="401"/>
      <c r="I352" s="321"/>
      <c r="J352" s="321"/>
      <c r="K352" s="321"/>
    </row>
    <row r="353" spans="1:11" ht="15.5">
      <c r="A353" s="96" t="s">
        <v>300</v>
      </c>
      <c r="B353" s="93" t="s">
        <v>301</v>
      </c>
      <c r="C353" s="294"/>
      <c r="D353" s="297"/>
      <c r="E353" s="297"/>
      <c r="F353" s="297"/>
      <c r="G353" s="297"/>
      <c r="H353" s="400"/>
      <c r="I353" s="297"/>
      <c r="J353" s="297"/>
      <c r="K353" s="297"/>
    </row>
    <row r="354" spans="1:11" ht="68">
      <c r="A354" s="59" t="s">
        <v>302</v>
      </c>
      <c r="B354" s="95" t="s">
        <v>303</v>
      </c>
      <c r="C354" s="282" t="s">
        <v>127</v>
      </c>
      <c r="D354" s="297"/>
      <c r="E354" s="297"/>
      <c r="F354" s="297"/>
      <c r="G354" s="297"/>
      <c r="H354" s="400"/>
      <c r="I354" s="297"/>
      <c r="J354" s="297"/>
      <c r="K354" s="297"/>
    </row>
    <row r="355" spans="1:11" ht="15.5">
      <c r="A355" s="59"/>
      <c r="B355" s="47" t="s">
        <v>38</v>
      </c>
      <c r="C355" s="282"/>
      <c r="D355" s="297"/>
      <c r="E355" s="297"/>
      <c r="F355" s="297"/>
      <c r="G355" s="297"/>
      <c r="H355" s="400"/>
      <c r="I355" s="297"/>
      <c r="J355" s="297"/>
      <c r="K355" s="297"/>
    </row>
    <row r="356" spans="1:11" ht="15.5">
      <c r="A356" s="59"/>
      <c r="B356" s="47"/>
      <c r="C356" s="282"/>
      <c r="D356" s="297"/>
      <c r="E356" s="297"/>
      <c r="F356" s="297"/>
      <c r="G356" s="297"/>
      <c r="H356" s="400"/>
      <c r="I356" s="297"/>
      <c r="J356" s="297"/>
      <c r="K356" s="297"/>
    </row>
    <row r="357" spans="1:11" ht="17">
      <c r="A357" s="59"/>
      <c r="B357" s="351" t="s">
        <v>304</v>
      </c>
      <c r="C357" s="347"/>
      <c r="D357" s="321"/>
      <c r="E357" s="321"/>
      <c r="F357" s="321"/>
      <c r="G357" s="321"/>
      <c r="H357" s="401"/>
      <c r="I357" s="321"/>
      <c r="J357" s="321"/>
      <c r="K357" s="321"/>
    </row>
    <row r="358" spans="1:11" ht="51">
      <c r="A358" s="66" t="s">
        <v>305</v>
      </c>
      <c r="B358" s="95" t="s">
        <v>306</v>
      </c>
      <c r="C358" s="278" t="s">
        <v>152</v>
      </c>
      <c r="D358" s="297"/>
      <c r="E358" s="297"/>
      <c r="F358" s="297"/>
      <c r="G358" s="297"/>
      <c r="H358" s="400"/>
      <c r="I358" s="297"/>
      <c r="J358" s="297"/>
      <c r="K358" s="297"/>
    </row>
    <row r="359" spans="1:11" ht="15.5">
      <c r="A359" s="59"/>
      <c r="B359" s="47"/>
      <c r="C359" s="282"/>
      <c r="D359" s="297"/>
      <c r="E359" s="297"/>
      <c r="F359" s="297"/>
      <c r="G359" s="297"/>
      <c r="H359" s="400"/>
      <c r="I359" s="297"/>
      <c r="J359" s="297"/>
      <c r="K359" s="297"/>
    </row>
    <row r="360" spans="1:11" ht="15.5">
      <c r="A360" s="59"/>
      <c r="B360" s="47"/>
      <c r="C360" s="282"/>
      <c r="D360" s="297"/>
      <c r="E360" s="297"/>
      <c r="F360" s="297"/>
      <c r="G360" s="297"/>
      <c r="H360" s="400"/>
      <c r="I360" s="297"/>
      <c r="J360" s="297"/>
      <c r="K360" s="297"/>
    </row>
    <row r="361" spans="1:11" ht="15.5">
      <c r="A361" s="65"/>
      <c r="B361" s="350" t="s">
        <v>307</v>
      </c>
      <c r="C361" s="347"/>
      <c r="D361" s="321"/>
      <c r="E361" s="321"/>
      <c r="F361" s="321"/>
      <c r="G361" s="321"/>
      <c r="H361" s="401"/>
      <c r="I361" s="321"/>
      <c r="J361" s="321"/>
      <c r="K361" s="321"/>
    </row>
    <row r="362" spans="1:11" ht="34">
      <c r="A362" s="66" t="s">
        <v>308</v>
      </c>
      <c r="B362" s="95" t="s">
        <v>309</v>
      </c>
      <c r="C362" s="278" t="s">
        <v>152</v>
      </c>
      <c r="D362" s="297"/>
      <c r="E362" s="297"/>
      <c r="F362" s="297"/>
      <c r="G362" s="297"/>
      <c r="H362" s="400"/>
      <c r="I362" s="297"/>
      <c r="J362" s="297"/>
      <c r="K362" s="297"/>
    </row>
    <row r="363" spans="1:11" ht="15.5">
      <c r="A363" s="59"/>
      <c r="B363" s="47"/>
      <c r="C363" s="282"/>
      <c r="D363" s="297"/>
      <c r="E363" s="297"/>
      <c r="F363" s="297"/>
      <c r="G363" s="297"/>
      <c r="H363" s="400"/>
      <c r="I363" s="297"/>
      <c r="J363" s="297"/>
      <c r="K363" s="297"/>
    </row>
    <row r="364" spans="1:11" ht="15.5">
      <c r="A364" s="59"/>
      <c r="B364" s="47"/>
      <c r="C364" s="282"/>
      <c r="D364" s="297"/>
      <c r="E364" s="297"/>
      <c r="F364" s="297"/>
      <c r="G364" s="297"/>
      <c r="H364" s="400"/>
      <c r="I364" s="297"/>
      <c r="J364" s="297"/>
      <c r="K364" s="297"/>
    </row>
    <row r="365" spans="1:11" ht="15.5">
      <c r="A365" s="65"/>
      <c r="B365" s="350"/>
      <c r="C365" s="347"/>
      <c r="D365" s="321"/>
      <c r="E365" s="321"/>
      <c r="F365" s="321"/>
      <c r="G365" s="321"/>
      <c r="H365" s="401"/>
      <c r="I365" s="321"/>
      <c r="J365" s="321"/>
      <c r="K365" s="321"/>
    </row>
    <row r="366" spans="1:11" ht="51">
      <c r="A366" s="66" t="s">
        <v>310</v>
      </c>
      <c r="B366" s="95" t="s">
        <v>311</v>
      </c>
      <c r="C366" s="278" t="s">
        <v>133</v>
      </c>
      <c r="D366" s="297"/>
      <c r="E366" s="297"/>
      <c r="F366" s="297"/>
      <c r="G366" s="297"/>
      <c r="H366" s="400"/>
      <c r="I366" s="297"/>
      <c r="J366" s="297"/>
      <c r="K366" s="297"/>
    </row>
    <row r="367" spans="1:11" ht="15.5">
      <c r="A367" s="59"/>
      <c r="B367" s="47"/>
      <c r="C367" s="282"/>
      <c r="D367" s="297"/>
      <c r="E367" s="297"/>
      <c r="F367" s="297"/>
      <c r="G367" s="297"/>
      <c r="H367" s="400"/>
      <c r="I367" s="297"/>
      <c r="J367" s="297"/>
      <c r="K367" s="297"/>
    </row>
    <row r="368" spans="1:11" ht="15.5">
      <c r="A368" s="59"/>
      <c r="B368" s="47"/>
      <c r="C368" s="282"/>
      <c r="D368" s="297"/>
      <c r="E368" s="297"/>
      <c r="F368" s="297"/>
      <c r="G368" s="297"/>
      <c r="H368" s="400"/>
      <c r="I368" s="297"/>
      <c r="J368" s="297"/>
      <c r="K368" s="297"/>
    </row>
    <row r="369" spans="1:11" ht="15.5">
      <c r="A369" s="65"/>
      <c r="B369" s="350"/>
      <c r="C369" s="347"/>
      <c r="D369" s="321"/>
      <c r="E369" s="321"/>
      <c r="F369" s="321"/>
      <c r="G369" s="321"/>
      <c r="H369" s="401"/>
      <c r="I369" s="321"/>
      <c r="J369" s="321"/>
      <c r="K369" s="321"/>
    </row>
    <row r="370" spans="1:11" ht="34">
      <c r="A370" s="66" t="s">
        <v>312</v>
      </c>
      <c r="B370" s="95" t="s">
        <v>313</v>
      </c>
      <c r="C370" s="278" t="s">
        <v>127</v>
      </c>
      <c r="D370" s="297"/>
      <c r="E370" s="297"/>
      <c r="F370" s="297"/>
      <c r="G370" s="297"/>
      <c r="H370" s="400"/>
      <c r="I370" s="297"/>
      <c r="J370" s="297"/>
      <c r="K370" s="297"/>
    </row>
    <row r="371" spans="1:11" ht="15.5">
      <c r="A371" s="59"/>
      <c r="B371" s="47"/>
      <c r="C371" s="282"/>
      <c r="D371" s="297"/>
      <c r="E371" s="297"/>
      <c r="F371" s="297"/>
      <c r="G371" s="297"/>
      <c r="H371" s="400"/>
      <c r="I371" s="297"/>
      <c r="J371" s="297"/>
      <c r="K371" s="297"/>
    </row>
    <row r="372" spans="1:11" ht="15.5">
      <c r="A372" s="59"/>
      <c r="B372" s="47"/>
      <c r="C372" s="282"/>
      <c r="D372" s="297"/>
      <c r="E372" s="297"/>
      <c r="F372" s="297"/>
      <c r="G372" s="297"/>
      <c r="H372" s="400"/>
      <c r="I372" s="297"/>
      <c r="J372" s="297"/>
      <c r="K372" s="297"/>
    </row>
    <row r="373" spans="1:11" ht="15.5">
      <c r="A373" s="65"/>
      <c r="B373" s="350"/>
      <c r="C373" s="347"/>
      <c r="D373" s="321"/>
      <c r="E373" s="321"/>
      <c r="F373" s="321"/>
      <c r="G373" s="321"/>
      <c r="H373" s="401"/>
      <c r="I373" s="321"/>
      <c r="J373" s="321"/>
      <c r="K373" s="321"/>
    </row>
    <row r="374" spans="1:11" ht="34">
      <c r="A374" s="66" t="s">
        <v>314</v>
      </c>
      <c r="B374" s="95" t="s">
        <v>315</v>
      </c>
      <c r="C374" s="278" t="s">
        <v>127</v>
      </c>
      <c r="D374" s="297"/>
      <c r="E374" s="297"/>
      <c r="F374" s="297"/>
      <c r="G374" s="297"/>
      <c r="H374" s="400"/>
      <c r="I374" s="297"/>
      <c r="J374" s="297"/>
      <c r="K374" s="297"/>
    </row>
    <row r="375" spans="1:11" ht="15.5">
      <c r="A375" s="59"/>
      <c r="B375" s="47"/>
      <c r="C375" s="282"/>
      <c r="D375" s="297"/>
      <c r="E375" s="297"/>
      <c r="F375" s="297"/>
      <c r="G375" s="297"/>
      <c r="H375" s="400"/>
      <c r="I375" s="297"/>
      <c r="J375" s="297"/>
      <c r="K375" s="297"/>
    </row>
    <row r="376" spans="1:11" ht="15.5">
      <c r="A376" s="59"/>
      <c r="B376" s="47"/>
      <c r="C376" s="282"/>
      <c r="D376" s="297"/>
      <c r="E376" s="297"/>
      <c r="F376" s="297"/>
      <c r="G376" s="297"/>
      <c r="H376" s="400"/>
      <c r="I376" s="297"/>
      <c r="J376" s="297"/>
      <c r="K376" s="297"/>
    </row>
    <row r="377" spans="1:11" ht="15.5">
      <c r="A377" s="65"/>
      <c r="B377" s="350"/>
      <c r="C377" s="347"/>
      <c r="D377" s="321"/>
      <c r="E377" s="321"/>
      <c r="F377" s="321"/>
      <c r="G377" s="321"/>
      <c r="H377" s="401"/>
      <c r="I377" s="321"/>
      <c r="J377" s="321"/>
      <c r="K377" s="321"/>
    </row>
    <row r="378" spans="1:11" ht="17">
      <c r="A378" s="92" t="s">
        <v>316</v>
      </c>
      <c r="B378" s="93" t="s">
        <v>317</v>
      </c>
      <c r="C378" s="294"/>
      <c r="D378" s="297"/>
      <c r="E378" s="297"/>
      <c r="F378" s="297"/>
      <c r="G378" s="297"/>
      <c r="H378" s="400"/>
      <c r="I378" s="297"/>
      <c r="J378" s="297"/>
      <c r="K378" s="297"/>
    </row>
    <row r="379" spans="1:11" ht="31">
      <c r="A379" s="94" t="s">
        <v>318</v>
      </c>
      <c r="B379" s="62" t="s">
        <v>319</v>
      </c>
      <c r="C379" s="282" t="s">
        <v>133</v>
      </c>
      <c r="D379" s="297"/>
      <c r="E379" s="297"/>
      <c r="F379" s="297"/>
      <c r="G379" s="297"/>
      <c r="H379" s="400"/>
      <c r="I379" s="297"/>
      <c r="J379" s="297"/>
      <c r="K379" s="297"/>
    </row>
    <row r="380" spans="1:11" ht="15.5">
      <c r="A380" s="59"/>
      <c r="B380" s="47" t="s">
        <v>290</v>
      </c>
      <c r="C380" s="282"/>
      <c r="D380" s="297"/>
      <c r="E380" s="297"/>
      <c r="F380" s="297"/>
      <c r="G380" s="297"/>
      <c r="H380" s="400"/>
      <c r="I380" s="297"/>
      <c r="J380" s="297"/>
      <c r="K380" s="297"/>
    </row>
    <row r="381" spans="1:11" ht="15.5">
      <c r="A381" s="59"/>
      <c r="B381" s="47"/>
      <c r="C381" s="282"/>
      <c r="D381" s="297"/>
      <c r="E381" s="297"/>
      <c r="F381" s="297"/>
      <c r="G381" s="297"/>
      <c r="H381" s="400"/>
      <c r="I381" s="297"/>
      <c r="J381" s="297"/>
      <c r="K381" s="297"/>
    </row>
    <row r="382" spans="1:11" ht="15.5">
      <c r="A382" s="59"/>
      <c r="B382" s="348" t="s">
        <v>297</v>
      </c>
      <c r="C382" s="349"/>
      <c r="D382" s="321"/>
      <c r="E382" s="321"/>
      <c r="F382" s="321"/>
      <c r="G382" s="321"/>
      <c r="H382" s="401"/>
      <c r="I382" s="321"/>
      <c r="J382" s="321"/>
      <c r="K382" s="321"/>
    </row>
    <row r="383" spans="1:11" ht="15.5">
      <c r="A383" s="76" t="s">
        <v>320</v>
      </c>
      <c r="B383" s="85" t="s">
        <v>321</v>
      </c>
      <c r="C383" s="277" t="s">
        <v>127</v>
      </c>
      <c r="D383" s="297"/>
      <c r="E383" s="297"/>
      <c r="F383" s="297"/>
      <c r="G383" s="297"/>
      <c r="H383" s="400"/>
      <c r="I383" s="297"/>
      <c r="J383" s="297"/>
      <c r="K383" s="297"/>
    </row>
    <row r="384" spans="1:11" ht="15.5">
      <c r="A384" s="59"/>
      <c r="B384" s="47" t="s">
        <v>290</v>
      </c>
      <c r="C384" s="282"/>
      <c r="D384" s="297"/>
      <c r="E384" s="297"/>
      <c r="F384" s="297"/>
      <c r="G384" s="297"/>
      <c r="H384" s="400"/>
      <c r="I384" s="297"/>
      <c r="J384" s="297"/>
      <c r="K384" s="297"/>
    </row>
    <row r="385" spans="1:11" ht="15.5">
      <c r="A385" s="59"/>
      <c r="B385" s="47"/>
      <c r="C385" s="282"/>
      <c r="D385" s="297"/>
      <c r="E385" s="297"/>
      <c r="F385" s="297"/>
      <c r="G385" s="297"/>
      <c r="H385" s="400"/>
      <c r="I385" s="297"/>
      <c r="J385" s="297"/>
      <c r="K385" s="297"/>
    </row>
    <row r="386" spans="1:11" ht="15.5">
      <c r="A386" s="59"/>
      <c r="B386" s="346" t="s">
        <v>322</v>
      </c>
      <c r="C386" s="347"/>
      <c r="D386" s="321"/>
      <c r="E386" s="321"/>
      <c r="F386" s="321"/>
      <c r="G386" s="321"/>
      <c r="H386" s="401"/>
      <c r="I386" s="321"/>
      <c r="J386" s="321"/>
      <c r="K386" s="321"/>
    </row>
    <row r="387" spans="1:11" ht="15.5">
      <c r="A387" s="53" t="s">
        <v>323</v>
      </c>
      <c r="B387" s="97" t="s">
        <v>324</v>
      </c>
      <c r="C387" s="282" t="s">
        <v>133</v>
      </c>
      <c r="D387" s="297"/>
      <c r="E387" s="297"/>
      <c r="F387" s="297"/>
      <c r="G387" s="297"/>
      <c r="H387" s="400"/>
      <c r="I387" s="297"/>
      <c r="J387" s="297"/>
      <c r="K387" s="297"/>
    </row>
    <row r="388" spans="1:11" ht="15.5">
      <c r="A388" s="59"/>
      <c r="B388" s="47" t="s">
        <v>290</v>
      </c>
      <c r="C388" s="282"/>
      <c r="D388" s="297"/>
      <c r="E388" s="297"/>
      <c r="F388" s="297"/>
      <c r="G388" s="297"/>
      <c r="H388" s="400"/>
      <c r="I388" s="297"/>
      <c r="J388" s="297"/>
      <c r="K388" s="297"/>
    </row>
    <row r="389" spans="1:11" ht="15.5">
      <c r="A389" s="59"/>
      <c r="B389" s="47"/>
      <c r="C389" s="282"/>
      <c r="D389" s="297"/>
      <c r="E389" s="297"/>
      <c r="F389" s="297"/>
      <c r="G389" s="297"/>
      <c r="H389" s="400"/>
      <c r="I389" s="297"/>
      <c r="J389" s="297"/>
      <c r="K389" s="297"/>
    </row>
    <row r="390" spans="1:11" ht="15.5">
      <c r="A390" s="59"/>
      <c r="B390" s="346" t="s">
        <v>291</v>
      </c>
      <c r="C390" s="347"/>
      <c r="D390" s="321"/>
      <c r="E390" s="321"/>
      <c r="F390" s="321"/>
      <c r="G390" s="321"/>
      <c r="H390" s="401"/>
      <c r="I390" s="321"/>
      <c r="J390" s="321"/>
      <c r="K390" s="321"/>
    </row>
    <row r="391" spans="1:11" ht="15.5">
      <c r="A391" s="53" t="s">
        <v>325</v>
      </c>
      <c r="B391" s="97" t="s">
        <v>326</v>
      </c>
      <c r="C391" s="282" t="s">
        <v>133</v>
      </c>
      <c r="D391" s="297"/>
      <c r="E391" s="297"/>
      <c r="F391" s="297"/>
      <c r="G391" s="297"/>
      <c r="H391" s="400"/>
      <c r="I391" s="297"/>
      <c r="J391" s="297"/>
      <c r="K391" s="297"/>
    </row>
    <row r="392" spans="1:11" ht="15.5">
      <c r="A392" s="59"/>
      <c r="B392" s="47" t="s">
        <v>290</v>
      </c>
      <c r="C392" s="282"/>
      <c r="D392" s="297"/>
      <c r="E392" s="297"/>
      <c r="F392" s="297"/>
      <c r="G392" s="297"/>
      <c r="H392" s="400"/>
      <c r="I392" s="297"/>
      <c r="J392" s="297"/>
      <c r="K392" s="297"/>
    </row>
    <row r="393" spans="1:11" ht="15.5">
      <c r="A393" s="59"/>
      <c r="B393" s="47"/>
      <c r="C393" s="282"/>
      <c r="D393" s="297"/>
      <c r="E393" s="297"/>
      <c r="F393" s="297"/>
      <c r="G393" s="297"/>
      <c r="H393" s="400"/>
      <c r="I393" s="297"/>
      <c r="J393" s="297"/>
      <c r="K393" s="297"/>
    </row>
    <row r="394" spans="1:11" ht="15.5">
      <c r="A394" s="59"/>
      <c r="B394" s="346" t="s">
        <v>327</v>
      </c>
      <c r="C394" s="347"/>
      <c r="D394" s="321"/>
      <c r="E394" s="321"/>
      <c r="F394" s="321"/>
      <c r="G394" s="321"/>
      <c r="H394" s="401"/>
      <c r="I394" s="321"/>
      <c r="J394" s="321"/>
      <c r="K394" s="321"/>
    </row>
    <row r="395" spans="1:11" ht="31">
      <c r="A395" s="53" t="s">
        <v>328</v>
      </c>
      <c r="B395" s="97" t="s">
        <v>329</v>
      </c>
      <c r="C395" s="282" t="s">
        <v>133</v>
      </c>
      <c r="D395" s="297"/>
      <c r="E395" s="297"/>
      <c r="F395" s="297"/>
      <c r="G395" s="297"/>
      <c r="H395" s="400"/>
      <c r="I395" s="297"/>
      <c r="J395" s="297"/>
      <c r="K395" s="297"/>
    </row>
    <row r="396" spans="1:11" ht="15.5">
      <c r="A396" s="59"/>
      <c r="B396" s="47" t="s">
        <v>290</v>
      </c>
      <c r="C396" s="282"/>
      <c r="D396" s="297"/>
      <c r="E396" s="297"/>
      <c r="F396" s="297"/>
      <c r="G396" s="297"/>
      <c r="H396" s="400"/>
      <c r="I396" s="297"/>
      <c r="J396" s="297"/>
      <c r="K396" s="297"/>
    </row>
    <row r="397" spans="1:11" ht="15.5">
      <c r="A397" s="59"/>
      <c r="B397" s="99"/>
      <c r="C397" s="282"/>
      <c r="D397" s="297"/>
      <c r="E397" s="297"/>
      <c r="F397" s="297"/>
      <c r="G397" s="297"/>
      <c r="H397" s="400"/>
      <c r="I397" s="297"/>
      <c r="J397" s="297"/>
      <c r="K397" s="297"/>
    </row>
    <row r="398" spans="1:11" ht="15.5">
      <c r="A398" s="59"/>
      <c r="B398" s="346" t="s">
        <v>294</v>
      </c>
      <c r="C398" s="347"/>
      <c r="D398" s="321"/>
      <c r="E398" s="321"/>
      <c r="F398" s="321"/>
      <c r="G398" s="321"/>
      <c r="H398" s="401"/>
      <c r="I398" s="321"/>
      <c r="J398" s="321"/>
      <c r="K398" s="321"/>
    </row>
    <row r="399" spans="1:11" ht="46.5">
      <c r="A399" s="53" t="s">
        <v>330</v>
      </c>
      <c r="B399" s="62" t="s">
        <v>331</v>
      </c>
      <c r="C399" s="282" t="s">
        <v>133</v>
      </c>
      <c r="D399" s="297"/>
      <c r="E399" s="297"/>
      <c r="F399" s="297"/>
      <c r="G399" s="297"/>
      <c r="H399" s="400"/>
      <c r="I399" s="297"/>
      <c r="J399" s="297"/>
      <c r="K399" s="297"/>
    </row>
    <row r="400" spans="1:11" ht="15.5">
      <c r="A400" s="59"/>
      <c r="B400" s="47" t="s">
        <v>290</v>
      </c>
      <c r="C400" s="282"/>
      <c r="D400" s="297"/>
      <c r="E400" s="297"/>
      <c r="F400" s="297"/>
      <c r="G400" s="297"/>
      <c r="H400" s="400"/>
      <c r="I400" s="297"/>
      <c r="J400" s="297"/>
      <c r="K400" s="297"/>
    </row>
    <row r="401" spans="1:11" ht="15.5">
      <c r="A401" s="59"/>
      <c r="B401" s="47"/>
      <c r="C401" s="282"/>
      <c r="D401" s="297"/>
      <c r="E401" s="297"/>
      <c r="F401" s="297"/>
      <c r="G401" s="297"/>
      <c r="H401" s="400"/>
      <c r="I401" s="297"/>
      <c r="J401" s="297"/>
      <c r="K401" s="297"/>
    </row>
    <row r="402" spans="1:11" ht="15.5">
      <c r="A402" s="65"/>
      <c r="B402" s="352" t="s">
        <v>297</v>
      </c>
      <c r="C402" s="347"/>
      <c r="D402" s="321"/>
      <c r="E402" s="321"/>
      <c r="F402" s="321"/>
      <c r="G402" s="321"/>
      <c r="H402" s="401"/>
      <c r="I402" s="321"/>
      <c r="J402" s="321"/>
      <c r="K402" s="321"/>
    </row>
    <row r="403" spans="1:11" ht="17">
      <c r="A403" s="66" t="s">
        <v>332</v>
      </c>
      <c r="B403" s="95" t="s">
        <v>333</v>
      </c>
      <c r="C403" s="278" t="s">
        <v>127</v>
      </c>
      <c r="D403" s="297"/>
      <c r="E403" s="297"/>
      <c r="F403" s="297"/>
      <c r="G403" s="297"/>
      <c r="H403" s="400"/>
      <c r="I403" s="297"/>
      <c r="J403" s="297"/>
      <c r="K403" s="297"/>
    </row>
    <row r="404" spans="1:11" ht="15.5">
      <c r="A404" s="59"/>
      <c r="B404" s="47"/>
      <c r="C404" s="282"/>
      <c r="D404" s="297"/>
      <c r="E404" s="297"/>
      <c r="F404" s="297"/>
      <c r="G404" s="297"/>
      <c r="H404" s="400"/>
      <c r="I404" s="297"/>
      <c r="J404" s="297"/>
      <c r="K404" s="297"/>
    </row>
    <row r="405" spans="1:11" ht="15.5">
      <c r="A405" s="59"/>
      <c r="B405" s="47"/>
      <c r="C405" s="282"/>
      <c r="D405" s="297"/>
      <c r="E405" s="297"/>
      <c r="F405" s="297"/>
      <c r="G405" s="297"/>
      <c r="H405" s="400"/>
      <c r="I405" s="297"/>
      <c r="J405" s="297"/>
      <c r="K405" s="297"/>
    </row>
    <row r="406" spans="1:11" ht="17">
      <c r="A406" s="59"/>
      <c r="B406" s="351" t="s">
        <v>335</v>
      </c>
      <c r="C406" s="347"/>
      <c r="D406" s="321"/>
      <c r="E406" s="321"/>
      <c r="F406" s="321"/>
      <c r="G406" s="321"/>
      <c r="H406" s="401"/>
      <c r="I406" s="321"/>
      <c r="J406" s="321"/>
      <c r="K406" s="321"/>
    </row>
    <row r="407" spans="1:11" ht="15.5">
      <c r="A407" s="101"/>
      <c r="B407" s="15"/>
      <c r="C407" s="280"/>
      <c r="D407" s="297"/>
      <c r="E407" s="297"/>
      <c r="F407" s="297"/>
      <c r="G407" s="297"/>
      <c r="H407" s="400"/>
      <c r="I407" s="297"/>
      <c r="J407" s="297"/>
      <c r="K407" s="297"/>
    </row>
    <row r="408" spans="1:11" ht="15.5">
      <c r="A408" s="38">
        <v>4</v>
      </c>
      <c r="B408" s="39" t="s">
        <v>336</v>
      </c>
      <c r="C408" s="274"/>
      <c r="D408" s="38"/>
      <c r="E408" s="38"/>
      <c r="F408" s="39"/>
      <c r="G408" s="274"/>
      <c r="H408" s="38"/>
      <c r="I408" s="39"/>
      <c r="J408" s="452"/>
      <c r="K408" s="274"/>
    </row>
    <row r="409" spans="1:11" ht="15.5">
      <c r="A409" s="102" t="s">
        <v>337</v>
      </c>
      <c r="B409" s="14" t="s">
        <v>64</v>
      </c>
      <c r="C409" s="276"/>
      <c r="D409" s="40"/>
      <c r="E409" s="40"/>
      <c r="F409" s="41"/>
      <c r="G409" s="275"/>
      <c r="H409" s="40"/>
      <c r="I409" s="41"/>
      <c r="J409" s="453"/>
      <c r="K409" s="275"/>
    </row>
    <row r="410" spans="1:11" ht="68">
      <c r="A410" s="103" t="s">
        <v>338</v>
      </c>
      <c r="B410" s="60" t="s">
        <v>339</v>
      </c>
      <c r="C410" s="277" t="s">
        <v>133</v>
      </c>
      <c r="D410" s="297"/>
      <c r="E410" s="297"/>
      <c r="F410" s="297"/>
      <c r="G410" s="297"/>
      <c r="H410" s="400"/>
      <c r="I410" s="297"/>
      <c r="J410" s="297"/>
      <c r="K410" s="297"/>
    </row>
    <row r="411" spans="1:11" ht="15.5">
      <c r="A411" s="55"/>
      <c r="B411" s="47"/>
      <c r="C411" s="295"/>
      <c r="D411" s="297"/>
      <c r="E411" s="297"/>
      <c r="F411" s="297"/>
      <c r="G411" s="297"/>
      <c r="H411" s="400"/>
      <c r="I411" s="297"/>
      <c r="J411" s="297"/>
      <c r="K411" s="297"/>
    </row>
    <row r="412" spans="1:11" ht="15.5">
      <c r="A412" s="46"/>
      <c r="B412" s="47" t="s">
        <v>290</v>
      </c>
      <c r="C412" s="282"/>
      <c r="D412" s="297"/>
      <c r="E412" s="297"/>
      <c r="F412" s="297"/>
      <c r="G412" s="297"/>
      <c r="H412" s="400"/>
      <c r="I412" s="297"/>
      <c r="J412" s="297"/>
      <c r="K412" s="297"/>
    </row>
    <row r="413" spans="1:11" ht="15.5">
      <c r="A413" s="46"/>
      <c r="B413" s="355"/>
      <c r="C413" s="323"/>
      <c r="D413" s="321"/>
      <c r="E413" s="321"/>
      <c r="F413" s="321"/>
      <c r="G413" s="321"/>
      <c r="H413" s="401"/>
      <c r="I413" s="321"/>
      <c r="J413" s="321"/>
      <c r="K413" s="321"/>
    </row>
    <row r="414" spans="1:11" ht="46.5">
      <c r="A414" s="103" t="s">
        <v>340</v>
      </c>
      <c r="B414" s="44" t="s">
        <v>341</v>
      </c>
      <c r="C414" s="277" t="s">
        <v>133</v>
      </c>
      <c r="D414" s="297"/>
      <c r="E414" s="297"/>
      <c r="F414" s="297"/>
      <c r="G414" s="297"/>
      <c r="H414" s="400"/>
      <c r="I414" s="297"/>
      <c r="J414" s="297"/>
      <c r="K414" s="297"/>
    </row>
    <row r="415" spans="1:11" ht="15.5">
      <c r="A415" s="55"/>
      <c r="B415" s="47"/>
      <c r="C415" s="295"/>
      <c r="D415" s="297"/>
      <c r="E415" s="297"/>
      <c r="F415" s="297"/>
      <c r="G415" s="297"/>
      <c r="H415" s="400"/>
      <c r="I415" s="297"/>
      <c r="J415" s="297"/>
      <c r="K415" s="297"/>
    </row>
    <row r="416" spans="1:11" ht="15.5">
      <c r="A416" s="46"/>
      <c r="B416" s="47" t="s">
        <v>290</v>
      </c>
      <c r="C416" s="282"/>
      <c r="D416" s="297"/>
      <c r="E416" s="297"/>
      <c r="F416" s="297"/>
      <c r="G416" s="297"/>
      <c r="H416" s="400"/>
      <c r="I416" s="297"/>
      <c r="J416" s="297"/>
      <c r="K416" s="297"/>
    </row>
    <row r="417" spans="1:12" ht="16" thickBot="1">
      <c r="A417" s="48"/>
      <c r="B417" s="355"/>
      <c r="C417" s="323"/>
      <c r="D417" s="321"/>
      <c r="E417" s="321"/>
      <c r="F417" s="321"/>
      <c r="G417" s="321"/>
      <c r="H417" s="401"/>
      <c r="I417" s="321"/>
      <c r="J417" s="321"/>
      <c r="K417" s="321"/>
    </row>
    <row r="418" spans="1:12" ht="15.5">
      <c r="A418" s="102" t="s">
        <v>342</v>
      </c>
      <c r="B418" s="14" t="s">
        <v>65</v>
      </c>
      <c r="C418" s="276"/>
      <c r="D418" s="297"/>
      <c r="E418" s="297"/>
      <c r="F418" s="297"/>
      <c r="G418" s="297"/>
      <c r="H418" s="400"/>
      <c r="I418" s="297"/>
      <c r="J418" s="301"/>
      <c r="K418" s="301"/>
      <c r="L418" s="597" t="s">
        <v>1059</v>
      </c>
    </row>
    <row r="419" spans="1:12" ht="15.5">
      <c r="A419" s="103" t="s">
        <v>343</v>
      </c>
      <c r="B419" s="44" t="s">
        <v>344</v>
      </c>
      <c r="C419" s="277" t="s">
        <v>133</v>
      </c>
      <c r="D419" s="297"/>
      <c r="E419" s="297"/>
      <c r="F419" s="297"/>
      <c r="G419" s="297"/>
      <c r="H419" s="400"/>
      <c r="I419" s="297"/>
      <c r="J419" s="301"/>
      <c r="K419" s="301"/>
      <c r="L419" s="598"/>
    </row>
    <row r="420" spans="1:12" ht="59.25" customHeight="1" thickBot="1">
      <c r="A420" s="55"/>
      <c r="B420" s="47" t="s">
        <v>345</v>
      </c>
      <c r="C420" s="295"/>
      <c r="D420" s="297"/>
      <c r="E420" s="544">
        <v>2</v>
      </c>
      <c r="F420" s="544"/>
      <c r="G420" s="544"/>
      <c r="H420" s="544">
        <v>3.6</v>
      </c>
      <c r="I420" s="544"/>
      <c r="J420" s="544">
        <f>E420*H420</f>
        <v>7.2</v>
      </c>
      <c r="K420" s="297"/>
      <c r="L420" s="599"/>
    </row>
    <row r="421" spans="1:12" ht="59.25" customHeight="1" thickBot="1">
      <c r="A421" s="258"/>
      <c r="B421" s="383" t="s">
        <v>1062</v>
      </c>
      <c r="C421" s="295"/>
      <c r="D421" s="297"/>
      <c r="E421" s="544">
        <v>24</v>
      </c>
      <c r="F421" s="544"/>
      <c r="G421" s="544"/>
      <c r="H421" s="544">
        <v>1.5</v>
      </c>
      <c r="I421" s="544"/>
      <c r="J421" s="544">
        <f>E421*H421</f>
        <v>36</v>
      </c>
      <c r="K421" s="297"/>
      <c r="L421" s="541"/>
    </row>
    <row r="422" spans="1:12" ht="15.5">
      <c r="A422" s="258"/>
      <c r="B422" s="383" t="s">
        <v>1058</v>
      </c>
      <c r="C422" s="295"/>
      <c r="D422" s="368"/>
      <c r="E422" s="542">
        <v>15</v>
      </c>
      <c r="F422" s="368"/>
      <c r="G422" s="368"/>
      <c r="H422" s="404">
        <v>3</v>
      </c>
      <c r="I422" s="368"/>
      <c r="J422" s="257">
        <f>E422*H422</f>
        <v>45</v>
      </c>
      <c r="K422" s="543">
        <f>J422</f>
        <v>45</v>
      </c>
      <c r="L422" s="420" t="s">
        <v>988</v>
      </c>
    </row>
    <row r="423" spans="1:12" ht="16" thickBot="1">
      <c r="A423" s="46"/>
      <c r="B423" s="355" t="s">
        <v>1060</v>
      </c>
      <c r="C423" s="323"/>
      <c r="D423" s="321"/>
      <c r="E423" s="321"/>
      <c r="F423" s="321"/>
      <c r="G423" s="321"/>
      <c r="H423" s="401"/>
      <c r="I423" s="321"/>
      <c r="J423" s="359">
        <f>SUM(J420:J422)</f>
        <v>88.2</v>
      </c>
      <c r="K423" s="321">
        <f>SUM(K420:K422)</f>
        <v>45</v>
      </c>
      <c r="L423" s="316">
        <f>J423-'Planilha Orçamentária'!G87</f>
        <v>76.2</v>
      </c>
    </row>
    <row r="424" spans="1:12" ht="15.5">
      <c r="A424" s="103" t="s">
        <v>346</v>
      </c>
      <c r="B424" s="44" t="s">
        <v>347</v>
      </c>
      <c r="C424" s="277" t="s">
        <v>127</v>
      </c>
      <c r="D424" s="297"/>
      <c r="E424" s="297"/>
      <c r="F424" s="297"/>
      <c r="G424" s="297"/>
      <c r="H424" s="400"/>
      <c r="I424" s="297"/>
      <c r="J424" s="297"/>
      <c r="K424" s="297"/>
    </row>
    <row r="425" spans="1:12" ht="15.5">
      <c r="A425" s="55"/>
      <c r="B425" s="47" t="s">
        <v>345</v>
      </c>
      <c r="C425" s="295"/>
      <c r="D425" s="297"/>
      <c r="E425" s="297"/>
      <c r="F425" s="297"/>
      <c r="G425" s="297"/>
      <c r="H425" s="400"/>
      <c r="I425" s="297"/>
      <c r="J425" s="297"/>
      <c r="K425" s="297"/>
    </row>
    <row r="426" spans="1:12" ht="15.5">
      <c r="A426" s="46"/>
      <c r="B426" s="355"/>
      <c r="C426" s="323"/>
      <c r="D426" s="321"/>
      <c r="E426" s="321"/>
      <c r="F426" s="321"/>
      <c r="G426" s="321"/>
      <c r="H426" s="401"/>
      <c r="I426" s="321"/>
      <c r="J426" s="321"/>
      <c r="K426" s="321"/>
    </row>
    <row r="427" spans="1:12" ht="31">
      <c r="A427" s="103" t="s">
        <v>348</v>
      </c>
      <c r="B427" s="44" t="s">
        <v>349</v>
      </c>
      <c r="C427" s="277" t="s">
        <v>127</v>
      </c>
      <c r="D427" s="297"/>
      <c r="E427" s="297"/>
      <c r="F427" s="297"/>
      <c r="G427" s="297"/>
      <c r="H427" s="400"/>
      <c r="I427" s="297"/>
      <c r="J427" s="297"/>
      <c r="K427" s="297"/>
    </row>
    <row r="428" spans="1:12" ht="15.5">
      <c r="A428" s="55"/>
      <c r="B428" s="47" t="s">
        <v>290</v>
      </c>
      <c r="C428" s="295"/>
      <c r="D428" s="297"/>
      <c r="E428" s="297"/>
      <c r="F428" s="297"/>
      <c r="G428" s="297"/>
      <c r="H428" s="400"/>
      <c r="I428" s="297"/>
      <c r="J428" s="297"/>
      <c r="K428" s="297"/>
    </row>
    <row r="429" spans="1:12" ht="15.5">
      <c r="A429" s="48"/>
      <c r="B429" s="355"/>
      <c r="C429" s="323"/>
      <c r="D429" s="321"/>
      <c r="E429" s="321"/>
      <c r="F429" s="321"/>
      <c r="G429" s="321"/>
      <c r="H429" s="401"/>
      <c r="I429" s="321"/>
      <c r="J429" s="321"/>
      <c r="K429" s="321"/>
    </row>
    <row r="430" spans="1:12" ht="31">
      <c r="A430" s="103" t="s">
        <v>350</v>
      </c>
      <c r="B430" s="44" t="s">
        <v>351</v>
      </c>
      <c r="C430" s="277" t="s">
        <v>127</v>
      </c>
      <c r="D430" s="297"/>
      <c r="E430" s="297"/>
      <c r="F430" s="297"/>
      <c r="G430" s="297"/>
      <c r="H430" s="400"/>
      <c r="I430" s="297"/>
      <c r="J430" s="297"/>
      <c r="K430" s="297"/>
    </row>
    <row r="431" spans="1:12" ht="15.5">
      <c r="A431" s="55"/>
      <c r="B431" s="47" t="s">
        <v>290</v>
      </c>
      <c r="C431" s="295"/>
      <c r="D431" s="297"/>
      <c r="E431" s="297"/>
      <c r="F431" s="297"/>
      <c r="G431" s="297"/>
      <c r="H431" s="400"/>
      <c r="I431" s="297"/>
      <c r="J431" s="297"/>
      <c r="K431" s="297"/>
    </row>
    <row r="432" spans="1:12" ht="15.5">
      <c r="A432" s="48"/>
      <c r="B432" s="355"/>
      <c r="C432" s="323"/>
      <c r="D432" s="321"/>
      <c r="E432" s="321"/>
      <c r="F432" s="321"/>
      <c r="G432" s="321"/>
      <c r="H432" s="401"/>
      <c r="I432" s="321"/>
      <c r="J432" s="321"/>
      <c r="K432" s="321"/>
    </row>
    <row r="433" spans="1:11" ht="15.5">
      <c r="A433" s="104" t="s">
        <v>352</v>
      </c>
      <c r="B433" s="44" t="s">
        <v>353</v>
      </c>
      <c r="C433" s="277" t="s">
        <v>127</v>
      </c>
      <c r="D433" s="297"/>
      <c r="E433" s="297"/>
      <c r="F433" s="297"/>
      <c r="G433" s="297"/>
      <c r="H433" s="400"/>
      <c r="I433" s="297"/>
      <c r="J433" s="297"/>
      <c r="K433" s="297"/>
    </row>
    <row r="434" spans="1:11" ht="15.5">
      <c r="A434" s="55"/>
      <c r="B434" s="47" t="s">
        <v>290</v>
      </c>
      <c r="C434" s="295"/>
      <c r="D434" s="297"/>
      <c r="E434" s="297"/>
      <c r="F434" s="297"/>
      <c r="G434" s="297"/>
      <c r="H434" s="400"/>
      <c r="I434" s="297"/>
      <c r="J434" s="297"/>
      <c r="K434" s="297"/>
    </row>
    <row r="435" spans="1:11" ht="15.5">
      <c r="A435" s="48"/>
      <c r="B435" s="355"/>
      <c r="C435" s="323"/>
      <c r="D435" s="321"/>
      <c r="E435" s="321"/>
      <c r="F435" s="321"/>
      <c r="G435" s="321"/>
      <c r="H435" s="401"/>
      <c r="I435" s="321"/>
      <c r="J435" s="321"/>
      <c r="K435" s="321"/>
    </row>
    <row r="436" spans="1:11" ht="15.5">
      <c r="A436" s="104" t="s">
        <v>354</v>
      </c>
      <c r="B436" s="44" t="s">
        <v>355</v>
      </c>
      <c r="C436" s="277" t="s">
        <v>127</v>
      </c>
      <c r="D436" s="297"/>
      <c r="E436" s="297"/>
      <c r="F436" s="297"/>
      <c r="G436" s="297"/>
      <c r="H436" s="400"/>
      <c r="I436" s="297"/>
      <c r="J436" s="297"/>
      <c r="K436" s="297"/>
    </row>
    <row r="437" spans="1:11" ht="15.5">
      <c r="A437" s="55"/>
      <c r="B437" s="47" t="s">
        <v>290</v>
      </c>
      <c r="C437" s="295"/>
      <c r="D437" s="297"/>
      <c r="E437" s="297"/>
      <c r="F437" s="297"/>
      <c r="G437" s="297"/>
      <c r="H437" s="400"/>
      <c r="I437" s="297"/>
      <c r="J437" s="297"/>
      <c r="K437" s="297"/>
    </row>
    <row r="438" spans="1:11" ht="15.5">
      <c r="A438" s="46"/>
      <c r="B438" s="355"/>
      <c r="C438" s="323"/>
      <c r="D438" s="321"/>
      <c r="E438" s="321"/>
      <c r="F438" s="321"/>
      <c r="G438" s="321"/>
      <c r="H438" s="401"/>
      <c r="I438" s="321"/>
      <c r="J438" s="321"/>
      <c r="K438" s="321"/>
    </row>
    <row r="439" spans="1:11" ht="15.5">
      <c r="A439" s="105"/>
      <c r="B439" s="106"/>
      <c r="C439" s="296"/>
      <c r="D439" s="297"/>
      <c r="E439" s="297"/>
      <c r="F439" s="297"/>
      <c r="G439" s="297"/>
      <c r="H439" s="400"/>
      <c r="I439" s="297"/>
      <c r="J439" s="297"/>
      <c r="K439" s="297"/>
    </row>
    <row r="440" spans="1:11" ht="15.5">
      <c r="A440" s="107"/>
      <c r="B440" s="108"/>
      <c r="C440" s="289"/>
      <c r="D440" s="297"/>
      <c r="E440" s="297"/>
      <c r="F440" s="297"/>
      <c r="G440" s="297"/>
      <c r="H440" s="400"/>
      <c r="I440" s="297"/>
      <c r="J440" s="297"/>
      <c r="K440" s="297"/>
    </row>
    <row r="441" spans="1:11" ht="15.5">
      <c r="A441" s="38">
        <v>5</v>
      </c>
      <c r="B441" s="39" t="s">
        <v>175</v>
      </c>
      <c r="C441" s="274"/>
      <c r="D441" s="38"/>
      <c r="E441" s="38"/>
      <c r="F441" s="39"/>
      <c r="G441" s="274"/>
      <c r="H441" s="38"/>
      <c r="I441" s="39"/>
      <c r="J441" s="452"/>
      <c r="K441" s="274"/>
    </row>
    <row r="442" spans="1:11" ht="15.5">
      <c r="A442" s="109" t="s">
        <v>356</v>
      </c>
      <c r="B442" s="41" t="s">
        <v>357</v>
      </c>
      <c r="C442" s="275"/>
      <c r="D442" s="40"/>
      <c r="E442" s="40"/>
      <c r="F442" s="41"/>
      <c r="G442" s="275"/>
      <c r="H442" s="40"/>
      <c r="I442" s="41"/>
      <c r="J442" s="453"/>
      <c r="K442" s="275"/>
    </row>
    <row r="443" spans="1:11" ht="46.5">
      <c r="A443" s="104" t="s">
        <v>358</v>
      </c>
      <c r="B443" s="44" t="s">
        <v>359</v>
      </c>
      <c r="C443" s="277" t="s">
        <v>108</v>
      </c>
      <c r="D443" s="297"/>
      <c r="E443" s="297"/>
      <c r="F443" s="297"/>
      <c r="G443" s="297"/>
      <c r="H443" s="400"/>
      <c r="I443" s="297"/>
      <c r="J443" s="297"/>
      <c r="K443" s="297"/>
    </row>
    <row r="444" spans="1:11" ht="15.5">
      <c r="A444" s="55"/>
      <c r="B444" s="47" t="s">
        <v>290</v>
      </c>
      <c r="C444" s="295"/>
      <c r="D444" s="297"/>
      <c r="E444" s="297"/>
      <c r="F444" s="297"/>
      <c r="G444" s="297"/>
      <c r="H444" s="400"/>
      <c r="I444" s="297"/>
      <c r="J444" s="297"/>
      <c r="K444" s="297"/>
    </row>
    <row r="445" spans="1:11" ht="15.5">
      <c r="A445" s="46"/>
      <c r="B445" s="353" t="s">
        <v>360</v>
      </c>
      <c r="C445" s="323"/>
      <c r="D445" s="321"/>
      <c r="E445" s="321"/>
      <c r="F445" s="321"/>
      <c r="G445" s="321"/>
      <c r="H445" s="401"/>
      <c r="I445" s="321"/>
      <c r="J445" s="321"/>
      <c r="K445" s="321"/>
    </row>
    <row r="446" spans="1:11" ht="15.5">
      <c r="A446" s="104" t="s">
        <v>361</v>
      </c>
      <c r="B446" s="44" t="s">
        <v>362</v>
      </c>
      <c r="C446" s="277" t="s">
        <v>108</v>
      </c>
      <c r="D446" s="297"/>
      <c r="E446" s="297"/>
      <c r="F446" s="297"/>
      <c r="G446" s="297"/>
      <c r="H446" s="400"/>
      <c r="I446" s="297"/>
      <c r="J446" s="297"/>
      <c r="K446" s="297"/>
    </row>
    <row r="447" spans="1:11" ht="15.5">
      <c r="A447" s="55"/>
      <c r="B447" s="47" t="s">
        <v>290</v>
      </c>
      <c r="C447" s="295"/>
      <c r="D447" s="297"/>
      <c r="E447" s="297"/>
      <c r="F447" s="297"/>
      <c r="G447" s="297"/>
      <c r="H447" s="400"/>
      <c r="I447" s="297"/>
      <c r="J447" s="297"/>
      <c r="K447" s="297"/>
    </row>
    <row r="448" spans="1:11" ht="15.5">
      <c r="A448" s="46"/>
      <c r="B448" s="353" t="s">
        <v>363</v>
      </c>
      <c r="C448" s="323"/>
      <c r="D448" s="321"/>
      <c r="E448" s="321"/>
      <c r="F448" s="321"/>
      <c r="G448" s="321"/>
      <c r="H448" s="401"/>
      <c r="I448" s="321"/>
      <c r="J448" s="321"/>
      <c r="K448" s="321"/>
    </row>
    <row r="449" spans="1:11" ht="15.5">
      <c r="A449" s="104" t="s">
        <v>364</v>
      </c>
      <c r="B449" s="44" t="s">
        <v>365</v>
      </c>
      <c r="C449" s="277" t="s">
        <v>127</v>
      </c>
      <c r="D449" s="297"/>
      <c r="E449" s="297"/>
      <c r="F449" s="297"/>
      <c r="G449" s="297"/>
      <c r="H449" s="400"/>
      <c r="I449" s="297"/>
      <c r="J449" s="297"/>
      <c r="K449" s="297"/>
    </row>
    <row r="450" spans="1:11" ht="15.5">
      <c r="A450" s="55"/>
      <c r="B450" s="47" t="s">
        <v>290</v>
      </c>
      <c r="C450" s="295"/>
      <c r="D450" s="297"/>
      <c r="E450" s="297"/>
      <c r="F450" s="297"/>
      <c r="G450" s="297"/>
      <c r="H450" s="400"/>
      <c r="I450" s="297"/>
      <c r="J450" s="297"/>
      <c r="K450" s="297"/>
    </row>
    <row r="451" spans="1:11" ht="15.5">
      <c r="A451" s="46"/>
      <c r="B451" s="353" t="s">
        <v>368</v>
      </c>
      <c r="C451" s="323"/>
      <c r="D451" s="321"/>
      <c r="E451" s="321"/>
      <c r="F451" s="321"/>
      <c r="G451" s="321"/>
      <c r="H451" s="401"/>
      <c r="I451" s="321"/>
      <c r="J451" s="321"/>
      <c r="K451" s="321"/>
    </row>
    <row r="452" spans="1:11" ht="15.5">
      <c r="A452" s="104" t="s">
        <v>369</v>
      </c>
      <c r="B452" s="44" t="s">
        <v>370</v>
      </c>
      <c r="C452" s="277" t="s">
        <v>108</v>
      </c>
      <c r="D452" s="297"/>
      <c r="E452" s="297"/>
      <c r="F452" s="297"/>
      <c r="G452" s="297"/>
      <c r="H452" s="400"/>
      <c r="I452" s="297"/>
      <c r="J452" s="297"/>
      <c r="K452" s="297"/>
    </row>
    <row r="453" spans="1:11" ht="15.5">
      <c r="A453" s="55"/>
      <c r="B453" s="47" t="s">
        <v>290</v>
      </c>
      <c r="C453" s="295"/>
      <c r="D453" s="297"/>
      <c r="E453" s="297"/>
      <c r="F453" s="297"/>
      <c r="G453" s="297"/>
      <c r="H453" s="400"/>
      <c r="I453" s="297"/>
      <c r="J453" s="297"/>
      <c r="K453" s="297"/>
    </row>
    <row r="454" spans="1:11" ht="15.5">
      <c r="A454" s="46"/>
      <c r="B454" s="353" t="s">
        <v>371</v>
      </c>
      <c r="C454" s="323"/>
      <c r="D454" s="321"/>
      <c r="E454" s="321"/>
      <c r="F454" s="321"/>
      <c r="G454" s="321"/>
      <c r="H454" s="401"/>
      <c r="I454" s="321"/>
      <c r="J454" s="321"/>
      <c r="K454" s="321"/>
    </row>
    <row r="455" spans="1:11" ht="34">
      <c r="A455" s="110" t="s">
        <v>372</v>
      </c>
      <c r="B455" s="60" t="s">
        <v>373</v>
      </c>
      <c r="C455" s="283" t="s">
        <v>127</v>
      </c>
      <c r="D455" s="297"/>
      <c r="E455" s="297"/>
      <c r="F455" s="297"/>
      <c r="G455" s="297"/>
      <c r="H455" s="400"/>
      <c r="I455" s="297"/>
      <c r="J455" s="297"/>
      <c r="K455" s="297"/>
    </row>
    <row r="456" spans="1:11" ht="15.5">
      <c r="A456" s="46"/>
      <c r="B456" s="47"/>
      <c r="C456" s="282"/>
      <c r="D456" s="297"/>
      <c r="E456" s="297"/>
      <c r="F456" s="297"/>
      <c r="G456" s="297"/>
      <c r="H456" s="400"/>
      <c r="I456" s="297"/>
      <c r="J456" s="297"/>
      <c r="K456" s="297"/>
    </row>
    <row r="457" spans="1:11" ht="15.5">
      <c r="A457" s="111"/>
      <c r="B457" s="354" t="s">
        <v>374</v>
      </c>
      <c r="C457" s="320"/>
      <c r="D457" s="321"/>
      <c r="E457" s="321"/>
      <c r="F457" s="321"/>
      <c r="G457" s="321"/>
      <c r="H457" s="401"/>
      <c r="I457" s="321"/>
      <c r="J457" s="321"/>
      <c r="K457" s="321"/>
    </row>
    <row r="458" spans="1:11" ht="15.5">
      <c r="A458" s="105"/>
      <c r="B458" s="106"/>
      <c r="C458" s="296"/>
      <c r="D458" s="297"/>
      <c r="E458" s="297"/>
      <c r="F458" s="297"/>
      <c r="G458" s="297"/>
      <c r="H458" s="400"/>
      <c r="I458" s="297"/>
      <c r="J458" s="297"/>
      <c r="K458" s="297"/>
    </row>
    <row r="459" spans="1:11" ht="15.5">
      <c r="A459" s="112" t="s">
        <v>375</v>
      </c>
      <c r="B459" s="41" t="s">
        <v>38</v>
      </c>
      <c r="C459" s="275"/>
      <c r="D459" s="38"/>
      <c r="E459" s="38"/>
      <c r="F459" s="39"/>
      <c r="G459" s="274"/>
      <c r="H459" s="38"/>
      <c r="I459" s="39"/>
      <c r="J459" s="452"/>
      <c r="K459" s="274"/>
    </row>
    <row r="460" spans="1:11" ht="15.5">
      <c r="A460" s="109" t="s">
        <v>376</v>
      </c>
      <c r="B460" s="41" t="s">
        <v>377</v>
      </c>
      <c r="C460" s="275"/>
      <c r="D460" s="40"/>
      <c r="E460" s="40"/>
      <c r="F460" s="41"/>
      <c r="G460" s="275"/>
      <c r="H460" s="40"/>
      <c r="I460" s="41"/>
      <c r="J460" s="453"/>
      <c r="K460" s="275"/>
    </row>
    <row r="461" spans="1:11" ht="15.5">
      <c r="A461" s="104" t="s">
        <v>378</v>
      </c>
      <c r="B461" s="44" t="s">
        <v>379</v>
      </c>
      <c r="C461" s="277" t="s">
        <v>92</v>
      </c>
      <c r="D461" s="297"/>
      <c r="E461" s="297"/>
      <c r="F461" s="297"/>
      <c r="G461" s="297"/>
      <c r="H461" s="400"/>
      <c r="I461" s="297"/>
      <c r="J461" s="297"/>
      <c r="K461" s="297"/>
    </row>
    <row r="462" spans="1:11" ht="15.5">
      <c r="A462" s="46"/>
      <c r="B462" s="47" t="s">
        <v>380</v>
      </c>
      <c r="C462" s="282"/>
      <c r="D462" s="297"/>
      <c r="E462" s="297"/>
      <c r="F462" s="297"/>
      <c r="G462" s="297"/>
      <c r="H462" s="400"/>
      <c r="I462" s="297"/>
      <c r="J462" s="297"/>
      <c r="K462" s="297"/>
    </row>
    <row r="463" spans="1:11" ht="15.5">
      <c r="A463" s="111"/>
      <c r="B463" s="356"/>
      <c r="C463" s="320"/>
      <c r="D463" s="321"/>
      <c r="E463" s="321"/>
      <c r="F463" s="321"/>
      <c r="G463" s="321"/>
      <c r="H463" s="401"/>
      <c r="I463" s="321"/>
      <c r="J463" s="321"/>
      <c r="K463" s="321"/>
    </row>
    <row r="464" spans="1:11" ht="15.5">
      <c r="A464" s="101"/>
      <c r="B464" s="15"/>
      <c r="C464" s="16"/>
    </row>
    <row r="465" spans="1:3" ht="15.5">
      <c r="A465" s="101"/>
      <c r="B465" s="15"/>
      <c r="C465" s="16"/>
    </row>
    <row r="466" spans="1:3" ht="15.5">
      <c r="A466" s="101"/>
      <c r="B466" s="15"/>
      <c r="C466" s="16"/>
    </row>
    <row r="467" spans="1:3" ht="15.5">
      <c r="A467" s="101"/>
      <c r="B467" s="15"/>
      <c r="C467" s="16"/>
    </row>
    <row r="468" spans="1:3" ht="15.5">
      <c r="A468" s="101"/>
      <c r="B468" s="15"/>
      <c r="C468" s="16"/>
    </row>
    <row r="469" spans="1:3" ht="15.5">
      <c r="A469" s="101"/>
      <c r="B469" s="15"/>
      <c r="C469" s="16"/>
    </row>
    <row r="470" spans="1:3" ht="15.5">
      <c r="A470" s="101"/>
      <c r="B470" s="15"/>
      <c r="C470" s="16"/>
    </row>
    <row r="471" spans="1:3" ht="15.5">
      <c r="A471" s="101"/>
      <c r="B471" s="15"/>
      <c r="C471" s="16"/>
    </row>
    <row r="472" spans="1:3" ht="15.5">
      <c r="A472" s="101"/>
      <c r="B472" s="15"/>
      <c r="C472" s="16"/>
    </row>
    <row r="473" spans="1:3" ht="15.5">
      <c r="A473" s="101"/>
      <c r="B473" s="15"/>
      <c r="C473" s="16"/>
    </row>
    <row r="474" spans="1:3" ht="15.5">
      <c r="A474" s="101"/>
      <c r="B474" s="15"/>
      <c r="C474" s="16"/>
    </row>
    <row r="475" spans="1:3" ht="15.5">
      <c r="A475" s="101"/>
      <c r="B475" s="15"/>
      <c r="C475" s="16"/>
    </row>
    <row r="476" spans="1:3" ht="15.5">
      <c r="A476" s="101"/>
      <c r="B476" s="15"/>
      <c r="C476" s="16"/>
    </row>
    <row r="477" spans="1:3" ht="15.5">
      <c r="A477" s="101"/>
      <c r="B477" s="15"/>
      <c r="C477" s="16"/>
    </row>
    <row r="478" spans="1:3" ht="15.5">
      <c r="A478" s="101"/>
      <c r="B478" s="15"/>
      <c r="C478" s="16"/>
    </row>
    <row r="479" spans="1:3" ht="15.5">
      <c r="A479" s="101"/>
      <c r="B479" s="15"/>
      <c r="C479" s="16"/>
    </row>
    <row r="480" spans="1:3" ht="15.5">
      <c r="A480" s="101"/>
      <c r="B480" s="15"/>
      <c r="C480" s="16"/>
    </row>
    <row r="481" spans="1:3" ht="15.5">
      <c r="A481" s="101"/>
      <c r="B481" s="15"/>
      <c r="C481" s="16"/>
    </row>
    <row r="482" spans="1:3" ht="15.5">
      <c r="A482" s="101"/>
      <c r="B482" s="15"/>
      <c r="C482" s="16"/>
    </row>
    <row r="483" spans="1:3" ht="15.5">
      <c r="A483" s="101"/>
      <c r="B483" s="15"/>
      <c r="C483" s="16"/>
    </row>
    <row r="484" spans="1:3" ht="15.5">
      <c r="A484" s="101"/>
      <c r="B484" s="15"/>
      <c r="C484" s="16"/>
    </row>
    <row r="485" spans="1:3" ht="15.5">
      <c r="A485" s="101"/>
      <c r="B485" s="15"/>
      <c r="C485" s="16"/>
    </row>
    <row r="486" spans="1:3" ht="15.5">
      <c r="A486" s="101"/>
      <c r="B486" s="15"/>
      <c r="C486" s="16"/>
    </row>
    <row r="487" spans="1:3" ht="15.5">
      <c r="A487" s="101"/>
      <c r="B487" s="15"/>
      <c r="C487" s="16"/>
    </row>
    <row r="488" spans="1:3" ht="15.5">
      <c r="A488" s="101"/>
      <c r="B488" s="15"/>
      <c r="C488" s="16"/>
    </row>
    <row r="489" spans="1:3" ht="15.5">
      <c r="A489" s="101"/>
      <c r="B489" s="15"/>
      <c r="C489" s="16"/>
    </row>
    <row r="490" spans="1:3" ht="15.5">
      <c r="A490" s="101"/>
      <c r="B490" s="15"/>
      <c r="C490" s="16"/>
    </row>
    <row r="491" spans="1:3" ht="15.5">
      <c r="A491" s="101"/>
      <c r="B491" s="15"/>
      <c r="C491" s="16"/>
    </row>
    <row r="492" spans="1:3" ht="15.5">
      <c r="A492" s="101"/>
      <c r="B492" s="15"/>
      <c r="C492" s="16"/>
    </row>
    <row r="493" spans="1:3" ht="15.5">
      <c r="A493" s="101"/>
      <c r="B493" s="15"/>
      <c r="C493" s="16"/>
    </row>
    <row r="494" spans="1:3" ht="15.5">
      <c r="A494" s="101"/>
      <c r="B494" s="15"/>
      <c r="C494" s="16"/>
    </row>
    <row r="495" spans="1:3" ht="15.5">
      <c r="A495" s="101"/>
      <c r="B495" s="15"/>
      <c r="C495" s="16"/>
    </row>
    <row r="496" spans="1:3" ht="15.5">
      <c r="A496" s="101"/>
      <c r="B496" s="15"/>
      <c r="C496" s="16"/>
    </row>
    <row r="497" spans="1:3" ht="15.5">
      <c r="A497" s="101"/>
      <c r="B497" s="15"/>
      <c r="C497" s="16"/>
    </row>
    <row r="498" spans="1:3" ht="15.5">
      <c r="A498" s="101"/>
      <c r="B498" s="15"/>
      <c r="C498" s="16"/>
    </row>
    <row r="499" spans="1:3" ht="15.5">
      <c r="A499" s="101"/>
      <c r="B499" s="15"/>
      <c r="C499" s="16"/>
    </row>
    <row r="500" spans="1:3" ht="15.5">
      <c r="A500" s="101"/>
      <c r="B500" s="15"/>
      <c r="C500" s="16"/>
    </row>
    <row r="501" spans="1:3" ht="15.5">
      <c r="A501" s="101"/>
      <c r="B501" s="15"/>
      <c r="C501" s="16"/>
    </row>
    <row r="502" spans="1:3" ht="15.5">
      <c r="A502" s="101"/>
      <c r="B502" s="15"/>
      <c r="C502" s="16"/>
    </row>
    <row r="503" spans="1:3" ht="15.5">
      <c r="A503" s="101"/>
      <c r="B503" s="15"/>
      <c r="C503" s="16"/>
    </row>
    <row r="504" spans="1:3" ht="15.5">
      <c r="A504" s="101"/>
      <c r="B504" s="15"/>
      <c r="C504" s="16"/>
    </row>
    <row r="505" spans="1:3" ht="15.5">
      <c r="A505" s="101"/>
      <c r="B505" s="15"/>
      <c r="C505" s="16"/>
    </row>
    <row r="506" spans="1:3" ht="15.5">
      <c r="A506" s="101"/>
      <c r="B506" s="15"/>
      <c r="C506" s="16"/>
    </row>
    <row r="507" spans="1:3" ht="15.5">
      <c r="A507" s="101"/>
      <c r="B507" s="15"/>
      <c r="C507" s="16"/>
    </row>
    <row r="508" spans="1:3" ht="15.5">
      <c r="A508" s="101"/>
      <c r="B508" s="15"/>
      <c r="C508" s="16"/>
    </row>
    <row r="509" spans="1:3" ht="15.5">
      <c r="A509" s="101"/>
      <c r="B509" s="15"/>
      <c r="C509" s="16"/>
    </row>
    <row r="510" spans="1:3" ht="15.5">
      <c r="A510" s="101"/>
      <c r="B510" s="15"/>
      <c r="C510" s="16"/>
    </row>
    <row r="511" spans="1:3" ht="15.5">
      <c r="A511" s="101"/>
      <c r="B511" s="15"/>
      <c r="C511" s="16"/>
    </row>
    <row r="512" spans="1:3" ht="15.5">
      <c r="A512" s="101"/>
      <c r="B512" s="15"/>
      <c r="C512" s="16"/>
    </row>
    <row r="513" spans="1:3" ht="15.5">
      <c r="A513" s="101"/>
      <c r="B513" s="15"/>
      <c r="C513" s="16"/>
    </row>
    <row r="514" spans="1:3" ht="15.5">
      <c r="A514" s="101"/>
      <c r="B514" s="15"/>
      <c r="C514" s="16"/>
    </row>
    <row r="515" spans="1:3" ht="15.5">
      <c r="A515" s="101"/>
      <c r="B515" s="15"/>
      <c r="C515" s="16"/>
    </row>
    <row r="516" spans="1:3" ht="15.5">
      <c r="A516" s="101"/>
      <c r="B516" s="15"/>
      <c r="C516" s="16"/>
    </row>
    <row r="517" spans="1:3" ht="15.5">
      <c r="A517" s="101"/>
      <c r="B517" s="15"/>
      <c r="C517" s="16"/>
    </row>
    <row r="518" spans="1:3" ht="15.5">
      <c r="A518" s="101"/>
      <c r="B518" s="15"/>
      <c r="C518" s="16"/>
    </row>
    <row r="519" spans="1:3" ht="15.5">
      <c r="A519" s="101"/>
      <c r="B519" s="15"/>
      <c r="C519" s="16"/>
    </row>
    <row r="520" spans="1:3" ht="15.5">
      <c r="A520" s="101"/>
      <c r="B520" s="15"/>
      <c r="C520" s="16"/>
    </row>
    <row r="521" spans="1:3" ht="15.5">
      <c r="A521" s="101"/>
      <c r="B521" s="15"/>
      <c r="C521" s="16"/>
    </row>
    <row r="522" spans="1:3" ht="15.5">
      <c r="A522" s="101"/>
      <c r="B522" s="15"/>
      <c r="C522" s="16"/>
    </row>
    <row r="523" spans="1:3" ht="15.5">
      <c r="A523" s="101"/>
      <c r="B523" s="15"/>
      <c r="C523" s="16"/>
    </row>
    <row r="524" spans="1:3" ht="15.5">
      <c r="A524" s="101"/>
      <c r="B524" s="15"/>
      <c r="C524" s="16"/>
    </row>
    <row r="525" spans="1:3" ht="15.5">
      <c r="A525" s="101"/>
      <c r="B525" s="15"/>
      <c r="C525" s="16"/>
    </row>
    <row r="526" spans="1:3" ht="15.5">
      <c r="A526" s="101"/>
      <c r="B526" s="15"/>
      <c r="C526" s="16"/>
    </row>
    <row r="527" spans="1:3" ht="15.5">
      <c r="A527" s="101"/>
      <c r="B527" s="15"/>
      <c r="C527" s="16"/>
    </row>
    <row r="528" spans="1:3" ht="15.5">
      <c r="A528" s="101"/>
      <c r="B528" s="15"/>
      <c r="C528" s="16"/>
    </row>
    <row r="529" spans="1:3" ht="15.5">
      <c r="A529" s="101"/>
      <c r="B529" s="15"/>
      <c r="C529" s="16"/>
    </row>
    <row r="530" spans="1:3" ht="15.5">
      <c r="A530" s="101"/>
      <c r="B530" s="15"/>
      <c r="C530" s="16"/>
    </row>
    <row r="531" spans="1:3" ht="15.5">
      <c r="A531" s="101"/>
      <c r="B531" s="15"/>
      <c r="C531" s="16"/>
    </row>
    <row r="532" spans="1:3" ht="15.5">
      <c r="A532" s="101"/>
      <c r="B532" s="15"/>
      <c r="C532" s="16"/>
    </row>
    <row r="533" spans="1:3" ht="15.5">
      <c r="A533" s="101"/>
      <c r="B533" s="15"/>
      <c r="C533" s="16"/>
    </row>
    <row r="534" spans="1:3" ht="15.5">
      <c r="A534" s="101"/>
      <c r="B534" s="15"/>
      <c r="C534" s="16"/>
    </row>
    <row r="535" spans="1:3" ht="15.5">
      <c r="A535" s="101"/>
      <c r="B535" s="15"/>
      <c r="C535" s="16"/>
    </row>
    <row r="536" spans="1:3" ht="15.5">
      <c r="A536" s="101"/>
      <c r="B536" s="15"/>
      <c r="C536" s="16"/>
    </row>
    <row r="537" spans="1:3" ht="15.5">
      <c r="A537" s="101"/>
      <c r="B537" s="15"/>
      <c r="C537" s="16"/>
    </row>
    <row r="538" spans="1:3" ht="15.5">
      <c r="A538" s="101"/>
      <c r="B538" s="15"/>
      <c r="C538" s="16"/>
    </row>
    <row r="539" spans="1:3" ht="15.5">
      <c r="A539" s="101"/>
      <c r="B539" s="15"/>
      <c r="C539" s="16"/>
    </row>
    <row r="540" spans="1:3" ht="15.5">
      <c r="A540" s="101"/>
      <c r="B540" s="15"/>
      <c r="C540" s="16"/>
    </row>
    <row r="541" spans="1:3" ht="15.5">
      <c r="A541" s="101"/>
      <c r="B541" s="15"/>
      <c r="C541" s="16"/>
    </row>
    <row r="542" spans="1:3" ht="15.5">
      <c r="A542" s="101"/>
      <c r="B542" s="15"/>
      <c r="C542" s="16"/>
    </row>
    <row r="543" spans="1:3" ht="15.5">
      <c r="A543" s="101"/>
      <c r="B543" s="15"/>
      <c r="C543" s="16"/>
    </row>
    <row r="544" spans="1:3" ht="15.5">
      <c r="A544" s="101"/>
      <c r="B544" s="15"/>
      <c r="C544" s="16"/>
    </row>
    <row r="545" spans="1:3" ht="15.5">
      <c r="A545" s="101"/>
      <c r="B545" s="15"/>
      <c r="C545" s="16"/>
    </row>
    <row r="546" spans="1:3" ht="15.5">
      <c r="A546" s="101"/>
      <c r="B546" s="15"/>
      <c r="C546" s="16"/>
    </row>
    <row r="547" spans="1:3" ht="15.5">
      <c r="A547" s="101"/>
      <c r="B547" s="15"/>
      <c r="C547" s="16"/>
    </row>
    <row r="548" spans="1:3" ht="15.5">
      <c r="A548" s="101"/>
      <c r="B548" s="15"/>
      <c r="C548" s="16"/>
    </row>
    <row r="549" spans="1:3" ht="15.5">
      <c r="A549" s="101"/>
      <c r="B549" s="15"/>
      <c r="C549" s="16"/>
    </row>
    <row r="550" spans="1:3" ht="15.5">
      <c r="A550" s="101"/>
      <c r="B550" s="15"/>
      <c r="C550" s="16"/>
    </row>
    <row r="551" spans="1:3" ht="15.5">
      <c r="A551" s="101"/>
      <c r="B551" s="15"/>
      <c r="C551" s="16"/>
    </row>
    <row r="552" spans="1:3" ht="15.5">
      <c r="A552" s="101"/>
      <c r="B552" s="15"/>
      <c r="C552" s="16"/>
    </row>
    <row r="553" spans="1:3" ht="15.5">
      <c r="A553" s="101"/>
      <c r="B553" s="15"/>
      <c r="C553" s="16"/>
    </row>
    <row r="554" spans="1:3" ht="15.5">
      <c r="A554" s="101"/>
      <c r="B554" s="15"/>
      <c r="C554" s="16"/>
    </row>
    <row r="555" spans="1:3" ht="15.5">
      <c r="A555" s="101"/>
      <c r="B555" s="15"/>
      <c r="C555" s="16"/>
    </row>
    <row r="556" spans="1:3" ht="15.5">
      <c r="A556" s="101"/>
      <c r="B556" s="15"/>
      <c r="C556" s="16"/>
    </row>
    <row r="557" spans="1:3" ht="15.5">
      <c r="A557" s="101"/>
      <c r="B557" s="15"/>
      <c r="C557" s="16"/>
    </row>
    <row r="558" spans="1:3" ht="15.5">
      <c r="A558" s="101"/>
      <c r="B558" s="15"/>
      <c r="C558" s="16"/>
    </row>
    <row r="559" spans="1:3" ht="15.5">
      <c r="A559" s="101"/>
      <c r="B559" s="15"/>
      <c r="C559" s="16"/>
    </row>
    <row r="560" spans="1:3" ht="15.5">
      <c r="A560" s="101"/>
      <c r="B560" s="15"/>
      <c r="C560" s="16"/>
    </row>
    <row r="561" spans="1:3" ht="15.5">
      <c r="A561" s="101"/>
      <c r="B561" s="15"/>
      <c r="C561" s="16"/>
    </row>
    <row r="562" spans="1:3" ht="15.5">
      <c r="A562" s="101"/>
      <c r="B562" s="15"/>
      <c r="C562" s="16"/>
    </row>
    <row r="563" spans="1:3" ht="15.5">
      <c r="A563" s="101"/>
      <c r="B563" s="15"/>
      <c r="C563" s="16"/>
    </row>
    <row r="564" spans="1:3" ht="15.5">
      <c r="A564" s="101"/>
      <c r="B564" s="15"/>
      <c r="C564" s="16"/>
    </row>
    <row r="565" spans="1:3" ht="15.5">
      <c r="A565" s="101"/>
      <c r="B565" s="15"/>
      <c r="C565" s="16"/>
    </row>
    <row r="566" spans="1:3" ht="15.5">
      <c r="A566" s="101"/>
      <c r="B566" s="15"/>
      <c r="C566" s="16"/>
    </row>
    <row r="567" spans="1:3" ht="15.5">
      <c r="A567" s="101"/>
      <c r="B567" s="15"/>
      <c r="C567" s="16"/>
    </row>
    <row r="568" spans="1:3" ht="15.5">
      <c r="A568" s="101"/>
      <c r="B568" s="15"/>
      <c r="C568" s="16"/>
    </row>
    <row r="569" spans="1:3" ht="15.5">
      <c r="A569" s="101"/>
      <c r="B569" s="15"/>
      <c r="C569" s="16"/>
    </row>
    <row r="570" spans="1:3" ht="15.5">
      <c r="A570" s="101"/>
      <c r="B570" s="15"/>
      <c r="C570" s="16"/>
    </row>
    <row r="571" spans="1:3" ht="15.5">
      <c r="A571" s="101"/>
      <c r="B571" s="15"/>
      <c r="C571" s="16"/>
    </row>
    <row r="572" spans="1:3" ht="15.5">
      <c r="A572" s="101"/>
      <c r="B572" s="15"/>
      <c r="C572" s="16"/>
    </row>
    <row r="573" spans="1:3" ht="15.5">
      <c r="A573" s="101"/>
      <c r="B573" s="15"/>
      <c r="C573" s="16"/>
    </row>
    <row r="574" spans="1:3" ht="15.5">
      <c r="A574" s="101"/>
      <c r="B574" s="15"/>
      <c r="C574" s="16"/>
    </row>
    <row r="575" spans="1:3" ht="15.5">
      <c r="A575" s="101"/>
      <c r="B575" s="15"/>
      <c r="C575" s="16"/>
    </row>
    <row r="576" spans="1:3" ht="15.5">
      <c r="A576" s="101"/>
      <c r="B576" s="15"/>
      <c r="C576" s="16"/>
    </row>
    <row r="577" spans="1:3" ht="15.5">
      <c r="A577" s="101"/>
      <c r="B577" s="15"/>
      <c r="C577" s="16"/>
    </row>
    <row r="578" spans="1:3" ht="15.5">
      <c r="A578" s="101"/>
      <c r="B578" s="15"/>
      <c r="C578" s="16"/>
    </row>
    <row r="579" spans="1:3" ht="15.5">
      <c r="A579" s="101"/>
      <c r="B579" s="15"/>
      <c r="C579" s="16"/>
    </row>
    <row r="580" spans="1:3" ht="15.5">
      <c r="A580" s="101"/>
      <c r="B580" s="15"/>
      <c r="C580" s="16"/>
    </row>
    <row r="581" spans="1:3" ht="15.5">
      <c r="A581" s="101"/>
      <c r="B581" s="15"/>
      <c r="C581" s="16"/>
    </row>
    <row r="582" spans="1:3" ht="15.5">
      <c r="A582" s="101"/>
      <c r="B582" s="15"/>
      <c r="C582" s="16"/>
    </row>
    <row r="583" spans="1:3" ht="15.5">
      <c r="A583" s="101"/>
      <c r="B583" s="15"/>
      <c r="C583" s="16"/>
    </row>
    <row r="584" spans="1:3" ht="15.5">
      <c r="A584" s="101"/>
      <c r="B584" s="15"/>
      <c r="C584" s="16"/>
    </row>
    <row r="585" spans="1:3" ht="15.5">
      <c r="A585" s="101"/>
      <c r="B585" s="15"/>
      <c r="C585" s="16"/>
    </row>
    <row r="586" spans="1:3" ht="15.5">
      <c r="A586" s="101"/>
      <c r="B586" s="15"/>
      <c r="C586" s="16"/>
    </row>
    <row r="587" spans="1:3" ht="15.5">
      <c r="A587" s="101"/>
      <c r="B587" s="15"/>
      <c r="C587" s="16"/>
    </row>
    <row r="588" spans="1:3" ht="15.5">
      <c r="A588" s="101"/>
      <c r="B588" s="15"/>
      <c r="C588" s="16"/>
    </row>
    <row r="589" spans="1:3" ht="15.5">
      <c r="A589" s="101"/>
      <c r="B589" s="15"/>
      <c r="C589" s="16"/>
    </row>
    <row r="590" spans="1:3" ht="15.5">
      <c r="A590" s="101"/>
      <c r="B590" s="15"/>
      <c r="C590" s="16"/>
    </row>
    <row r="591" spans="1:3" ht="15.5">
      <c r="A591" s="101"/>
      <c r="B591" s="15"/>
      <c r="C591" s="16"/>
    </row>
    <row r="592" spans="1:3" ht="15.5">
      <c r="A592" s="101"/>
      <c r="B592" s="15"/>
      <c r="C592" s="16"/>
    </row>
    <row r="593" spans="1:3" ht="15.5">
      <c r="A593" s="101"/>
      <c r="B593" s="15"/>
      <c r="C593" s="16"/>
    </row>
    <row r="594" spans="1:3" ht="15.5">
      <c r="A594" s="101"/>
      <c r="B594" s="15"/>
      <c r="C594" s="16"/>
    </row>
    <row r="595" spans="1:3" ht="15.5">
      <c r="A595" s="101"/>
      <c r="B595" s="15"/>
      <c r="C595" s="16"/>
    </row>
    <row r="596" spans="1:3" ht="15.5">
      <c r="A596" s="101"/>
      <c r="B596" s="15"/>
      <c r="C596" s="16"/>
    </row>
    <row r="597" spans="1:3" ht="15.5">
      <c r="A597" s="101"/>
      <c r="B597" s="15"/>
      <c r="C597" s="16"/>
    </row>
    <row r="598" spans="1:3" ht="15.5">
      <c r="A598" s="101"/>
      <c r="B598" s="15"/>
      <c r="C598" s="16"/>
    </row>
    <row r="599" spans="1:3" ht="15.5">
      <c r="A599" s="101"/>
      <c r="B599" s="15"/>
      <c r="C599" s="16"/>
    </row>
    <row r="600" spans="1:3" ht="15.5">
      <c r="A600" s="101"/>
      <c r="B600" s="15"/>
      <c r="C600" s="16"/>
    </row>
    <row r="601" spans="1:3" ht="15.5">
      <c r="A601" s="101"/>
      <c r="B601" s="15"/>
      <c r="C601" s="16"/>
    </row>
    <row r="602" spans="1:3" ht="15.5">
      <c r="A602" s="101"/>
      <c r="B602" s="15"/>
      <c r="C602" s="16"/>
    </row>
    <row r="603" spans="1:3" ht="15.5">
      <c r="A603" s="101"/>
      <c r="B603" s="15"/>
      <c r="C603" s="16"/>
    </row>
    <row r="604" spans="1:3" ht="15.5">
      <c r="A604" s="101"/>
      <c r="B604" s="15"/>
      <c r="C604" s="16"/>
    </row>
    <row r="605" spans="1:3" ht="15.5">
      <c r="A605" s="101"/>
      <c r="B605" s="15"/>
      <c r="C605" s="16"/>
    </row>
    <row r="606" spans="1:3" ht="15.5">
      <c r="A606" s="101"/>
      <c r="B606" s="15"/>
      <c r="C606" s="16"/>
    </row>
    <row r="607" spans="1:3" ht="15.5">
      <c r="A607" s="101"/>
      <c r="B607" s="15"/>
      <c r="C607" s="16"/>
    </row>
    <row r="608" spans="1:3" ht="15.5">
      <c r="A608" s="101"/>
      <c r="B608" s="15"/>
      <c r="C608" s="16"/>
    </row>
    <row r="609" spans="1:3" ht="15.5">
      <c r="A609" s="101"/>
      <c r="B609" s="15"/>
      <c r="C609" s="16"/>
    </row>
    <row r="610" spans="1:3" ht="15.5">
      <c r="A610" s="101"/>
      <c r="B610" s="15"/>
      <c r="C610" s="16"/>
    </row>
    <row r="611" spans="1:3" ht="15.5">
      <c r="A611" s="101"/>
      <c r="B611" s="15"/>
      <c r="C611" s="16"/>
    </row>
    <row r="612" spans="1:3" ht="15.5">
      <c r="A612" s="101"/>
      <c r="B612" s="15"/>
      <c r="C612" s="16"/>
    </row>
    <row r="613" spans="1:3" ht="15.5">
      <c r="A613" s="101"/>
      <c r="B613" s="15"/>
      <c r="C613" s="16"/>
    </row>
    <row r="614" spans="1:3" ht="15.5">
      <c r="A614" s="101"/>
      <c r="B614" s="15"/>
      <c r="C614" s="16"/>
    </row>
    <row r="615" spans="1:3" ht="15.5">
      <c r="A615" s="101"/>
      <c r="B615" s="15"/>
      <c r="C615" s="16"/>
    </row>
    <row r="616" spans="1:3" ht="15.5">
      <c r="A616" s="101"/>
      <c r="B616" s="15"/>
      <c r="C616" s="16"/>
    </row>
    <row r="617" spans="1:3" ht="15.5">
      <c r="A617" s="101"/>
      <c r="B617" s="15"/>
      <c r="C617" s="16"/>
    </row>
    <row r="618" spans="1:3" ht="15.5">
      <c r="A618" s="101"/>
      <c r="B618" s="15"/>
      <c r="C618" s="16"/>
    </row>
    <row r="619" spans="1:3" ht="15.5">
      <c r="A619" s="101"/>
      <c r="B619" s="15"/>
      <c r="C619" s="16"/>
    </row>
    <row r="620" spans="1:3" ht="15.5">
      <c r="A620" s="101"/>
      <c r="B620" s="15"/>
      <c r="C620" s="16"/>
    </row>
    <row r="621" spans="1:3" ht="15.5">
      <c r="A621" s="101"/>
      <c r="B621" s="15"/>
      <c r="C621" s="16"/>
    </row>
    <row r="622" spans="1:3" ht="15.5">
      <c r="A622" s="101"/>
      <c r="B622" s="15"/>
      <c r="C622" s="16"/>
    </row>
    <row r="623" spans="1:3" ht="15.5">
      <c r="A623" s="101"/>
      <c r="B623" s="15"/>
      <c r="C623" s="16"/>
    </row>
    <row r="624" spans="1:3" ht="15.5">
      <c r="A624" s="101"/>
      <c r="B624" s="15"/>
      <c r="C624" s="16"/>
    </row>
    <row r="625" spans="1:3" ht="15.5">
      <c r="A625" s="101"/>
      <c r="B625" s="15"/>
      <c r="C625" s="16"/>
    </row>
    <row r="626" spans="1:3" ht="15.5">
      <c r="A626" s="101"/>
      <c r="B626" s="15"/>
      <c r="C626" s="16"/>
    </row>
    <row r="627" spans="1:3" ht="15.5">
      <c r="A627" s="101"/>
      <c r="B627" s="15"/>
      <c r="C627" s="16"/>
    </row>
  </sheetData>
  <mergeCells count="17">
    <mergeCell ref="B2:E2"/>
    <mergeCell ref="B3:E3"/>
    <mergeCell ref="B4:E4"/>
    <mergeCell ref="B5:E5"/>
    <mergeCell ref="B6:K6"/>
    <mergeCell ref="L418:L420"/>
    <mergeCell ref="A7:K7"/>
    <mergeCell ref="L236:L239"/>
    <mergeCell ref="L242:L243"/>
    <mergeCell ref="L250:L251"/>
    <mergeCell ref="L208:L209"/>
    <mergeCell ref="A9:K9"/>
    <mergeCell ref="C10:E10"/>
    <mergeCell ref="F10:K10"/>
    <mergeCell ref="C11:E11"/>
    <mergeCell ref="F11:K11"/>
    <mergeCell ref="L203:L20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F81F-1A51-4088-94D7-DCB270A7FBEF}">
  <dimension ref="A1:K146"/>
  <sheetViews>
    <sheetView topLeftCell="B132" zoomScale="145" zoomScaleNormal="145" workbookViewId="0">
      <selection activeCell="A136" sqref="A136:I136"/>
    </sheetView>
  </sheetViews>
  <sheetFormatPr defaultRowHeight="14.5"/>
  <cols>
    <col min="2" max="2" width="40.453125" customWidth="1"/>
    <col min="3" max="3" width="9" bestFit="1" customWidth="1"/>
    <col min="4" max="4" width="5.7265625" bestFit="1" customWidth="1"/>
    <col min="5" max="5" width="11.81640625" bestFit="1" customWidth="1"/>
    <col min="6" max="6" width="12.26953125" bestFit="1" customWidth="1"/>
    <col min="7" max="7" width="17.81640625" customWidth="1"/>
    <col min="10" max="10" width="19" style="364" customWidth="1"/>
    <col min="11" max="11" width="22.81640625" style="364" customWidth="1"/>
  </cols>
  <sheetData>
    <row r="1" spans="1:11" ht="24.75" customHeight="1" thickBot="1">
      <c r="A1" s="664" t="s">
        <v>979</v>
      </c>
      <c r="B1" s="665"/>
      <c r="C1" s="665"/>
      <c r="D1" s="665"/>
      <c r="E1" s="665"/>
      <c r="F1" s="665"/>
      <c r="G1" s="665"/>
      <c r="H1" s="665"/>
      <c r="I1" s="665"/>
      <c r="J1" s="665"/>
      <c r="K1" s="666"/>
    </row>
    <row r="2" spans="1:11">
      <c r="A2" s="474"/>
      <c r="B2" s="474"/>
      <c r="C2" s="474"/>
      <c r="D2" s="474"/>
      <c r="E2" s="503"/>
      <c r="F2" s="658"/>
      <c r="G2" s="658"/>
      <c r="H2" s="503"/>
      <c r="I2" s="503"/>
      <c r="J2" s="479"/>
      <c r="K2" s="479"/>
    </row>
    <row r="3" spans="1:11">
      <c r="A3" s="474"/>
      <c r="B3" s="474"/>
      <c r="C3" s="474"/>
      <c r="D3" s="474"/>
      <c r="E3" s="504"/>
      <c r="F3" s="662"/>
      <c r="G3" s="662"/>
      <c r="H3" s="504"/>
      <c r="I3" s="504"/>
      <c r="J3" s="479"/>
      <c r="K3" s="479"/>
    </row>
    <row r="4" spans="1:11">
      <c r="A4" s="657"/>
      <c r="B4" s="657"/>
      <c r="C4" s="657"/>
      <c r="D4" s="657"/>
      <c r="E4" s="657"/>
      <c r="F4" s="657"/>
      <c r="G4" s="657"/>
      <c r="H4" s="657"/>
      <c r="I4" s="657"/>
      <c r="J4" s="479"/>
      <c r="K4" s="479"/>
    </row>
    <row r="5" spans="1:11" ht="15" thickBot="1">
      <c r="A5" s="663" t="s">
        <v>1128</v>
      </c>
      <c r="B5" s="663"/>
      <c r="C5" s="663"/>
      <c r="D5" s="663"/>
      <c r="E5" s="663"/>
      <c r="F5" s="663"/>
      <c r="G5" s="663"/>
      <c r="H5" s="663"/>
      <c r="I5" s="663"/>
      <c r="J5" s="479"/>
      <c r="K5" s="479"/>
    </row>
    <row r="6" spans="1:11" ht="32.25" customHeight="1" thickBot="1">
      <c r="A6" s="659" t="s">
        <v>385</v>
      </c>
      <c r="B6" s="660"/>
      <c r="C6" s="481" t="s">
        <v>974</v>
      </c>
      <c r="D6" s="481" t="s">
        <v>81</v>
      </c>
      <c r="E6" s="661" t="s">
        <v>975</v>
      </c>
      <c r="F6" s="661"/>
      <c r="G6" s="481" t="s">
        <v>382</v>
      </c>
      <c r="H6" s="661" t="s">
        <v>401</v>
      </c>
      <c r="I6" s="661"/>
      <c r="J6" s="492" t="s">
        <v>1049</v>
      </c>
      <c r="K6" s="493" t="s">
        <v>1050</v>
      </c>
    </row>
    <row r="7" spans="1:11" ht="32.25" customHeight="1">
      <c r="A7" s="253" t="s">
        <v>409</v>
      </c>
      <c r="B7" s="254" t="s">
        <v>406</v>
      </c>
      <c r="C7" s="253" t="s">
        <v>158</v>
      </c>
      <c r="D7" s="253" t="s">
        <v>384</v>
      </c>
      <c r="E7" s="653">
        <v>0.13</v>
      </c>
      <c r="F7" s="653"/>
      <c r="G7" s="255">
        <v>24.16</v>
      </c>
      <c r="H7" s="654">
        <v>3.1408</v>
      </c>
      <c r="I7" s="654"/>
      <c r="J7" s="479">
        <f>G7-(G7*'Planilha Orçamentária'!$H$6)</f>
        <v>20.76101073103807</v>
      </c>
      <c r="K7" s="479">
        <f>E7*J7</f>
        <v>2.6989313950349492</v>
      </c>
    </row>
    <row r="8" spans="1:11">
      <c r="A8" s="253" t="s">
        <v>408</v>
      </c>
      <c r="B8" s="254" t="s">
        <v>407</v>
      </c>
      <c r="C8" s="253" t="s">
        <v>158</v>
      </c>
      <c r="D8" s="253" t="s">
        <v>384</v>
      </c>
      <c r="E8" s="653">
        <v>1.3</v>
      </c>
      <c r="F8" s="653"/>
      <c r="G8" s="255">
        <v>18.46</v>
      </c>
      <c r="H8" s="654">
        <v>23.998000000000001</v>
      </c>
      <c r="I8" s="654"/>
      <c r="J8" s="479">
        <f>G8-(G8*'Planilha Orçamentária'!$H$6)</f>
        <v>15.862924590023294</v>
      </c>
      <c r="K8" s="479">
        <f>E8*J8</f>
        <v>20.621801967030283</v>
      </c>
    </row>
    <row r="9" spans="1:11">
      <c r="A9" s="474"/>
      <c r="B9" s="474"/>
      <c r="C9" s="474"/>
      <c r="D9" s="474"/>
      <c r="E9" s="656" t="s">
        <v>976</v>
      </c>
      <c r="F9" s="656"/>
      <c r="G9" s="656"/>
      <c r="H9" s="655">
        <v>27.14</v>
      </c>
      <c r="I9" s="655"/>
      <c r="J9" s="479"/>
      <c r="K9" s="479">
        <f>SUM(K7:K8)</f>
        <v>23.320733362065234</v>
      </c>
    </row>
    <row r="10" spans="1:11" ht="15.75" customHeight="1" thickBot="1">
      <c r="A10" s="474"/>
      <c r="B10" s="474"/>
      <c r="C10" s="474"/>
      <c r="D10" s="474"/>
      <c r="E10" s="657"/>
      <c r="F10" s="657"/>
      <c r="G10" s="657"/>
      <c r="H10" s="657"/>
      <c r="I10" s="657"/>
      <c r="J10" s="479"/>
      <c r="K10" s="479"/>
    </row>
    <row r="11" spans="1:11" ht="15" thickBot="1">
      <c r="A11" s="499"/>
      <c r="B11" s="500"/>
      <c r="C11" s="500"/>
      <c r="D11" s="500"/>
      <c r="E11" s="667" t="s">
        <v>977</v>
      </c>
      <c r="F11" s="667"/>
      <c r="G11" s="667"/>
      <c r="H11" s="668">
        <v>27.14</v>
      </c>
      <c r="I11" s="668"/>
      <c r="J11" s="486"/>
      <c r="K11" s="487">
        <f>K9</f>
        <v>23.320733362065234</v>
      </c>
    </row>
    <row r="12" spans="1:11" ht="15" thickBot="1">
      <c r="A12" s="501"/>
      <c r="B12" s="502"/>
      <c r="C12" s="502"/>
      <c r="D12" s="502"/>
      <c r="E12" s="651" t="s">
        <v>978</v>
      </c>
      <c r="F12" s="651"/>
      <c r="G12" s="651"/>
      <c r="H12" s="652">
        <f>H11+(H11*'Planilha Orçamentária'!I4)</f>
        <v>33.348910748065641</v>
      </c>
      <c r="I12" s="652"/>
      <c r="J12" s="488"/>
      <c r="K12" s="489">
        <f>TRUNC(K11+(K11*'Planilha Orçamentária'!I4),2)</f>
        <v>28.65</v>
      </c>
    </row>
    <row r="13" spans="1:11" ht="15" customHeight="1">
      <c r="A13" s="247"/>
      <c r="B13" s="247"/>
      <c r="C13" s="247"/>
      <c r="D13" s="247"/>
      <c r="E13" s="247"/>
      <c r="F13" s="247"/>
      <c r="G13" s="247"/>
      <c r="H13" s="247"/>
      <c r="I13" s="247"/>
      <c r="J13" s="479"/>
      <c r="K13" s="479"/>
    </row>
    <row r="14" spans="1:11">
      <c r="A14" s="247"/>
      <c r="B14" s="247"/>
      <c r="C14" s="247"/>
      <c r="D14" s="247"/>
      <c r="E14" s="247"/>
      <c r="F14" s="247"/>
      <c r="G14" s="247"/>
      <c r="H14" s="247"/>
      <c r="I14" s="247"/>
      <c r="J14" s="479"/>
      <c r="K14" s="479"/>
    </row>
    <row r="15" spans="1:11">
      <c r="A15" s="408"/>
      <c r="B15" s="408"/>
      <c r="C15" s="408"/>
      <c r="D15" s="408"/>
      <c r="E15" s="505"/>
      <c r="F15" s="649"/>
      <c r="G15" s="649"/>
      <c r="H15" s="505"/>
      <c r="I15" s="505"/>
      <c r="J15" s="479"/>
      <c r="K15" s="479"/>
    </row>
    <row r="16" spans="1:11">
      <c r="A16" s="408"/>
      <c r="B16" s="408"/>
      <c r="C16" s="408"/>
      <c r="D16" s="408"/>
      <c r="E16" s="475"/>
      <c r="F16" s="669"/>
      <c r="G16" s="669"/>
      <c r="H16" s="475"/>
      <c r="I16" s="475"/>
      <c r="J16" s="479"/>
      <c r="K16" s="479"/>
    </row>
    <row r="17" spans="1:11">
      <c r="A17" s="643"/>
      <c r="B17" s="643"/>
      <c r="C17" s="643"/>
      <c r="D17" s="643"/>
      <c r="E17" s="643"/>
      <c r="F17" s="643"/>
      <c r="G17" s="643"/>
      <c r="H17" s="643"/>
      <c r="I17" s="643"/>
      <c r="J17" s="479"/>
      <c r="K17" s="479"/>
    </row>
    <row r="18" spans="1:11" ht="15.75" customHeight="1">
      <c r="A18" s="649" t="s">
        <v>1027</v>
      </c>
      <c r="B18" s="649"/>
      <c r="C18" s="649"/>
      <c r="D18" s="649"/>
      <c r="E18" s="649"/>
      <c r="F18" s="649"/>
      <c r="G18" s="649"/>
      <c r="H18" s="649"/>
      <c r="I18" s="649"/>
      <c r="J18" s="649"/>
      <c r="K18" s="649"/>
    </row>
    <row r="19" spans="1:11" ht="15" thickBot="1">
      <c r="A19" s="650"/>
      <c r="B19" s="650"/>
      <c r="C19" s="650"/>
      <c r="D19" s="650"/>
      <c r="E19" s="650"/>
      <c r="F19" s="650"/>
      <c r="G19" s="650"/>
      <c r="H19" s="650"/>
      <c r="I19" s="650"/>
      <c r="J19" s="650"/>
      <c r="K19" s="650"/>
    </row>
    <row r="20" spans="1:11" ht="29">
      <c r="A20" s="476" t="s">
        <v>1029</v>
      </c>
      <c r="B20" s="477" t="s">
        <v>1030</v>
      </c>
      <c r="C20" s="476" t="s">
        <v>1031</v>
      </c>
      <c r="D20" s="476" t="s">
        <v>127</v>
      </c>
      <c r="E20" s="639">
        <v>8</v>
      </c>
      <c r="F20" s="639"/>
      <c r="G20" s="478">
        <v>2.17</v>
      </c>
      <c r="H20" s="640">
        <v>17.36</v>
      </c>
      <c r="I20" s="640"/>
      <c r="J20" s="479">
        <f>G20-(G20*'Planilha Orçamentária'!$H$6)</f>
        <v>1.864709987017906</v>
      </c>
      <c r="K20" s="479">
        <f>E20*J20</f>
        <v>14.917679896143248</v>
      </c>
    </row>
    <row r="21" spans="1:11" ht="29">
      <c r="A21" s="476" t="s">
        <v>1032</v>
      </c>
      <c r="B21" s="477" t="s">
        <v>1033</v>
      </c>
      <c r="C21" s="476" t="s">
        <v>1031</v>
      </c>
      <c r="D21" s="476" t="s">
        <v>133</v>
      </c>
      <c r="E21" s="639">
        <v>0.3</v>
      </c>
      <c r="F21" s="639"/>
      <c r="G21" s="478">
        <v>1.29</v>
      </c>
      <c r="H21" s="640">
        <v>0.38700000000000001</v>
      </c>
      <c r="I21" s="640"/>
      <c r="J21" s="479">
        <f>G21-(G21*'Planilha Orçamentária'!$H$6)</f>
        <v>1.1085142319138703</v>
      </c>
      <c r="K21" s="479">
        <f t="shared" ref="K21:K26" si="0">E21*J21</f>
        <v>0.33255426957416107</v>
      </c>
    </row>
    <row r="22" spans="1:11" ht="29">
      <c r="A22" s="476" t="s">
        <v>1034</v>
      </c>
      <c r="B22" s="477" t="s">
        <v>1035</v>
      </c>
      <c r="C22" s="476" t="s">
        <v>1031</v>
      </c>
      <c r="D22" s="476" t="s">
        <v>133</v>
      </c>
      <c r="E22" s="639">
        <v>0.25</v>
      </c>
      <c r="F22" s="639"/>
      <c r="G22" s="478">
        <v>0.9</v>
      </c>
      <c r="H22" s="640">
        <v>0.22500000000000001</v>
      </c>
      <c r="I22" s="640"/>
      <c r="J22" s="479">
        <f>G22-(G22*'Planilha Orçamentária'!$H$6)</f>
        <v>0.77338202226549102</v>
      </c>
      <c r="K22" s="479">
        <f t="shared" si="0"/>
        <v>0.19334550556637276</v>
      </c>
    </row>
    <row r="23" spans="1:11" ht="29">
      <c r="A23" s="476" t="s">
        <v>1036</v>
      </c>
      <c r="B23" s="477" t="s">
        <v>1037</v>
      </c>
      <c r="C23" s="476" t="s">
        <v>1031</v>
      </c>
      <c r="D23" s="476" t="s">
        <v>127</v>
      </c>
      <c r="E23" s="639">
        <v>4</v>
      </c>
      <c r="F23" s="639"/>
      <c r="G23" s="478">
        <v>33.35</v>
      </c>
      <c r="H23" s="640">
        <v>133.4</v>
      </c>
      <c r="I23" s="640"/>
      <c r="J23" s="479">
        <f>G23-(G23*'Planilha Orçamentária'!$H$6)</f>
        <v>28.658100491726806</v>
      </c>
      <c r="K23" s="479">
        <f t="shared" si="0"/>
        <v>114.63240196690722</v>
      </c>
    </row>
    <row r="24" spans="1:11" ht="29">
      <c r="A24" s="476" t="s">
        <v>1038</v>
      </c>
      <c r="B24" s="477" t="s">
        <v>1039</v>
      </c>
      <c r="C24" s="476" t="s">
        <v>1031</v>
      </c>
      <c r="D24" s="476" t="s">
        <v>127</v>
      </c>
      <c r="E24" s="639">
        <v>1</v>
      </c>
      <c r="F24" s="639"/>
      <c r="G24" s="478">
        <v>182.78</v>
      </c>
      <c r="H24" s="640">
        <v>182.78</v>
      </c>
      <c r="I24" s="640"/>
      <c r="J24" s="479">
        <f>G24-(G24*'Planilha Orçamentária'!$H$6)</f>
        <v>157.06529558854049</v>
      </c>
      <c r="K24" s="479">
        <f t="shared" si="0"/>
        <v>157.06529558854049</v>
      </c>
    </row>
    <row r="25" spans="1:11" ht="29">
      <c r="A25" s="476" t="s">
        <v>1040</v>
      </c>
      <c r="B25" s="477" t="s">
        <v>1041</v>
      </c>
      <c r="C25" s="476" t="s">
        <v>1031</v>
      </c>
      <c r="D25" s="476" t="s">
        <v>127</v>
      </c>
      <c r="E25" s="639">
        <v>2</v>
      </c>
      <c r="F25" s="639"/>
      <c r="G25" s="478">
        <v>35</v>
      </c>
      <c r="H25" s="640">
        <v>70</v>
      </c>
      <c r="I25" s="640"/>
      <c r="J25" s="479">
        <f>G25-(G25*'Planilha Orçamentária'!$H$6)</f>
        <v>30.075967532546873</v>
      </c>
      <c r="K25" s="479">
        <f t="shared" si="0"/>
        <v>60.151935065093745</v>
      </c>
    </row>
    <row r="26" spans="1:11" ht="29.5" thickBot="1">
      <c r="A26" s="476" t="s">
        <v>1042</v>
      </c>
      <c r="B26" s="477" t="s">
        <v>1043</v>
      </c>
      <c r="C26" s="476" t="s">
        <v>1031</v>
      </c>
      <c r="D26" s="476" t="s">
        <v>127</v>
      </c>
      <c r="E26" s="639">
        <v>8</v>
      </c>
      <c r="F26" s="639"/>
      <c r="G26" s="478">
        <v>1.4</v>
      </c>
      <c r="H26" s="640">
        <v>11.2</v>
      </c>
      <c r="I26" s="640"/>
      <c r="J26" s="479">
        <f>G26-(G26*'Planilha Orçamentária'!$H$6)</f>
        <v>1.2030387013018748</v>
      </c>
      <c r="K26" s="479">
        <f t="shared" si="0"/>
        <v>9.6243096104149988</v>
      </c>
    </row>
    <row r="27" spans="1:11" ht="15" thickBot="1">
      <c r="A27" s="409"/>
      <c r="B27" s="410"/>
      <c r="C27" s="410"/>
      <c r="D27" s="410"/>
      <c r="E27" s="641" t="s">
        <v>1044</v>
      </c>
      <c r="F27" s="641"/>
      <c r="G27" s="641"/>
      <c r="H27" s="642">
        <v>415.36</v>
      </c>
      <c r="I27" s="642"/>
      <c r="J27" s="488"/>
      <c r="K27" s="491">
        <f>SUM(K20:K26)</f>
        <v>356.91752190224031</v>
      </c>
    </row>
    <row r="28" spans="1:11" ht="15" customHeight="1" thickBot="1">
      <c r="A28" s="646" t="s">
        <v>1028</v>
      </c>
      <c r="B28" s="647"/>
      <c r="C28" s="480" t="s">
        <v>974</v>
      </c>
      <c r="D28" s="480" t="s">
        <v>81</v>
      </c>
      <c r="E28" s="648" t="s">
        <v>975</v>
      </c>
      <c r="F28" s="648"/>
      <c r="G28" s="480" t="s">
        <v>382</v>
      </c>
      <c r="H28" s="648" t="s">
        <v>401</v>
      </c>
      <c r="I28" s="648"/>
      <c r="J28" s="494" t="s">
        <v>1049</v>
      </c>
      <c r="K28" s="495" t="s">
        <v>1050</v>
      </c>
    </row>
    <row r="29" spans="1:11" ht="29">
      <c r="A29" s="476" t="s">
        <v>1045</v>
      </c>
      <c r="B29" s="477" t="s">
        <v>1046</v>
      </c>
      <c r="C29" s="476" t="s">
        <v>1031</v>
      </c>
      <c r="D29" s="476" t="s">
        <v>384</v>
      </c>
      <c r="E29" s="639">
        <v>1.5049999999999999</v>
      </c>
      <c r="F29" s="639"/>
      <c r="G29" s="478">
        <v>12.8461</v>
      </c>
      <c r="H29" s="640">
        <v>19.333380500000001</v>
      </c>
      <c r="I29" s="640"/>
      <c r="J29" s="479">
        <f>G29-(G29*'Planilha Orçamentária'!$H$6)</f>
        <v>11.038825329138582</v>
      </c>
      <c r="K29" s="479">
        <f t="shared" ref="K29:K30" si="1">E29*H29</f>
        <v>29.0967376525</v>
      </c>
    </row>
    <row r="30" spans="1:11" ht="29.5" thickBot="1">
      <c r="A30" s="476" t="s">
        <v>1047</v>
      </c>
      <c r="B30" s="477" t="s">
        <v>1048</v>
      </c>
      <c r="C30" s="476" t="s">
        <v>1031</v>
      </c>
      <c r="D30" s="476" t="s">
        <v>384</v>
      </c>
      <c r="E30" s="639">
        <v>1.5049999999999999</v>
      </c>
      <c r="F30" s="639"/>
      <c r="G30" s="478">
        <v>17.747</v>
      </c>
      <c r="H30" s="640">
        <v>26.709235</v>
      </c>
      <c r="I30" s="640"/>
      <c r="J30" s="479">
        <f>G30-(G30*'Planilha Orçamentária'!$H$6)</f>
        <v>15.250234165717409</v>
      </c>
      <c r="K30" s="479">
        <f t="shared" si="1"/>
        <v>40.197398674999995</v>
      </c>
    </row>
    <row r="31" spans="1:11" ht="15" thickBot="1">
      <c r="A31" s="409"/>
      <c r="B31" s="410"/>
      <c r="C31" s="410"/>
      <c r="D31" s="410"/>
      <c r="E31" s="641" t="s">
        <v>976</v>
      </c>
      <c r="F31" s="641"/>
      <c r="G31" s="641"/>
      <c r="H31" s="642">
        <v>46.04</v>
      </c>
      <c r="I31" s="642"/>
      <c r="J31" s="488"/>
      <c r="K31" s="491">
        <f>SUM(K29:K30)</f>
        <v>69.294136327499999</v>
      </c>
    </row>
    <row r="32" spans="1:11" ht="15" thickBot="1">
      <c r="A32" s="408"/>
      <c r="B32" s="408"/>
      <c r="C32" s="408"/>
      <c r="D32" s="408"/>
      <c r="E32" s="643"/>
      <c r="F32" s="643"/>
      <c r="G32" s="643"/>
      <c r="H32" s="643"/>
      <c r="I32" s="643"/>
      <c r="J32" s="479"/>
      <c r="K32" s="479"/>
    </row>
    <row r="33" spans="1:11" ht="15" thickBot="1">
      <c r="A33" s="484"/>
      <c r="B33" s="485"/>
      <c r="C33" s="485"/>
      <c r="D33" s="485"/>
      <c r="E33" s="644" t="s">
        <v>977</v>
      </c>
      <c r="F33" s="644"/>
      <c r="G33" s="644"/>
      <c r="H33" s="645">
        <v>461.39</v>
      </c>
      <c r="I33" s="645"/>
      <c r="J33" s="486"/>
      <c r="K33" s="490">
        <f>K27+K31</f>
        <v>426.21165822974029</v>
      </c>
    </row>
    <row r="34" spans="1:11" ht="15" thickBot="1">
      <c r="A34" s="409"/>
      <c r="B34" s="410"/>
      <c r="C34" s="410"/>
      <c r="D34" s="410"/>
      <c r="E34" s="635" t="s">
        <v>978</v>
      </c>
      <c r="F34" s="635"/>
      <c r="G34" s="635"/>
      <c r="H34" s="636">
        <f>H33+(H33*'Planilha Orçamentária'!I4)</f>
        <v>566.94377045136343</v>
      </c>
      <c r="I34" s="636"/>
      <c r="J34" s="488"/>
      <c r="K34" s="491">
        <f>K33+(K33*'Planilha Orçamentária'!I4)</f>
        <v>523.717558956841</v>
      </c>
    </row>
    <row r="37" spans="1:11" ht="15" customHeight="1" thickBot="1">
      <c r="A37" s="682" t="s">
        <v>1129</v>
      </c>
      <c r="B37" s="682"/>
      <c r="C37" s="682"/>
      <c r="D37" s="682"/>
      <c r="E37" s="682"/>
      <c r="F37" s="682"/>
      <c r="G37" s="682"/>
      <c r="H37" s="682"/>
      <c r="I37" s="682"/>
      <c r="J37" s="682"/>
      <c r="K37" s="682"/>
    </row>
    <row r="38" spans="1:11" ht="29.5" thickBot="1">
      <c r="A38" s="646" t="s">
        <v>1028</v>
      </c>
      <c r="B38" s="647"/>
      <c r="C38" s="480" t="s">
        <v>974</v>
      </c>
      <c r="D38" s="480" t="s">
        <v>81</v>
      </c>
      <c r="E38" s="648" t="s">
        <v>975</v>
      </c>
      <c r="F38" s="648"/>
      <c r="G38" s="480" t="s">
        <v>382</v>
      </c>
      <c r="H38" s="648" t="s">
        <v>401</v>
      </c>
      <c r="I38" s="648"/>
      <c r="J38" s="494" t="s">
        <v>1049</v>
      </c>
      <c r="K38" s="495" t="s">
        <v>1050</v>
      </c>
    </row>
    <row r="39" spans="1:11" ht="56">
      <c r="A39" s="459" t="s">
        <v>1069</v>
      </c>
      <c r="B39" s="460" t="s">
        <v>1070</v>
      </c>
      <c r="C39" s="459" t="s">
        <v>76</v>
      </c>
      <c r="D39" s="459" t="s">
        <v>133</v>
      </c>
      <c r="E39" s="674">
        <v>1</v>
      </c>
      <c r="F39" s="674"/>
      <c r="G39" s="461">
        <v>20.53</v>
      </c>
      <c r="H39" s="676">
        <v>20.53</v>
      </c>
      <c r="I39" s="676"/>
      <c r="J39" s="479">
        <f>G39-(G39*'Planilha Orçamentária'!$H$6)</f>
        <v>17.641703241233923</v>
      </c>
      <c r="K39" s="479">
        <f>E39*J39</f>
        <v>17.641703241233923</v>
      </c>
    </row>
    <row r="40" spans="1:11" ht="42">
      <c r="A40" s="459" t="s">
        <v>1071</v>
      </c>
      <c r="B40" s="460" t="s">
        <v>1072</v>
      </c>
      <c r="C40" s="459" t="s">
        <v>366</v>
      </c>
      <c r="D40" s="459" t="s">
        <v>92</v>
      </c>
      <c r="E40" s="674">
        <v>1.05</v>
      </c>
      <c r="F40" s="674"/>
      <c r="G40" s="461">
        <v>100</v>
      </c>
      <c r="H40" s="676">
        <v>105</v>
      </c>
      <c r="I40" s="676"/>
      <c r="J40" s="479">
        <f>G40-(G40*'Planilha Orçamentária'!$H$6)</f>
        <v>85.931335807276781</v>
      </c>
      <c r="K40" s="479">
        <f t="shared" ref="K40:K98" si="2">E40*J40</f>
        <v>90.227902597640622</v>
      </c>
    </row>
    <row r="41" spans="1:11" ht="28">
      <c r="A41" s="459" t="s">
        <v>1073</v>
      </c>
      <c r="B41" s="460" t="s">
        <v>1074</v>
      </c>
      <c r="C41" s="459" t="s">
        <v>76</v>
      </c>
      <c r="D41" s="459" t="s">
        <v>133</v>
      </c>
      <c r="E41" s="674">
        <v>1</v>
      </c>
      <c r="F41" s="674"/>
      <c r="G41" s="461">
        <v>3.43</v>
      </c>
      <c r="H41" s="676">
        <v>3.43</v>
      </c>
      <c r="I41" s="676"/>
      <c r="J41" s="479">
        <f>G41-(G41*'Planilha Orçamentária'!$H$6)</f>
        <v>2.9474448181895934</v>
      </c>
      <c r="K41" s="479">
        <f t="shared" si="2"/>
        <v>2.9474448181895934</v>
      </c>
    </row>
    <row r="42" spans="1:11" ht="28">
      <c r="A42" s="459" t="s">
        <v>1075</v>
      </c>
      <c r="B42" s="460" t="s">
        <v>1076</v>
      </c>
      <c r="C42" s="459" t="s">
        <v>1077</v>
      </c>
      <c r="D42" s="459" t="s">
        <v>1078</v>
      </c>
      <c r="E42" s="674">
        <v>1</v>
      </c>
      <c r="F42" s="674"/>
      <c r="G42" s="461">
        <v>23.5</v>
      </c>
      <c r="H42" s="676">
        <v>23.5</v>
      </c>
      <c r="I42" s="676"/>
      <c r="J42" s="479">
        <f>G42-(G42*'Planilha Orçamentária'!$H$6)</f>
        <v>20.193863914710043</v>
      </c>
      <c r="K42" s="479">
        <f t="shared" si="2"/>
        <v>20.193863914710043</v>
      </c>
    </row>
    <row r="43" spans="1:11" ht="15" customHeight="1" thickBot="1">
      <c r="A43" s="463"/>
      <c r="B43" s="463"/>
      <c r="C43" s="463"/>
      <c r="D43" s="463"/>
      <c r="E43" s="672" t="s">
        <v>1044</v>
      </c>
      <c r="F43" s="672"/>
      <c r="G43" s="464"/>
      <c r="H43" s="675">
        <v>152.46</v>
      </c>
      <c r="I43" s="675"/>
      <c r="J43" s="496"/>
      <c r="K43" s="497">
        <f>(SUM(K39:K42))</f>
        <v>131.01091457177418</v>
      </c>
    </row>
    <row r="44" spans="1:11" ht="30" customHeight="1" thickBot="1">
      <c r="A44" s="646" t="s">
        <v>1028</v>
      </c>
      <c r="B44" s="647"/>
      <c r="C44" s="480" t="s">
        <v>974</v>
      </c>
      <c r="D44" s="480" t="s">
        <v>81</v>
      </c>
      <c r="E44" s="648" t="s">
        <v>975</v>
      </c>
      <c r="F44" s="648"/>
      <c r="G44" s="480" t="s">
        <v>382</v>
      </c>
      <c r="H44" s="648" t="s">
        <v>401</v>
      </c>
      <c r="I44" s="648"/>
      <c r="J44" s="494" t="s">
        <v>1049</v>
      </c>
      <c r="K44" s="495" t="s">
        <v>1050</v>
      </c>
    </row>
    <row r="45" spans="1:11" ht="28">
      <c r="A45" s="459" t="s">
        <v>1080</v>
      </c>
      <c r="B45" s="460" t="s">
        <v>1081</v>
      </c>
      <c r="C45" s="459" t="s">
        <v>76</v>
      </c>
      <c r="D45" s="459" t="s">
        <v>384</v>
      </c>
      <c r="E45" s="674">
        <v>2.8</v>
      </c>
      <c r="F45" s="674"/>
      <c r="G45" s="461">
        <v>18.149999999999999</v>
      </c>
      <c r="H45" s="676">
        <v>50.82</v>
      </c>
      <c r="I45" s="676"/>
      <c r="J45" s="479">
        <f>G45-(G45*'Planilha Orçamentária'!$H$6)</f>
        <v>15.596537449020733</v>
      </c>
      <c r="K45" s="479">
        <f t="shared" si="2"/>
        <v>43.670304857258053</v>
      </c>
    </row>
    <row r="46" spans="1:11" ht="28.5" thickBot="1">
      <c r="A46" s="459" t="s">
        <v>1082</v>
      </c>
      <c r="B46" s="460" t="s">
        <v>1083</v>
      </c>
      <c r="C46" s="459" t="s">
        <v>76</v>
      </c>
      <c r="D46" s="459" t="s">
        <v>384</v>
      </c>
      <c r="E46" s="674">
        <v>2.8</v>
      </c>
      <c r="F46" s="674"/>
      <c r="G46" s="461">
        <v>22.09</v>
      </c>
      <c r="H46" s="676">
        <v>61.85</v>
      </c>
      <c r="I46" s="676"/>
      <c r="J46" s="479">
        <f>G46-(G46*'Planilha Orçamentária'!$H$6)</f>
        <v>18.98223207982744</v>
      </c>
      <c r="K46" s="479">
        <f t="shared" si="2"/>
        <v>53.15024982351683</v>
      </c>
    </row>
    <row r="47" spans="1:11" ht="15" customHeight="1" thickBot="1">
      <c r="A47" s="465"/>
      <c r="B47" s="466"/>
      <c r="C47" s="466"/>
      <c r="D47" s="466"/>
      <c r="E47" s="671" t="s">
        <v>1084</v>
      </c>
      <c r="F47" s="671"/>
      <c r="G47" s="468"/>
      <c r="H47" s="677">
        <v>112.67</v>
      </c>
      <c r="I47" s="677"/>
      <c r="J47" s="488"/>
      <c r="K47" s="491">
        <f>SUM(K45:K46)</f>
        <v>96.820554680774876</v>
      </c>
    </row>
    <row r="48" spans="1:11" ht="15" thickBot="1">
      <c r="A48" s="465"/>
      <c r="B48" s="466"/>
      <c r="C48" s="466"/>
      <c r="D48" s="466"/>
      <c r="E48" s="670" t="s">
        <v>1085</v>
      </c>
      <c r="F48" s="670"/>
      <c r="G48" s="470"/>
      <c r="H48" s="678">
        <v>265.13</v>
      </c>
      <c r="I48" s="678"/>
      <c r="J48" s="488"/>
      <c r="K48" s="491">
        <f>TRUNC(K43+K47)</f>
        <v>227</v>
      </c>
    </row>
    <row r="49" spans="1:11">
      <c r="A49" s="462"/>
      <c r="B49" s="462"/>
      <c r="C49" s="457"/>
      <c r="D49" s="457"/>
      <c r="E49" s="462"/>
      <c r="F49" s="247"/>
      <c r="G49" s="462"/>
      <c r="H49" s="462"/>
      <c r="I49" s="247"/>
      <c r="J49" s="479"/>
      <c r="K49" s="479"/>
    </row>
    <row r="50" spans="1:11" ht="29.25" customHeight="1" thickBot="1">
      <c r="A50" s="681" t="s">
        <v>1130</v>
      </c>
      <c r="B50" s="681"/>
      <c r="C50" s="681"/>
      <c r="D50" s="681"/>
      <c r="E50" s="681"/>
      <c r="F50" s="681"/>
      <c r="G50" s="681"/>
      <c r="H50" s="681"/>
      <c r="I50" s="681"/>
      <c r="J50" s="479"/>
      <c r="K50" s="479"/>
    </row>
    <row r="51" spans="1:11" ht="29.5" thickBot="1">
      <c r="A51" s="646" t="s">
        <v>1028</v>
      </c>
      <c r="B51" s="647"/>
      <c r="C51" s="480" t="s">
        <v>974</v>
      </c>
      <c r="D51" s="480" t="s">
        <v>81</v>
      </c>
      <c r="E51" s="648" t="s">
        <v>975</v>
      </c>
      <c r="F51" s="648"/>
      <c r="G51" s="480" t="s">
        <v>382</v>
      </c>
      <c r="H51" s="648" t="s">
        <v>401</v>
      </c>
      <c r="I51" s="648"/>
      <c r="J51" s="494" t="s">
        <v>1049</v>
      </c>
      <c r="K51" s="495" t="s">
        <v>1050</v>
      </c>
    </row>
    <row r="52" spans="1:11" ht="56">
      <c r="A52" s="459" t="s">
        <v>1086</v>
      </c>
      <c r="B52" s="460" t="s">
        <v>1087</v>
      </c>
      <c r="C52" s="459" t="s">
        <v>76</v>
      </c>
      <c r="D52" s="459" t="s">
        <v>127</v>
      </c>
      <c r="E52" s="674">
        <v>0.33</v>
      </c>
      <c r="F52" s="674"/>
      <c r="G52" s="461">
        <v>11.72</v>
      </c>
      <c r="H52" s="676">
        <v>3.87</v>
      </c>
      <c r="I52" s="676"/>
      <c r="J52" s="479">
        <f>G52-(G52*'Planilha Orçamentária'!$H$6)</f>
        <v>10.071152556612839</v>
      </c>
      <c r="K52" s="479">
        <f t="shared" si="2"/>
        <v>3.3234803436822369</v>
      </c>
    </row>
    <row r="53" spans="1:11" ht="42">
      <c r="A53" s="459" t="s">
        <v>1088</v>
      </c>
      <c r="B53" s="460" t="s">
        <v>1089</v>
      </c>
      <c r="C53" s="459" t="s">
        <v>366</v>
      </c>
      <c r="D53" s="459" t="s">
        <v>108</v>
      </c>
      <c r="E53" s="674">
        <v>1</v>
      </c>
      <c r="F53" s="674"/>
      <c r="G53" s="461">
        <v>90</v>
      </c>
      <c r="H53" s="676">
        <v>90</v>
      </c>
      <c r="I53" s="676"/>
      <c r="J53" s="479">
        <f>G53-(G53*'Planilha Orçamentária'!$H$6)</f>
        <v>77.3382022265491</v>
      </c>
      <c r="K53" s="479">
        <f t="shared" si="2"/>
        <v>77.3382022265491</v>
      </c>
    </row>
    <row r="54" spans="1:11" ht="28">
      <c r="A54" s="459" t="s">
        <v>1073</v>
      </c>
      <c r="B54" s="460" t="s">
        <v>1074</v>
      </c>
      <c r="C54" s="459" t="s">
        <v>76</v>
      </c>
      <c r="D54" s="459" t="s">
        <v>133</v>
      </c>
      <c r="E54" s="674">
        <v>1.5</v>
      </c>
      <c r="F54" s="674"/>
      <c r="G54" s="461">
        <v>3.43</v>
      </c>
      <c r="H54" s="676">
        <v>5.15</v>
      </c>
      <c r="I54" s="676"/>
      <c r="J54" s="479">
        <f>G54-(G54*'Planilha Orçamentária'!$H$6)</f>
        <v>2.9474448181895934</v>
      </c>
      <c r="K54" s="479">
        <f t="shared" si="2"/>
        <v>4.42116722728439</v>
      </c>
    </row>
    <row r="55" spans="1:11" ht="28.5" thickBot="1">
      <c r="A55" s="459" t="s">
        <v>1075</v>
      </c>
      <c r="B55" s="460" t="s">
        <v>1076</v>
      </c>
      <c r="C55" s="459" t="s">
        <v>1077</v>
      </c>
      <c r="D55" s="459" t="s">
        <v>1078</v>
      </c>
      <c r="E55" s="674">
        <v>1.5</v>
      </c>
      <c r="F55" s="674"/>
      <c r="G55" s="461">
        <v>23.5</v>
      </c>
      <c r="H55" s="676">
        <v>35.25</v>
      </c>
      <c r="I55" s="676"/>
      <c r="J55" s="479">
        <f>G55-(G55*'Planilha Orçamentária'!$H$6)</f>
        <v>20.193863914710043</v>
      </c>
      <c r="K55" s="479">
        <f t="shared" si="2"/>
        <v>30.290795872065065</v>
      </c>
    </row>
    <row r="56" spans="1:11" ht="15" customHeight="1" thickBot="1">
      <c r="A56" s="465"/>
      <c r="B56" s="466"/>
      <c r="C56" s="466"/>
      <c r="D56" s="466"/>
      <c r="E56" s="671" t="s">
        <v>1044</v>
      </c>
      <c r="F56" s="671"/>
      <c r="G56" s="468"/>
      <c r="H56" s="677">
        <v>134.27000000000001</v>
      </c>
      <c r="I56" s="677"/>
      <c r="J56" s="498"/>
      <c r="K56" s="491">
        <f>SUM(K52:K55)</f>
        <v>115.37364566958078</v>
      </c>
    </row>
    <row r="57" spans="1:11" ht="30" customHeight="1" thickBot="1">
      <c r="A57" s="646" t="s">
        <v>1028</v>
      </c>
      <c r="B57" s="647"/>
      <c r="C57" s="480" t="s">
        <v>974</v>
      </c>
      <c r="D57" s="480" t="s">
        <v>81</v>
      </c>
      <c r="E57" s="648" t="s">
        <v>975</v>
      </c>
      <c r="F57" s="648"/>
      <c r="G57" s="480" t="s">
        <v>382</v>
      </c>
      <c r="H57" s="648" t="s">
        <v>401</v>
      </c>
      <c r="I57" s="648"/>
      <c r="J57" s="494" t="s">
        <v>1049</v>
      </c>
      <c r="K57" s="495" t="s">
        <v>1050</v>
      </c>
    </row>
    <row r="58" spans="1:11" ht="28">
      <c r="A58" s="459" t="s">
        <v>1080</v>
      </c>
      <c r="B58" s="460" t="s">
        <v>1081</v>
      </c>
      <c r="C58" s="459" t="s">
        <v>76</v>
      </c>
      <c r="D58" s="459" t="s">
        <v>384</v>
      </c>
      <c r="E58" s="674">
        <v>0.8</v>
      </c>
      <c r="F58" s="674"/>
      <c r="G58" s="461">
        <v>18.149999999999999</v>
      </c>
      <c r="H58" s="676">
        <v>14.52</v>
      </c>
      <c r="I58" s="676"/>
      <c r="J58" s="479">
        <f>G58-(G58*'Planilha Orçamentária'!$H$6)</f>
        <v>15.596537449020733</v>
      </c>
      <c r="K58" s="479">
        <f t="shared" si="2"/>
        <v>12.477229959216587</v>
      </c>
    </row>
    <row r="59" spans="1:11" ht="28.5" thickBot="1">
      <c r="A59" s="459" t="s">
        <v>1082</v>
      </c>
      <c r="B59" s="460" t="s">
        <v>1083</v>
      </c>
      <c r="C59" s="459" t="s">
        <v>76</v>
      </c>
      <c r="D59" s="459" t="s">
        <v>384</v>
      </c>
      <c r="E59" s="674">
        <v>0.8</v>
      </c>
      <c r="F59" s="674"/>
      <c r="G59" s="461">
        <v>22.09</v>
      </c>
      <c r="H59" s="676">
        <v>17.670000000000002</v>
      </c>
      <c r="I59" s="676"/>
      <c r="J59" s="479">
        <f>G59-(G59*'Planilha Orçamentária'!$H$6)</f>
        <v>18.98223207982744</v>
      </c>
      <c r="K59" s="479">
        <f t="shared" si="2"/>
        <v>15.185785663861953</v>
      </c>
    </row>
    <row r="60" spans="1:11" ht="15" customHeight="1" thickBot="1">
      <c r="A60" s="465"/>
      <c r="B60" s="466"/>
      <c r="C60" s="466"/>
      <c r="D60" s="466"/>
      <c r="E60" s="671" t="s">
        <v>1084</v>
      </c>
      <c r="F60" s="671"/>
      <c r="G60" s="468"/>
      <c r="H60" s="677">
        <v>32.19</v>
      </c>
      <c r="I60" s="677"/>
      <c r="J60" s="488"/>
      <c r="K60" s="491">
        <f>SUM(K58:K59)</f>
        <v>27.66301562307854</v>
      </c>
    </row>
    <row r="61" spans="1:11" ht="15" thickBot="1">
      <c r="A61" s="465"/>
      <c r="B61" s="466"/>
      <c r="C61" s="466"/>
      <c r="D61" s="466"/>
      <c r="E61" s="670" t="s">
        <v>1085</v>
      </c>
      <c r="F61" s="670"/>
      <c r="G61" s="470"/>
      <c r="H61" s="678">
        <v>166.46</v>
      </c>
      <c r="I61" s="678"/>
      <c r="J61" s="488"/>
      <c r="K61" s="491">
        <f>K56+K60</f>
        <v>143.03666129265932</v>
      </c>
    </row>
    <row r="62" spans="1:11">
      <c r="A62" s="462"/>
      <c r="B62" s="462"/>
      <c r="C62" s="457"/>
      <c r="D62" s="457"/>
      <c r="E62" s="462"/>
      <c r="F62" s="247"/>
      <c r="G62" s="462"/>
      <c r="H62" s="462"/>
      <c r="I62" s="247"/>
      <c r="J62" s="479"/>
      <c r="K62" s="479"/>
    </row>
    <row r="63" spans="1:11" ht="15" customHeight="1" thickBot="1">
      <c r="A63" s="681" t="s">
        <v>1131</v>
      </c>
      <c r="B63" s="681"/>
      <c r="C63" s="681"/>
      <c r="D63" s="681"/>
      <c r="E63" s="681"/>
      <c r="F63" s="681"/>
      <c r="G63" s="681"/>
      <c r="H63" s="681"/>
      <c r="I63" s="681"/>
      <c r="J63" s="479"/>
      <c r="K63" s="479"/>
    </row>
    <row r="64" spans="1:11" ht="29.5" thickBot="1">
      <c r="A64" s="646" t="s">
        <v>1028</v>
      </c>
      <c r="B64" s="647"/>
      <c r="C64" s="480" t="s">
        <v>974</v>
      </c>
      <c r="D64" s="480" t="s">
        <v>81</v>
      </c>
      <c r="E64" s="648" t="s">
        <v>975</v>
      </c>
      <c r="F64" s="648"/>
      <c r="G64" s="480" t="s">
        <v>382</v>
      </c>
      <c r="H64" s="648" t="s">
        <v>401</v>
      </c>
      <c r="I64" s="648"/>
      <c r="J64" s="494" t="s">
        <v>1049</v>
      </c>
      <c r="K64" s="495" t="s">
        <v>1050</v>
      </c>
    </row>
    <row r="65" spans="1:11" ht="42.5" thickBot="1">
      <c r="A65" s="459" t="s">
        <v>1065</v>
      </c>
      <c r="B65" s="460" t="s">
        <v>1068</v>
      </c>
      <c r="C65" s="459" t="s">
        <v>366</v>
      </c>
      <c r="D65" s="459" t="s">
        <v>1090</v>
      </c>
      <c r="E65" s="674">
        <v>1</v>
      </c>
      <c r="F65" s="674"/>
      <c r="G65" s="461">
        <v>1200</v>
      </c>
      <c r="H65" s="676">
        <v>1000</v>
      </c>
      <c r="I65" s="676"/>
      <c r="J65" s="479">
        <f>G65-(G65*'Planilha Orçamentária'!$H$6)</f>
        <v>1031.1760296873213</v>
      </c>
      <c r="K65" s="479">
        <f t="shared" si="2"/>
        <v>1031.1760296873213</v>
      </c>
    </row>
    <row r="66" spans="1:11" ht="15" customHeight="1" thickBot="1">
      <c r="A66" s="471"/>
      <c r="B66" s="472"/>
      <c r="C66" s="472"/>
      <c r="D66" s="472"/>
      <c r="E66" s="673" t="s">
        <v>1044</v>
      </c>
      <c r="F66" s="673"/>
      <c r="G66" s="473"/>
      <c r="H66" s="679">
        <v>1000</v>
      </c>
      <c r="I66" s="679"/>
      <c r="J66" s="486"/>
      <c r="K66" s="490">
        <f>K65</f>
        <v>1031.1760296873213</v>
      </c>
    </row>
    <row r="67" spans="1:11" ht="15" thickBot="1">
      <c r="A67" s="465"/>
      <c r="B67" s="466"/>
      <c r="C67" s="466"/>
      <c r="D67" s="466"/>
      <c r="E67" s="670" t="s">
        <v>1085</v>
      </c>
      <c r="F67" s="670"/>
      <c r="G67" s="470"/>
      <c r="H67" s="678">
        <v>1000</v>
      </c>
      <c r="I67" s="678"/>
      <c r="J67" s="488"/>
      <c r="K67" s="489">
        <f>K66</f>
        <v>1031.1760296873213</v>
      </c>
    </row>
    <row r="68" spans="1:11">
      <c r="A68" s="462"/>
      <c r="B68" s="462"/>
      <c r="C68" s="457"/>
      <c r="D68" s="457"/>
      <c r="E68" s="462"/>
      <c r="F68" s="247"/>
      <c r="G68" s="462"/>
      <c r="H68" s="462"/>
      <c r="I68" s="247"/>
      <c r="J68" s="479"/>
      <c r="K68" s="479"/>
    </row>
    <row r="69" spans="1:11">
      <c r="A69" s="462"/>
      <c r="B69" s="462"/>
      <c r="C69" s="457"/>
      <c r="D69" s="457"/>
      <c r="E69" s="462"/>
      <c r="F69" s="247"/>
      <c r="G69" s="462"/>
      <c r="H69" s="462"/>
      <c r="I69" s="247"/>
      <c r="J69" s="479"/>
      <c r="K69" s="479"/>
    </row>
    <row r="70" spans="1:11" ht="15" customHeight="1" thickBot="1">
      <c r="A70" s="681" t="s">
        <v>1132</v>
      </c>
      <c r="B70" s="681"/>
      <c r="C70" s="681"/>
      <c r="D70" s="681"/>
      <c r="E70" s="681"/>
      <c r="F70" s="681"/>
      <c r="G70" s="681"/>
      <c r="H70" s="681"/>
      <c r="I70" s="681"/>
      <c r="J70" s="479"/>
      <c r="K70" s="479"/>
    </row>
    <row r="71" spans="1:11" ht="30" customHeight="1" thickBot="1">
      <c r="A71" s="646" t="s">
        <v>1028</v>
      </c>
      <c r="B71" s="647"/>
      <c r="C71" s="480" t="s">
        <v>974</v>
      </c>
      <c r="D71" s="480" t="s">
        <v>81</v>
      </c>
      <c r="E71" s="648" t="s">
        <v>975</v>
      </c>
      <c r="F71" s="648"/>
      <c r="G71" s="480" t="s">
        <v>382</v>
      </c>
      <c r="H71" s="648" t="s">
        <v>401</v>
      </c>
      <c r="I71" s="648"/>
      <c r="J71" s="494" t="s">
        <v>1049</v>
      </c>
      <c r="K71" s="495" t="s">
        <v>1050</v>
      </c>
    </row>
    <row r="72" spans="1:11" ht="56">
      <c r="A72" s="459" t="s">
        <v>1091</v>
      </c>
      <c r="B72" s="460" t="s">
        <v>1092</v>
      </c>
      <c r="C72" s="459" t="s">
        <v>76</v>
      </c>
      <c r="D72" s="459" t="s">
        <v>1093</v>
      </c>
      <c r="E72" s="674">
        <v>1.9099999999999999E-2</v>
      </c>
      <c r="F72" s="674"/>
      <c r="G72" s="461">
        <v>20.68</v>
      </c>
      <c r="H72" s="676">
        <v>0.39</v>
      </c>
      <c r="I72" s="676"/>
      <c r="J72" s="479">
        <f>G72-(G72*'Planilha Orçamentária'!$H$6)</f>
        <v>17.770600244944838</v>
      </c>
      <c r="K72" s="479">
        <f t="shared" si="2"/>
        <v>0.33941846467844639</v>
      </c>
    </row>
    <row r="73" spans="1:11" ht="56.5" thickBot="1">
      <c r="A73" s="459" t="s">
        <v>1094</v>
      </c>
      <c r="B73" s="460" t="s">
        <v>1095</v>
      </c>
      <c r="C73" s="459" t="s">
        <v>76</v>
      </c>
      <c r="D73" s="459" t="s">
        <v>1096</v>
      </c>
      <c r="E73" s="674">
        <v>4.4000000000000003E-3</v>
      </c>
      <c r="F73" s="674"/>
      <c r="G73" s="461">
        <v>21.75</v>
      </c>
      <c r="H73" s="676">
        <v>0.09</v>
      </c>
      <c r="I73" s="676"/>
      <c r="J73" s="479">
        <f>G73-(G73*'Planilha Orçamentária'!$H$6)</f>
        <v>18.690065538082699</v>
      </c>
      <c r="K73" s="479">
        <f t="shared" si="2"/>
        <v>8.2236288367563887E-2</v>
      </c>
    </row>
    <row r="74" spans="1:11" ht="15" customHeight="1" thickBot="1">
      <c r="A74" s="482"/>
      <c r="B74" s="483"/>
      <c r="C74" s="483"/>
      <c r="D74" s="483"/>
      <c r="E74" s="671" t="s">
        <v>1097</v>
      </c>
      <c r="F74" s="671"/>
      <c r="G74" s="468"/>
      <c r="H74" s="677">
        <v>0.48</v>
      </c>
      <c r="I74" s="677"/>
      <c r="J74" s="498"/>
      <c r="K74" s="491">
        <f>SUM(K72:K73)</f>
        <v>0.4216547530460103</v>
      </c>
    </row>
    <row r="75" spans="1:11" ht="29.5" thickBot="1">
      <c r="A75" s="646" t="s">
        <v>1028</v>
      </c>
      <c r="B75" s="647"/>
      <c r="C75" s="480" t="s">
        <v>974</v>
      </c>
      <c r="D75" s="480" t="s">
        <v>81</v>
      </c>
      <c r="E75" s="648" t="s">
        <v>975</v>
      </c>
      <c r="F75" s="648"/>
      <c r="G75" s="480" t="s">
        <v>382</v>
      </c>
      <c r="H75" s="648" t="s">
        <v>401</v>
      </c>
      <c r="I75" s="648"/>
      <c r="J75" s="494" t="s">
        <v>1049</v>
      </c>
      <c r="K75" s="495" t="s">
        <v>1050</v>
      </c>
    </row>
    <row r="76" spans="1:11" ht="56">
      <c r="A76" s="459" t="s">
        <v>1069</v>
      </c>
      <c r="B76" s="460" t="s">
        <v>1070</v>
      </c>
      <c r="C76" s="459" t="s">
        <v>76</v>
      </c>
      <c r="D76" s="459" t="s">
        <v>133</v>
      </c>
      <c r="E76" s="674">
        <v>1.2273000000000001</v>
      </c>
      <c r="F76" s="674"/>
      <c r="G76" s="461">
        <v>20.53</v>
      </c>
      <c r="H76" s="676">
        <v>25.19</v>
      </c>
      <c r="I76" s="676"/>
      <c r="J76" s="479">
        <f>G76-(G76*'Planilha Orçamentária'!$H$6)</f>
        <v>17.641703241233923</v>
      </c>
      <c r="K76" s="479">
        <f t="shared" si="2"/>
        <v>21.651662387966393</v>
      </c>
    </row>
    <row r="77" spans="1:11" ht="70">
      <c r="A77" s="459" t="s">
        <v>1098</v>
      </c>
      <c r="B77" s="460" t="s">
        <v>1099</v>
      </c>
      <c r="C77" s="459" t="s">
        <v>76</v>
      </c>
      <c r="D77" s="459" t="s">
        <v>92</v>
      </c>
      <c r="E77" s="674">
        <v>1.050038</v>
      </c>
      <c r="F77" s="674"/>
      <c r="G77" s="461">
        <v>17.350000000000001</v>
      </c>
      <c r="H77" s="676">
        <v>18.21</v>
      </c>
      <c r="I77" s="676"/>
      <c r="J77" s="479">
        <f>G77-(G77*'Planilha Orçamentária'!$H$6)</f>
        <v>14.909086762562522</v>
      </c>
      <c r="K77" s="479">
        <f t="shared" si="2"/>
        <v>15.655107645987625</v>
      </c>
    </row>
    <row r="78" spans="1:11" ht="28">
      <c r="A78" s="459" t="s">
        <v>1100</v>
      </c>
      <c r="B78" s="460" t="s">
        <v>1101</v>
      </c>
      <c r="C78" s="459" t="s">
        <v>76</v>
      </c>
      <c r="D78" s="459" t="s">
        <v>388</v>
      </c>
      <c r="E78" s="674">
        <v>4.2799999999999998E-2</v>
      </c>
      <c r="F78" s="674"/>
      <c r="G78" s="461">
        <v>20</v>
      </c>
      <c r="H78" s="676">
        <v>0.85</v>
      </c>
      <c r="I78" s="676"/>
      <c r="J78" s="479">
        <f>G78-(G78*'Planilha Orçamentária'!$H$6)</f>
        <v>17.186267161455355</v>
      </c>
      <c r="K78" s="479">
        <f t="shared" si="2"/>
        <v>0.73557223451028919</v>
      </c>
    </row>
    <row r="79" spans="1:11" ht="42.5" thickBot="1">
      <c r="A79" s="459" t="s">
        <v>1102</v>
      </c>
      <c r="B79" s="460" t="s">
        <v>1103</v>
      </c>
      <c r="C79" s="459" t="s">
        <v>76</v>
      </c>
      <c r="D79" s="459" t="s">
        <v>133</v>
      </c>
      <c r="E79" s="674">
        <v>1.6922999999999999</v>
      </c>
      <c r="F79" s="674"/>
      <c r="G79" s="461">
        <v>24.36</v>
      </c>
      <c r="H79" s="676">
        <v>41.22</v>
      </c>
      <c r="I79" s="676"/>
      <c r="J79" s="479">
        <f>G79-(G79*'Planilha Orçamentária'!$H$6)</f>
        <v>20.932873402652621</v>
      </c>
      <c r="K79" s="479">
        <f t="shared" si="2"/>
        <v>35.424701659309029</v>
      </c>
    </row>
    <row r="80" spans="1:11" ht="15" customHeight="1" thickBot="1">
      <c r="A80" s="482"/>
      <c r="B80" s="483"/>
      <c r="C80" s="483"/>
      <c r="D80" s="483"/>
      <c r="E80" s="671" t="s">
        <v>1044</v>
      </c>
      <c r="F80" s="671"/>
      <c r="G80" s="468"/>
      <c r="H80" s="677">
        <v>85.47</v>
      </c>
      <c r="I80" s="677"/>
      <c r="J80" s="498"/>
      <c r="K80" s="491">
        <f>SUM(K76:K79)</f>
        <v>73.467043927773332</v>
      </c>
    </row>
    <row r="81" spans="1:11" ht="30" customHeight="1" thickBot="1">
      <c r="A81" s="646" t="s">
        <v>1028</v>
      </c>
      <c r="B81" s="647"/>
      <c r="C81" s="480" t="s">
        <v>974</v>
      </c>
      <c r="D81" s="480" t="s">
        <v>81</v>
      </c>
      <c r="E81" s="648" t="s">
        <v>975</v>
      </c>
      <c r="F81" s="648"/>
      <c r="G81" s="480" t="s">
        <v>382</v>
      </c>
      <c r="H81" s="648" t="s">
        <v>401</v>
      </c>
      <c r="I81" s="648"/>
      <c r="J81" s="494" t="s">
        <v>1049</v>
      </c>
      <c r="K81" s="495" t="s">
        <v>1050</v>
      </c>
    </row>
    <row r="82" spans="1:11" ht="28">
      <c r="A82" s="459" t="s">
        <v>1080</v>
      </c>
      <c r="B82" s="460" t="s">
        <v>1081</v>
      </c>
      <c r="C82" s="459" t="s">
        <v>76</v>
      </c>
      <c r="D82" s="459" t="s">
        <v>384</v>
      </c>
      <c r="E82" s="674">
        <v>0.20419999999999999</v>
      </c>
      <c r="F82" s="674"/>
      <c r="G82" s="461">
        <v>18.149999999999999</v>
      </c>
      <c r="H82" s="676">
        <v>3.7</v>
      </c>
      <c r="I82" s="676"/>
      <c r="J82" s="479">
        <f>G82-(G82*'Planilha Orçamentária'!$H$6)</f>
        <v>15.596537449020733</v>
      </c>
      <c r="K82" s="479">
        <f t="shared" si="2"/>
        <v>3.1848129470900335</v>
      </c>
    </row>
    <row r="83" spans="1:11" ht="28.5" thickBot="1">
      <c r="A83" s="459" t="s">
        <v>1104</v>
      </c>
      <c r="B83" s="460" t="s">
        <v>1105</v>
      </c>
      <c r="C83" s="459" t="s">
        <v>76</v>
      </c>
      <c r="D83" s="459" t="s">
        <v>384</v>
      </c>
      <c r="E83" s="674">
        <v>0.61270000000000002</v>
      </c>
      <c r="F83" s="674"/>
      <c r="G83" s="461">
        <v>22.94</v>
      </c>
      <c r="H83" s="676">
        <v>14.05</v>
      </c>
      <c r="I83" s="676"/>
      <c r="J83" s="479">
        <f>G83-(G83*'Planilha Orçamentária'!$H$6)</f>
        <v>19.712648434189294</v>
      </c>
      <c r="K83" s="479">
        <f t="shared" si="2"/>
        <v>12.07793969562778</v>
      </c>
    </row>
    <row r="84" spans="1:11" ht="15" customHeight="1" thickBot="1">
      <c r="A84" s="482"/>
      <c r="B84" s="483"/>
      <c r="C84" s="483"/>
      <c r="D84" s="483"/>
      <c r="E84" s="671" t="s">
        <v>1084</v>
      </c>
      <c r="F84" s="671"/>
      <c r="G84" s="468"/>
      <c r="H84" s="677">
        <v>17.75</v>
      </c>
      <c r="I84" s="677"/>
      <c r="J84" s="498"/>
      <c r="K84" s="491">
        <f>SUM(K82:K83)</f>
        <v>15.262752642717814</v>
      </c>
    </row>
    <row r="85" spans="1:11" ht="29.5" thickBot="1">
      <c r="A85" s="458" t="s">
        <v>1106</v>
      </c>
      <c r="B85" s="458"/>
      <c r="C85" s="480" t="s">
        <v>974</v>
      </c>
      <c r="D85" s="480" t="s">
        <v>81</v>
      </c>
      <c r="E85" s="648" t="s">
        <v>975</v>
      </c>
      <c r="F85" s="648"/>
      <c r="G85" s="480" t="s">
        <v>382</v>
      </c>
      <c r="H85" s="648" t="s">
        <v>401</v>
      </c>
      <c r="I85" s="648"/>
      <c r="J85" s="494" t="s">
        <v>1049</v>
      </c>
      <c r="K85" s="495" t="s">
        <v>1050</v>
      </c>
    </row>
    <row r="86" spans="1:11" ht="56.5" thickBot="1">
      <c r="A86" s="459" t="s">
        <v>1107</v>
      </c>
      <c r="B86" s="460" t="s">
        <v>1108</v>
      </c>
      <c r="C86" s="459" t="s">
        <v>76</v>
      </c>
      <c r="D86" s="459" t="s">
        <v>85</v>
      </c>
      <c r="E86" s="674">
        <v>1.5E-3</v>
      </c>
      <c r="F86" s="674"/>
      <c r="G86" s="461">
        <v>432.96</v>
      </c>
      <c r="H86" s="676">
        <v>0.64</v>
      </c>
      <c r="I86" s="676"/>
      <c r="J86" s="479">
        <f>G86-(G86*'Planilha Orçamentária'!$H$6)</f>
        <v>372.04831151118549</v>
      </c>
      <c r="K86" s="479">
        <f t="shared" si="2"/>
        <v>0.55807246726677828</v>
      </c>
    </row>
    <row r="87" spans="1:11" ht="15" customHeight="1" thickBot="1">
      <c r="A87" s="465"/>
      <c r="B87" s="466"/>
      <c r="C87" s="466"/>
      <c r="D87" s="466"/>
      <c r="E87" s="671" t="s">
        <v>1109</v>
      </c>
      <c r="F87" s="671"/>
      <c r="G87" s="468"/>
      <c r="H87" s="677">
        <v>0.64</v>
      </c>
      <c r="I87" s="677"/>
      <c r="J87" s="488"/>
      <c r="K87" s="491">
        <f>K86</f>
        <v>0.55807246726677828</v>
      </c>
    </row>
    <row r="88" spans="1:11" ht="15" thickBot="1">
      <c r="A88" s="482"/>
      <c r="B88" s="483"/>
      <c r="C88" s="483"/>
      <c r="D88" s="483"/>
      <c r="E88" s="670" t="s">
        <v>1085</v>
      </c>
      <c r="F88" s="670"/>
      <c r="G88" s="470"/>
      <c r="H88" s="678">
        <v>104.34</v>
      </c>
      <c r="I88" s="678"/>
      <c r="J88" s="498"/>
      <c r="K88" s="491">
        <f>K74+K80+K84+K87</f>
        <v>89.709523790803942</v>
      </c>
    </row>
    <row r="89" spans="1:11" ht="15.75" customHeight="1">
      <c r="A89" s="462"/>
      <c r="B89" s="462"/>
      <c r="C89" s="457"/>
      <c r="D89" s="457"/>
      <c r="E89" s="462"/>
      <c r="F89" s="247"/>
      <c r="G89" s="462"/>
      <c r="H89" s="462"/>
      <c r="I89" s="247"/>
      <c r="J89" s="479"/>
      <c r="K89" s="479"/>
    </row>
    <row r="90" spans="1:11" ht="15.75" customHeight="1">
      <c r="A90" s="462"/>
      <c r="B90" s="462"/>
      <c r="C90" s="457"/>
      <c r="D90" s="457"/>
      <c r="E90" s="462"/>
      <c r="F90" s="247"/>
      <c r="G90" s="462"/>
      <c r="H90" s="462"/>
      <c r="I90" s="247"/>
      <c r="J90" s="479"/>
      <c r="K90" s="479"/>
    </row>
    <row r="91" spans="1:11" ht="15" customHeight="1" thickBot="1">
      <c r="A91" s="681" t="s">
        <v>1110</v>
      </c>
      <c r="B91" s="681"/>
      <c r="C91" s="681"/>
      <c r="D91" s="681"/>
      <c r="E91" s="681"/>
      <c r="F91" s="681"/>
      <c r="G91" s="681"/>
      <c r="H91" s="681"/>
      <c r="I91" s="681"/>
      <c r="J91" s="479"/>
      <c r="K91" s="479"/>
    </row>
    <row r="92" spans="1:11" ht="30" customHeight="1" thickBot="1">
      <c r="A92" s="458" t="s">
        <v>1079</v>
      </c>
      <c r="B92" s="458"/>
      <c r="C92" s="480" t="s">
        <v>974</v>
      </c>
      <c r="D92" s="480" t="s">
        <v>81</v>
      </c>
      <c r="E92" s="648" t="s">
        <v>975</v>
      </c>
      <c r="F92" s="648"/>
      <c r="G92" s="480" t="s">
        <v>382</v>
      </c>
      <c r="H92" s="648" t="s">
        <v>401</v>
      </c>
      <c r="I92" s="648"/>
      <c r="J92" s="494" t="s">
        <v>1049</v>
      </c>
      <c r="K92" s="495" t="s">
        <v>1050</v>
      </c>
    </row>
    <row r="93" spans="1:11" ht="28">
      <c r="A93" s="459" t="s">
        <v>1111</v>
      </c>
      <c r="B93" s="460" t="s">
        <v>1112</v>
      </c>
      <c r="C93" s="459" t="s">
        <v>76</v>
      </c>
      <c r="D93" s="459" t="s">
        <v>384</v>
      </c>
      <c r="E93" s="674">
        <v>0.6</v>
      </c>
      <c r="F93" s="674"/>
      <c r="G93" s="461">
        <v>23.31</v>
      </c>
      <c r="H93" s="676">
        <v>13.99</v>
      </c>
      <c r="I93" s="676"/>
      <c r="J93" s="479">
        <f>G93-(G93*'Planilha Orçamentária'!$H$6)</f>
        <v>20.030594376676216</v>
      </c>
      <c r="K93" s="479">
        <f t="shared" si="2"/>
        <v>12.01835662600573</v>
      </c>
    </row>
    <row r="94" spans="1:11" ht="28.5" thickBot="1">
      <c r="A94" s="459" t="s">
        <v>1113</v>
      </c>
      <c r="B94" s="460" t="s">
        <v>1114</v>
      </c>
      <c r="C94" s="459" t="s">
        <v>76</v>
      </c>
      <c r="D94" s="459" t="s">
        <v>384</v>
      </c>
      <c r="E94" s="674">
        <v>0.6</v>
      </c>
      <c r="F94" s="674"/>
      <c r="G94" s="461">
        <v>18.25</v>
      </c>
      <c r="H94" s="676">
        <v>10.95</v>
      </c>
      <c r="I94" s="676"/>
      <c r="J94" s="479">
        <f>G94-(G94*'Planilha Orçamentária'!$H$6)</f>
        <v>15.682468784828011</v>
      </c>
      <c r="K94" s="479">
        <f t="shared" si="2"/>
        <v>9.4094812708968067</v>
      </c>
    </row>
    <row r="95" spans="1:11" ht="15" customHeight="1" thickBot="1">
      <c r="A95" s="482"/>
      <c r="B95" s="483"/>
      <c r="C95" s="483"/>
      <c r="D95" s="483"/>
      <c r="E95" s="671" t="s">
        <v>1084</v>
      </c>
      <c r="F95" s="671"/>
      <c r="G95" s="468"/>
      <c r="H95" s="677">
        <v>24.94</v>
      </c>
      <c r="I95" s="677"/>
      <c r="J95" s="498"/>
      <c r="K95" s="491">
        <f>SUM(K93:K94)</f>
        <v>21.427837896902538</v>
      </c>
    </row>
    <row r="96" spans="1:11" ht="15" customHeight="1" thickBot="1">
      <c r="A96" s="506"/>
      <c r="B96" s="506"/>
      <c r="C96" s="483"/>
      <c r="D96" s="483"/>
      <c r="E96" s="467"/>
      <c r="F96" s="467"/>
      <c r="G96" s="468"/>
      <c r="H96" s="469"/>
      <c r="I96" s="469"/>
      <c r="J96" s="498"/>
      <c r="K96" s="491"/>
    </row>
    <row r="97" spans="1:11" ht="29.5" thickBot="1">
      <c r="A97" s="458" t="s">
        <v>1106</v>
      </c>
      <c r="B97" s="458"/>
      <c r="C97" s="480" t="s">
        <v>974</v>
      </c>
      <c r="D97" s="480" t="s">
        <v>81</v>
      </c>
      <c r="E97" s="648" t="s">
        <v>975</v>
      </c>
      <c r="F97" s="648"/>
      <c r="G97" s="480" t="s">
        <v>382</v>
      </c>
      <c r="H97" s="648" t="s">
        <v>401</v>
      </c>
      <c r="I97" s="648"/>
      <c r="J97" s="494" t="s">
        <v>1049</v>
      </c>
      <c r="K97" s="495" t="s">
        <v>1050</v>
      </c>
    </row>
    <row r="98" spans="1:11" ht="56.5" thickBot="1">
      <c r="A98" s="459" t="s">
        <v>1115</v>
      </c>
      <c r="B98" s="460" t="s">
        <v>1116</v>
      </c>
      <c r="C98" s="459" t="s">
        <v>93</v>
      </c>
      <c r="D98" s="459" t="s">
        <v>1117</v>
      </c>
      <c r="E98" s="674">
        <v>7.0000000000000007E-2</v>
      </c>
      <c r="F98" s="674"/>
      <c r="G98" s="461">
        <v>535.95000000000005</v>
      </c>
      <c r="H98" s="676">
        <v>37.520000000000003</v>
      </c>
      <c r="I98" s="676"/>
      <c r="J98" s="479">
        <f>G98-(G98*'Planilha Orçamentária'!$H$6)</f>
        <v>460.54899425909991</v>
      </c>
      <c r="K98" s="479">
        <f t="shared" si="2"/>
        <v>32.238429598136996</v>
      </c>
    </row>
    <row r="99" spans="1:11" ht="15" customHeight="1" thickBot="1">
      <c r="A99" s="465"/>
      <c r="B99" s="466"/>
      <c r="C99" s="466"/>
      <c r="D99" s="466"/>
      <c r="E99" s="671" t="s">
        <v>1109</v>
      </c>
      <c r="F99" s="671"/>
      <c r="G99" s="468"/>
      <c r="H99" s="680">
        <v>37.520000000000003</v>
      </c>
      <c r="I99" s="680"/>
      <c r="J99" s="488"/>
      <c r="K99" s="491">
        <f>K98</f>
        <v>32.238429598136996</v>
      </c>
    </row>
    <row r="100" spans="1:11" ht="15" thickBot="1">
      <c r="A100" s="482"/>
      <c r="B100" s="483"/>
      <c r="C100" s="483"/>
      <c r="D100" s="483"/>
      <c r="E100" s="670" t="s">
        <v>1085</v>
      </c>
      <c r="F100" s="670"/>
      <c r="G100" s="470"/>
      <c r="H100" s="678">
        <v>62.46</v>
      </c>
      <c r="I100" s="678"/>
      <c r="J100" s="498"/>
      <c r="K100" s="491">
        <f>K95+K99</f>
        <v>53.666267495039534</v>
      </c>
    </row>
    <row r="103" spans="1:11">
      <c r="A103" s="649" t="s">
        <v>1140</v>
      </c>
      <c r="B103" s="649"/>
      <c r="C103" s="649"/>
      <c r="D103" s="649"/>
      <c r="E103" s="649"/>
      <c r="F103" s="649"/>
      <c r="G103" s="649"/>
      <c r="H103" s="649"/>
      <c r="I103" s="649"/>
      <c r="J103" s="649"/>
      <c r="K103" s="649"/>
    </row>
    <row r="104" spans="1:11" ht="15" thickBot="1">
      <c r="A104" s="650"/>
      <c r="B104" s="650"/>
      <c r="C104" s="650"/>
      <c r="D104" s="650"/>
      <c r="E104" s="650"/>
      <c r="F104" s="650"/>
      <c r="G104" s="650"/>
      <c r="H104" s="650"/>
      <c r="I104" s="650"/>
      <c r="J104" s="650"/>
      <c r="K104" s="650"/>
    </row>
    <row r="105" spans="1:11" ht="29">
      <c r="A105" s="476" t="s">
        <v>1029</v>
      </c>
      <c r="B105" s="477" t="s">
        <v>1030</v>
      </c>
      <c r="C105" s="476" t="s">
        <v>1031</v>
      </c>
      <c r="D105" s="476" t="s">
        <v>127</v>
      </c>
      <c r="E105" s="639">
        <v>8</v>
      </c>
      <c r="F105" s="639"/>
      <c r="G105" s="478">
        <v>2.17</v>
      </c>
      <c r="H105" s="640">
        <v>17.36</v>
      </c>
      <c r="I105" s="640"/>
      <c r="J105" s="479">
        <f>G105-(G105*'Planilha Orçamentária'!$H$6)</f>
        <v>1.864709987017906</v>
      </c>
      <c r="K105" s="479">
        <f>E105*J105</f>
        <v>14.917679896143248</v>
      </c>
    </row>
    <row r="106" spans="1:11" ht="29">
      <c r="A106" s="476" t="s">
        <v>1032</v>
      </c>
      <c r="B106" s="477" t="s">
        <v>1033</v>
      </c>
      <c r="C106" s="476" t="s">
        <v>1031</v>
      </c>
      <c r="D106" s="476" t="s">
        <v>133</v>
      </c>
      <c r="E106" s="639">
        <v>0.3</v>
      </c>
      <c r="F106" s="639"/>
      <c r="G106" s="478">
        <v>1.29</v>
      </c>
      <c r="H106" s="640">
        <v>0.38700000000000001</v>
      </c>
      <c r="I106" s="640"/>
      <c r="J106" s="479">
        <f>G106-(G106*'Planilha Orçamentária'!$H$6)</f>
        <v>1.1085142319138703</v>
      </c>
      <c r="K106" s="479">
        <f t="shared" ref="K106:K111" si="3">E106*J106</f>
        <v>0.33255426957416107</v>
      </c>
    </row>
    <row r="107" spans="1:11" ht="29">
      <c r="A107" s="476" t="s">
        <v>1034</v>
      </c>
      <c r="B107" s="477" t="s">
        <v>1035</v>
      </c>
      <c r="C107" s="476" t="s">
        <v>1031</v>
      </c>
      <c r="D107" s="476" t="s">
        <v>133</v>
      </c>
      <c r="E107" s="639">
        <v>0.25</v>
      </c>
      <c r="F107" s="639"/>
      <c r="G107" s="478">
        <v>0.9</v>
      </c>
      <c r="H107" s="640">
        <v>0.22500000000000001</v>
      </c>
      <c r="I107" s="640"/>
      <c r="J107" s="479">
        <f>G107-(G107*'Planilha Orçamentária'!$H$6)</f>
        <v>0.77338202226549102</v>
      </c>
      <c r="K107" s="479">
        <f t="shared" si="3"/>
        <v>0.19334550556637276</v>
      </c>
    </row>
    <row r="108" spans="1:11" ht="29">
      <c r="A108" s="476" t="s">
        <v>1036</v>
      </c>
      <c r="B108" s="477" t="s">
        <v>1037</v>
      </c>
      <c r="C108" s="476" t="s">
        <v>1031</v>
      </c>
      <c r="D108" s="476" t="s">
        <v>127</v>
      </c>
      <c r="E108" s="639">
        <v>4</v>
      </c>
      <c r="F108" s="639"/>
      <c r="G108" s="478">
        <v>33.35</v>
      </c>
      <c r="H108" s="640">
        <v>133.4</v>
      </c>
      <c r="I108" s="640"/>
      <c r="J108" s="479">
        <f>G108-(G108*'Planilha Orçamentária'!$H$6)</f>
        <v>28.658100491726806</v>
      </c>
      <c r="K108" s="479">
        <f t="shared" si="3"/>
        <v>114.63240196690722</v>
      </c>
    </row>
    <row r="109" spans="1:11" ht="29">
      <c r="A109" s="476" t="s">
        <v>1038</v>
      </c>
      <c r="B109" s="477" t="s">
        <v>1039</v>
      </c>
      <c r="C109" s="476" t="s">
        <v>1031</v>
      </c>
      <c r="D109" s="476" t="s">
        <v>127</v>
      </c>
      <c r="E109" s="639">
        <v>1</v>
      </c>
      <c r="F109" s="639"/>
      <c r="G109" s="478">
        <v>182.78</v>
      </c>
      <c r="H109" s="640">
        <v>182.78</v>
      </c>
      <c r="I109" s="640"/>
      <c r="J109" s="479">
        <f>G109-(G109*'Planilha Orçamentária'!$H$6)</f>
        <v>157.06529558854049</v>
      </c>
      <c r="K109" s="479">
        <f t="shared" si="3"/>
        <v>157.06529558854049</v>
      </c>
    </row>
    <row r="110" spans="1:11" ht="29">
      <c r="A110" s="476" t="s">
        <v>1040</v>
      </c>
      <c r="B110" s="477" t="s">
        <v>1041</v>
      </c>
      <c r="C110" s="476" t="s">
        <v>1031</v>
      </c>
      <c r="D110" s="476" t="s">
        <v>127</v>
      </c>
      <c r="E110" s="639">
        <v>2</v>
      </c>
      <c r="F110" s="639"/>
      <c r="G110" s="478">
        <v>35</v>
      </c>
      <c r="H110" s="640">
        <v>70</v>
      </c>
      <c r="I110" s="640"/>
      <c r="J110" s="479">
        <f>G110-(G110*'Planilha Orçamentária'!$H$6)</f>
        <v>30.075967532546873</v>
      </c>
      <c r="K110" s="479">
        <f t="shared" si="3"/>
        <v>60.151935065093745</v>
      </c>
    </row>
    <row r="111" spans="1:11" ht="29.5" thickBot="1">
      <c r="A111" s="476" t="s">
        <v>1042</v>
      </c>
      <c r="B111" s="477" t="s">
        <v>1043</v>
      </c>
      <c r="C111" s="476" t="s">
        <v>1031</v>
      </c>
      <c r="D111" s="476" t="s">
        <v>127</v>
      </c>
      <c r="E111" s="639">
        <v>8</v>
      </c>
      <c r="F111" s="639"/>
      <c r="G111" s="478">
        <v>1.4</v>
      </c>
      <c r="H111" s="640">
        <v>11.2</v>
      </c>
      <c r="I111" s="640"/>
      <c r="J111" s="479">
        <f>G111-(G111*'Planilha Orçamentária'!$H$6)</f>
        <v>1.2030387013018748</v>
      </c>
      <c r="K111" s="479">
        <f t="shared" si="3"/>
        <v>9.6243096104149988</v>
      </c>
    </row>
    <row r="112" spans="1:11" ht="15" thickBot="1">
      <c r="A112" s="409"/>
      <c r="B112" s="410"/>
      <c r="C112" s="410"/>
      <c r="D112" s="410"/>
      <c r="E112" s="641" t="s">
        <v>1044</v>
      </c>
      <c r="F112" s="641"/>
      <c r="G112" s="641"/>
      <c r="H112" s="642">
        <v>415.36</v>
      </c>
      <c r="I112" s="642"/>
      <c r="J112" s="488"/>
      <c r="K112" s="491">
        <f>SUM(K105:K111)</f>
        <v>356.91752190224031</v>
      </c>
    </row>
    <row r="113" spans="1:11" ht="29.5" thickBot="1">
      <c r="A113" s="646" t="s">
        <v>1028</v>
      </c>
      <c r="B113" s="647"/>
      <c r="C113" s="480" t="s">
        <v>974</v>
      </c>
      <c r="D113" s="480" t="s">
        <v>81</v>
      </c>
      <c r="E113" s="648" t="s">
        <v>975</v>
      </c>
      <c r="F113" s="648"/>
      <c r="G113" s="480" t="s">
        <v>382</v>
      </c>
      <c r="H113" s="648" t="s">
        <v>401</v>
      </c>
      <c r="I113" s="648"/>
      <c r="J113" s="494" t="s">
        <v>1049</v>
      </c>
      <c r="K113" s="495" t="s">
        <v>1050</v>
      </c>
    </row>
    <row r="114" spans="1:11" ht="29">
      <c r="A114" s="476" t="s">
        <v>1045</v>
      </c>
      <c r="B114" s="477" t="s">
        <v>1046</v>
      </c>
      <c r="C114" s="476" t="s">
        <v>1031</v>
      </c>
      <c r="D114" s="476" t="s">
        <v>384</v>
      </c>
      <c r="E114" s="639">
        <v>1.5049999999999999</v>
      </c>
      <c r="F114" s="639"/>
      <c r="G114" s="478">
        <v>12.8461</v>
      </c>
      <c r="H114" s="640">
        <v>19.333380500000001</v>
      </c>
      <c r="I114" s="640"/>
      <c r="J114" s="479">
        <f>G114-(G114*'Planilha Orçamentária'!$H$6)</f>
        <v>11.038825329138582</v>
      </c>
      <c r="K114" s="479">
        <f t="shared" ref="K114:K115" si="4">E114*H114</f>
        <v>29.0967376525</v>
      </c>
    </row>
    <row r="115" spans="1:11" ht="29.5" thickBot="1">
      <c r="A115" s="476" t="s">
        <v>1047</v>
      </c>
      <c r="B115" s="477" t="s">
        <v>1048</v>
      </c>
      <c r="C115" s="476" t="s">
        <v>1031</v>
      </c>
      <c r="D115" s="476" t="s">
        <v>384</v>
      </c>
      <c r="E115" s="639">
        <v>1.5049999999999999</v>
      </c>
      <c r="F115" s="639"/>
      <c r="G115" s="478">
        <v>17.747</v>
      </c>
      <c r="H115" s="640">
        <v>26.709235</v>
      </c>
      <c r="I115" s="640"/>
      <c r="J115" s="479">
        <f>G115-(G115*'Planilha Orçamentária'!$H$6)</f>
        <v>15.250234165717409</v>
      </c>
      <c r="K115" s="479">
        <f t="shared" si="4"/>
        <v>40.197398674999995</v>
      </c>
    </row>
    <row r="116" spans="1:11" ht="15" thickBot="1">
      <c r="A116" s="409"/>
      <c r="B116" s="410"/>
      <c r="C116" s="410"/>
      <c r="D116" s="410"/>
      <c r="E116" s="641" t="s">
        <v>976</v>
      </c>
      <c r="F116" s="641"/>
      <c r="G116" s="641"/>
      <c r="H116" s="642">
        <v>46.04</v>
      </c>
      <c r="I116" s="642"/>
      <c r="J116" s="488"/>
      <c r="K116" s="491">
        <f>SUM(K114:K115)</f>
        <v>69.294136327499999</v>
      </c>
    </row>
    <row r="117" spans="1:11" ht="15" thickBot="1">
      <c r="A117" s="408"/>
      <c r="B117" s="408"/>
      <c r="C117" s="408"/>
      <c r="D117" s="408"/>
      <c r="E117" s="643"/>
      <c r="F117" s="643"/>
      <c r="G117" s="643"/>
      <c r="H117" s="643"/>
      <c r="I117" s="643"/>
      <c r="J117" s="479"/>
      <c r="K117" s="479"/>
    </row>
    <row r="118" spans="1:11" ht="15" thickBot="1">
      <c r="A118" s="484"/>
      <c r="B118" s="485"/>
      <c r="C118" s="485"/>
      <c r="D118" s="485"/>
      <c r="E118" s="644" t="s">
        <v>977</v>
      </c>
      <c r="F118" s="644"/>
      <c r="G118" s="644"/>
      <c r="H118" s="645">
        <v>461.39</v>
      </c>
      <c r="I118" s="645"/>
      <c r="J118" s="486"/>
      <c r="K118" s="490">
        <f>K112+K116</f>
        <v>426.21165822974029</v>
      </c>
    </row>
    <row r="119" spans="1:11" ht="15" thickBot="1">
      <c r="A119" s="409"/>
      <c r="B119" s="410"/>
      <c r="C119" s="410"/>
      <c r="D119" s="410"/>
      <c r="E119" s="635" t="s">
        <v>978</v>
      </c>
      <c r="F119" s="635"/>
      <c r="G119" s="635"/>
      <c r="H119" s="636">
        <f>H118+(H118*'Planilha Orçamentária'!I$4)</f>
        <v>566.94377045136343</v>
      </c>
      <c r="I119" s="636"/>
      <c r="J119" s="488"/>
      <c r="K119" s="491">
        <f>K118+(K118*'Planilha Orçamentária'!I$4)</f>
        <v>523.717558956841</v>
      </c>
    </row>
    <row r="123" spans="1:11">
      <c r="A123" s="637" t="s">
        <v>1141</v>
      </c>
      <c r="B123" s="638"/>
      <c r="C123" s="638"/>
      <c r="D123" s="638"/>
      <c r="E123" s="638"/>
      <c r="F123" s="638"/>
      <c r="G123" s="638"/>
      <c r="H123" s="638"/>
      <c r="I123" s="638"/>
      <c r="J123" s="553"/>
      <c r="K123" s="554"/>
    </row>
    <row r="124" spans="1:11">
      <c r="A124" s="628" t="s">
        <v>1028</v>
      </c>
      <c r="B124" s="629"/>
      <c r="C124" s="555" t="s">
        <v>974</v>
      </c>
      <c r="D124" s="555" t="s">
        <v>81</v>
      </c>
      <c r="E124" s="630" t="s">
        <v>975</v>
      </c>
      <c r="F124" s="630"/>
      <c r="G124" s="555" t="s">
        <v>382</v>
      </c>
      <c r="H124" s="630" t="s">
        <v>401</v>
      </c>
      <c r="I124" s="630"/>
      <c r="J124" s="556"/>
      <c r="K124" s="557"/>
    </row>
    <row r="125" spans="1:11">
      <c r="A125" s="545" t="s">
        <v>1135</v>
      </c>
      <c r="B125" s="546" t="s">
        <v>1136</v>
      </c>
      <c r="C125" s="545" t="s">
        <v>366</v>
      </c>
      <c r="D125" s="545" t="s">
        <v>133</v>
      </c>
      <c r="E125" s="618">
        <v>1</v>
      </c>
      <c r="F125" s="618"/>
      <c r="G125" s="547">
        <v>50</v>
      </c>
      <c r="H125" s="619">
        <v>50</v>
      </c>
      <c r="I125" s="619"/>
      <c r="J125" s="479">
        <f>G125-(G125*'Planilha Orçamentária'!$H$6)</f>
        <v>42.965667903638391</v>
      </c>
      <c r="K125" s="479">
        <f>E125*J125</f>
        <v>42.965667903638391</v>
      </c>
    </row>
    <row r="126" spans="1:11">
      <c r="A126" s="552"/>
      <c r="B126" s="552"/>
      <c r="C126" s="552"/>
      <c r="D126" s="552"/>
      <c r="E126" s="631" t="s">
        <v>1044</v>
      </c>
      <c r="F126" s="631"/>
      <c r="G126" s="631"/>
      <c r="H126" s="632">
        <v>50</v>
      </c>
      <c r="I126" s="632"/>
      <c r="J126" s="479"/>
      <c r="K126" s="479"/>
    </row>
    <row r="127" spans="1:11">
      <c r="A127" s="628" t="s">
        <v>1079</v>
      </c>
      <c r="B127" s="629"/>
      <c r="C127" s="555" t="s">
        <v>974</v>
      </c>
      <c r="D127" s="555" t="s">
        <v>81</v>
      </c>
      <c r="E127" s="630" t="s">
        <v>975</v>
      </c>
      <c r="F127" s="630"/>
      <c r="G127" s="555" t="s">
        <v>382</v>
      </c>
      <c r="H127" s="630" t="s">
        <v>401</v>
      </c>
      <c r="I127" s="630"/>
      <c r="J127" s="556"/>
      <c r="K127" s="557"/>
    </row>
    <row r="128" spans="1:11">
      <c r="A128" s="545" t="s">
        <v>1138</v>
      </c>
      <c r="B128" s="546" t="s">
        <v>1137</v>
      </c>
      <c r="C128" s="545" t="s">
        <v>76</v>
      </c>
      <c r="D128" s="545" t="s">
        <v>384</v>
      </c>
      <c r="E128" s="618">
        <v>0.6</v>
      </c>
      <c r="F128" s="618"/>
      <c r="G128" s="547">
        <v>20.54</v>
      </c>
      <c r="H128" s="619">
        <v>12.324</v>
      </c>
      <c r="I128" s="619"/>
      <c r="J128" s="479">
        <f>G128-(G128*'Planilha Orçamentária'!$H$6)</f>
        <v>17.650296374814648</v>
      </c>
      <c r="K128" s="479">
        <f t="shared" ref="K128" si="5">E128*J128</f>
        <v>10.590177824888789</v>
      </c>
    </row>
    <row r="129" spans="1:11">
      <c r="A129" s="552"/>
      <c r="B129" s="552"/>
      <c r="C129" s="552"/>
      <c r="D129" s="552"/>
      <c r="E129" s="631" t="s">
        <v>1084</v>
      </c>
      <c r="F129" s="631"/>
      <c r="G129" s="631"/>
      <c r="H129" s="632">
        <v>12.32</v>
      </c>
      <c r="I129" s="632"/>
      <c r="J129" s="479"/>
      <c r="K129" s="479"/>
    </row>
    <row r="130" spans="1:11" ht="15" thickBot="1">
      <c r="A130" s="552"/>
      <c r="B130" s="552"/>
      <c r="C130" s="552"/>
      <c r="D130" s="552"/>
      <c r="E130" s="612"/>
      <c r="F130" s="612"/>
      <c r="G130" s="612"/>
      <c r="H130" s="612"/>
      <c r="I130" s="612"/>
      <c r="J130" s="479"/>
      <c r="K130" s="479"/>
    </row>
    <row r="131" spans="1:11" ht="15" thickBot="1">
      <c r="A131" s="548"/>
      <c r="B131" s="549"/>
      <c r="C131" s="549"/>
      <c r="D131" s="549"/>
      <c r="E131" s="633" t="s">
        <v>977</v>
      </c>
      <c r="F131" s="633"/>
      <c r="G131" s="633"/>
      <c r="H131" s="634">
        <v>62.32</v>
      </c>
      <c r="I131" s="634"/>
      <c r="J131" s="486"/>
      <c r="K131" s="487">
        <f>K125+K128</f>
        <v>53.555845728527181</v>
      </c>
    </row>
    <row r="132" spans="1:11" ht="15" thickBot="1">
      <c r="A132" s="550"/>
      <c r="B132" s="551"/>
      <c r="C132" s="551"/>
      <c r="D132" s="551"/>
      <c r="E132" s="622" t="s">
        <v>978</v>
      </c>
      <c r="F132" s="622"/>
      <c r="G132" s="622"/>
      <c r="H132" s="623">
        <v>62.32</v>
      </c>
      <c r="I132" s="623"/>
      <c r="J132" s="488"/>
      <c r="K132" s="489">
        <f>K131+(K131*'Planilha Orçamentária'!I$4)</f>
        <v>65.807999971916928</v>
      </c>
    </row>
    <row r="135" spans="1:11" ht="15" thickBot="1"/>
    <row r="136" spans="1:11" ht="15" thickBot="1">
      <c r="A136" s="624" t="s">
        <v>1142</v>
      </c>
      <c r="B136" s="625"/>
      <c r="C136" s="625"/>
      <c r="D136" s="625"/>
      <c r="E136" s="625"/>
      <c r="F136" s="625"/>
      <c r="G136" s="625"/>
      <c r="H136" s="625"/>
      <c r="I136" s="625"/>
      <c r="J136" s="565"/>
      <c r="K136" s="566"/>
    </row>
    <row r="137" spans="1:11">
      <c r="A137" s="615" t="s">
        <v>1028</v>
      </c>
      <c r="B137" s="616"/>
      <c r="C137" s="562" t="s">
        <v>974</v>
      </c>
      <c r="D137" s="562" t="s">
        <v>81</v>
      </c>
      <c r="E137" s="617" t="s">
        <v>975</v>
      </c>
      <c r="F137" s="617"/>
      <c r="G137" s="562" t="s">
        <v>382</v>
      </c>
      <c r="H137" s="617" t="s">
        <v>401</v>
      </c>
      <c r="I137" s="617"/>
      <c r="J137" s="563"/>
      <c r="K137" s="564"/>
    </row>
    <row r="138" spans="1:11" ht="15" thickBot="1">
      <c r="A138" s="569" t="s">
        <v>1143</v>
      </c>
      <c r="B138" s="570" t="s">
        <v>1144</v>
      </c>
      <c r="C138" s="571" t="s">
        <v>1031</v>
      </c>
      <c r="D138" s="571" t="s">
        <v>127</v>
      </c>
      <c r="E138" s="626">
        <v>1</v>
      </c>
      <c r="F138" s="626"/>
      <c r="G138" s="572">
        <v>161.1</v>
      </c>
      <c r="H138" s="627">
        <v>161.1</v>
      </c>
      <c r="I138" s="627"/>
      <c r="J138" s="573">
        <f>G138-(G138*'Planilha Orçamentária'!$H$6)</f>
        <v>138.43538198552289</v>
      </c>
      <c r="K138" s="574">
        <f>E138*J138</f>
        <v>138.43538198552289</v>
      </c>
    </row>
    <row r="139" spans="1:11" ht="15" thickBot="1">
      <c r="A139" s="567"/>
      <c r="B139" s="568"/>
      <c r="C139" s="568"/>
      <c r="D139" s="568"/>
      <c r="E139" s="620" t="s">
        <v>1044</v>
      </c>
      <c r="F139" s="620"/>
      <c r="G139" s="620"/>
      <c r="H139" s="621">
        <v>161.1</v>
      </c>
      <c r="I139" s="621"/>
      <c r="J139" s="565"/>
      <c r="K139" s="566">
        <f>K138</f>
        <v>138.43538198552289</v>
      </c>
    </row>
    <row r="140" spans="1:11">
      <c r="A140" s="615" t="s">
        <v>385</v>
      </c>
      <c r="B140" s="616"/>
      <c r="C140" s="562" t="s">
        <v>974</v>
      </c>
      <c r="D140" s="562" t="s">
        <v>81</v>
      </c>
      <c r="E140" s="617" t="s">
        <v>975</v>
      </c>
      <c r="F140" s="617"/>
      <c r="G140" s="562" t="s">
        <v>382</v>
      </c>
      <c r="H140" s="617" t="s">
        <v>401</v>
      </c>
      <c r="I140" s="617"/>
      <c r="J140" s="563"/>
      <c r="K140" s="564"/>
    </row>
    <row r="141" spans="1:11">
      <c r="A141" s="545" t="s">
        <v>1045</v>
      </c>
      <c r="B141" s="546" t="s">
        <v>1046</v>
      </c>
      <c r="C141" s="545" t="s">
        <v>1031</v>
      </c>
      <c r="D141" s="545" t="s">
        <v>384</v>
      </c>
      <c r="E141" s="618">
        <v>0.20100000000000001</v>
      </c>
      <c r="F141" s="618"/>
      <c r="G141" s="547">
        <v>12.8461</v>
      </c>
      <c r="H141" s="619">
        <v>2.5820661</v>
      </c>
      <c r="I141" s="619"/>
      <c r="J141" s="479">
        <f>G141-(G141*'Planilha Orçamentária'!$H$6)</f>
        <v>11.038825329138582</v>
      </c>
      <c r="K141" s="479">
        <f>E141*J141</f>
        <v>2.2188038911568553</v>
      </c>
    </row>
    <row r="142" spans="1:11" ht="15" thickBot="1">
      <c r="A142" s="545" t="s">
        <v>1047</v>
      </c>
      <c r="B142" s="546" t="s">
        <v>1048</v>
      </c>
      <c r="C142" s="545" t="s">
        <v>1031</v>
      </c>
      <c r="D142" s="545" t="s">
        <v>384</v>
      </c>
      <c r="E142" s="618">
        <v>0.20100000000000001</v>
      </c>
      <c r="F142" s="618"/>
      <c r="G142" s="547">
        <v>17.747</v>
      </c>
      <c r="H142" s="619">
        <v>3.5671469999999998</v>
      </c>
      <c r="I142" s="619"/>
      <c r="J142" s="479">
        <f>G142-(G142*'Planilha Orçamentária'!$H$6)</f>
        <v>15.250234165717409</v>
      </c>
      <c r="K142" s="479">
        <f>E142*J142</f>
        <v>3.0652970673091993</v>
      </c>
    </row>
    <row r="143" spans="1:11" ht="15" thickBot="1">
      <c r="A143" s="567"/>
      <c r="B143" s="568"/>
      <c r="C143" s="568"/>
      <c r="D143" s="568"/>
      <c r="E143" s="620" t="s">
        <v>976</v>
      </c>
      <c r="F143" s="620"/>
      <c r="G143" s="620"/>
      <c r="H143" s="621">
        <v>6.15</v>
      </c>
      <c r="I143" s="621"/>
      <c r="J143" s="565"/>
      <c r="K143" s="566">
        <f>SUM(K141:K142)</f>
        <v>5.2841009584660545</v>
      </c>
    </row>
    <row r="144" spans="1:11" ht="15" thickBot="1">
      <c r="A144" s="552"/>
      <c r="B144" s="552"/>
      <c r="C144" s="552"/>
      <c r="D144" s="552"/>
      <c r="E144" s="612"/>
      <c r="F144" s="612"/>
      <c r="G144" s="612"/>
      <c r="H144" s="612"/>
      <c r="I144" s="612"/>
      <c r="J144" s="479"/>
      <c r="K144" s="479"/>
    </row>
    <row r="145" spans="1:11" ht="15" thickBot="1">
      <c r="A145" s="567"/>
      <c r="B145" s="568"/>
      <c r="C145" s="568"/>
      <c r="D145" s="568"/>
      <c r="E145" s="613" t="s">
        <v>977</v>
      </c>
      <c r="F145" s="613"/>
      <c r="G145" s="613"/>
      <c r="H145" s="614">
        <v>167.25</v>
      </c>
      <c r="I145" s="614"/>
      <c r="J145" s="565"/>
      <c r="K145" s="566">
        <f>K139+K143</f>
        <v>143.71948294398894</v>
      </c>
    </row>
    <row r="146" spans="1:11" ht="15" thickBot="1">
      <c r="A146" s="567"/>
      <c r="B146" s="568"/>
      <c r="C146" s="568"/>
      <c r="D146" s="568"/>
      <c r="E146" s="613" t="s">
        <v>978</v>
      </c>
      <c r="F146" s="613"/>
      <c r="G146" s="613"/>
      <c r="H146" s="614">
        <v>167.25</v>
      </c>
      <c r="I146" s="614"/>
      <c r="J146" s="565"/>
      <c r="K146" s="566">
        <f>K145+(K145*'Planilha Orçamentária'!$I$4)</f>
        <v>176.59868126224131</v>
      </c>
    </row>
  </sheetData>
  <mergeCells count="243">
    <mergeCell ref="H99:I99"/>
    <mergeCell ref="H100:I100"/>
    <mergeCell ref="A50:I50"/>
    <mergeCell ref="A63:I63"/>
    <mergeCell ref="A70:I70"/>
    <mergeCell ref="A91:I91"/>
    <mergeCell ref="A37:K37"/>
    <mergeCell ref="H93:I93"/>
    <mergeCell ref="H94:I94"/>
    <mergeCell ref="H95:I95"/>
    <mergeCell ref="H97:I97"/>
    <mergeCell ref="H98:I98"/>
    <mergeCell ref="H85:I85"/>
    <mergeCell ref="H86:I86"/>
    <mergeCell ref="H87:I87"/>
    <mergeCell ref="H88:I88"/>
    <mergeCell ref="H92:I92"/>
    <mergeCell ref="H80:I80"/>
    <mergeCell ref="H81:I81"/>
    <mergeCell ref="H82:I82"/>
    <mergeCell ref="H83:I83"/>
    <mergeCell ref="H84:I84"/>
    <mergeCell ref="H75:I75"/>
    <mergeCell ref="H76:I76"/>
    <mergeCell ref="H78:I78"/>
    <mergeCell ref="H79:I79"/>
    <mergeCell ref="H67:I67"/>
    <mergeCell ref="H71:I71"/>
    <mergeCell ref="H72:I72"/>
    <mergeCell ref="H73:I73"/>
    <mergeCell ref="H74:I74"/>
    <mergeCell ref="H60:I60"/>
    <mergeCell ref="H61:I61"/>
    <mergeCell ref="H64:I64"/>
    <mergeCell ref="H65:I65"/>
    <mergeCell ref="H66:I66"/>
    <mergeCell ref="H57:I57"/>
    <mergeCell ref="H58:I58"/>
    <mergeCell ref="H59:I59"/>
    <mergeCell ref="H48:I48"/>
    <mergeCell ref="H52:I52"/>
    <mergeCell ref="H51:I51"/>
    <mergeCell ref="H53:I53"/>
    <mergeCell ref="H54:I54"/>
    <mergeCell ref="H77:I77"/>
    <mergeCell ref="E92:F92"/>
    <mergeCell ref="E100:F100"/>
    <mergeCell ref="E38:F38"/>
    <mergeCell ref="E39:F39"/>
    <mergeCell ref="E40:F40"/>
    <mergeCell ref="E41:F41"/>
    <mergeCell ref="E42:F42"/>
    <mergeCell ref="E44:F44"/>
    <mergeCell ref="E45:F45"/>
    <mergeCell ref="E46:F46"/>
    <mergeCell ref="E51:F51"/>
    <mergeCell ref="E52:F52"/>
    <mergeCell ref="E53:F53"/>
    <mergeCell ref="E54:F54"/>
    <mergeCell ref="E55:F55"/>
    <mergeCell ref="E57:F57"/>
    <mergeCell ref="E58:F58"/>
    <mergeCell ref="E95:F95"/>
    <mergeCell ref="E99:F99"/>
    <mergeCell ref="E93:F93"/>
    <mergeCell ref="E94:F94"/>
    <mergeCell ref="E97:F97"/>
    <mergeCell ref="E98:F98"/>
    <mergeCell ref="E84:F84"/>
    <mergeCell ref="E87:F87"/>
    <mergeCell ref="E88:F88"/>
    <mergeCell ref="A71:B71"/>
    <mergeCell ref="E74:F74"/>
    <mergeCell ref="A75:B75"/>
    <mergeCell ref="E80:F80"/>
    <mergeCell ref="A81:B81"/>
    <mergeCell ref="E71:F71"/>
    <mergeCell ref="E72:F72"/>
    <mergeCell ref="E73:F73"/>
    <mergeCell ref="E75:F75"/>
    <mergeCell ref="E76:F76"/>
    <mergeCell ref="E77:F77"/>
    <mergeCell ref="E78:F78"/>
    <mergeCell ref="E79:F79"/>
    <mergeCell ref="E81:F81"/>
    <mergeCell ref="E82:F82"/>
    <mergeCell ref="E83:F83"/>
    <mergeCell ref="E85:F85"/>
    <mergeCell ref="E86:F86"/>
    <mergeCell ref="A64:B64"/>
    <mergeCell ref="E66:F66"/>
    <mergeCell ref="E67:F67"/>
    <mergeCell ref="E64:F64"/>
    <mergeCell ref="E65:F65"/>
    <mergeCell ref="A57:B57"/>
    <mergeCell ref="E60:F60"/>
    <mergeCell ref="E61:F61"/>
    <mergeCell ref="E59:F59"/>
    <mergeCell ref="E48:F48"/>
    <mergeCell ref="A51:B51"/>
    <mergeCell ref="E56:F56"/>
    <mergeCell ref="A38:B38"/>
    <mergeCell ref="E43:F43"/>
    <mergeCell ref="A44:B44"/>
    <mergeCell ref="E47:F47"/>
    <mergeCell ref="E32:I32"/>
    <mergeCell ref="E33:G33"/>
    <mergeCell ref="H33:I33"/>
    <mergeCell ref="E34:G34"/>
    <mergeCell ref="H34:I34"/>
    <mergeCell ref="H43:I43"/>
    <mergeCell ref="H44:I44"/>
    <mergeCell ref="H45:I45"/>
    <mergeCell ref="H46:I46"/>
    <mergeCell ref="H47:I47"/>
    <mergeCell ref="H38:I38"/>
    <mergeCell ref="H39:I39"/>
    <mergeCell ref="H40:I40"/>
    <mergeCell ref="H41:I41"/>
    <mergeCell ref="H42:I42"/>
    <mergeCell ref="H55:I55"/>
    <mergeCell ref="H56:I56"/>
    <mergeCell ref="E29:F29"/>
    <mergeCell ref="H29:I29"/>
    <mergeCell ref="E30:F30"/>
    <mergeCell ref="H30:I30"/>
    <mergeCell ref="E31:G31"/>
    <mergeCell ref="H31:I31"/>
    <mergeCell ref="E26:F26"/>
    <mergeCell ref="H26:I26"/>
    <mergeCell ref="E27:G27"/>
    <mergeCell ref="H27:I27"/>
    <mergeCell ref="A28:B28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F15:G15"/>
    <mergeCell ref="F16:G16"/>
    <mergeCell ref="A17:I17"/>
    <mergeCell ref="A18:K19"/>
    <mergeCell ref="F2:G2"/>
    <mergeCell ref="A4:I4"/>
    <mergeCell ref="A6:B6"/>
    <mergeCell ref="E6:F6"/>
    <mergeCell ref="F3:G3"/>
    <mergeCell ref="A5:I5"/>
    <mergeCell ref="A1:K1"/>
    <mergeCell ref="H6:I6"/>
    <mergeCell ref="E11:G11"/>
    <mergeCell ref="H11:I11"/>
    <mergeCell ref="E12:G12"/>
    <mergeCell ref="H12:I12"/>
    <mergeCell ref="E8:F8"/>
    <mergeCell ref="H8:I8"/>
    <mergeCell ref="H9:I9"/>
    <mergeCell ref="E9:G9"/>
    <mergeCell ref="E10:I10"/>
    <mergeCell ref="E7:F7"/>
    <mergeCell ref="H7:I7"/>
    <mergeCell ref="A103:K104"/>
    <mergeCell ref="E105:F105"/>
    <mergeCell ref="H105:I105"/>
    <mergeCell ref="E106:F106"/>
    <mergeCell ref="H106:I106"/>
    <mergeCell ref="E107:F107"/>
    <mergeCell ref="H107:I107"/>
    <mergeCell ref="E108:F108"/>
    <mergeCell ref="H108:I108"/>
    <mergeCell ref="E109:F109"/>
    <mergeCell ref="H109:I109"/>
    <mergeCell ref="E110:F110"/>
    <mergeCell ref="H110:I110"/>
    <mergeCell ref="E111:F111"/>
    <mergeCell ref="H111:I111"/>
    <mergeCell ref="E112:G112"/>
    <mergeCell ref="H112:I112"/>
    <mergeCell ref="A113:B113"/>
    <mergeCell ref="E113:F113"/>
    <mergeCell ref="H113:I113"/>
    <mergeCell ref="E114:F114"/>
    <mergeCell ref="H114:I114"/>
    <mergeCell ref="E115:F115"/>
    <mergeCell ref="H115:I115"/>
    <mergeCell ref="E116:G116"/>
    <mergeCell ref="H116:I116"/>
    <mergeCell ref="E117:I117"/>
    <mergeCell ref="E118:G118"/>
    <mergeCell ref="H118:I118"/>
    <mergeCell ref="E119:G119"/>
    <mergeCell ref="H119:I119"/>
    <mergeCell ref="A123:I123"/>
    <mergeCell ref="A124:B124"/>
    <mergeCell ref="E124:F124"/>
    <mergeCell ref="H124:I124"/>
    <mergeCell ref="E125:F125"/>
    <mergeCell ref="H125:I125"/>
    <mergeCell ref="E126:G126"/>
    <mergeCell ref="H126:I126"/>
    <mergeCell ref="A127:B127"/>
    <mergeCell ref="E127:F127"/>
    <mergeCell ref="H127:I127"/>
    <mergeCell ref="E128:F128"/>
    <mergeCell ref="H128:I128"/>
    <mergeCell ref="E129:G129"/>
    <mergeCell ref="H129:I129"/>
    <mergeCell ref="E130:I130"/>
    <mergeCell ref="E131:G131"/>
    <mergeCell ref="H131:I131"/>
    <mergeCell ref="E132:G132"/>
    <mergeCell ref="H132:I132"/>
    <mergeCell ref="A136:I136"/>
    <mergeCell ref="A137:B137"/>
    <mergeCell ref="E137:F137"/>
    <mergeCell ref="H137:I137"/>
    <mergeCell ref="E138:F138"/>
    <mergeCell ref="H138:I138"/>
    <mergeCell ref="E139:G139"/>
    <mergeCell ref="H139:I139"/>
    <mergeCell ref="E144:I144"/>
    <mergeCell ref="E145:G145"/>
    <mergeCell ref="H145:I145"/>
    <mergeCell ref="E146:G146"/>
    <mergeCell ref="H146:I146"/>
    <mergeCell ref="A140:B140"/>
    <mergeCell ref="E140:F140"/>
    <mergeCell ref="H140:I140"/>
    <mergeCell ref="E141:F141"/>
    <mergeCell ref="H141:I141"/>
    <mergeCell ref="E142:F142"/>
    <mergeCell ref="H142:I142"/>
    <mergeCell ref="E143:G143"/>
    <mergeCell ref="H143:I14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954"/>
  <sheetViews>
    <sheetView showGridLines="0" workbookViewId="0"/>
  </sheetViews>
  <sheetFormatPr defaultColWidth="14.453125" defaultRowHeight="15" customHeight="1"/>
  <cols>
    <col min="1" max="1" width="15.81640625" customWidth="1"/>
    <col min="2" max="2" width="15" customWidth="1"/>
    <col min="3" max="3" width="112.54296875" customWidth="1"/>
    <col min="4" max="5" width="12.81640625" customWidth="1"/>
    <col min="6" max="6" width="15" customWidth="1"/>
    <col min="7" max="7" width="16.7265625" customWidth="1"/>
    <col min="8" max="8" width="12.54296875" customWidth="1"/>
  </cols>
  <sheetData>
    <row r="1" spans="1:8" ht="4.5" customHeight="1">
      <c r="B1" s="18"/>
      <c r="C1" s="116"/>
      <c r="D1" s="19"/>
      <c r="E1" s="19"/>
      <c r="F1" s="117"/>
      <c r="G1" s="113"/>
      <c r="H1" s="118"/>
    </row>
    <row r="2" spans="1:8" ht="29.25" customHeight="1">
      <c r="A2" s="2" t="str">
        <f>'Planilha Orçamentária'!B2</f>
        <v>CONTRATANTE:</v>
      </c>
      <c r="B2" s="587" t="str">
        <f>'Planilha Orçamentária'!C2</f>
        <v xml:space="preserve">JFPB | JUSTIÇA DE FEDERAL DE PRIMEIRO GRAU – SEÇÃO JUDICIÁRIA DA PARAÍBA </v>
      </c>
      <c r="C2" s="586"/>
      <c r="D2" s="3" t="s">
        <v>6</v>
      </c>
      <c r="E2" s="26"/>
      <c r="F2" s="119"/>
      <c r="G2" s="4"/>
      <c r="H2" s="118"/>
    </row>
    <row r="3" spans="1:8" ht="29.25" customHeight="1">
      <c r="A3" s="2" t="str">
        <f>'Planilha Orçamentária'!B3</f>
        <v>PROJETO:</v>
      </c>
      <c r="B3" s="587" t="str">
        <f>'Planilha Orçamentária'!C3</f>
        <v>Reforma, adequação e modernização das instalações físicas e sistemas prediais da Subseção Judiciária de Sousa/PB</v>
      </c>
      <c r="C3" s="586"/>
      <c r="D3" s="120" t="e">
        <f>#REF!&amp;" "&amp;#REF!</f>
        <v>#REF!</v>
      </c>
      <c r="E3" s="1"/>
      <c r="F3" s="121"/>
      <c r="G3" s="122"/>
      <c r="H3" s="118"/>
    </row>
    <row r="4" spans="1:8" ht="29.25" customHeight="1">
      <c r="A4" s="2" t="str">
        <f>'Planilha Orçamentária'!B4</f>
        <v>ENDEREÇO:</v>
      </c>
      <c r="B4" s="587" t="str">
        <f>'Planilha Orçamentária'!$C$4</f>
        <v xml:space="preserve">Lot. Raquel Gadelha, Sousa - PB </v>
      </c>
      <c r="C4" s="586"/>
      <c r="D4" s="123" t="e">
        <f>#REF!</f>
        <v>#REF!</v>
      </c>
      <c r="E4" s="9"/>
      <c r="F4" s="124"/>
      <c r="G4" s="5"/>
      <c r="H4" s="118"/>
    </row>
    <row r="5" spans="1:8" ht="29.25" customHeight="1">
      <c r="A5" s="2" t="str">
        <f>'Planilha Orçamentária'!B5</f>
        <v>ETAPA:</v>
      </c>
      <c r="B5" s="695" t="str">
        <f>'Planilha Orçamentária'!$C$5</f>
        <v>MEDIÇÃO 01</v>
      </c>
      <c r="C5" s="586"/>
      <c r="D5" s="125" t="e">
        <f>#REF!</f>
        <v>#REF!</v>
      </c>
      <c r="E5" s="126"/>
      <c r="F5" s="127"/>
      <c r="G5" s="7"/>
      <c r="H5" s="118"/>
    </row>
    <row r="6" spans="1:8" ht="4.5" customHeight="1">
      <c r="A6" s="17"/>
      <c r="B6" s="18"/>
      <c r="C6" s="116"/>
      <c r="D6" s="18"/>
      <c r="E6" s="18"/>
      <c r="F6" s="128"/>
      <c r="G6" s="31"/>
      <c r="H6" s="118"/>
    </row>
    <row r="7" spans="1:8" ht="33" customHeight="1">
      <c r="A7" s="696" t="s">
        <v>414</v>
      </c>
      <c r="B7" s="585"/>
      <c r="C7" s="585"/>
      <c r="D7" s="585"/>
      <c r="E7" s="585"/>
      <c r="F7" s="585"/>
      <c r="G7" s="586"/>
      <c r="H7" s="118"/>
    </row>
    <row r="8" spans="1:8" ht="4.5" customHeight="1">
      <c r="A8" s="17"/>
      <c r="B8" s="18"/>
      <c r="C8" s="116"/>
      <c r="D8" s="18"/>
      <c r="E8" s="18"/>
      <c r="F8" s="128"/>
      <c r="G8" s="31"/>
      <c r="H8" s="118"/>
    </row>
    <row r="9" spans="1:8" ht="19.5" customHeight="1">
      <c r="A9" s="13"/>
      <c r="B9" s="13"/>
      <c r="C9" s="129"/>
      <c r="D9" s="13"/>
      <c r="E9" s="13"/>
      <c r="F9" s="130"/>
      <c r="G9" s="13"/>
      <c r="H9" s="118"/>
    </row>
    <row r="10" spans="1:8" ht="19.5" customHeight="1">
      <c r="A10" s="592" t="s">
        <v>0</v>
      </c>
      <c r="B10" s="585"/>
      <c r="C10" s="585"/>
      <c r="D10" s="585"/>
      <c r="E10" s="585"/>
      <c r="F10" s="585"/>
      <c r="G10" s="586"/>
      <c r="H10" s="118"/>
    </row>
    <row r="11" spans="1:8" ht="19.5" customHeight="1">
      <c r="A11" s="6" t="str">
        <f>'Planilha Orçamentária'!B11</f>
        <v>VERSÃO</v>
      </c>
      <c r="B11" s="593" t="str">
        <f>'Planilha Orçamentária'!D11</f>
        <v xml:space="preserve">DESCRIÇÃO E/OU FOLHAS ALTERADAS </v>
      </c>
      <c r="C11" s="586"/>
      <c r="D11" s="593" t="str">
        <f>'Planilha Orçamentária'!F11</f>
        <v>DATA</v>
      </c>
      <c r="E11" s="586"/>
      <c r="F11" s="593" t="str">
        <f>'Planilha Orçamentária'!H11</f>
        <v>ATUALIZAÇÃO</v>
      </c>
      <c r="G11" s="586"/>
      <c r="H11" s="118"/>
    </row>
    <row r="12" spans="1:8" ht="19.5" hidden="1" customHeight="1">
      <c r="A12" s="11" t="e">
        <f t="shared" ref="A12:B12" si="0">IF(#REF!="","",#REF!)</f>
        <v>#REF!</v>
      </c>
      <c r="B12" s="607" t="e">
        <f t="shared" si="0"/>
        <v>#REF!</v>
      </c>
      <c r="C12" s="585"/>
      <c r="D12" s="606" t="e">
        <f t="shared" ref="D12:D16" si="1">IF(#REF!="","",#REF!)</f>
        <v>#REF!</v>
      </c>
      <c r="E12" s="586"/>
      <c r="F12" s="607" t="e">
        <f t="shared" ref="F12:F16" si="2">IF(#REF!="","",#REF!)</f>
        <v>#REF!</v>
      </c>
      <c r="G12" s="586"/>
      <c r="H12" s="118"/>
    </row>
    <row r="13" spans="1:8" ht="19.5" hidden="1" customHeight="1">
      <c r="A13" s="11" t="e">
        <f t="shared" ref="A13:B13" si="3">IF(#REF!="","",#REF!)</f>
        <v>#REF!</v>
      </c>
      <c r="B13" s="607" t="e">
        <f t="shared" si="3"/>
        <v>#REF!</v>
      </c>
      <c r="C13" s="585"/>
      <c r="D13" s="606" t="e">
        <f t="shared" si="1"/>
        <v>#REF!</v>
      </c>
      <c r="E13" s="586"/>
      <c r="F13" s="607" t="e">
        <f t="shared" si="2"/>
        <v>#REF!</v>
      </c>
      <c r="G13" s="586"/>
      <c r="H13" s="118"/>
    </row>
    <row r="14" spans="1:8" ht="19.5" hidden="1" customHeight="1">
      <c r="A14" s="11" t="e">
        <f t="shared" ref="A14:B14" si="4">IF(#REF!="","",#REF!)</f>
        <v>#REF!</v>
      </c>
      <c r="B14" s="607" t="e">
        <f t="shared" si="4"/>
        <v>#REF!</v>
      </c>
      <c r="C14" s="585"/>
      <c r="D14" s="606" t="e">
        <f t="shared" si="1"/>
        <v>#REF!</v>
      </c>
      <c r="E14" s="586"/>
      <c r="F14" s="607" t="e">
        <f t="shared" si="2"/>
        <v>#REF!</v>
      </c>
      <c r="G14" s="586"/>
      <c r="H14" s="118"/>
    </row>
    <row r="15" spans="1:8" ht="19.5" hidden="1" customHeight="1">
      <c r="A15" s="11" t="e">
        <f t="shared" ref="A15:B15" si="5">IF(#REF!="","",#REF!)</f>
        <v>#REF!</v>
      </c>
      <c r="B15" s="607" t="e">
        <f t="shared" si="5"/>
        <v>#REF!</v>
      </c>
      <c r="C15" s="585"/>
      <c r="D15" s="606" t="e">
        <f t="shared" si="1"/>
        <v>#REF!</v>
      </c>
      <c r="E15" s="586"/>
      <c r="F15" s="607" t="e">
        <f t="shared" si="2"/>
        <v>#REF!</v>
      </c>
      <c r="G15" s="586"/>
      <c r="H15" s="118"/>
    </row>
    <row r="16" spans="1:8" ht="19.5" hidden="1" customHeight="1">
      <c r="A16" s="11" t="e">
        <f t="shared" ref="A16:B16" si="6">IF(#REF!="","",#REF!)</f>
        <v>#REF!</v>
      </c>
      <c r="B16" s="607" t="e">
        <f t="shared" si="6"/>
        <v>#REF!</v>
      </c>
      <c r="C16" s="585"/>
      <c r="D16" s="606" t="e">
        <f t="shared" si="1"/>
        <v>#REF!</v>
      </c>
      <c r="E16" s="586"/>
      <c r="F16" s="607" t="e">
        <f t="shared" si="2"/>
        <v>#REF!</v>
      </c>
      <c r="G16" s="586"/>
      <c r="H16" s="118"/>
    </row>
    <row r="17" spans="1:8" ht="19.5" customHeight="1">
      <c r="A17" s="8" t="str">
        <f>IF('Planilha Orçamentária'!B12="","",'Planilha Orçamentária'!B12)</f>
        <v>R01</v>
      </c>
      <c r="B17" s="594" t="str">
        <f>IF('Planilha Orçamentária'!D12="","",'Planilha Orçamentária'!D12)</f>
        <v>Adequação à Progamação do Plano de Obras 2023</v>
      </c>
      <c r="C17" s="585"/>
      <c r="D17" s="595">
        <f>IF('Planilha Orçamentária'!F12="","",'Planilha Orçamentária'!F12)</f>
        <v>45045</v>
      </c>
      <c r="E17" s="586"/>
      <c r="F17" s="594" t="str">
        <f>IF('Planilha Orçamentária'!H12="","",'Planilha Orçamentária'!H12)</f>
        <v>Francis Araújo</v>
      </c>
      <c r="G17" s="586"/>
      <c r="H17" s="118"/>
    </row>
    <row r="18" spans="1:8" ht="19.5" customHeight="1">
      <c r="A18" s="13"/>
      <c r="B18" s="13"/>
      <c r="C18" s="129"/>
      <c r="D18" s="13"/>
      <c r="E18" s="13"/>
      <c r="F18" s="130"/>
      <c r="G18" s="13"/>
      <c r="H18" s="118"/>
    </row>
    <row r="19" spans="1:8" ht="14.5">
      <c r="A19" s="17"/>
      <c r="B19" s="18"/>
      <c r="C19" s="116"/>
      <c r="D19" s="18"/>
      <c r="E19" s="18"/>
      <c r="F19" s="128"/>
      <c r="G19" s="31"/>
      <c r="H19" s="118"/>
    </row>
    <row r="20" spans="1:8" ht="14.5">
      <c r="A20" s="144" t="s">
        <v>32</v>
      </c>
      <c r="B20" s="145" t="s">
        <v>24</v>
      </c>
      <c r="C20" s="691" t="s">
        <v>67</v>
      </c>
      <c r="D20" s="589"/>
      <c r="E20" s="589"/>
      <c r="F20" s="596"/>
      <c r="G20" s="146" t="s">
        <v>27</v>
      </c>
      <c r="H20" s="131"/>
    </row>
    <row r="21" spans="1:8" ht="14.5">
      <c r="A21" s="147" t="s">
        <v>415</v>
      </c>
      <c r="B21" s="148" t="s">
        <v>416</v>
      </c>
      <c r="C21" s="694" t="s">
        <v>417</v>
      </c>
      <c r="D21" s="689"/>
      <c r="E21" s="689"/>
      <c r="F21" s="149" t="e">
        <f>G40</f>
        <v>#REF!</v>
      </c>
      <c r="G21" s="150" t="s">
        <v>127</v>
      </c>
      <c r="H21" s="151"/>
    </row>
    <row r="22" spans="1:8" ht="12.75" customHeight="1">
      <c r="A22" s="690" t="s">
        <v>395</v>
      </c>
      <c r="B22" s="689"/>
      <c r="C22" s="689"/>
      <c r="D22" s="689"/>
      <c r="E22" s="689"/>
      <c r="F22" s="689"/>
      <c r="G22" s="591"/>
      <c r="H22" s="131"/>
    </row>
    <row r="23" spans="1:8" ht="12.75" customHeight="1">
      <c r="A23" s="152" t="s">
        <v>381</v>
      </c>
      <c r="B23" s="152" t="s">
        <v>32</v>
      </c>
      <c r="C23" s="153" t="s">
        <v>396</v>
      </c>
      <c r="D23" s="152" t="s">
        <v>127</v>
      </c>
      <c r="E23" s="154" t="s">
        <v>68</v>
      </c>
      <c r="F23" s="155" t="s">
        <v>397</v>
      </c>
      <c r="G23" s="155" t="s">
        <v>398</v>
      </c>
      <c r="H23" s="131"/>
    </row>
    <row r="24" spans="1:8" ht="12.75" customHeight="1">
      <c r="A24" s="156" t="s">
        <v>418</v>
      </c>
      <c r="B24" s="156" t="s">
        <v>419</v>
      </c>
      <c r="C24" s="157" t="e">
        <f>VLOOKUP(B24,#REF!,2,0)</f>
        <v>#REF!</v>
      </c>
      <c r="D24" s="156" t="e">
        <f>VLOOKUP(B24,#REF!,3,0)</f>
        <v>#REF!</v>
      </c>
      <c r="E24" s="158">
        <v>1</v>
      </c>
      <c r="F24" s="159" t="e">
        <f>VLOOKUP(B24,#REF!,13,0)</f>
        <v>#REF!</v>
      </c>
      <c r="G24" s="159" t="e">
        <f>IF(D24="","",E24*F24)</f>
        <v>#REF!</v>
      </c>
      <c r="H24" s="131"/>
    </row>
    <row r="25" spans="1:8" ht="12.75" customHeight="1">
      <c r="A25" s="156"/>
      <c r="B25" s="156"/>
      <c r="C25" s="157"/>
      <c r="D25" s="156"/>
      <c r="E25" s="158"/>
      <c r="F25" s="159"/>
      <c r="G25" s="159"/>
      <c r="H25" s="131"/>
    </row>
    <row r="26" spans="1:8" ht="12.75" customHeight="1">
      <c r="A26" s="684" t="s">
        <v>399</v>
      </c>
      <c r="B26" s="585"/>
      <c r="C26" s="585"/>
      <c r="D26" s="585"/>
      <c r="E26" s="585"/>
      <c r="F26" s="586"/>
      <c r="G26" s="160" t="e">
        <f>IF(F24="","",(SUM(G24:G25)))</f>
        <v>#REF!</v>
      </c>
      <c r="H26" s="131"/>
    </row>
    <row r="27" spans="1:8" ht="12.75" customHeight="1">
      <c r="A27" s="161"/>
      <c r="B27" s="162"/>
      <c r="C27" s="163"/>
      <c r="D27" s="164"/>
      <c r="E27" s="165"/>
      <c r="F27" s="166"/>
      <c r="G27" s="167"/>
      <c r="H27" s="131"/>
    </row>
    <row r="28" spans="1:8" ht="12.75" customHeight="1">
      <c r="A28" s="683" t="s">
        <v>386</v>
      </c>
      <c r="B28" s="585"/>
      <c r="C28" s="585"/>
      <c r="D28" s="585"/>
      <c r="E28" s="585"/>
      <c r="F28" s="585"/>
      <c r="G28" s="586"/>
      <c r="H28" s="131"/>
    </row>
    <row r="29" spans="1:8" ht="12.75" customHeight="1">
      <c r="A29" s="152" t="s">
        <v>381</v>
      </c>
      <c r="B29" s="152" t="s">
        <v>32</v>
      </c>
      <c r="C29" s="153" t="s">
        <v>396</v>
      </c>
      <c r="D29" s="152" t="s">
        <v>127</v>
      </c>
      <c r="E29" s="154" t="s">
        <v>68</v>
      </c>
      <c r="F29" s="155" t="s">
        <v>397</v>
      </c>
      <c r="G29" s="155" t="s">
        <v>398</v>
      </c>
      <c r="H29" s="131"/>
    </row>
    <row r="30" spans="1:8" ht="12.75" customHeight="1">
      <c r="A30" s="156"/>
      <c r="B30" s="156"/>
      <c r="C30" s="157"/>
      <c r="D30" s="156"/>
      <c r="E30" s="158"/>
      <c r="F30" s="159"/>
      <c r="G30" s="159"/>
      <c r="H30" s="131"/>
    </row>
    <row r="31" spans="1:8" ht="12.75" customHeight="1">
      <c r="A31" s="156"/>
      <c r="B31" s="156"/>
      <c r="C31" s="157"/>
      <c r="D31" s="156"/>
      <c r="E31" s="158"/>
      <c r="F31" s="159"/>
      <c r="G31" s="159"/>
      <c r="H31" s="131"/>
    </row>
    <row r="32" spans="1:8" ht="12.75" customHeight="1">
      <c r="A32" s="684" t="s">
        <v>399</v>
      </c>
      <c r="B32" s="585"/>
      <c r="C32" s="585"/>
      <c r="D32" s="585"/>
      <c r="E32" s="585"/>
      <c r="F32" s="586"/>
      <c r="G32" s="160" t="str">
        <f>IF(F30="","",(SUM(G30:G31)))</f>
        <v/>
      </c>
      <c r="H32" s="131"/>
    </row>
    <row r="33" spans="1:8" ht="12.75" customHeight="1">
      <c r="A33" s="161"/>
      <c r="B33" s="162"/>
      <c r="C33" s="168"/>
      <c r="D33" s="162"/>
      <c r="E33" s="169"/>
      <c r="F33" s="170"/>
      <c r="G33" s="167"/>
      <c r="H33" s="131"/>
    </row>
    <row r="34" spans="1:8" ht="12.75" customHeight="1">
      <c r="A34" s="683" t="s">
        <v>400</v>
      </c>
      <c r="B34" s="585"/>
      <c r="C34" s="585"/>
      <c r="D34" s="585"/>
      <c r="E34" s="585"/>
      <c r="F34" s="585"/>
      <c r="G34" s="586"/>
      <c r="H34" s="131"/>
    </row>
    <row r="35" spans="1:8" ht="12.75" customHeight="1">
      <c r="A35" s="152" t="s">
        <v>381</v>
      </c>
      <c r="B35" s="152" t="s">
        <v>32</v>
      </c>
      <c r="C35" s="153" t="s">
        <v>396</v>
      </c>
      <c r="D35" s="152" t="s">
        <v>127</v>
      </c>
      <c r="E35" s="154" t="s">
        <v>68</v>
      </c>
      <c r="F35" s="155" t="s">
        <v>397</v>
      </c>
      <c r="G35" s="155" t="s">
        <v>398</v>
      </c>
      <c r="H35" s="131"/>
    </row>
    <row r="36" spans="1:8" ht="12.75" customHeight="1">
      <c r="A36" s="156"/>
      <c r="B36" s="156"/>
      <c r="C36" s="157" t="str">
        <f>IF(B36="","",IF(A36="SINAPI",VLOOKUP(B36,#REF!,2,0),IF(A36="COTAÇÃO",VLOOKUP(B36,#REF!,2,0))))</f>
        <v/>
      </c>
      <c r="D36" s="156" t="str">
        <f>IF(B36="","",IF(A36="SINAPI",VLOOKUP(B36,#REF!,3,0),IF(A36="COTAÇÃO",VLOOKUP(B36,#REF!,3,0))))</f>
        <v/>
      </c>
      <c r="E36" s="158"/>
      <c r="F36" s="159" t="str">
        <f>IF(B36="","",IF('Planilha Orçamentária'!$H$2="NÃO DESONERADO",(IF(A36="SINAPI",VLOOKUP(B36,#REF!,4,0),IF(A36="ORSE",VLOOKUP(B36,#REF!,4,0),IF(A36="COTAÇÃO",VLOOKUP(B36,#REF!,13,0))))),(IF(A36="SINAPI",VLOOKUP(B36,#REF!,4,0),IF(A36="ORSE",VLOOKUP(B36,#REF!,4,0),IF(A36="COTAÇÃO",VLOOKUP(B36,#REF!,13,0)))))))</f>
        <v/>
      </c>
      <c r="G36" s="159" t="str">
        <f t="shared" ref="G36:G37" si="7">IF(D36="","",E36*F36)</f>
        <v/>
      </c>
      <c r="H36" s="131"/>
    </row>
    <row r="37" spans="1:8" ht="12.75" customHeight="1">
      <c r="A37" s="156"/>
      <c r="B37" s="156"/>
      <c r="C37" s="157" t="str">
        <f>IF(B37="","",IF(A37="SINAPI",VLOOKUP(B37,#REF!,2,0),IF(A37="COTAÇÃO",VLOOKUP(B37,#REF!,2,0))))</f>
        <v/>
      </c>
      <c r="D37" s="156" t="str">
        <f>IF(B37="","",IF(A37="SINAPI",VLOOKUP(B37,#REF!,3,0),IF(A37="COTAÇÃO",VLOOKUP(B37,#REF!,3,0))))</f>
        <v/>
      </c>
      <c r="E37" s="158"/>
      <c r="F37" s="159" t="str">
        <f>IF(B37="","",IF('Planilha Orçamentária'!$H$2="NÃO DESONERADO",(IF(A37="SINAPI",VLOOKUP(B37,#REF!,4,0),IF(A37="ORSE",VLOOKUP(B37,#REF!,4,0),IF(A37="COTAÇÃO",VLOOKUP(B37,#REF!,13,0))))),(IF(A37="SINAPI",VLOOKUP(B37,#REF!,4,0),IF(A37="ORSE",VLOOKUP(B37,#REF!,4,0),IF(A37="COTAÇÃO",VLOOKUP(B37,#REF!,13,0)))))))</f>
        <v/>
      </c>
      <c r="G37" s="159" t="str">
        <f t="shared" si="7"/>
        <v/>
      </c>
      <c r="H37" s="131"/>
    </row>
    <row r="38" spans="1:8" ht="12.75" customHeight="1">
      <c r="A38" s="684" t="s">
        <v>399</v>
      </c>
      <c r="B38" s="585"/>
      <c r="C38" s="585"/>
      <c r="D38" s="585"/>
      <c r="E38" s="585"/>
      <c r="F38" s="586"/>
      <c r="G38" s="160" t="str">
        <f>IF(F36="","",(SUM(G36:G37)))</f>
        <v/>
      </c>
      <c r="H38" s="131"/>
    </row>
    <row r="39" spans="1:8" ht="12.75" customHeight="1">
      <c r="A39" s="161"/>
      <c r="B39" s="162"/>
      <c r="C39" s="171"/>
      <c r="D39" s="172"/>
      <c r="E39" s="173"/>
      <c r="F39" s="174"/>
      <c r="G39" s="175"/>
      <c r="H39" s="131"/>
    </row>
    <row r="40" spans="1:8" ht="12.75" customHeight="1">
      <c r="A40" s="685" t="s">
        <v>401</v>
      </c>
      <c r="B40" s="585"/>
      <c r="C40" s="585"/>
      <c r="D40" s="585"/>
      <c r="E40" s="585"/>
      <c r="F40" s="686"/>
      <c r="G40" s="176" t="e">
        <f>SUM(G26,G32,G38)</f>
        <v>#REF!</v>
      </c>
      <c r="H40" s="131"/>
    </row>
    <row r="41" spans="1:8" ht="12.75" customHeight="1">
      <c r="A41" s="177"/>
      <c r="B41" s="177"/>
      <c r="C41" s="178"/>
      <c r="D41" s="177"/>
      <c r="E41" s="179"/>
      <c r="F41" s="180" t="s">
        <v>420</v>
      </c>
      <c r="G41" s="180" t="e">
        <f>G40*#REF!</f>
        <v>#REF!</v>
      </c>
      <c r="H41" s="131"/>
    </row>
    <row r="42" spans="1:8" ht="12.75" customHeight="1">
      <c r="A42" s="177"/>
      <c r="B42" s="177"/>
      <c r="C42" s="178"/>
      <c r="D42" s="177"/>
      <c r="E42" s="179"/>
      <c r="F42" s="180"/>
      <c r="G42" s="180"/>
      <c r="H42" s="131"/>
    </row>
    <row r="43" spans="1:8" ht="14.5">
      <c r="A43" s="17"/>
      <c r="B43" s="18"/>
      <c r="C43" s="116"/>
      <c r="D43" s="18"/>
      <c r="E43" s="18"/>
      <c r="F43" s="128"/>
      <c r="G43" s="31"/>
      <c r="H43" s="131"/>
    </row>
    <row r="44" spans="1:8" ht="14.5">
      <c r="A44" s="193" t="s">
        <v>32</v>
      </c>
      <c r="B44" s="194" t="s">
        <v>24</v>
      </c>
      <c r="C44" s="687" t="s">
        <v>67</v>
      </c>
      <c r="D44" s="589"/>
      <c r="E44" s="589"/>
      <c r="F44" s="596"/>
      <c r="G44" s="195" t="s">
        <v>27</v>
      </c>
      <c r="H44" s="131"/>
    </row>
    <row r="45" spans="1:8" ht="14.5">
      <c r="A45" s="147" t="s">
        <v>421</v>
      </c>
      <c r="B45" s="148" t="s">
        <v>422</v>
      </c>
      <c r="C45" s="693" t="s">
        <v>423</v>
      </c>
      <c r="D45" s="689"/>
      <c r="E45" s="689"/>
      <c r="F45" s="149" t="e">
        <f>G64</f>
        <v>#REF!</v>
      </c>
      <c r="G45" s="196" t="s">
        <v>127</v>
      </c>
      <c r="H45" s="131"/>
    </row>
    <row r="46" spans="1:8" ht="12.75" customHeight="1">
      <c r="A46" s="690" t="s">
        <v>395</v>
      </c>
      <c r="B46" s="689"/>
      <c r="C46" s="689"/>
      <c r="D46" s="689"/>
      <c r="E46" s="689"/>
      <c r="F46" s="689"/>
      <c r="G46" s="591"/>
      <c r="H46" s="131"/>
    </row>
    <row r="47" spans="1:8" ht="12.75" customHeight="1">
      <c r="A47" s="152" t="s">
        <v>381</v>
      </c>
      <c r="B47" s="152" t="s">
        <v>32</v>
      </c>
      <c r="C47" s="153" t="s">
        <v>396</v>
      </c>
      <c r="D47" s="152" t="s">
        <v>127</v>
      </c>
      <c r="E47" s="154" t="s">
        <v>68</v>
      </c>
      <c r="F47" s="155" t="s">
        <v>397</v>
      </c>
      <c r="G47" s="155" t="s">
        <v>398</v>
      </c>
      <c r="H47" s="131"/>
    </row>
    <row r="48" spans="1:8" ht="12.75" customHeight="1">
      <c r="A48" s="156" t="s">
        <v>418</v>
      </c>
      <c r="B48" s="156" t="s">
        <v>424</v>
      </c>
      <c r="C48" s="157" t="e">
        <f>VLOOKUP(B48,#REF!,2,0)</f>
        <v>#REF!</v>
      </c>
      <c r="D48" s="156" t="e">
        <f>VLOOKUP(B48,#REF!,3,0)</f>
        <v>#REF!</v>
      </c>
      <c r="E48" s="158">
        <v>1</v>
      </c>
      <c r="F48" s="159" t="e">
        <f>VLOOKUP(B48,#REF!,13,0)</f>
        <v>#REF!</v>
      </c>
      <c r="G48" s="159" t="e">
        <f>IF(D48="","",E48*F48)</f>
        <v>#REF!</v>
      </c>
      <c r="H48" s="131"/>
    </row>
    <row r="49" spans="1:8" ht="12.75" customHeight="1">
      <c r="A49" s="156"/>
      <c r="B49" s="156"/>
      <c r="C49" s="157"/>
      <c r="D49" s="156"/>
      <c r="E49" s="158"/>
      <c r="F49" s="159"/>
      <c r="G49" s="159"/>
      <c r="H49" s="131"/>
    </row>
    <row r="50" spans="1:8" ht="12.75" customHeight="1">
      <c r="A50" s="684" t="s">
        <v>399</v>
      </c>
      <c r="B50" s="585"/>
      <c r="C50" s="585"/>
      <c r="D50" s="585"/>
      <c r="E50" s="585"/>
      <c r="F50" s="586"/>
      <c r="G50" s="160" t="e">
        <f>IF(F48="","",(SUM(G48:G49)))</f>
        <v>#REF!</v>
      </c>
      <c r="H50" s="131"/>
    </row>
    <row r="51" spans="1:8" ht="12.75" customHeight="1">
      <c r="A51" s="161"/>
      <c r="B51" s="162"/>
      <c r="C51" s="163"/>
      <c r="D51" s="164"/>
      <c r="E51" s="165"/>
      <c r="F51" s="166"/>
      <c r="G51" s="167"/>
      <c r="H51" s="131"/>
    </row>
    <row r="52" spans="1:8" ht="12.75" customHeight="1">
      <c r="A52" s="683" t="s">
        <v>386</v>
      </c>
      <c r="B52" s="585"/>
      <c r="C52" s="585"/>
      <c r="D52" s="585"/>
      <c r="E52" s="585"/>
      <c r="F52" s="585"/>
      <c r="G52" s="586"/>
      <c r="H52" s="131"/>
    </row>
    <row r="53" spans="1:8" ht="12.75" customHeight="1">
      <c r="A53" s="152" t="s">
        <v>381</v>
      </c>
      <c r="B53" s="152" t="s">
        <v>32</v>
      </c>
      <c r="C53" s="153" t="s">
        <v>396</v>
      </c>
      <c r="D53" s="152" t="s">
        <v>127</v>
      </c>
      <c r="E53" s="154" t="s">
        <v>68</v>
      </c>
      <c r="F53" s="155" t="s">
        <v>397</v>
      </c>
      <c r="G53" s="155" t="s">
        <v>398</v>
      </c>
      <c r="H53" s="131"/>
    </row>
    <row r="54" spans="1:8" ht="12.75" customHeight="1">
      <c r="A54" s="156"/>
      <c r="B54" s="156"/>
      <c r="C54" s="157"/>
      <c r="D54" s="156"/>
      <c r="E54" s="158"/>
      <c r="F54" s="159"/>
      <c r="G54" s="159"/>
      <c r="H54" s="131"/>
    </row>
    <row r="55" spans="1:8" ht="12.75" customHeight="1">
      <c r="A55" s="156"/>
      <c r="B55" s="156"/>
      <c r="C55" s="157"/>
      <c r="D55" s="156"/>
      <c r="E55" s="158"/>
      <c r="F55" s="159"/>
      <c r="G55" s="159"/>
      <c r="H55" s="131"/>
    </row>
    <row r="56" spans="1:8" ht="12.75" customHeight="1">
      <c r="A56" s="684" t="s">
        <v>399</v>
      </c>
      <c r="B56" s="585"/>
      <c r="C56" s="585"/>
      <c r="D56" s="585"/>
      <c r="E56" s="585"/>
      <c r="F56" s="586"/>
      <c r="G56" s="160" t="str">
        <f>IF(F54="","",(SUM(G54:G55)))</f>
        <v/>
      </c>
      <c r="H56" s="131"/>
    </row>
    <row r="57" spans="1:8" ht="12.75" customHeight="1">
      <c r="A57" s="161"/>
      <c r="B57" s="162"/>
      <c r="C57" s="168"/>
      <c r="D57" s="162"/>
      <c r="E57" s="169"/>
      <c r="F57" s="170"/>
      <c r="G57" s="167"/>
      <c r="H57" s="131"/>
    </row>
    <row r="58" spans="1:8" ht="12.75" customHeight="1">
      <c r="A58" s="683" t="s">
        <v>400</v>
      </c>
      <c r="B58" s="585"/>
      <c r="C58" s="585"/>
      <c r="D58" s="585"/>
      <c r="E58" s="585"/>
      <c r="F58" s="585"/>
      <c r="G58" s="586"/>
      <c r="H58" s="131"/>
    </row>
    <row r="59" spans="1:8" ht="12.75" customHeight="1">
      <c r="A59" s="152" t="s">
        <v>381</v>
      </c>
      <c r="B59" s="152" t="s">
        <v>32</v>
      </c>
      <c r="C59" s="153" t="s">
        <v>396</v>
      </c>
      <c r="D59" s="152" t="s">
        <v>127</v>
      </c>
      <c r="E59" s="154" t="s">
        <v>68</v>
      </c>
      <c r="F59" s="155" t="s">
        <v>397</v>
      </c>
      <c r="G59" s="155" t="s">
        <v>398</v>
      </c>
      <c r="H59" s="131"/>
    </row>
    <row r="60" spans="1:8" ht="12.75" customHeight="1">
      <c r="A60" s="156"/>
      <c r="B60" s="156"/>
      <c r="C60" s="157" t="str">
        <f>IF(B60="","",IF(A60="SINAPI",VLOOKUP(B60,#REF!,2,0),IF(A60="COTAÇÃO",VLOOKUP(B60,#REF!,2,0))))</f>
        <v/>
      </c>
      <c r="D60" s="156" t="str">
        <f>IF(B60="","",IF(A60="SINAPI",VLOOKUP(B60,#REF!,3,0),IF(A60="COTAÇÃO",VLOOKUP(B60,#REF!,3,0))))</f>
        <v/>
      </c>
      <c r="E60" s="158"/>
      <c r="F60" s="159" t="str">
        <f>IF(B60="","",IF('Planilha Orçamentária'!$H$2="NÃO DESONERADO",(IF(A60="SINAPI",VLOOKUP(B60,#REF!,4,0),IF(A60="ORSE",VLOOKUP(B60,#REF!,4,0),IF(A60="COTAÇÃO",VLOOKUP(B60,#REF!,13,0))))),(IF(A60="SINAPI",VLOOKUP(B60,#REF!,4,0),IF(A60="ORSE",VLOOKUP(B60,#REF!,4,0),IF(A60="COTAÇÃO",VLOOKUP(B60,#REF!,13,0)))))))</f>
        <v/>
      </c>
      <c r="G60" s="159" t="str">
        <f t="shared" ref="G60:G61" si="8">IF(D60="","",E60*F60)</f>
        <v/>
      </c>
      <c r="H60" s="131"/>
    </row>
    <row r="61" spans="1:8" ht="12.75" customHeight="1">
      <c r="A61" s="156"/>
      <c r="B61" s="156"/>
      <c r="C61" s="157" t="str">
        <f>IF(B61="","",IF(A61="SINAPI",VLOOKUP(B61,#REF!,2,0),IF(A61="COTAÇÃO",VLOOKUP(B61,#REF!,2,0))))</f>
        <v/>
      </c>
      <c r="D61" s="156" t="str">
        <f>IF(B61="","",IF(A61="SINAPI",VLOOKUP(B61,#REF!,3,0),IF(A61="COTAÇÃO",VLOOKUP(B61,#REF!,3,0))))</f>
        <v/>
      </c>
      <c r="E61" s="158"/>
      <c r="F61" s="159" t="str">
        <f>IF(B61="","",IF('Planilha Orçamentária'!$H$2="NÃO DESONERADO",(IF(A61="SINAPI",VLOOKUP(B61,#REF!,4,0),IF(A61="ORSE",VLOOKUP(B61,#REF!,4,0),IF(A61="COTAÇÃO",VLOOKUP(B61,#REF!,13,0))))),(IF(A61="SINAPI",VLOOKUP(B61,#REF!,4,0),IF(A61="ORSE",VLOOKUP(B61,#REF!,4,0),IF(A61="COTAÇÃO",VLOOKUP(B61,#REF!,13,0)))))))</f>
        <v/>
      </c>
      <c r="G61" s="159" t="str">
        <f t="shared" si="8"/>
        <v/>
      </c>
      <c r="H61" s="131"/>
    </row>
    <row r="62" spans="1:8" ht="12.75" customHeight="1">
      <c r="A62" s="684" t="s">
        <v>399</v>
      </c>
      <c r="B62" s="585"/>
      <c r="C62" s="585"/>
      <c r="D62" s="585"/>
      <c r="E62" s="585"/>
      <c r="F62" s="586"/>
      <c r="G62" s="160" t="str">
        <f>IF(F60="","",(SUM(G60:G61)))</f>
        <v/>
      </c>
      <c r="H62" s="131"/>
    </row>
    <row r="63" spans="1:8" ht="12.75" customHeight="1">
      <c r="A63" s="161"/>
      <c r="B63" s="162"/>
      <c r="C63" s="171"/>
      <c r="D63" s="172"/>
      <c r="E63" s="173"/>
      <c r="F63" s="174"/>
      <c r="G63" s="175"/>
      <c r="H63" s="131"/>
    </row>
    <row r="64" spans="1:8" ht="12.75" customHeight="1">
      <c r="A64" s="685" t="s">
        <v>401</v>
      </c>
      <c r="B64" s="585"/>
      <c r="C64" s="585"/>
      <c r="D64" s="585"/>
      <c r="E64" s="585"/>
      <c r="F64" s="686"/>
      <c r="G64" s="176" t="e">
        <f>SUM(G50,G56,G62)</f>
        <v>#REF!</v>
      </c>
      <c r="H64" s="131"/>
    </row>
    <row r="65" spans="1:8" ht="12.75" customHeight="1">
      <c r="A65" s="177"/>
      <c r="B65" s="177"/>
      <c r="C65" s="178"/>
      <c r="D65" s="177"/>
      <c r="E65" s="179"/>
      <c r="F65" s="180" t="s">
        <v>420</v>
      </c>
      <c r="G65" s="180" t="e">
        <f>G64*#REF!</f>
        <v>#REF!</v>
      </c>
      <c r="H65" s="131"/>
    </row>
    <row r="66" spans="1:8" ht="12.75" customHeight="1">
      <c r="A66" s="177"/>
      <c r="B66" s="177"/>
      <c r="C66" s="178"/>
      <c r="D66" s="177"/>
      <c r="E66" s="179"/>
      <c r="F66" s="180"/>
      <c r="G66" s="180"/>
      <c r="H66" s="131"/>
    </row>
    <row r="67" spans="1:8" ht="12.75" customHeight="1">
      <c r="A67" s="17"/>
      <c r="B67" s="18"/>
      <c r="C67" s="116"/>
      <c r="D67" s="18"/>
      <c r="E67" s="18"/>
      <c r="F67" s="128"/>
      <c r="G67" s="31"/>
      <c r="H67" s="131"/>
    </row>
    <row r="68" spans="1:8" ht="12.75" customHeight="1">
      <c r="A68" s="193" t="s">
        <v>32</v>
      </c>
      <c r="B68" s="194" t="s">
        <v>24</v>
      </c>
      <c r="C68" s="687" t="s">
        <v>67</v>
      </c>
      <c r="D68" s="589"/>
      <c r="E68" s="589"/>
      <c r="F68" s="596"/>
      <c r="G68" s="195" t="s">
        <v>27</v>
      </c>
      <c r="H68" s="131"/>
    </row>
    <row r="69" spans="1:8" ht="12.75" customHeight="1">
      <c r="A69" s="147" t="s">
        <v>425</v>
      </c>
      <c r="B69" s="148" t="s">
        <v>426</v>
      </c>
      <c r="C69" s="693" t="s">
        <v>427</v>
      </c>
      <c r="D69" s="689"/>
      <c r="E69" s="689"/>
      <c r="F69" s="149" t="e">
        <f>G88</f>
        <v>#REF!</v>
      </c>
      <c r="G69" s="196" t="s">
        <v>127</v>
      </c>
      <c r="H69" s="131"/>
    </row>
    <row r="70" spans="1:8" ht="12.75" customHeight="1">
      <c r="A70" s="690" t="s">
        <v>395</v>
      </c>
      <c r="B70" s="689"/>
      <c r="C70" s="689"/>
      <c r="D70" s="689"/>
      <c r="E70" s="689"/>
      <c r="F70" s="689"/>
      <c r="G70" s="591"/>
      <c r="H70" s="131"/>
    </row>
    <row r="71" spans="1:8" ht="12.75" customHeight="1">
      <c r="A71" s="152" t="s">
        <v>381</v>
      </c>
      <c r="B71" s="152" t="s">
        <v>32</v>
      </c>
      <c r="C71" s="153" t="s">
        <v>396</v>
      </c>
      <c r="D71" s="152" t="s">
        <v>127</v>
      </c>
      <c r="E71" s="154" t="s">
        <v>68</v>
      </c>
      <c r="F71" s="155" t="s">
        <v>397</v>
      </c>
      <c r="G71" s="155" t="s">
        <v>398</v>
      </c>
      <c r="H71" s="131"/>
    </row>
    <row r="72" spans="1:8" ht="12.75" customHeight="1">
      <c r="A72" s="156" t="s">
        <v>418</v>
      </c>
      <c r="B72" s="156" t="s">
        <v>428</v>
      </c>
      <c r="C72" s="157" t="e">
        <f>VLOOKUP(B72,#REF!,2,0)</f>
        <v>#REF!</v>
      </c>
      <c r="D72" s="156" t="e">
        <f>VLOOKUP(B72,#REF!,3,0)</f>
        <v>#REF!</v>
      </c>
      <c r="E72" s="158">
        <v>1</v>
      </c>
      <c r="F72" s="159" t="e">
        <f>VLOOKUP(B72,#REF!,13,0)</f>
        <v>#REF!</v>
      </c>
      <c r="G72" s="159" t="e">
        <f>IF(D72="","",E72*F72)</f>
        <v>#REF!</v>
      </c>
      <c r="H72" s="131"/>
    </row>
    <row r="73" spans="1:8" ht="12.75" customHeight="1">
      <c r="A73" s="156"/>
      <c r="B73" s="156"/>
      <c r="C73" s="157"/>
      <c r="D73" s="156"/>
      <c r="E73" s="158"/>
      <c r="F73" s="159"/>
      <c r="G73" s="159"/>
      <c r="H73" s="131"/>
    </row>
    <row r="74" spans="1:8" ht="12.75" customHeight="1">
      <c r="A74" s="684" t="s">
        <v>399</v>
      </c>
      <c r="B74" s="585"/>
      <c r="C74" s="585"/>
      <c r="D74" s="585"/>
      <c r="E74" s="585"/>
      <c r="F74" s="586"/>
      <c r="G74" s="160" t="e">
        <f>IF(F72="","",(SUM(G72:G73)))</f>
        <v>#REF!</v>
      </c>
      <c r="H74" s="131"/>
    </row>
    <row r="75" spans="1:8" ht="12.75" customHeight="1">
      <c r="A75" s="161"/>
      <c r="B75" s="162"/>
      <c r="C75" s="163"/>
      <c r="D75" s="164"/>
      <c r="E75" s="165"/>
      <c r="F75" s="166"/>
      <c r="G75" s="167"/>
      <c r="H75" s="131"/>
    </row>
    <row r="76" spans="1:8" ht="12.75" customHeight="1">
      <c r="A76" s="683" t="s">
        <v>386</v>
      </c>
      <c r="B76" s="585"/>
      <c r="C76" s="585"/>
      <c r="D76" s="585"/>
      <c r="E76" s="585"/>
      <c r="F76" s="585"/>
      <c r="G76" s="586"/>
      <c r="H76" s="131"/>
    </row>
    <row r="77" spans="1:8" ht="12.75" customHeight="1">
      <c r="A77" s="152" t="s">
        <v>381</v>
      </c>
      <c r="B77" s="152" t="s">
        <v>32</v>
      </c>
      <c r="C77" s="153" t="s">
        <v>396</v>
      </c>
      <c r="D77" s="152" t="s">
        <v>127</v>
      </c>
      <c r="E77" s="154" t="s">
        <v>68</v>
      </c>
      <c r="F77" s="155" t="s">
        <v>397</v>
      </c>
      <c r="G77" s="155" t="s">
        <v>398</v>
      </c>
      <c r="H77" s="131"/>
    </row>
    <row r="78" spans="1:8" ht="12.75" customHeight="1">
      <c r="A78" s="156"/>
      <c r="B78" s="156"/>
      <c r="C78" s="157"/>
      <c r="D78" s="156"/>
      <c r="E78" s="158"/>
      <c r="F78" s="159"/>
      <c r="G78" s="159"/>
      <c r="H78" s="131"/>
    </row>
    <row r="79" spans="1:8" ht="12.75" customHeight="1">
      <c r="A79" s="156"/>
      <c r="B79" s="156"/>
      <c r="C79" s="157"/>
      <c r="D79" s="156"/>
      <c r="E79" s="158"/>
      <c r="F79" s="159"/>
      <c r="G79" s="159"/>
      <c r="H79" s="131"/>
    </row>
    <row r="80" spans="1:8" ht="12.75" customHeight="1">
      <c r="A80" s="684" t="s">
        <v>399</v>
      </c>
      <c r="B80" s="585"/>
      <c r="C80" s="585"/>
      <c r="D80" s="585"/>
      <c r="E80" s="585"/>
      <c r="F80" s="586"/>
      <c r="G80" s="160" t="str">
        <f>IF(F78="","",(SUM(G78:G79)))</f>
        <v/>
      </c>
      <c r="H80" s="131"/>
    </row>
    <row r="81" spans="1:8" ht="12.75" customHeight="1">
      <c r="A81" s="161"/>
      <c r="B81" s="162"/>
      <c r="C81" s="168"/>
      <c r="D81" s="162"/>
      <c r="E81" s="169"/>
      <c r="F81" s="170"/>
      <c r="G81" s="167"/>
      <c r="H81" s="131"/>
    </row>
    <row r="82" spans="1:8" ht="12.75" customHeight="1">
      <c r="A82" s="683" t="s">
        <v>400</v>
      </c>
      <c r="B82" s="585"/>
      <c r="C82" s="585"/>
      <c r="D82" s="585"/>
      <c r="E82" s="585"/>
      <c r="F82" s="585"/>
      <c r="G82" s="586"/>
      <c r="H82" s="131"/>
    </row>
    <row r="83" spans="1:8" ht="12.75" customHeight="1">
      <c r="A83" s="152" t="s">
        <v>381</v>
      </c>
      <c r="B83" s="152" t="s">
        <v>32</v>
      </c>
      <c r="C83" s="153" t="s">
        <v>396</v>
      </c>
      <c r="D83" s="152" t="s">
        <v>127</v>
      </c>
      <c r="E83" s="154" t="s">
        <v>68</v>
      </c>
      <c r="F83" s="155" t="s">
        <v>397</v>
      </c>
      <c r="G83" s="155" t="s">
        <v>398</v>
      </c>
      <c r="H83" s="131"/>
    </row>
    <row r="84" spans="1:8" ht="12.75" customHeight="1">
      <c r="A84" s="156"/>
      <c r="B84" s="156"/>
      <c r="C84" s="157" t="str">
        <f>IF(B84="","",IF(A84="SINAPI",VLOOKUP(B84,#REF!,2,0),IF(A84="COTAÇÃO",VLOOKUP(B84,#REF!,2,0))))</f>
        <v/>
      </c>
      <c r="D84" s="156" t="str">
        <f>IF(B84="","",IF(A84="SINAPI",VLOOKUP(B84,#REF!,3,0),IF(A84="COTAÇÃO",VLOOKUP(B84,#REF!,3,0))))</f>
        <v/>
      </c>
      <c r="E84" s="158"/>
      <c r="F84" s="159" t="str">
        <f>IF(B84="","",IF('Planilha Orçamentária'!$H$2="NÃO DESONERADO",(IF(A84="SINAPI",VLOOKUP(B84,#REF!,4,0),IF(A84="ORSE",VLOOKUP(B84,#REF!,4,0),IF(A84="COTAÇÃO",VLOOKUP(B84,#REF!,13,0))))),(IF(A84="SINAPI",VLOOKUP(B84,#REF!,4,0),IF(A84="ORSE",VLOOKUP(B84,#REF!,4,0),IF(A84="COTAÇÃO",VLOOKUP(B84,#REF!,13,0)))))))</f>
        <v/>
      </c>
      <c r="G84" s="159" t="str">
        <f t="shared" ref="G84:G85" si="9">IF(D84="","",E84*F84)</f>
        <v/>
      </c>
      <c r="H84" s="131"/>
    </row>
    <row r="85" spans="1:8" ht="12.75" customHeight="1">
      <c r="A85" s="156"/>
      <c r="B85" s="156"/>
      <c r="C85" s="157" t="str">
        <f>IF(B85="","",IF(A85="SINAPI",VLOOKUP(B85,#REF!,2,0),IF(A85="COTAÇÃO",VLOOKUP(B85,#REF!,2,0))))</f>
        <v/>
      </c>
      <c r="D85" s="156" t="str">
        <f>IF(B85="","",IF(A85="SINAPI",VLOOKUP(B85,#REF!,3,0),IF(A85="COTAÇÃO",VLOOKUP(B85,#REF!,3,0))))</f>
        <v/>
      </c>
      <c r="E85" s="158"/>
      <c r="F85" s="159" t="str">
        <f>IF(B85="","",IF('Planilha Orçamentária'!$H$2="NÃO DESONERADO",(IF(A85="SINAPI",VLOOKUP(B85,#REF!,4,0),IF(A85="ORSE",VLOOKUP(B85,#REF!,4,0),IF(A85="COTAÇÃO",VLOOKUP(B85,#REF!,13,0))))),(IF(A85="SINAPI",VLOOKUP(B85,#REF!,4,0),IF(A85="ORSE",VLOOKUP(B85,#REF!,4,0),IF(A85="COTAÇÃO",VLOOKUP(B85,#REF!,13,0)))))))</f>
        <v/>
      </c>
      <c r="G85" s="159" t="str">
        <f t="shared" si="9"/>
        <v/>
      </c>
      <c r="H85" s="131"/>
    </row>
    <row r="86" spans="1:8" ht="12.75" customHeight="1">
      <c r="A86" s="684" t="s">
        <v>399</v>
      </c>
      <c r="B86" s="585"/>
      <c r="C86" s="585"/>
      <c r="D86" s="585"/>
      <c r="E86" s="585"/>
      <c r="F86" s="586"/>
      <c r="G86" s="160" t="str">
        <f>IF(F84="","",(SUM(G84:G85)))</f>
        <v/>
      </c>
      <c r="H86" s="131"/>
    </row>
    <row r="87" spans="1:8" ht="12.75" customHeight="1">
      <c r="A87" s="161"/>
      <c r="B87" s="162"/>
      <c r="C87" s="171"/>
      <c r="D87" s="172"/>
      <c r="E87" s="173"/>
      <c r="F87" s="174"/>
      <c r="G87" s="175"/>
      <c r="H87" s="131"/>
    </row>
    <row r="88" spans="1:8" ht="12.75" customHeight="1">
      <c r="A88" s="685" t="s">
        <v>401</v>
      </c>
      <c r="B88" s="585"/>
      <c r="C88" s="585"/>
      <c r="D88" s="585"/>
      <c r="E88" s="585"/>
      <c r="F88" s="686"/>
      <c r="G88" s="176" t="e">
        <f>SUM(G74,G80,G86)</f>
        <v>#REF!</v>
      </c>
      <c r="H88" s="131"/>
    </row>
    <row r="89" spans="1:8" ht="12.75" customHeight="1">
      <c r="A89" s="177"/>
      <c r="B89" s="177"/>
      <c r="C89" s="178"/>
      <c r="D89" s="177"/>
      <c r="E89" s="179"/>
      <c r="F89" s="180" t="s">
        <v>420</v>
      </c>
      <c r="G89" s="180" t="e">
        <f>G88*#REF!</f>
        <v>#REF!</v>
      </c>
      <c r="H89" s="131"/>
    </row>
    <row r="90" spans="1:8" ht="12.75" customHeight="1">
      <c r="A90" s="177"/>
      <c r="B90" s="177"/>
      <c r="C90" s="178"/>
      <c r="D90" s="177"/>
      <c r="E90" s="179"/>
      <c r="F90" s="180"/>
      <c r="G90" s="180"/>
      <c r="H90" s="131"/>
    </row>
    <row r="91" spans="1:8" ht="12.75" customHeight="1">
      <c r="A91" s="17"/>
      <c r="B91" s="18"/>
      <c r="C91" s="116"/>
      <c r="D91" s="18"/>
      <c r="E91" s="18"/>
      <c r="F91" s="128"/>
      <c r="G91" s="31"/>
      <c r="H91" s="131"/>
    </row>
    <row r="92" spans="1:8" ht="14.5">
      <c r="A92" s="193" t="s">
        <v>32</v>
      </c>
      <c r="B92" s="194" t="s">
        <v>24</v>
      </c>
      <c r="C92" s="687" t="s">
        <v>67</v>
      </c>
      <c r="D92" s="589"/>
      <c r="E92" s="589"/>
      <c r="F92" s="596"/>
      <c r="G92" s="195" t="s">
        <v>27</v>
      </c>
      <c r="H92" s="131"/>
    </row>
    <row r="93" spans="1:8" ht="14.5">
      <c r="A93" s="147" t="s">
        <v>429</v>
      </c>
      <c r="B93" s="148" t="s">
        <v>430</v>
      </c>
      <c r="C93" s="693" t="s">
        <v>431</v>
      </c>
      <c r="D93" s="689"/>
      <c r="E93" s="689"/>
      <c r="F93" s="149" t="e">
        <f>G112</f>
        <v>#REF!</v>
      </c>
      <c r="G93" s="196" t="s">
        <v>127</v>
      </c>
      <c r="H93" s="131"/>
    </row>
    <row r="94" spans="1:8" ht="12.75" customHeight="1">
      <c r="A94" s="690" t="s">
        <v>395</v>
      </c>
      <c r="B94" s="689"/>
      <c r="C94" s="689"/>
      <c r="D94" s="689"/>
      <c r="E94" s="689"/>
      <c r="F94" s="689"/>
      <c r="G94" s="591"/>
      <c r="H94" s="131"/>
    </row>
    <row r="95" spans="1:8" ht="12.75" customHeight="1">
      <c r="A95" s="152" t="s">
        <v>381</v>
      </c>
      <c r="B95" s="152" t="s">
        <v>32</v>
      </c>
      <c r="C95" s="153" t="s">
        <v>396</v>
      </c>
      <c r="D95" s="152" t="s">
        <v>127</v>
      </c>
      <c r="E95" s="154" t="s">
        <v>68</v>
      </c>
      <c r="F95" s="155" t="s">
        <v>397</v>
      </c>
      <c r="G95" s="155" t="s">
        <v>398</v>
      </c>
      <c r="H95" s="131"/>
    </row>
    <row r="96" spans="1:8" ht="12.75" customHeight="1">
      <c r="A96" s="156" t="s">
        <v>418</v>
      </c>
      <c r="B96" s="156" t="s">
        <v>432</v>
      </c>
      <c r="C96" s="157" t="e">
        <f>VLOOKUP(B96,#REF!,2,0)</f>
        <v>#REF!</v>
      </c>
      <c r="D96" s="156" t="e">
        <f>VLOOKUP(B96,#REF!,3,0)</f>
        <v>#REF!</v>
      </c>
      <c r="E96" s="158">
        <v>1</v>
      </c>
      <c r="F96" s="159" t="e">
        <f>VLOOKUP(B96,#REF!,13,0)</f>
        <v>#REF!</v>
      </c>
      <c r="G96" s="159" t="e">
        <f>IF(D96="","",E96*F96)</f>
        <v>#REF!</v>
      </c>
      <c r="H96" s="131"/>
    </row>
    <row r="97" spans="1:8" ht="12.75" customHeight="1">
      <c r="A97" s="156"/>
      <c r="B97" s="156"/>
      <c r="C97" s="157"/>
      <c r="D97" s="156"/>
      <c r="E97" s="158"/>
      <c r="F97" s="159"/>
      <c r="G97" s="159"/>
      <c r="H97" s="131"/>
    </row>
    <row r="98" spans="1:8" ht="12.75" customHeight="1">
      <c r="A98" s="684" t="s">
        <v>399</v>
      </c>
      <c r="B98" s="585"/>
      <c r="C98" s="585"/>
      <c r="D98" s="585"/>
      <c r="E98" s="585"/>
      <c r="F98" s="586"/>
      <c r="G98" s="160" t="e">
        <f>IF(F96="","",(SUM(G96:G97)))</f>
        <v>#REF!</v>
      </c>
      <c r="H98" s="131"/>
    </row>
    <row r="99" spans="1:8" ht="12.75" customHeight="1">
      <c r="A99" s="161"/>
      <c r="B99" s="162"/>
      <c r="C99" s="163"/>
      <c r="D99" s="164"/>
      <c r="E99" s="165"/>
      <c r="F99" s="166"/>
      <c r="G99" s="167"/>
      <c r="H99" s="131"/>
    </row>
    <row r="100" spans="1:8" ht="12.75" customHeight="1">
      <c r="A100" s="683" t="s">
        <v>386</v>
      </c>
      <c r="B100" s="585"/>
      <c r="C100" s="585"/>
      <c r="D100" s="585"/>
      <c r="E100" s="585"/>
      <c r="F100" s="585"/>
      <c r="G100" s="586"/>
      <c r="H100" s="131"/>
    </row>
    <row r="101" spans="1:8" ht="12.75" customHeight="1">
      <c r="A101" s="152" t="s">
        <v>381</v>
      </c>
      <c r="B101" s="152" t="s">
        <v>32</v>
      </c>
      <c r="C101" s="153" t="s">
        <v>396</v>
      </c>
      <c r="D101" s="152" t="s">
        <v>127</v>
      </c>
      <c r="E101" s="154" t="s">
        <v>68</v>
      </c>
      <c r="F101" s="155" t="s">
        <v>397</v>
      </c>
      <c r="G101" s="155" t="s">
        <v>398</v>
      </c>
      <c r="H101" s="131"/>
    </row>
    <row r="102" spans="1:8" ht="12.75" customHeight="1">
      <c r="A102" s="156"/>
      <c r="B102" s="156"/>
      <c r="C102" s="157"/>
      <c r="D102" s="156"/>
      <c r="E102" s="158"/>
      <c r="F102" s="159"/>
      <c r="G102" s="159"/>
      <c r="H102" s="131"/>
    </row>
    <row r="103" spans="1:8" ht="12.75" customHeight="1">
      <c r="A103" s="156"/>
      <c r="B103" s="156"/>
      <c r="C103" s="157"/>
      <c r="D103" s="156"/>
      <c r="E103" s="158"/>
      <c r="F103" s="159"/>
      <c r="G103" s="159"/>
      <c r="H103" s="131"/>
    </row>
    <row r="104" spans="1:8" ht="12.75" customHeight="1">
      <c r="A104" s="684" t="s">
        <v>399</v>
      </c>
      <c r="B104" s="585"/>
      <c r="C104" s="585"/>
      <c r="D104" s="585"/>
      <c r="E104" s="585"/>
      <c r="F104" s="586"/>
      <c r="G104" s="160" t="str">
        <f>IF(F102="","",(SUM(G102:G103)))</f>
        <v/>
      </c>
      <c r="H104" s="131"/>
    </row>
    <row r="105" spans="1:8" ht="12.75" customHeight="1">
      <c r="A105" s="161"/>
      <c r="B105" s="162"/>
      <c r="C105" s="168"/>
      <c r="D105" s="162"/>
      <c r="E105" s="169"/>
      <c r="F105" s="170"/>
      <c r="G105" s="167"/>
      <c r="H105" s="131"/>
    </row>
    <row r="106" spans="1:8" ht="12.75" customHeight="1">
      <c r="A106" s="683" t="s">
        <v>400</v>
      </c>
      <c r="B106" s="585"/>
      <c r="C106" s="585"/>
      <c r="D106" s="585"/>
      <c r="E106" s="585"/>
      <c r="F106" s="585"/>
      <c r="G106" s="586"/>
      <c r="H106" s="131"/>
    </row>
    <row r="107" spans="1:8" ht="12.75" customHeight="1">
      <c r="A107" s="152" t="s">
        <v>381</v>
      </c>
      <c r="B107" s="152" t="s">
        <v>32</v>
      </c>
      <c r="C107" s="153" t="s">
        <v>396</v>
      </c>
      <c r="D107" s="152" t="s">
        <v>127</v>
      </c>
      <c r="E107" s="154" t="s">
        <v>68</v>
      </c>
      <c r="F107" s="155" t="s">
        <v>397</v>
      </c>
      <c r="G107" s="155" t="s">
        <v>398</v>
      </c>
      <c r="H107" s="131"/>
    </row>
    <row r="108" spans="1:8" ht="12.75" customHeight="1">
      <c r="A108" s="156"/>
      <c r="B108" s="156"/>
      <c r="C108" s="157" t="str">
        <f>IF(B108="","",IF(A108="SINAPI",VLOOKUP(B108,#REF!,2,0),IF(A108="COTAÇÃO",VLOOKUP(B108,#REF!,2,0))))</f>
        <v/>
      </c>
      <c r="D108" s="156" t="str">
        <f>IF(B108="","",IF(A108="SINAPI",VLOOKUP(B108,#REF!,3,0),IF(A108="COTAÇÃO",VLOOKUP(B108,#REF!,3,0))))</f>
        <v/>
      </c>
      <c r="E108" s="158"/>
      <c r="F108" s="159" t="str">
        <f>IF(B108="","",IF('Planilha Orçamentária'!$H$2="NÃO DESONERADO",(IF(A108="SINAPI",VLOOKUP(B108,#REF!,4,0),IF(A108="ORSE",VLOOKUP(B108,#REF!,4,0),IF(A108="COTAÇÃO",VLOOKUP(B108,#REF!,13,0))))),(IF(A108="SINAPI",VLOOKUP(B108,#REF!,4,0),IF(A108="ORSE",VLOOKUP(B108,#REF!,4,0),IF(A108="COTAÇÃO",VLOOKUP(B108,#REF!,13,0)))))))</f>
        <v/>
      </c>
      <c r="G108" s="159" t="str">
        <f t="shared" ref="G108:G109" si="10">IF(D108="","",E108*F108)</f>
        <v/>
      </c>
      <c r="H108" s="131"/>
    </row>
    <row r="109" spans="1:8" ht="12.75" customHeight="1">
      <c r="A109" s="156"/>
      <c r="B109" s="156"/>
      <c r="C109" s="157" t="str">
        <f>IF(B109="","",IF(A109="SINAPI",VLOOKUP(B109,#REF!,2,0),IF(A109="COTAÇÃO",VLOOKUP(B109,#REF!,2,0))))</f>
        <v/>
      </c>
      <c r="D109" s="156" t="str">
        <f>IF(B109="","",IF(A109="SINAPI",VLOOKUP(B109,#REF!,3,0),IF(A109="COTAÇÃO",VLOOKUP(B109,#REF!,3,0))))</f>
        <v/>
      </c>
      <c r="E109" s="158"/>
      <c r="F109" s="159" t="str">
        <f>IF(B109="","",IF('Planilha Orçamentária'!$H$2="NÃO DESONERADO",(IF(A109="SINAPI",VLOOKUP(B109,#REF!,4,0),IF(A109="ORSE",VLOOKUP(B109,#REF!,4,0),IF(A109="COTAÇÃO",VLOOKUP(B109,#REF!,13,0))))),(IF(A109="SINAPI",VLOOKUP(B109,#REF!,4,0),IF(A109="ORSE",VLOOKUP(B109,#REF!,4,0),IF(A109="COTAÇÃO",VLOOKUP(B109,#REF!,13,0)))))))</f>
        <v/>
      </c>
      <c r="G109" s="159" t="str">
        <f t="shared" si="10"/>
        <v/>
      </c>
      <c r="H109" s="131"/>
    </row>
    <row r="110" spans="1:8" ht="12.75" customHeight="1">
      <c r="A110" s="684" t="s">
        <v>399</v>
      </c>
      <c r="B110" s="585"/>
      <c r="C110" s="585"/>
      <c r="D110" s="585"/>
      <c r="E110" s="585"/>
      <c r="F110" s="586"/>
      <c r="G110" s="160" t="str">
        <f>IF(F108="","",(SUM(G108:G109)))</f>
        <v/>
      </c>
      <c r="H110" s="131"/>
    </row>
    <row r="111" spans="1:8" ht="12.75" customHeight="1">
      <c r="A111" s="161"/>
      <c r="B111" s="162"/>
      <c r="C111" s="171"/>
      <c r="D111" s="172"/>
      <c r="E111" s="173"/>
      <c r="F111" s="174"/>
      <c r="G111" s="175"/>
      <c r="H111" s="131"/>
    </row>
    <row r="112" spans="1:8" ht="12.75" customHeight="1">
      <c r="A112" s="685" t="s">
        <v>401</v>
      </c>
      <c r="B112" s="585"/>
      <c r="C112" s="585"/>
      <c r="D112" s="585"/>
      <c r="E112" s="585"/>
      <c r="F112" s="686"/>
      <c r="G112" s="176" t="e">
        <f>SUM(G98,G104,G110)</f>
        <v>#REF!</v>
      </c>
      <c r="H112" s="131"/>
    </row>
    <row r="113" spans="1:8" ht="12.75" customHeight="1">
      <c r="A113" s="177"/>
      <c r="B113" s="177"/>
      <c r="C113" s="178"/>
      <c r="D113" s="177"/>
      <c r="E113" s="179"/>
      <c r="F113" s="180" t="s">
        <v>420</v>
      </c>
      <c r="G113" s="180" t="e">
        <f>G112*#REF!</f>
        <v>#REF!</v>
      </c>
      <c r="H113" s="131"/>
    </row>
    <row r="114" spans="1:8" ht="12.75" customHeight="1">
      <c r="A114" s="177"/>
      <c r="B114" s="177"/>
      <c r="C114" s="178"/>
      <c r="D114" s="177"/>
      <c r="E114" s="179"/>
      <c r="F114" s="180"/>
      <c r="G114" s="180"/>
      <c r="H114" s="131"/>
    </row>
    <row r="115" spans="1:8" ht="12.75" customHeight="1">
      <c r="A115" s="17"/>
      <c r="B115" s="18"/>
      <c r="C115" s="116"/>
      <c r="D115" s="18"/>
      <c r="E115" s="18"/>
      <c r="F115" s="128"/>
      <c r="G115" s="31"/>
      <c r="H115" s="131"/>
    </row>
    <row r="116" spans="1:8" ht="12.75" customHeight="1">
      <c r="A116" s="193" t="s">
        <v>32</v>
      </c>
      <c r="B116" s="194" t="s">
        <v>24</v>
      </c>
      <c r="C116" s="687" t="s">
        <v>67</v>
      </c>
      <c r="D116" s="589"/>
      <c r="E116" s="589"/>
      <c r="F116" s="596"/>
      <c r="G116" s="195" t="s">
        <v>27</v>
      </c>
      <c r="H116" s="131"/>
    </row>
    <row r="117" spans="1:8" ht="12.75" customHeight="1">
      <c r="A117" s="147" t="s">
        <v>433</v>
      </c>
      <c r="B117" s="148" t="s">
        <v>434</v>
      </c>
      <c r="C117" s="693" t="s">
        <v>435</v>
      </c>
      <c r="D117" s="689"/>
      <c r="E117" s="689"/>
      <c r="F117" s="149" t="e">
        <f>G136</f>
        <v>#REF!</v>
      </c>
      <c r="G117" s="196" t="s">
        <v>127</v>
      </c>
      <c r="H117" s="131"/>
    </row>
    <row r="118" spans="1:8" ht="12.75" customHeight="1">
      <c r="A118" s="690" t="s">
        <v>395</v>
      </c>
      <c r="B118" s="689"/>
      <c r="C118" s="689"/>
      <c r="D118" s="689"/>
      <c r="E118" s="689"/>
      <c r="F118" s="689"/>
      <c r="G118" s="591"/>
      <c r="H118" s="131"/>
    </row>
    <row r="119" spans="1:8" ht="12.75" customHeight="1">
      <c r="A119" s="152" t="s">
        <v>381</v>
      </c>
      <c r="B119" s="152" t="s">
        <v>32</v>
      </c>
      <c r="C119" s="153" t="s">
        <v>396</v>
      </c>
      <c r="D119" s="152" t="s">
        <v>127</v>
      </c>
      <c r="E119" s="154" t="s">
        <v>68</v>
      </c>
      <c r="F119" s="155" t="s">
        <v>397</v>
      </c>
      <c r="G119" s="155" t="s">
        <v>398</v>
      </c>
      <c r="H119" s="131"/>
    </row>
    <row r="120" spans="1:8" ht="12.75" customHeight="1">
      <c r="A120" s="156" t="s">
        <v>418</v>
      </c>
      <c r="B120" s="156" t="s">
        <v>436</v>
      </c>
      <c r="C120" s="157" t="e">
        <f>VLOOKUP(B120,#REF!,2,0)</f>
        <v>#REF!</v>
      </c>
      <c r="D120" s="156" t="e">
        <f>VLOOKUP(B120,#REF!,3,0)</f>
        <v>#REF!</v>
      </c>
      <c r="E120" s="158">
        <v>1</v>
      </c>
      <c r="F120" s="159" t="e">
        <f>VLOOKUP(B120,#REF!,13,0)</f>
        <v>#REF!</v>
      </c>
      <c r="G120" s="159" t="e">
        <f>IF(D120="","",E120*F120)</f>
        <v>#REF!</v>
      </c>
      <c r="H120" s="131"/>
    </row>
    <row r="121" spans="1:8" ht="12.75" customHeight="1">
      <c r="A121" s="156"/>
      <c r="B121" s="156"/>
      <c r="C121" s="157"/>
      <c r="D121" s="156"/>
      <c r="E121" s="158"/>
      <c r="F121" s="159"/>
      <c r="G121" s="159"/>
      <c r="H121" s="131"/>
    </row>
    <row r="122" spans="1:8" ht="12.75" customHeight="1">
      <c r="A122" s="684" t="s">
        <v>399</v>
      </c>
      <c r="B122" s="585"/>
      <c r="C122" s="585"/>
      <c r="D122" s="585"/>
      <c r="E122" s="585"/>
      <c r="F122" s="586"/>
      <c r="G122" s="160" t="e">
        <f>IF(F120="","",(SUM(G120:G121)))</f>
        <v>#REF!</v>
      </c>
      <c r="H122" s="131"/>
    </row>
    <row r="123" spans="1:8" ht="12.75" customHeight="1">
      <c r="A123" s="161"/>
      <c r="B123" s="162"/>
      <c r="C123" s="163"/>
      <c r="D123" s="164"/>
      <c r="E123" s="165"/>
      <c r="F123" s="166"/>
      <c r="G123" s="167"/>
      <c r="H123" s="131"/>
    </row>
    <row r="124" spans="1:8" ht="12.75" customHeight="1">
      <c r="A124" s="683" t="s">
        <v>386</v>
      </c>
      <c r="B124" s="585"/>
      <c r="C124" s="585"/>
      <c r="D124" s="585"/>
      <c r="E124" s="585"/>
      <c r="F124" s="585"/>
      <c r="G124" s="586"/>
      <c r="H124" s="131"/>
    </row>
    <row r="125" spans="1:8" ht="12.75" customHeight="1">
      <c r="A125" s="152" t="s">
        <v>381</v>
      </c>
      <c r="B125" s="152" t="s">
        <v>32</v>
      </c>
      <c r="C125" s="153" t="s">
        <v>396</v>
      </c>
      <c r="D125" s="152" t="s">
        <v>127</v>
      </c>
      <c r="E125" s="154" t="s">
        <v>68</v>
      </c>
      <c r="F125" s="155" t="s">
        <v>397</v>
      </c>
      <c r="G125" s="155" t="s">
        <v>398</v>
      </c>
      <c r="H125" s="131"/>
    </row>
    <row r="126" spans="1:8" ht="12.75" customHeight="1">
      <c r="A126" s="156"/>
      <c r="B126" s="156"/>
      <c r="C126" s="157"/>
      <c r="D126" s="156"/>
      <c r="E126" s="158"/>
      <c r="F126" s="159"/>
      <c r="G126" s="159"/>
      <c r="H126" s="131"/>
    </row>
    <row r="127" spans="1:8" ht="12.75" customHeight="1">
      <c r="A127" s="156"/>
      <c r="B127" s="156"/>
      <c r="C127" s="157"/>
      <c r="D127" s="156"/>
      <c r="E127" s="158"/>
      <c r="F127" s="159"/>
      <c r="G127" s="159"/>
      <c r="H127" s="131"/>
    </row>
    <row r="128" spans="1:8" ht="12.75" customHeight="1">
      <c r="A128" s="684" t="s">
        <v>399</v>
      </c>
      <c r="B128" s="585"/>
      <c r="C128" s="585"/>
      <c r="D128" s="585"/>
      <c r="E128" s="585"/>
      <c r="F128" s="586"/>
      <c r="G128" s="160" t="str">
        <f>IF(F126="","",(SUM(G126:G127)))</f>
        <v/>
      </c>
      <c r="H128" s="131"/>
    </row>
    <row r="129" spans="1:8" ht="12.75" customHeight="1">
      <c r="A129" s="161"/>
      <c r="B129" s="162"/>
      <c r="C129" s="168"/>
      <c r="D129" s="162"/>
      <c r="E129" s="169"/>
      <c r="F129" s="170"/>
      <c r="G129" s="167"/>
      <c r="H129" s="131"/>
    </row>
    <row r="130" spans="1:8" ht="12.75" customHeight="1">
      <c r="A130" s="683" t="s">
        <v>400</v>
      </c>
      <c r="B130" s="585"/>
      <c r="C130" s="585"/>
      <c r="D130" s="585"/>
      <c r="E130" s="585"/>
      <c r="F130" s="585"/>
      <c r="G130" s="586"/>
      <c r="H130" s="131"/>
    </row>
    <row r="131" spans="1:8" ht="12.75" customHeight="1">
      <c r="A131" s="152" t="s">
        <v>381</v>
      </c>
      <c r="B131" s="152" t="s">
        <v>32</v>
      </c>
      <c r="C131" s="153" t="s">
        <v>396</v>
      </c>
      <c r="D131" s="152" t="s">
        <v>127</v>
      </c>
      <c r="E131" s="154" t="s">
        <v>68</v>
      </c>
      <c r="F131" s="155" t="s">
        <v>397</v>
      </c>
      <c r="G131" s="155" t="s">
        <v>398</v>
      </c>
      <c r="H131" s="131"/>
    </row>
    <row r="132" spans="1:8" ht="12.75" customHeight="1">
      <c r="A132" s="156"/>
      <c r="B132" s="156"/>
      <c r="C132" s="157" t="str">
        <f>IF(B132="","",IF(A132="SINAPI",VLOOKUP(B132,#REF!,2,0),IF(A132="COTAÇÃO",VLOOKUP(B132,#REF!,2,0))))</f>
        <v/>
      </c>
      <c r="D132" s="156" t="str">
        <f>IF(B132="","",IF(A132="SINAPI",VLOOKUP(B132,#REF!,3,0),IF(A132="COTAÇÃO",VLOOKUP(B132,#REF!,3,0))))</f>
        <v/>
      </c>
      <c r="E132" s="158"/>
      <c r="F132" s="159" t="str">
        <f>IF(B132="","",IF('Planilha Orçamentária'!$H$2="NÃO DESONERADO",(IF(A132="SINAPI",VLOOKUP(B132,#REF!,4,0),IF(A132="ORSE",VLOOKUP(B132,#REF!,4,0),IF(A132="COTAÇÃO",VLOOKUP(B132,#REF!,13,0))))),(IF(A132="SINAPI",VLOOKUP(B132,#REF!,4,0),IF(A132="ORSE",VLOOKUP(B132,#REF!,4,0),IF(A132="COTAÇÃO",VLOOKUP(B132,#REF!,13,0)))))))</f>
        <v/>
      </c>
      <c r="G132" s="159" t="str">
        <f t="shared" ref="G132:G133" si="11">IF(D132="","",E132*F132)</f>
        <v/>
      </c>
      <c r="H132" s="131"/>
    </row>
    <row r="133" spans="1:8" ht="12.75" customHeight="1">
      <c r="A133" s="156"/>
      <c r="B133" s="156"/>
      <c r="C133" s="157" t="str">
        <f>IF(B133="","",IF(A133="SINAPI",VLOOKUP(B133,#REF!,2,0),IF(A133="COTAÇÃO",VLOOKUP(B133,#REF!,2,0))))</f>
        <v/>
      </c>
      <c r="D133" s="156" t="str">
        <f>IF(B133="","",IF(A133="SINAPI",VLOOKUP(B133,#REF!,3,0),IF(A133="COTAÇÃO",VLOOKUP(B133,#REF!,3,0))))</f>
        <v/>
      </c>
      <c r="E133" s="158"/>
      <c r="F133" s="159" t="str">
        <f>IF(B133="","",IF('Planilha Orçamentária'!$H$2="NÃO DESONERADO",(IF(A133="SINAPI",VLOOKUP(B133,#REF!,4,0),IF(A133="ORSE",VLOOKUP(B133,#REF!,4,0),IF(A133="COTAÇÃO",VLOOKUP(B133,#REF!,13,0))))),(IF(A133="SINAPI",VLOOKUP(B133,#REF!,4,0),IF(A133="ORSE",VLOOKUP(B133,#REF!,4,0),IF(A133="COTAÇÃO",VLOOKUP(B133,#REF!,13,0)))))))</f>
        <v/>
      </c>
      <c r="G133" s="159" t="str">
        <f t="shared" si="11"/>
        <v/>
      </c>
      <c r="H133" s="131"/>
    </row>
    <row r="134" spans="1:8" ht="12.75" customHeight="1">
      <c r="A134" s="684" t="s">
        <v>399</v>
      </c>
      <c r="B134" s="585"/>
      <c r="C134" s="585"/>
      <c r="D134" s="585"/>
      <c r="E134" s="585"/>
      <c r="F134" s="586"/>
      <c r="G134" s="160" t="str">
        <f>IF(F132="","",(SUM(G132:G133)))</f>
        <v/>
      </c>
      <c r="H134" s="131"/>
    </row>
    <row r="135" spans="1:8" ht="12.75" customHeight="1">
      <c r="A135" s="161"/>
      <c r="B135" s="162"/>
      <c r="C135" s="171"/>
      <c r="D135" s="172"/>
      <c r="E135" s="173"/>
      <c r="F135" s="174"/>
      <c r="G135" s="175"/>
      <c r="H135" s="131"/>
    </row>
    <row r="136" spans="1:8" ht="12.75" customHeight="1">
      <c r="A136" s="685" t="s">
        <v>401</v>
      </c>
      <c r="B136" s="585"/>
      <c r="C136" s="585"/>
      <c r="D136" s="585"/>
      <c r="E136" s="585"/>
      <c r="F136" s="686"/>
      <c r="G136" s="176" t="e">
        <f>SUM(G122,G128,G134)</f>
        <v>#REF!</v>
      </c>
      <c r="H136" s="131"/>
    </row>
    <row r="137" spans="1:8" ht="12.75" customHeight="1">
      <c r="A137" s="177"/>
      <c r="B137" s="177"/>
      <c r="C137" s="178"/>
      <c r="D137" s="177"/>
      <c r="E137" s="179"/>
      <c r="F137" s="180" t="s">
        <v>420</v>
      </c>
      <c r="G137" s="180" t="e">
        <f>G136*#REF!</f>
        <v>#REF!</v>
      </c>
      <c r="H137" s="131"/>
    </row>
    <row r="138" spans="1:8" ht="12.75" customHeight="1">
      <c r="A138" s="177"/>
      <c r="B138" s="177"/>
      <c r="C138" s="178"/>
      <c r="D138" s="177"/>
      <c r="E138" s="179"/>
      <c r="F138" s="180"/>
      <c r="G138" s="180"/>
      <c r="H138" s="131"/>
    </row>
    <row r="139" spans="1:8" ht="12.75" customHeight="1">
      <c r="A139" s="17"/>
      <c r="B139" s="18"/>
      <c r="C139" s="116"/>
      <c r="D139" s="18"/>
      <c r="E139" s="18"/>
      <c r="F139" s="128"/>
      <c r="G139" s="31"/>
      <c r="H139" s="131"/>
    </row>
    <row r="140" spans="1:8" ht="12.75" customHeight="1">
      <c r="A140" s="193" t="s">
        <v>32</v>
      </c>
      <c r="B140" s="194" t="s">
        <v>24</v>
      </c>
      <c r="C140" s="687" t="s">
        <v>67</v>
      </c>
      <c r="D140" s="589"/>
      <c r="E140" s="589"/>
      <c r="F140" s="596"/>
      <c r="G140" s="195" t="s">
        <v>27</v>
      </c>
      <c r="H140" s="131"/>
    </row>
    <row r="141" spans="1:8" ht="12.75" customHeight="1">
      <c r="A141" s="147" t="s">
        <v>437</v>
      </c>
      <c r="B141" s="148" t="s">
        <v>438</v>
      </c>
      <c r="C141" s="693" t="s">
        <v>439</v>
      </c>
      <c r="D141" s="689"/>
      <c r="E141" s="689"/>
      <c r="F141" s="149" t="e">
        <f>G160</f>
        <v>#REF!</v>
      </c>
      <c r="G141" s="196" t="s">
        <v>127</v>
      </c>
      <c r="H141" s="131"/>
    </row>
    <row r="142" spans="1:8" ht="12.75" customHeight="1">
      <c r="A142" s="690" t="s">
        <v>395</v>
      </c>
      <c r="B142" s="689"/>
      <c r="C142" s="689"/>
      <c r="D142" s="689"/>
      <c r="E142" s="689"/>
      <c r="F142" s="689"/>
      <c r="G142" s="591"/>
      <c r="H142" s="131"/>
    </row>
    <row r="143" spans="1:8" ht="12.75" customHeight="1">
      <c r="A143" s="152" t="s">
        <v>381</v>
      </c>
      <c r="B143" s="152" t="s">
        <v>32</v>
      </c>
      <c r="C143" s="153" t="s">
        <v>396</v>
      </c>
      <c r="D143" s="152" t="s">
        <v>127</v>
      </c>
      <c r="E143" s="154" t="s">
        <v>68</v>
      </c>
      <c r="F143" s="155" t="s">
        <v>397</v>
      </c>
      <c r="G143" s="155" t="s">
        <v>398</v>
      </c>
      <c r="H143" s="131"/>
    </row>
    <row r="144" spans="1:8" ht="12.75" customHeight="1">
      <c r="A144" s="156" t="s">
        <v>418</v>
      </c>
      <c r="B144" s="156" t="s">
        <v>440</v>
      </c>
      <c r="C144" s="157" t="e">
        <f>VLOOKUP(B144,#REF!,2,0)</f>
        <v>#REF!</v>
      </c>
      <c r="D144" s="156" t="e">
        <f>VLOOKUP(B144,#REF!,3,0)</f>
        <v>#REF!</v>
      </c>
      <c r="E144" s="158">
        <v>1</v>
      </c>
      <c r="F144" s="159" t="e">
        <f>VLOOKUP(B144,#REF!,13,0)</f>
        <v>#REF!</v>
      </c>
      <c r="G144" s="159" t="e">
        <f>IF(D144="","",E144*F144)</f>
        <v>#REF!</v>
      </c>
      <c r="H144" s="131"/>
    </row>
    <row r="145" spans="1:8" ht="12.75" customHeight="1">
      <c r="A145" s="156"/>
      <c r="B145" s="156"/>
      <c r="C145" s="157"/>
      <c r="D145" s="156"/>
      <c r="E145" s="158"/>
      <c r="F145" s="159"/>
      <c r="G145" s="159"/>
      <c r="H145" s="131"/>
    </row>
    <row r="146" spans="1:8" ht="12.75" customHeight="1">
      <c r="A146" s="684" t="s">
        <v>399</v>
      </c>
      <c r="B146" s="585"/>
      <c r="C146" s="585"/>
      <c r="D146" s="585"/>
      <c r="E146" s="585"/>
      <c r="F146" s="586"/>
      <c r="G146" s="160" t="e">
        <f>IF(F144="","",(SUM(G144:G145)))</f>
        <v>#REF!</v>
      </c>
      <c r="H146" s="131"/>
    </row>
    <row r="147" spans="1:8" ht="12.75" customHeight="1">
      <c r="A147" s="161"/>
      <c r="B147" s="162"/>
      <c r="C147" s="163"/>
      <c r="D147" s="164"/>
      <c r="E147" s="165"/>
      <c r="F147" s="166"/>
      <c r="G147" s="167"/>
      <c r="H147" s="131"/>
    </row>
    <row r="148" spans="1:8" ht="12.75" customHeight="1">
      <c r="A148" s="683" t="s">
        <v>386</v>
      </c>
      <c r="B148" s="585"/>
      <c r="C148" s="585"/>
      <c r="D148" s="585"/>
      <c r="E148" s="585"/>
      <c r="F148" s="585"/>
      <c r="G148" s="586"/>
      <c r="H148" s="131"/>
    </row>
    <row r="149" spans="1:8" ht="12.75" customHeight="1">
      <c r="A149" s="152" t="s">
        <v>381</v>
      </c>
      <c r="B149" s="152" t="s">
        <v>32</v>
      </c>
      <c r="C149" s="153" t="s">
        <v>396</v>
      </c>
      <c r="D149" s="152" t="s">
        <v>127</v>
      </c>
      <c r="E149" s="154" t="s">
        <v>68</v>
      </c>
      <c r="F149" s="155" t="s">
        <v>397</v>
      </c>
      <c r="G149" s="155" t="s">
        <v>398</v>
      </c>
      <c r="H149" s="131"/>
    </row>
    <row r="150" spans="1:8" ht="12.75" customHeight="1">
      <c r="A150" s="156"/>
      <c r="B150" s="156"/>
      <c r="C150" s="157"/>
      <c r="D150" s="156"/>
      <c r="E150" s="158"/>
      <c r="F150" s="159"/>
      <c r="G150" s="159"/>
      <c r="H150" s="131"/>
    </row>
    <row r="151" spans="1:8" ht="12.75" customHeight="1">
      <c r="A151" s="156"/>
      <c r="B151" s="156"/>
      <c r="C151" s="157"/>
      <c r="D151" s="156"/>
      <c r="E151" s="158"/>
      <c r="F151" s="159"/>
      <c r="G151" s="159"/>
      <c r="H151" s="131"/>
    </row>
    <row r="152" spans="1:8" ht="12.75" customHeight="1">
      <c r="A152" s="684" t="s">
        <v>399</v>
      </c>
      <c r="B152" s="585"/>
      <c r="C152" s="585"/>
      <c r="D152" s="585"/>
      <c r="E152" s="585"/>
      <c r="F152" s="586"/>
      <c r="G152" s="160" t="str">
        <f>IF(F150="","",(SUM(G150:G151)))</f>
        <v/>
      </c>
      <c r="H152" s="131"/>
    </row>
    <row r="153" spans="1:8" ht="12.75" customHeight="1">
      <c r="A153" s="161"/>
      <c r="B153" s="162"/>
      <c r="C153" s="168"/>
      <c r="D153" s="162"/>
      <c r="E153" s="169"/>
      <c r="F153" s="170"/>
      <c r="G153" s="167"/>
      <c r="H153" s="131"/>
    </row>
    <row r="154" spans="1:8" ht="12.75" customHeight="1">
      <c r="A154" s="683" t="s">
        <v>400</v>
      </c>
      <c r="B154" s="585"/>
      <c r="C154" s="585"/>
      <c r="D154" s="585"/>
      <c r="E154" s="585"/>
      <c r="F154" s="585"/>
      <c r="G154" s="586"/>
      <c r="H154" s="131"/>
    </row>
    <row r="155" spans="1:8" ht="12.75" customHeight="1">
      <c r="A155" s="152" t="s">
        <v>381</v>
      </c>
      <c r="B155" s="152" t="s">
        <v>32</v>
      </c>
      <c r="C155" s="153" t="s">
        <v>396</v>
      </c>
      <c r="D155" s="152" t="s">
        <v>127</v>
      </c>
      <c r="E155" s="154" t="s">
        <v>68</v>
      </c>
      <c r="F155" s="155" t="s">
        <v>397</v>
      </c>
      <c r="G155" s="155" t="s">
        <v>398</v>
      </c>
      <c r="H155" s="131"/>
    </row>
    <row r="156" spans="1:8" ht="12.75" customHeight="1">
      <c r="A156" s="156"/>
      <c r="B156" s="156"/>
      <c r="C156" s="157" t="str">
        <f>IF(B156="","",IF(A156="SINAPI",VLOOKUP(B156,#REF!,2,0),IF(A156="COTAÇÃO",VLOOKUP(B156,#REF!,2,0))))</f>
        <v/>
      </c>
      <c r="D156" s="156" t="str">
        <f>IF(B156="","",IF(A156="SINAPI",VLOOKUP(B156,#REF!,3,0),IF(A156="COTAÇÃO",VLOOKUP(B156,#REF!,3,0))))</f>
        <v/>
      </c>
      <c r="E156" s="158"/>
      <c r="F156" s="159" t="str">
        <f>IF(B156="","",IF('Planilha Orçamentária'!$H$2="NÃO DESONERADO",(IF(A156="SINAPI",VLOOKUP(B156,#REF!,4,0),IF(A156="ORSE",VLOOKUP(B156,#REF!,4,0),IF(A156="COTAÇÃO",VLOOKUP(B156,#REF!,13,0))))),(IF(A156="SINAPI",VLOOKUP(B156,#REF!,4,0),IF(A156="ORSE",VLOOKUP(B156,#REF!,4,0),IF(A156="COTAÇÃO",VLOOKUP(B156,#REF!,13,0)))))))</f>
        <v/>
      </c>
      <c r="G156" s="159" t="str">
        <f t="shared" ref="G156:G157" si="12">IF(D156="","",E156*F156)</f>
        <v/>
      </c>
      <c r="H156" s="131"/>
    </row>
    <row r="157" spans="1:8" ht="12.75" customHeight="1">
      <c r="A157" s="156"/>
      <c r="B157" s="156"/>
      <c r="C157" s="157" t="str">
        <f>IF(B157="","",IF(A157="SINAPI",VLOOKUP(B157,#REF!,2,0),IF(A157="COTAÇÃO",VLOOKUP(B157,#REF!,2,0))))</f>
        <v/>
      </c>
      <c r="D157" s="156" t="str">
        <f>IF(B157="","",IF(A157="SINAPI",VLOOKUP(B157,#REF!,3,0),IF(A157="COTAÇÃO",VLOOKUP(B157,#REF!,3,0))))</f>
        <v/>
      </c>
      <c r="E157" s="158"/>
      <c r="F157" s="159" t="str">
        <f>IF(B157="","",IF('Planilha Orçamentária'!$H$2="NÃO DESONERADO",(IF(A157="SINAPI",VLOOKUP(B157,#REF!,4,0),IF(A157="ORSE",VLOOKUP(B157,#REF!,4,0),IF(A157="COTAÇÃO",VLOOKUP(B157,#REF!,13,0))))),(IF(A157="SINAPI",VLOOKUP(B157,#REF!,4,0),IF(A157="ORSE",VLOOKUP(B157,#REF!,4,0),IF(A157="COTAÇÃO",VLOOKUP(B157,#REF!,13,0)))))))</f>
        <v/>
      </c>
      <c r="G157" s="159" t="str">
        <f t="shared" si="12"/>
        <v/>
      </c>
      <c r="H157" s="131"/>
    </row>
    <row r="158" spans="1:8" ht="12.75" customHeight="1">
      <c r="A158" s="684" t="s">
        <v>399</v>
      </c>
      <c r="B158" s="585"/>
      <c r="C158" s="585"/>
      <c r="D158" s="585"/>
      <c r="E158" s="585"/>
      <c r="F158" s="586"/>
      <c r="G158" s="160" t="str">
        <f>IF(F156="","",(SUM(G156:G157)))</f>
        <v/>
      </c>
      <c r="H158" s="131"/>
    </row>
    <row r="159" spans="1:8" ht="12.75" customHeight="1">
      <c r="A159" s="161"/>
      <c r="B159" s="162"/>
      <c r="C159" s="171"/>
      <c r="D159" s="172"/>
      <c r="E159" s="173"/>
      <c r="F159" s="174"/>
      <c r="G159" s="175"/>
      <c r="H159" s="131"/>
    </row>
    <row r="160" spans="1:8" ht="12.75" customHeight="1">
      <c r="A160" s="685" t="s">
        <v>401</v>
      </c>
      <c r="B160" s="585"/>
      <c r="C160" s="585"/>
      <c r="D160" s="585"/>
      <c r="E160" s="585"/>
      <c r="F160" s="686"/>
      <c r="G160" s="176" t="e">
        <f>SUM(G146,G152,G158)</f>
        <v>#REF!</v>
      </c>
      <c r="H160" s="131"/>
    </row>
    <row r="161" spans="1:8" ht="12.75" customHeight="1">
      <c r="A161" s="177"/>
      <c r="B161" s="177"/>
      <c r="C161" s="178"/>
      <c r="D161" s="177"/>
      <c r="E161" s="179"/>
      <c r="F161" s="180" t="s">
        <v>420</v>
      </c>
      <c r="G161" s="180" t="e">
        <f>G160*#REF!</f>
        <v>#REF!</v>
      </c>
      <c r="H161" s="131"/>
    </row>
    <row r="162" spans="1:8" ht="12.75" customHeight="1">
      <c r="A162" s="177"/>
      <c r="B162" s="177"/>
      <c r="C162" s="178"/>
      <c r="D162" s="177"/>
      <c r="E162" s="179"/>
      <c r="F162" s="180"/>
      <c r="G162" s="180"/>
      <c r="H162" s="131"/>
    </row>
    <row r="163" spans="1:8" ht="12.75" customHeight="1">
      <c r="A163" s="17"/>
      <c r="B163" s="18"/>
      <c r="C163" s="116"/>
      <c r="D163" s="18"/>
      <c r="E163" s="18"/>
      <c r="F163" s="128"/>
      <c r="G163" s="31"/>
      <c r="H163" s="131"/>
    </row>
    <row r="164" spans="1:8" ht="12.75" customHeight="1">
      <c r="A164" s="193" t="s">
        <v>32</v>
      </c>
      <c r="B164" s="194" t="s">
        <v>24</v>
      </c>
      <c r="C164" s="687" t="s">
        <v>67</v>
      </c>
      <c r="D164" s="589"/>
      <c r="E164" s="589"/>
      <c r="F164" s="596"/>
      <c r="G164" s="195" t="s">
        <v>27</v>
      </c>
      <c r="H164" s="131"/>
    </row>
    <row r="165" spans="1:8" ht="12.75" customHeight="1">
      <c r="A165" s="147" t="s">
        <v>441</v>
      </c>
      <c r="B165" s="148" t="s">
        <v>442</v>
      </c>
      <c r="C165" s="693" t="s">
        <v>443</v>
      </c>
      <c r="D165" s="689"/>
      <c r="E165" s="689"/>
      <c r="F165" s="149" t="e">
        <f>G184</f>
        <v>#REF!</v>
      </c>
      <c r="G165" s="196" t="s">
        <v>127</v>
      </c>
      <c r="H165" s="131"/>
    </row>
    <row r="166" spans="1:8" ht="12.75" customHeight="1">
      <c r="A166" s="690" t="s">
        <v>395</v>
      </c>
      <c r="B166" s="689"/>
      <c r="C166" s="689"/>
      <c r="D166" s="689"/>
      <c r="E166" s="689"/>
      <c r="F166" s="689"/>
      <c r="G166" s="591"/>
      <c r="H166" s="131"/>
    </row>
    <row r="167" spans="1:8" ht="12.75" customHeight="1">
      <c r="A167" s="152" t="s">
        <v>381</v>
      </c>
      <c r="B167" s="152" t="s">
        <v>32</v>
      </c>
      <c r="C167" s="153" t="s">
        <v>396</v>
      </c>
      <c r="D167" s="152" t="s">
        <v>127</v>
      </c>
      <c r="E167" s="154" t="s">
        <v>68</v>
      </c>
      <c r="F167" s="155" t="s">
        <v>397</v>
      </c>
      <c r="G167" s="155" t="s">
        <v>398</v>
      </c>
      <c r="H167" s="131"/>
    </row>
    <row r="168" spans="1:8" ht="12.75" customHeight="1">
      <c r="A168" s="156" t="s">
        <v>418</v>
      </c>
      <c r="B168" s="156" t="s">
        <v>444</v>
      </c>
      <c r="C168" s="157" t="e">
        <f>VLOOKUP(B168,#REF!,2,0)</f>
        <v>#REF!</v>
      </c>
      <c r="D168" s="156" t="e">
        <f>VLOOKUP(B168,#REF!,3,0)</f>
        <v>#REF!</v>
      </c>
      <c r="E168" s="158">
        <v>1</v>
      </c>
      <c r="F168" s="159" t="e">
        <f>VLOOKUP(B168,#REF!,13,0)</f>
        <v>#REF!</v>
      </c>
      <c r="G168" s="159" t="e">
        <f>IF(D168="","",E168*F168)</f>
        <v>#REF!</v>
      </c>
      <c r="H168" s="131"/>
    </row>
    <row r="169" spans="1:8" ht="12.75" customHeight="1">
      <c r="A169" s="156"/>
      <c r="B169" s="156"/>
      <c r="C169" s="157"/>
      <c r="D169" s="156"/>
      <c r="E169" s="158"/>
      <c r="F169" s="159"/>
      <c r="G169" s="159"/>
      <c r="H169" s="131"/>
    </row>
    <row r="170" spans="1:8" ht="12.75" customHeight="1">
      <c r="A170" s="684" t="s">
        <v>399</v>
      </c>
      <c r="B170" s="585"/>
      <c r="C170" s="585"/>
      <c r="D170" s="585"/>
      <c r="E170" s="585"/>
      <c r="F170" s="586"/>
      <c r="G170" s="160" t="e">
        <f>IF(F168="","",(SUM(G168:G169)))</f>
        <v>#REF!</v>
      </c>
      <c r="H170" s="131"/>
    </row>
    <row r="171" spans="1:8" ht="12.75" customHeight="1">
      <c r="A171" s="161"/>
      <c r="B171" s="162"/>
      <c r="C171" s="163"/>
      <c r="D171" s="164"/>
      <c r="E171" s="165"/>
      <c r="F171" s="166"/>
      <c r="G171" s="167"/>
      <c r="H171" s="131"/>
    </row>
    <row r="172" spans="1:8" ht="12.75" customHeight="1">
      <c r="A172" s="683" t="s">
        <v>386</v>
      </c>
      <c r="B172" s="585"/>
      <c r="C172" s="585"/>
      <c r="D172" s="585"/>
      <c r="E172" s="585"/>
      <c r="F172" s="585"/>
      <c r="G172" s="586"/>
      <c r="H172" s="131"/>
    </row>
    <row r="173" spans="1:8" ht="12.75" customHeight="1">
      <c r="A173" s="152" t="s">
        <v>381</v>
      </c>
      <c r="B173" s="152" t="s">
        <v>32</v>
      </c>
      <c r="C173" s="153" t="s">
        <v>396</v>
      </c>
      <c r="D173" s="152" t="s">
        <v>127</v>
      </c>
      <c r="E173" s="154" t="s">
        <v>68</v>
      </c>
      <c r="F173" s="155" t="s">
        <v>397</v>
      </c>
      <c r="G173" s="155" t="s">
        <v>398</v>
      </c>
      <c r="H173" s="131"/>
    </row>
    <row r="174" spans="1:8" ht="12.75" customHeight="1">
      <c r="A174" s="156"/>
      <c r="B174" s="156"/>
      <c r="C174" s="157"/>
      <c r="D174" s="156"/>
      <c r="E174" s="158"/>
      <c r="F174" s="159"/>
      <c r="G174" s="159"/>
      <c r="H174" s="131"/>
    </row>
    <row r="175" spans="1:8" ht="12.75" customHeight="1">
      <c r="A175" s="156"/>
      <c r="B175" s="156"/>
      <c r="C175" s="157"/>
      <c r="D175" s="156"/>
      <c r="E175" s="158"/>
      <c r="F175" s="159"/>
      <c r="G175" s="159"/>
      <c r="H175" s="131"/>
    </row>
    <row r="176" spans="1:8" ht="12.75" customHeight="1">
      <c r="A176" s="684" t="s">
        <v>399</v>
      </c>
      <c r="B176" s="585"/>
      <c r="C176" s="585"/>
      <c r="D176" s="585"/>
      <c r="E176" s="585"/>
      <c r="F176" s="586"/>
      <c r="G176" s="160" t="str">
        <f>IF(F174="","",(SUM(G174:G175)))</f>
        <v/>
      </c>
      <c r="H176" s="131"/>
    </row>
    <row r="177" spans="1:8" ht="12.75" customHeight="1">
      <c r="A177" s="161"/>
      <c r="B177" s="162"/>
      <c r="C177" s="168"/>
      <c r="D177" s="162"/>
      <c r="E177" s="169"/>
      <c r="F177" s="170"/>
      <c r="G177" s="167"/>
      <c r="H177" s="131"/>
    </row>
    <row r="178" spans="1:8" ht="12.75" customHeight="1">
      <c r="A178" s="683" t="s">
        <v>400</v>
      </c>
      <c r="B178" s="585"/>
      <c r="C178" s="585"/>
      <c r="D178" s="585"/>
      <c r="E178" s="585"/>
      <c r="F178" s="585"/>
      <c r="G178" s="586"/>
      <c r="H178" s="131"/>
    </row>
    <row r="179" spans="1:8" ht="12.75" customHeight="1">
      <c r="A179" s="152" t="s">
        <v>381</v>
      </c>
      <c r="B179" s="152" t="s">
        <v>32</v>
      </c>
      <c r="C179" s="153" t="s">
        <v>396</v>
      </c>
      <c r="D179" s="152" t="s">
        <v>127</v>
      </c>
      <c r="E179" s="154" t="s">
        <v>68</v>
      </c>
      <c r="F179" s="155" t="s">
        <v>397</v>
      </c>
      <c r="G179" s="155" t="s">
        <v>398</v>
      </c>
      <c r="H179" s="131"/>
    </row>
    <row r="180" spans="1:8" ht="12.75" customHeight="1">
      <c r="A180" s="156"/>
      <c r="B180" s="156"/>
      <c r="C180" s="157" t="str">
        <f>IF(B180="","",IF(A180="SINAPI",VLOOKUP(B180,#REF!,2,0),IF(A180="COTAÇÃO",VLOOKUP(B180,#REF!,2,0))))</f>
        <v/>
      </c>
      <c r="D180" s="156" t="str">
        <f>IF(B180="","",IF(A180="SINAPI",VLOOKUP(B180,#REF!,3,0),IF(A180="COTAÇÃO",VLOOKUP(B180,#REF!,3,0))))</f>
        <v/>
      </c>
      <c r="E180" s="158"/>
      <c r="F180" s="159" t="str">
        <f>IF(B180="","",IF('Planilha Orçamentária'!$H$2="NÃO DESONERADO",(IF(A180="SINAPI",VLOOKUP(B180,#REF!,4,0),IF(A180="ORSE",VLOOKUP(B180,#REF!,4,0),IF(A180="COTAÇÃO",VLOOKUP(B180,#REF!,13,0))))),(IF(A180="SINAPI",VLOOKUP(B180,#REF!,4,0),IF(A180="ORSE",VLOOKUP(B180,#REF!,4,0),IF(A180="COTAÇÃO",VLOOKUP(B180,#REF!,13,0)))))))</f>
        <v/>
      </c>
      <c r="G180" s="159" t="str">
        <f t="shared" ref="G180:G181" si="13">IF(D180="","",E180*F180)</f>
        <v/>
      </c>
      <c r="H180" s="131"/>
    </row>
    <row r="181" spans="1:8" ht="12.75" customHeight="1">
      <c r="A181" s="156"/>
      <c r="B181" s="156"/>
      <c r="C181" s="157" t="str">
        <f>IF(B181="","",IF(A181="SINAPI",VLOOKUP(B181,#REF!,2,0),IF(A181="COTAÇÃO",VLOOKUP(B181,#REF!,2,0))))</f>
        <v/>
      </c>
      <c r="D181" s="156" t="str">
        <f>IF(B181="","",IF(A181="SINAPI",VLOOKUP(B181,#REF!,3,0),IF(A181="COTAÇÃO",VLOOKUP(B181,#REF!,3,0))))</f>
        <v/>
      </c>
      <c r="E181" s="158"/>
      <c r="F181" s="159" t="str">
        <f>IF(B181="","",IF('Planilha Orçamentária'!$H$2="NÃO DESONERADO",(IF(A181="SINAPI",VLOOKUP(B181,#REF!,4,0),IF(A181="ORSE",VLOOKUP(B181,#REF!,4,0),IF(A181="COTAÇÃO",VLOOKUP(B181,#REF!,13,0))))),(IF(A181="SINAPI",VLOOKUP(B181,#REF!,4,0),IF(A181="ORSE",VLOOKUP(B181,#REF!,4,0),IF(A181="COTAÇÃO",VLOOKUP(B181,#REF!,13,0)))))))</f>
        <v/>
      </c>
      <c r="G181" s="159" t="str">
        <f t="shared" si="13"/>
        <v/>
      </c>
      <c r="H181" s="131"/>
    </row>
    <row r="182" spans="1:8" ht="12.75" customHeight="1">
      <c r="A182" s="684" t="s">
        <v>399</v>
      </c>
      <c r="B182" s="585"/>
      <c r="C182" s="585"/>
      <c r="D182" s="585"/>
      <c r="E182" s="585"/>
      <c r="F182" s="586"/>
      <c r="G182" s="160" t="str">
        <f>IF(F180="","",(SUM(G180:G181)))</f>
        <v/>
      </c>
      <c r="H182" s="131"/>
    </row>
    <row r="183" spans="1:8" ht="12.75" customHeight="1">
      <c r="A183" s="161"/>
      <c r="B183" s="162"/>
      <c r="C183" s="171"/>
      <c r="D183" s="172"/>
      <c r="E183" s="173"/>
      <c r="F183" s="174"/>
      <c r="G183" s="175"/>
      <c r="H183" s="131"/>
    </row>
    <row r="184" spans="1:8" ht="12.75" customHeight="1">
      <c r="A184" s="685" t="s">
        <v>401</v>
      </c>
      <c r="B184" s="585"/>
      <c r="C184" s="585"/>
      <c r="D184" s="585"/>
      <c r="E184" s="585"/>
      <c r="F184" s="686"/>
      <c r="G184" s="176" t="e">
        <f>SUM(G170,G176,G182)</f>
        <v>#REF!</v>
      </c>
      <c r="H184" s="131"/>
    </row>
    <row r="185" spans="1:8" ht="12.75" customHeight="1">
      <c r="A185" s="177"/>
      <c r="B185" s="177"/>
      <c r="C185" s="178"/>
      <c r="D185" s="177"/>
      <c r="E185" s="179"/>
      <c r="F185" s="180" t="s">
        <v>420</v>
      </c>
      <c r="G185" s="180" t="e">
        <f>G184*#REF!</f>
        <v>#REF!</v>
      </c>
      <c r="H185" s="131"/>
    </row>
    <row r="186" spans="1:8" ht="12.75" customHeight="1">
      <c r="A186" s="177"/>
      <c r="B186" s="177"/>
      <c r="C186" s="178"/>
      <c r="D186" s="177"/>
      <c r="E186" s="179"/>
      <c r="F186" s="180"/>
      <c r="G186" s="180"/>
      <c r="H186" s="131"/>
    </row>
    <row r="187" spans="1:8" ht="12.75" customHeight="1">
      <c r="A187" s="17"/>
      <c r="B187" s="18"/>
      <c r="C187" s="116"/>
      <c r="D187" s="18"/>
      <c r="E187" s="18"/>
      <c r="F187" s="128"/>
      <c r="G187" s="31"/>
      <c r="H187" s="131"/>
    </row>
    <row r="188" spans="1:8" ht="12.75" customHeight="1">
      <c r="A188" s="193" t="s">
        <v>32</v>
      </c>
      <c r="B188" s="194" t="s">
        <v>24</v>
      </c>
      <c r="C188" s="687" t="s">
        <v>67</v>
      </c>
      <c r="D188" s="589"/>
      <c r="E188" s="589"/>
      <c r="F188" s="596"/>
      <c r="G188" s="195" t="s">
        <v>27</v>
      </c>
      <c r="H188" s="131"/>
    </row>
    <row r="189" spans="1:8" ht="12.75" customHeight="1">
      <c r="A189" s="147" t="s">
        <v>445</v>
      </c>
      <c r="B189" s="148" t="s">
        <v>446</v>
      </c>
      <c r="C189" s="693" t="s">
        <v>447</v>
      </c>
      <c r="D189" s="689"/>
      <c r="E189" s="689"/>
      <c r="F189" s="149" t="e">
        <f>G208</f>
        <v>#REF!</v>
      </c>
      <c r="G189" s="196" t="s">
        <v>127</v>
      </c>
      <c r="H189" s="131"/>
    </row>
    <row r="190" spans="1:8" ht="12.75" customHeight="1">
      <c r="A190" s="690" t="s">
        <v>395</v>
      </c>
      <c r="B190" s="689"/>
      <c r="C190" s="689"/>
      <c r="D190" s="689"/>
      <c r="E190" s="689"/>
      <c r="F190" s="689"/>
      <c r="G190" s="591"/>
      <c r="H190" s="131"/>
    </row>
    <row r="191" spans="1:8" ht="12.75" customHeight="1">
      <c r="A191" s="152" t="s">
        <v>381</v>
      </c>
      <c r="B191" s="152" t="s">
        <v>32</v>
      </c>
      <c r="C191" s="153" t="s">
        <v>396</v>
      </c>
      <c r="D191" s="152" t="s">
        <v>127</v>
      </c>
      <c r="E191" s="154" t="s">
        <v>68</v>
      </c>
      <c r="F191" s="155" t="s">
        <v>397</v>
      </c>
      <c r="G191" s="155" t="s">
        <v>398</v>
      </c>
      <c r="H191" s="131"/>
    </row>
    <row r="192" spans="1:8" ht="12.75" customHeight="1">
      <c r="A192" s="156" t="s">
        <v>418</v>
      </c>
      <c r="B192" s="156" t="s">
        <v>448</v>
      </c>
      <c r="C192" s="157" t="e">
        <f>VLOOKUP(B192,#REF!,2,0)</f>
        <v>#REF!</v>
      </c>
      <c r="D192" s="156" t="e">
        <f>VLOOKUP(B192,#REF!,3,0)</f>
        <v>#REF!</v>
      </c>
      <c r="E192" s="158">
        <v>1</v>
      </c>
      <c r="F192" s="159" t="e">
        <f>VLOOKUP(B192,#REF!,13,0)</f>
        <v>#REF!</v>
      </c>
      <c r="G192" s="159" t="e">
        <f>IF(D192="","",E192*F192)</f>
        <v>#REF!</v>
      </c>
      <c r="H192" s="131"/>
    </row>
    <row r="193" spans="1:8" ht="12.75" customHeight="1">
      <c r="A193" s="156"/>
      <c r="B193" s="156"/>
      <c r="C193" s="157"/>
      <c r="D193" s="156"/>
      <c r="E193" s="158"/>
      <c r="F193" s="159"/>
      <c r="G193" s="159"/>
      <c r="H193" s="131"/>
    </row>
    <row r="194" spans="1:8" ht="12.75" customHeight="1">
      <c r="A194" s="684" t="s">
        <v>399</v>
      </c>
      <c r="B194" s="585"/>
      <c r="C194" s="585"/>
      <c r="D194" s="585"/>
      <c r="E194" s="585"/>
      <c r="F194" s="586"/>
      <c r="G194" s="160" t="e">
        <f>IF(F192="","",(SUM(G192:G193)))</f>
        <v>#REF!</v>
      </c>
      <c r="H194" s="131"/>
    </row>
    <row r="195" spans="1:8" ht="12.75" customHeight="1">
      <c r="A195" s="161"/>
      <c r="B195" s="162"/>
      <c r="C195" s="163"/>
      <c r="D195" s="164"/>
      <c r="E195" s="165"/>
      <c r="F195" s="166"/>
      <c r="G195" s="167"/>
      <c r="H195" s="131"/>
    </row>
    <row r="196" spans="1:8" ht="12.75" customHeight="1">
      <c r="A196" s="683" t="s">
        <v>386</v>
      </c>
      <c r="B196" s="585"/>
      <c r="C196" s="585"/>
      <c r="D196" s="585"/>
      <c r="E196" s="585"/>
      <c r="F196" s="585"/>
      <c r="G196" s="586"/>
      <c r="H196" s="131"/>
    </row>
    <row r="197" spans="1:8" ht="12.75" customHeight="1">
      <c r="A197" s="152" t="s">
        <v>381</v>
      </c>
      <c r="B197" s="152" t="s">
        <v>32</v>
      </c>
      <c r="C197" s="153" t="s">
        <v>396</v>
      </c>
      <c r="D197" s="152" t="s">
        <v>127</v>
      </c>
      <c r="E197" s="154" t="s">
        <v>68</v>
      </c>
      <c r="F197" s="155" t="s">
        <v>397</v>
      </c>
      <c r="G197" s="155" t="s">
        <v>398</v>
      </c>
      <c r="H197" s="131"/>
    </row>
    <row r="198" spans="1:8" ht="12.75" customHeight="1">
      <c r="A198" s="156"/>
      <c r="B198" s="156"/>
      <c r="C198" s="157"/>
      <c r="D198" s="156"/>
      <c r="E198" s="158"/>
      <c r="F198" s="159"/>
      <c r="G198" s="159"/>
      <c r="H198" s="131"/>
    </row>
    <row r="199" spans="1:8" ht="12.75" customHeight="1">
      <c r="A199" s="156"/>
      <c r="B199" s="156"/>
      <c r="C199" s="157"/>
      <c r="D199" s="156"/>
      <c r="E199" s="158"/>
      <c r="F199" s="159"/>
      <c r="G199" s="159"/>
      <c r="H199" s="131"/>
    </row>
    <row r="200" spans="1:8" ht="12.75" customHeight="1">
      <c r="A200" s="684" t="s">
        <v>399</v>
      </c>
      <c r="B200" s="585"/>
      <c r="C200" s="585"/>
      <c r="D200" s="585"/>
      <c r="E200" s="585"/>
      <c r="F200" s="586"/>
      <c r="G200" s="160" t="str">
        <f>IF(F198="","",(SUM(G198:G199)))</f>
        <v/>
      </c>
      <c r="H200" s="131"/>
    </row>
    <row r="201" spans="1:8" ht="12.75" customHeight="1">
      <c r="A201" s="161"/>
      <c r="B201" s="162"/>
      <c r="C201" s="168"/>
      <c r="D201" s="162"/>
      <c r="E201" s="169"/>
      <c r="F201" s="170"/>
      <c r="G201" s="167"/>
      <c r="H201" s="131"/>
    </row>
    <row r="202" spans="1:8" ht="12.75" customHeight="1">
      <c r="A202" s="683" t="s">
        <v>400</v>
      </c>
      <c r="B202" s="585"/>
      <c r="C202" s="585"/>
      <c r="D202" s="585"/>
      <c r="E202" s="585"/>
      <c r="F202" s="585"/>
      <c r="G202" s="586"/>
      <c r="H202" s="131"/>
    </row>
    <row r="203" spans="1:8" ht="12.75" customHeight="1">
      <c r="A203" s="152" t="s">
        <v>381</v>
      </c>
      <c r="B203" s="152" t="s">
        <v>32</v>
      </c>
      <c r="C203" s="153" t="s">
        <v>396</v>
      </c>
      <c r="D203" s="152" t="s">
        <v>127</v>
      </c>
      <c r="E203" s="154" t="s">
        <v>68</v>
      </c>
      <c r="F203" s="155" t="s">
        <v>397</v>
      </c>
      <c r="G203" s="155" t="s">
        <v>398</v>
      </c>
      <c r="H203" s="131"/>
    </row>
    <row r="204" spans="1:8" ht="12.75" customHeight="1">
      <c r="A204" s="156"/>
      <c r="B204" s="156"/>
      <c r="C204" s="157" t="str">
        <f>IF(B204="","",IF(A204="SINAPI",VLOOKUP(B204,#REF!,2,0),IF(A204="COTAÇÃO",VLOOKUP(B204,#REF!,2,0))))</f>
        <v/>
      </c>
      <c r="D204" s="156" t="str">
        <f>IF(B204="","",IF(A204="SINAPI",VLOOKUP(B204,#REF!,3,0),IF(A204="COTAÇÃO",VLOOKUP(B204,#REF!,3,0))))</f>
        <v/>
      </c>
      <c r="E204" s="158"/>
      <c r="F204" s="159" t="str">
        <f>IF(B204="","",IF('Planilha Orçamentária'!$H$2="NÃO DESONERADO",(IF(A204="SINAPI",VLOOKUP(B204,#REF!,4,0),IF(A204="ORSE",VLOOKUP(B204,#REF!,4,0),IF(A204="COTAÇÃO",VLOOKUP(B204,#REF!,13,0))))),(IF(A204="SINAPI",VLOOKUP(B204,#REF!,4,0),IF(A204="ORSE",VLOOKUP(B204,#REF!,4,0),IF(A204="COTAÇÃO",VLOOKUP(B204,#REF!,13,0)))))))</f>
        <v/>
      </c>
      <c r="G204" s="159" t="str">
        <f t="shared" ref="G204:G205" si="14">IF(D204="","",E204*F204)</f>
        <v/>
      </c>
      <c r="H204" s="131"/>
    </row>
    <row r="205" spans="1:8" ht="12.75" customHeight="1">
      <c r="A205" s="156"/>
      <c r="B205" s="156"/>
      <c r="C205" s="157" t="str">
        <f>IF(B205="","",IF(A205="SINAPI",VLOOKUP(B205,#REF!,2,0),IF(A205="COTAÇÃO",VLOOKUP(B205,#REF!,2,0))))</f>
        <v/>
      </c>
      <c r="D205" s="156" t="str">
        <f>IF(B205="","",IF(A205="SINAPI",VLOOKUP(B205,#REF!,3,0),IF(A205="COTAÇÃO",VLOOKUP(B205,#REF!,3,0))))</f>
        <v/>
      </c>
      <c r="E205" s="158"/>
      <c r="F205" s="159" t="str">
        <f>IF(B205="","",IF('Planilha Orçamentária'!$H$2="NÃO DESONERADO",(IF(A205="SINAPI",VLOOKUP(B205,#REF!,4,0),IF(A205="ORSE",VLOOKUP(B205,#REF!,4,0),IF(A205="COTAÇÃO",VLOOKUP(B205,#REF!,13,0))))),(IF(A205="SINAPI",VLOOKUP(B205,#REF!,4,0),IF(A205="ORSE",VLOOKUP(B205,#REF!,4,0),IF(A205="COTAÇÃO",VLOOKUP(B205,#REF!,13,0)))))))</f>
        <v/>
      </c>
      <c r="G205" s="159" t="str">
        <f t="shared" si="14"/>
        <v/>
      </c>
      <c r="H205" s="131"/>
    </row>
    <row r="206" spans="1:8" ht="12.75" customHeight="1">
      <c r="A206" s="684" t="s">
        <v>399</v>
      </c>
      <c r="B206" s="585"/>
      <c r="C206" s="585"/>
      <c r="D206" s="585"/>
      <c r="E206" s="585"/>
      <c r="F206" s="586"/>
      <c r="G206" s="160" t="str">
        <f>IF(F204="","",(SUM(G204:G205)))</f>
        <v/>
      </c>
      <c r="H206" s="131"/>
    </row>
    <row r="207" spans="1:8" ht="12.75" customHeight="1">
      <c r="A207" s="161"/>
      <c r="B207" s="162"/>
      <c r="C207" s="171"/>
      <c r="D207" s="172"/>
      <c r="E207" s="173"/>
      <c r="F207" s="174"/>
      <c r="G207" s="175"/>
      <c r="H207" s="131"/>
    </row>
    <row r="208" spans="1:8" ht="12.75" customHeight="1">
      <c r="A208" s="685" t="s">
        <v>401</v>
      </c>
      <c r="B208" s="585"/>
      <c r="C208" s="585"/>
      <c r="D208" s="585"/>
      <c r="E208" s="585"/>
      <c r="F208" s="686"/>
      <c r="G208" s="176" t="e">
        <f>SUM(G194,G200,G206)</f>
        <v>#REF!</v>
      </c>
      <c r="H208" s="131"/>
    </row>
    <row r="209" spans="1:8" ht="12.75" customHeight="1">
      <c r="A209" s="177"/>
      <c r="B209" s="177"/>
      <c r="C209" s="178"/>
      <c r="D209" s="177"/>
      <c r="E209" s="179"/>
      <c r="F209" s="180" t="s">
        <v>420</v>
      </c>
      <c r="G209" s="180" t="e">
        <f>G208*#REF!</f>
        <v>#REF!</v>
      </c>
      <c r="H209" s="131"/>
    </row>
    <row r="210" spans="1:8" ht="12.75" customHeight="1">
      <c r="A210" s="177"/>
      <c r="B210" s="177"/>
      <c r="C210" s="178"/>
      <c r="D210" s="177"/>
      <c r="E210" s="179"/>
      <c r="F210" s="180"/>
      <c r="G210" s="180"/>
      <c r="H210" s="131"/>
    </row>
    <row r="211" spans="1:8" ht="12.75" customHeight="1">
      <c r="A211" s="17"/>
      <c r="B211" s="18"/>
      <c r="C211" s="116"/>
      <c r="D211" s="18"/>
      <c r="E211" s="18"/>
      <c r="F211" s="128"/>
      <c r="G211" s="31"/>
      <c r="H211" s="131"/>
    </row>
    <row r="212" spans="1:8" ht="12.75" customHeight="1">
      <c r="A212" s="193" t="s">
        <v>32</v>
      </c>
      <c r="B212" s="194" t="s">
        <v>24</v>
      </c>
      <c r="C212" s="687" t="s">
        <v>67</v>
      </c>
      <c r="D212" s="589"/>
      <c r="E212" s="589"/>
      <c r="F212" s="596"/>
      <c r="G212" s="195" t="s">
        <v>27</v>
      </c>
      <c r="H212" s="131"/>
    </row>
    <row r="213" spans="1:8" ht="12.75" customHeight="1">
      <c r="A213" s="147" t="s">
        <v>449</v>
      </c>
      <c r="B213" s="148" t="s">
        <v>450</v>
      </c>
      <c r="C213" s="693" t="s">
        <v>451</v>
      </c>
      <c r="D213" s="689"/>
      <c r="E213" s="689"/>
      <c r="F213" s="149" t="e">
        <f>G232</f>
        <v>#REF!</v>
      </c>
      <c r="G213" s="196" t="s">
        <v>127</v>
      </c>
      <c r="H213" s="131"/>
    </row>
    <row r="214" spans="1:8" ht="12.75" customHeight="1">
      <c r="A214" s="690" t="s">
        <v>395</v>
      </c>
      <c r="B214" s="689"/>
      <c r="C214" s="689"/>
      <c r="D214" s="689"/>
      <c r="E214" s="689"/>
      <c r="F214" s="689"/>
      <c r="G214" s="591"/>
      <c r="H214" s="131"/>
    </row>
    <row r="215" spans="1:8" ht="12.75" customHeight="1">
      <c r="A215" s="152" t="s">
        <v>381</v>
      </c>
      <c r="B215" s="152" t="s">
        <v>32</v>
      </c>
      <c r="C215" s="153" t="s">
        <v>396</v>
      </c>
      <c r="D215" s="152" t="s">
        <v>127</v>
      </c>
      <c r="E215" s="154" t="s">
        <v>68</v>
      </c>
      <c r="F215" s="155" t="s">
        <v>397</v>
      </c>
      <c r="G215" s="155" t="s">
        <v>398</v>
      </c>
      <c r="H215" s="131"/>
    </row>
    <row r="216" spans="1:8" ht="12.75" customHeight="1">
      <c r="A216" s="156"/>
      <c r="B216" s="156"/>
      <c r="C216" s="157"/>
      <c r="D216" s="156"/>
      <c r="E216" s="158"/>
      <c r="F216" s="159"/>
      <c r="G216" s="159"/>
      <c r="H216" s="131"/>
    </row>
    <row r="217" spans="1:8" ht="12.75" customHeight="1">
      <c r="A217" s="156"/>
      <c r="B217" s="156"/>
      <c r="C217" s="157"/>
      <c r="D217" s="156"/>
      <c r="E217" s="158"/>
      <c r="F217" s="159"/>
      <c r="G217" s="159"/>
      <c r="H217" s="131"/>
    </row>
    <row r="218" spans="1:8" ht="12.75" customHeight="1">
      <c r="A218" s="684" t="s">
        <v>399</v>
      </c>
      <c r="B218" s="585"/>
      <c r="C218" s="585"/>
      <c r="D218" s="585"/>
      <c r="E218" s="585"/>
      <c r="F218" s="586"/>
      <c r="G218" s="160" t="str">
        <f>IF(F216="","",(SUM(G216:G217)))</f>
        <v/>
      </c>
      <c r="H218" s="131"/>
    </row>
    <row r="219" spans="1:8" ht="12.75" customHeight="1">
      <c r="A219" s="161"/>
      <c r="B219" s="162"/>
      <c r="C219" s="163"/>
      <c r="D219" s="164"/>
      <c r="E219" s="165"/>
      <c r="F219" s="166"/>
      <c r="G219" s="167"/>
      <c r="H219" s="131"/>
    </row>
    <row r="220" spans="1:8" ht="12.75" customHeight="1">
      <c r="A220" s="683" t="s">
        <v>386</v>
      </c>
      <c r="B220" s="585"/>
      <c r="C220" s="585"/>
      <c r="D220" s="585"/>
      <c r="E220" s="585"/>
      <c r="F220" s="585"/>
      <c r="G220" s="586"/>
      <c r="H220" s="131"/>
    </row>
    <row r="221" spans="1:8" ht="12.75" customHeight="1">
      <c r="A221" s="152" t="s">
        <v>381</v>
      </c>
      <c r="B221" s="152" t="s">
        <v>32</v>
      </c>
      <c r="C221" s="153" t="s">
        <v>396</v>
      </c>
      <c r="D221" s="152" t="s">
        <v>127</v>
      </c>
      <c r="E221" s="154" t="s">
        <v>68</v>
      </c>
      <c r="F221" s="155" t="s">
        <v>397</v>
      </c>
      <c r="G221" s="155" t="s">
        <v>398</v>
      </c>
      <c r="H221" s="131"/>
    </row>
    <row r="222" spans="1:8" ht="12.75" customHeight="1">
      <c r="A222" s="156" t="s">
        <v>418</v>
      </c>
      <c r="B222" s="156" t="s">
        <v>452</v>
      </c>
      <c r="C222" s="157" t="e">
        <f>VLOOKUP(B222,#REF!,2,0)</f>
        <v>#REF!</v>
      </c>
      <c r="D222" s="156" t="e">
        <f>VLOOKUP(B222,#REF!,3,0)</f>
        <v>#REF!</v>
      </c>
      <c r="E222" s="158">
        <v>1</v>
      </c>
      <c r="F222" s="159" t="e">
        <f>VLOOKUP(B222,#REF!,13,0)</f>
        <v>#REF!</v>
      </c>
      <c r="G222" s="159" t="e">
        <f>IF(D222="","",E222*F222)</f>
        <v>#REF!</v>
      </c>
      <c r="H222" s="131"/>
    </row>
    <row r="223" spans="1:8" ht="12.75" customHeight="1">
      <c r="A223" s="156"/>
      <c r="B223" s="156"/>
      <c r="C223" s="157"/>
      <c r="D223" s="156"/>
      <c r="E223" s="158"/>
      <c r="F223" s="159"/>
      <c r="G223" s="159"/>
      <c r="H223" s="131"/>
    </row>
    <row r="224" spans="1:8" ht="12.75" customHeight="1">
      <c r="A224" s="684" t="s">
        <v>399</v>
      </c>
      <c r="B224" s="585"/>
      <c r="C224" s="585"/>
      <c r="D224" s="585"/>
      <c r="E224" s="585"/>
      <c r="F224" s="586"/>
      <c r="G224" s="160" t="e">
        <f>IF(F222="","",(SUM(G222:G223)))</f>
        <v>#REF!</v>
      </c>
      <c r="H224" s="131"/>
    </row>
    <row r="225" spans="1:8" ht="12.75" customHeight="1">
      <c r="A225" s="161"/>
      <c r="B225" s="162"/>
      <c r="C225" s="168"/>
      <c r="D225" s="162"/>
      <c r="E225" s="169"/>
      <c r="F225" s="170"/>
      <c r="G225" s="167"/>
      <c r="H225" s="131"/>
    </row>
    <row r="226" spans="1:8" ht="12.75" customHeight="1">
      <c r="A226" s="683" t="s">
        <v>400</v>
      </c>
      <c r="B226" s="585"/>
      <c r="C226" s="585"/>
      <c r="D226" s="585"/>
      <c r="E226" s="585"/>
      <c r="F226" s="585"/>
      <c r="G226" s="586"/>
      <c r="H226" s="131"/>
    </row>
    <row r="227" spans="1:8" ht="12.75" customHeight="1">
      <c r="A227" s="152" t="s">
        <v>381</v>
      </c>
      <c r="B227" s="152" t="s">
        <v>32</v>
      </c>
      <c r="C227" s="153" t="s">
        <v>396</v>
      </c>
      <c r="D227" s="152" t="s">
        <v>127</v>
      </c>
      <c r="E227" s="154" t="s">
        <v>68</v>
      </c>
      <c r="F227" s="155" t="s">
        <v>397</v>
      </c>
      <c r="G227" s="155" t="s">
        <v>398</v>
      </c>
      <c r="H227" s="131"/>
    </row>
    <row r="228" spans="1:8" ht="12.75" customHeight="1">
      <c r="A228" s="156"/>
      <c r="B228" s="156"/>
      <c r="C228" s="157" t="str">
        <f>IF(B228="","",IF(A228="SINAPI",VLOOKUP(B228,#REF!,2,0),IF(A228="COTAÇÃO",VLOOKUP(B228,#REF!,2,0))))</f>
        <v/>
      </c>
      <c r="D228" s="156" t="str">
        <f>IF(B228="","",IF(A228="SINAPI",VLOOKUP(B228,#REF!,3,0),IF(A228="COTAÇÃO",VLOOKUP(B228,#REF!,3,0))))</f>
        <v/>
      </c>
      <c r="E228" s="158"/>
      <c r="F228" s="159" t="str">
        <f>IF(B228="","",IF('Planilha Orçamentária'!$H$2="NÃO DESONERADO",(IF(A228="SINAPI",VLOOKUP(B228,#REF!,4,0),IF(A228="ORSE",VLOOKUP(B228,#REF!,4,0),IF(A228="COTAÇÃO",VLOOKUP(B228,#REF!,13,0))))),(IF(A228="SINAPI",VLOOKUP(B228,#REF!,4,0),IF(A228="ORSE",VLOOKUP(B228,#REF!,4,0),IF(A228="COTAÇÃO",VLOOKUP(B228,#REF!,13,0)))))))</f>
        <v/>
      </c>
      <c r="G228" s="159" t="str">
        <f t="shared" ref="G228:G229" si="15">IF(D228="","",E228*F228)</f>
        <v/>
      </c>
      <c r="H228" s="131"/>
    </row>
    <row r="229" spans="1:8" ht="12.75" customHeight="1">
      <c r="A229" s="156"/>
      <c r="B229" s="156"/>
      <c r="C229" s="157" t="str">
        <f>IF(B229="","",IF(A229="SINAPI",VLOOKUP(B229,#REF!,2,0),IF(A229="COTAÇÃO",VLOOKUP(B229,#REF!,2,0))))</f>
        <v/>
      </c>
      <c r="D229" s="156" t="str">
        <f>IF(B229="","",IF(A229="SINAPI",VLOOKUP(B229,#REF!,3,0),IF(A229="COTAÇÃO",VLOOKUP(B229,#REF!,3,0))))</f>
        <v/>
      </c>
      <c r="E229" s="158"/>
      <c r="F229" s="159" t="str">
        <f>IF(B229="","",IF('Planilha Orçamentária'!$H$2="NÃO DESONERADO",(IF(A229="SINAPI",VLOOKUP(B229,#REF!,4,0),IF(A229="ORSE",VLOOKUP(B229,#REF!,4,0),IF(A229="COTAÇÃO",VLOOKUP(B229,#REF!,13,0))))),(IF(A229="SINAPI",VLOOKUP(B229,#REF!,4,0),IF(A229="ORSE",VLOOKUP(B229,#REF!,4,0),IF(A229="COTAÇÃO",VLOOKUP(B229,#REF!,13,0)))))))</f>
        <v/>
      </c>
      <c r="G229" s="159" t="str">
        <f t="shared" si="15"/>
        <v/>
      </c>
      <c r="H229" s="131"/>
    </row>
    <row r="230" spans="1:8" ht="12.75" customHeight="1">
      <c r="A230" s="684" t="s">
        <v>399</v>
      </c>
      <c r="B230" s="585"/>
      <c r="C230" s="585"/>
      <c r="D230" s="585"/>
      <c r="E230" s="585"/>
      <c r="F230" s="586"/>
      <c r="G230" s="160" t="str">
        <f>IF(F228="","",(SUM(G228:G229)))</f>
        <v/>
      </c>
      <c r="H230" s="131"/>
    </row>
    <row r="231" spans="1:8" ht="12.75" customHeight="1">
      <c r="A231" s="161"/>
      <c r="B231" s="162"/>
      <c r="C231" s="171"/>
      <c r="D231" s="172"/>
      <c r="E231" s="173"/>
      <c r="F231" s="174"/>
      <c r="G231" s="175"/>
      <c r="H231" s="131"/>
    </row>
    <row r="232" spans="1:8" ht="12.75" customHeight="1">
      <c r="A232" s="685" t="s">
        <v>401</v>
      </c>
      <c r="B232" s="585"/>
      <c r="C232" s="585"/>
      <c r="D232" s="585"/>
      <c r="E232" s="585"/>
      <c r="F232" s="686"/>
      <c r="G232" s="176" t="e">
        <f>SUM(G218,G224,G230)</f>
        <v>#REF!</v>
      </c>
      <c r="H232" s="131"/>
    </row>
    <row r="233" spans="1:8" ht="12.75" customHeight="1">
      <c r="A233" s="177"/>
      <c r="B233" s="177"/>
      <c r="C233" s="178"/>
      <c r="D233" s="177"/>
      <c r="E233" s="179"/>
      <c r="F233" s="180" t="s">
        <v>420</v>
      </c>
      <c r="G233" s="180" t="e">
        <f>G232*#REF!</f>
        <v>#REF!</v>
      </c>
      <c r="H233" s="131"/>
    </row>
    <row r="234" spans="1:8" ht="12.75" customHeight="1">
      <c r="A234" s="177"/>
      <c r="B234" s="177"/>
      <c r="C234" s="178"/>
      <c r="D234" s="177"/>
      <c r="E234" s="179"/>
      <c r="F234" s="180"/>
      <c r="G234" s="180"/>
      <c r="H234" s="131"/>
    </row>
    <row r="235" spans="1:8" ht="12.75" customHeight="1">
      <c r="A235" s="17"/>
      <c r="B235" s="18"/>
      <c r="C235" s="116"/>
      <c r="D235" s="18"/>
      <c r="E235" s="18"/>
      <c r="F235" s="128"/>
      <c r="G235" s="31"/>
      <c r="H235" s="131"/>
    </row>
    <row r="236" spans="1:8" ht="12.75" customHeight="1">
      <c r="A236" s="193" t="s">
        <v>32</v>
      </c>
      <c r="B236" s="194" t="s">
        <v>24</v>
      </c>
      <c r="C236" s="687" t="s">
        <v>67</v>
      </c>
      <c r="D236" s="589"/>
      <c r="E236" s="589"/>
      <c r="F236" s="596"/>
      <c r="G236" s="195" t="s">
        <v>27</v>
      </c>
      <c r="H236" s="131"/>
    </row>
    <row r="237" spans="1:8" ht="12.75" customHeight="1">
      <c r="A237" s="147" t="s">
        <v>453</v>
      </c>
      <c r="B237" s="148" t="s">
        <v>454</v>
      </c>
      <c r="C237" s="693" t="s">
        <v>455</v>
      </c>
      <c r="D237" s="689"/>
      <c r="E237" s="689"/>
      <c r="F237" s="149" t="e">
        <f>G256</f>
        <v>#REF!</v>
      </c>
      <c r="G237" s="196" t="s">
        <v>127</v>
      </c>
      <c r="H237" s="131"/>
    </row>
    <row r="238" spans="1:8" ht="12.75" customHeight="1">
      <c r="A238" s="690" t="s">
        <v>395</v>
      </c>
      <c r="B238" s="689"/>
      <c r="C238" s="689"/>
      <c r="D238" s="689"/>
      <c r="E238" s="689"/>
      <c r="F238" s="689"/>
      <c r="G238" s="591"/>
      <c r="H238" s="131"/>
    </row>
    <row r="239" spans="1:8" ht="12.75" customHeight="1">
      <c r="A239" s="152" t="s">
        <v>381</v>
      </c>
      <c r="B239" s="152" t="s">
        <v>32</v>
      </c>
      <c r="C239" s="153" t="s">
        <v>396</v>
      </c>
      <c r="D239" s="152" t="s">
        <v>127</v>
      </c>
      <c r="E239" s="154" t="s">
        <v>68</v>
      </c>
      <c r="F239" s="155" t="s">
        <v>397</v>
      </c>
      <c r="G239" s="155" t="s">
        <v>398</v>
      </c>
      <c r="H239" s="131"/>
    </row>
    <row r="240" spans="1:8" ht="12.75" customHeight="1">
      <c r="A240" s="156"/>
      <c r="B240" s="156"/>
      <c r="C240" s="157"/>
      <c r="D240" s="156"/>
      <c r="E240" s="158"/>
      <c r="F240" s="159"/>
      <c r="G240" s="159"/>
      <c r="H240" s="131"/>
    </row>
    <row r="241" spans="1:8" ht="12.75" customHeight="1">
      <c r="A241" s="156"/>
      <c r="B241" s="156"/>
      <c r="C241" s="157"/>
      <c r="D241" s="156"/>
      <c r="E241" s="158"/>
      <c r="F241" s="159"/>
      <c r="G241" s="159"/>
      <c r="H241" s="131"/>
    </row>
    <row r="242" spans="1:8" ht="12.75" customHeight="1">
      <c r="A242" s="684" t="s">
        <v>399</v>
      </c>
      <c r="B242" s="585"/>
      <c r="C242" s="585"/>
      <c r="D242" s="585"/>
      <c r="E242" s="585"/>
      <c r="F242" s="586"/>
      <c r="G242" s="160" t="str">
        <f>IF(F240="","",(SUM(G240:G241)))</f>
        <v/>
      </c>
      <c r="H242" s="131"/>
    </row>
    <row r="243" spans="1:8" ht="12.75" customHeight="1">
      <c r="A243" s="161"/>
      <c r="B243" s="162"/>
      <c r="C243" s="163"/>
      <c r="D243" s="164"/>
      <c r="E243" s="165"/>
      <c r="F243" s="166"/>
      <c r="G243" s="167"/>
      <c r="H243" s="131"/>
    </row>
    <row r="244" spans="1:8" ht="12.75" customHeight="1">
      <c r="A244" s="683" t="s">
        <v>386</v>
      </c>
      <c r="B244" s="585"/>
      <c r="C244" s="585"/>
      <c r="D244" s="585"/>
      <c r="E244" s="585"/>
      <c r="F244" s="585"/>
      <c r="G244" s="586"/>
      <c r="H244" s="131"/>
    </row>
    <row r="245" spans="1:8" ht="12.75" customHeight="1">
      <c r="A245" s="152" t="s">
        <v>381</v>
      </c>
      <c r="B245" s="152" t="s">
        <v>32</v>
      </c>
      <c r="C245" s="153" t="s">
        <v>396</v>
      </c>
      <c r="D245" s="152" t="s">
        <v>127</v>
      </c>
      <c r="E245" s="154" t="s">
        <v>68</v>
      </c>
      <c r="F245" s="155" t="s">
        <v>397</v>
      </c>
      <c r="G245" s="155" t="s">
        <v>398</v>
      </c>
      <c r="H245" s="131"/>
    </row>
    <row r="246" spans="1:8" ht="12.75" customHeight="1">
      <c r="A246" s="156" t="s">
        <v>418</v>
      </c>
      <c r="B246" s="156" t="s">
        <v>456</v>
      </c>
      <c r="C246" s="157" t="e">
        <f>VLOOKUP(B246,#REF!,2,0)</f>
        <v>#REF!</v>
      </c>
      <c r="D246" s="156" t="e">
        <f>VLOOKUP(B246,#REF!,3,0)</f>
        <v>#REF!</v>
      </c>
      <c r="E246" s="158">
        <v>1</v>
      </c>
      <c r="F246" s="159" t="e">
        <f>VLOOKUP(B246,#REF!,13,0)</f>
        <v>#REF!</v>
      </c>
      <c r="G246" s="159" t="e">
        <f>IF(D246="","",E246*F246)</f>
        <v>#REF!</v>
      </c>
      <c r="H246" s="131"/>
    </row>
    <row r="247" spans="1:8" ht="12.75" customHeight="1">
      <c r="A247" s="156"/>
      <c r="B247" s="156"/>
      <c r="C247" s="157"/>
      <c r="D247" s="156"/>
      <c r="E247" s="158"/>
      <c r="F247" s="159"/>
      <c r="G247" s="159"/>
      <c r="H247" s="131"/>
    </row>
    <row r="248" spans="1:8" ht="12.75" customHeight="1">
      <c r="A248" s="684" t="s">
        <v>399</v>
      </c>
      <c r="B248" s="585"/>
      <c r="C248" s="585"/>
      <c r="D248" s="585"/>
      <c r="E248" s="585"/>
      <c r="F248" s="586"/>
      <c r="G248" s="160" t="e">
        <f>IF(F246="","",(SUM(G246:G247)))</f>
        <v>#REF!</v>
      </c>
      <c r="H248" s="131"/>
    </row>
    <row r="249" spans="1:8" ht="12.75" customHeight="1">
      <c r="A249" s="161"/>
      <c r="B249" s="162"/>
      <c r="C249" s="168"/>
      <c r="D249" s="162"/>
      <c r="E249" s="169"/>
      <c r="F249" s="170"/>
      <c r="G249" s="167"/>
      <c r="H249" s="131"/>
    </row>
    <row r="250" spans="1:8" ht="12.75" customHeight="1">
      <c r="A250" s="683" t="s">
        <v>400</v>
      </c>
      <c r="B250" s="585"/>
      <c r="C250" s="585"/>
      <c r="D250" s="585"/>
      <c r="E250" s="585"/>
      <c r="F250" s="585"/>
      <c r="G250" s="586"/>
      <c r="H250" s="131"/>
    </row>
    <row r="251" spans="1:8" ht="12.75" customHeight="1">
      <c r="A251" s="152" t="s">
        <v>381</v>
      </c>
      <c r="B251" s="152" t="s">
        <v>32</v>
      </c>
      <c r="C251" s="153" t="s">
        <v>396</v>
      </c>
      <c r="D251" s="152" t="s">
        <v>127</v>
      </c>
      <c r="E251" s="154" t="s">
        <v>68</v>
      </c>
      <c r="F251" s="155" t="s">
        <v>397</v>
      </c>
      <c r="G251" s="155" t="s">
        <v>398</v>
      </c>
      <c r="H251" s="131"/>
    </row>
    <row r="252" spans="1:8" ht="12.75" customHeight="1">
      <c r="A252" s="156"/>
      <c r="B252" s="156"/>
      <c r="C252" s="157" t="str">
        <f>IF(B252="","",IF(A252="SINAPI",VLOOKUP(B252,#REF!,2,0),IF(A252="COTAÇÃO",VLOOKUP(B252,#REF!,2,0))))</f>
        <v/>
      </c>
      <c r="D252" s="156" t="str">
        <f>IF(B252="","",IF(A252="SINAPI",VLOOKUP(B252,#REF!,3,0),IF(A252="COTAÇÃO",VLOOKUP(B252,#REF!,3,0))))</f>
        <v/>
      </c>
      <c r="E252" s="158"/>
      <c r="F252" s="159" t="str">
        <f>IF(B252="","",IF('Planilha Orçamentária'!$H$2="NÃO DESONERADO",(IF(A252="SINAPI",VLOOKUP(B252,#REF!,4,0),IF(A252="ORSE",VLOOKUP(B252,#REF!,4,0),IF(A252="COTAÇÃO",VLOOKUP(B252,#REF!,13,0))))),(IF(A252="SINAPI",VLOOKUP(B252,#REF!,4,0),IF(A252="ORSE",VLOOKUP(B252,#REF!,4,0),IF(A252="COTAÇÃO",VLOOKUP(B252,#REF!,13,0)))))))</f>
        <v/>
      </c>
      <c r="G252" s="159" t="str">
        <f t="shared" ref="G252:G253" si="16">IF(D252="","",E252*F252)</f>
        <v/>
      </c>
      <c r="H252" s="131"/>
    </row>
    <row r="253" spans="1:8" ht="12.75" customHeight="1">
      <c r="A253" s="156"/>
      <c r="B253" s="156"/>
      <c r="C253" s="157" t="str">
        <f>IF(B253="","",IF(A253="SINAPI",VLOOKUP(B253,#REF!,2,0),IF(A253="COTAÇÃO",VLOOKUP(B253,#REF!,2,0))))</f>
        <v/>
      </c>
      <c r="D253" s="156" t="str">
        <f>IF(B253="","",IF(A253="SINAPI",VLOOKUP(B253,#REF!,3,0),IF(A253="COTAÇÃO",VLOOKUP(B253,#REF!,3,0))))</f>
        <v/>
      </c>
      <c r="E253" s="158"/>
      <c r="F253" s="159" t="str">
        <f>IF(B253="","",IF('Planilha Orçamentária'!$H$2="NÃO DESONERADO",(IF(A253="SINAPI",VLOOKUP(B253,#REF!,4,0),IF(A253="ORSE",VLOOKUP(B253,#REF!,4,0),IF(A253="COTAÇÃO",VLOOKUP(B253,#REF!,13,0))))),(IF(A253="SINAPI",VLOOKUP(B253,#REF!,4,0),IF(A253="ORSE",VLOOKUP(B253,#REF!,4,0),IF(A253="COTAÇÃO",VLOOKUP(B253,#REF!,13,0)))))))</f>
        <v/>
      </c>
      <c r="G253" s="159" t="str">
        <f t="shared" si="16"/>
        <v/>
      </c>
      <c r="H253" s="131"/>
    </row>
    <row r="254" spans="1:8" ht="12.75" customHeight="1">
      <c r="A254" s="684" t="s">
        <v>399</v>
      </c>
      <c r="B254" s="585"/>
      <c r="C254" s="585"/>
      <c r="D254" s="585"/>
      <c r="E254" s="585"/>
      <c r="F254" s="586"/>
      <c r="G254" s="160" t="str">
        <f>IF(F252="","",(SUM(G252:G253)))</f>
        <v/>
      </c>
      <c r="H254" s="131"/>
    </row>
    <row r="255" spans="1:8" ht="12.75" customHeight="1">
      <c r="A255" s="161"/>
      <c r="B255" s="162"/>
      <c r="C255" s="171"/>
      <c r="D255" s="172"/>
      <c r="E255" s="173"/>
      <c r="F255" s="174"/>
      <c r="G255" s="175"/>
      <c r="H255" s="131"/>
    </row>
    <row r="256" spans="1:8" ht="12.75" customHeight="1">
      <c r="A256" s="685" t="s">
        <v>401</v>
      </c>
      <c r="B256" s="585"/>
      <c r="C256" s="585"/>
      <c r="D256" s="585"/>
      <c r="E256" s="585"/>
      <c r="F256" s="686"/>
      <c r="G256" s="176" t="e">
        <f>SUM(G242,G248,G254)</f>
        <v>#REF!</v>
      </c>
      <c r="H256" s="131"/>
    </row>
    <row r="257" spans="1:8" ht="12.75" customHeight="1">
      <c r="A257" s="177"/>
      <c r="B257" s="177"/>
      <c r="C257" s="178"/>
      <c r="D257" s="177"/>
      <c r="E257" s="179"/>
      <c r="F257" s="180" t="s">
        <v>420</v>
      </c>
      <c r="G257" s="180" t="e">
        <f>G256*#REF!</f>
        <v>#REF!</v>
      </c>
      <c r="H257" s="131"/>
    </row>
    <row r="258" spans="1:8" ht="12.75" customHeight="1">
      <c r="A258" s="177"/>
      <c r="B258" s="177"/>
      <c r="C258" s="178"/>
      <c r="D258" s="177"/>
      <c r="E258" s="179"/>
      <c r="F258" s="180"/>
      <c r="G258" s="180"/>
      <c r="H258" s="131"/>
    </row>
    <row r="259" spans="1:8" ht="12.75" customHeight="1">
      <c r="A259" s="17"/>
      <c r="B259" s="18"/>
      <c r="C259" s="116"/>
      <c r="D259" s="18"/>
      <c r="E259" s="18"/>
      <c r="F259" s="128"/>
      <c r="G259" s="31"/>
      <c r="H259" s="131"/>
    </row>
    <row r="260" spans="1:8" ht="12.75" customHeight="1">
      <c r="A260" s="193" t="s">
        <v>32</v>
      </c>
      <c r="B260" s="194" t="s">
        <v>24</v>
      </c>
      <c r="C260" s="687" t="s">
        <v>67</v>
      </c>
      <c r="D260" s="589"/>
      <c r="E260" s="589"/>
      <c r="F260" s="596"/>
      <c r="G260" s="195" t="s">
        <v>27</v>
      </c>
      <c r="H260" s="131"/>
    </row>
    <row r="261" spans="1:8" ht="12.75" customHeight="1">
      <c r="A261" s="147" t="s">
        <v>457</v>
      </c>
      <c r="B261" s="148" t="s">
        <v>458</v>
      </c>
      <c r="C261" s="693" t="s">
        <v>459</v>
      </c>
      <c r="D261" s="689"/>
      <c r="E261" s="689"/>
      <c r="F261" s="149" t="e">
        <f>G280</f>
        <v>#REF!</v>
      </c>
      <c r="G261" s="196" t="s">
        <v>127</v>
      </c>
      <c r="H261" s="131"/>
    </row>
    <row r="262" spans="1:8" ht="12.75" customHeight="1">
      <c r="A262" s="690" t="s">
        <v>395</v>
      </c>
      <c r="B262" s="689"/>
      <c r="C262" s="689"/>
      <c r="D262" s="689"/>
      <c r="E262" s="689"/>
      <c r="F262" s="689"/>
      <c r="G262" s="591"/>
      <c r="H262" s="131"/>
    </row>
    <row r="263" spans="1:8" ht="12.75" customHeight="1">
      <c r="A263" s="152" t="s">
        <v>381</v>
      </c>
      <c r="B263" s="152" t="s">
        <v>32</v>
      </c>
      <c r="C263" s="153" t="s">
        <v>396</v>
      </c>
      <c r="D263" s="152" t="s">
        <v>127</v>
      </c>
      <c r="E263" s="154" t="s">
        <v>68</v>
      </c>
      <c r="F263" s="155" t="s">
        <v>397</v>
      </c>
      <c r="G263" s="155" t="s">
        <v>398</v>
      </c>
      <c r="H263" s="131"/>
    </row>
    <row r="264" spans="1:8" ht="12.75" customHeight="1">
      <c r="A264" s="156"/>
      <c r="B264" s="156"/>
      <c r="C264" s="157"/>
      <c r="D264" s="156"/>
      <c r="E264" s="158"/>
      <c r="F264" s="159"/>
      <c r="G264" s="159"/>
      <c r="H264" s="131"/>
    </row>
    <row r="265" spans="1:8" ht="12.75" customHeight="1">
      <c r="A265" s="156"/>
      <c r="B265" s="156"/>
      <c r="C265" s="157"/>
      <c r="D265" s="156"/>
      <c r="E265" s="158"/>
      <c r="F265" s="159"/>
      <c r="G265" s="159"/>
      <c r="H265" s="131"/>
    </row>
    <row r="266" spans="1:8" ht="12.75" customHeight="1">
      <c r="A266" s="684" t="s">
        <v>399</v>
      </c>
      <c r="B266" s="585"/>
      <c r="C266" s="585"/>
      <c r="D266" s="585"/>
      <c r="E266" s="585"/>
      <c r="F266" s="586"/>
      <c r="G266" s="160" t="str">
        <f>IF(F264="","",(SUM(G264:G265)))</f>
        <v/>
      </c>
      <c r="H266" s="131"/>
    </row>
    <row r="267" spans="1:8" ht="12.75" customHeight="1">
      <c r="A267" s="161"/>
      <c r="B267" s="162"/>
      <c r="C267" s="163"/>
      <c r="D267" s="164"/>
      <c r="E267" s="165"/>
      <c r="F267" s="166"/>
      <c r="G267" s="167"/>
      <c r="H267" s="131"/>
    </row>
    <row r="268" spans="1:8" ht="12.75" customHeight="1">
      <c r="A268" s="683" t="s">
        <v>386</v>
      </c>
      <c r="B268" s="585"/>
      <c r="C268" s="585"/>
      <c r="D268" s="585"/>
      <c r="E268" s="585"/>
      <c r="F268" s="585"/>
      <c r="G268" s="586"/>
      <c r="H268" s="131"/>
    </row>
    <row r="269" spans="1:8" ht="12.75" customHeight="1">
      <c r="A269" s="152" t="s">
        <v>381</v>
      </c>
      <c r="B269" s="152" t="s">
        <v>32</v>
      </c>
      <c r="C269" s="153" t="s">
        <v>396</v>
      </c>
      <c r="D269" s="152" t="s">
        <v>127</v>
      </c>
      <c r="E269" s="154" t="s">
        <v>68</v>
      </c>
      <c r="F269" s="155" t="s">
        <v>397</v>
      </c>
      <c r="G269" s="155" t="s">
        <v>398</v>
      </c>
      <c r="H269" s="131"/>
    </row>
    <row r="270" spans="1:8" ht="12.75" customHeight="1">
      <c r="A270" s="156" t="s">
        <v>418</v>
      </c>
      <c r="B270" s="156" t="s">
        <v>460</v>
      </c>
      <c r="C270" s="157" t="e">
        <f>VLOOKUP(B270,#REF!,2,0)</f>
        <v>#REF!</v>
      </c>
      <c r="D270" s="156" t="e">
        <f>VLOOKUP(B270,#REF!,3,0)</f>
        <v>#REF!</v>
      </c>
      <c r="E270" s="158">
        <v>1</v>
      </c>
      <c r="F270" s="159" t="e">
        <f>VLOOKUP(B270,#REF!,13,0)</f>
        <v>#REF!</v>
      </c>
      <c r="G270" s="159" t="e">
        <f>IF(D270="","",E270*F270)</f>
        <v>#REF!</v>
      </c>
      <c r="H270" s="131"/>
    </row>
    <row r="271" spans="1:8" ht="12.75" customHeight="1">
      <c r="A271" s="156"/>
      <c r="B271" s="156"/>
      <c r="C271" s="157"/>
      <c r="D271" s="156"/>
      <c r="E271" s="158"/>
      <c r="F271" s="159"/>
      <c r="G271" s="159"/>
      <c r="H271" s="131"/>
    </row>
    <row r="272" spans="1:8" ht="12.75" customHeight="1">
      <c r="A272" s="684" t="s">
        <v>399</v>
      </c>
      <c r="B272" s="585"/>
      <c r="C272" s="585"/>
      <c r="D272" s="585"/>
      <c r="E272" s="585"/>
      <c r="F272" s="586"/>
      <c r="G272" s="160" t="e">
        <f>IF(F270="","",(SUM(G270:G271)))</f>
        <v>#REF!</v>
      </c>
      <c r="H272" s="131"/>
    </row>
    <row r="273" spans="1:8" ht="12.75" customHeight="1">
      <c r="A273" s="161"/>
      <c r="B273" s="162"/>
      <c r="C273" s="168"/>
      <c r="D273" s="162"/>
      <c r="E273" s="169"/>
      <c r="F273" s="170"/>
      <c r="G273" s="167"/>
      <c r="H273" s="131"/>
    </row>
    <row r="274" spans="1:8" ht="12.75" customHeight="1">
      <c r="A274" s="683" t="s">
        <v>400</v>
      </c>
      <c r="B274" s="585"/>
      <c r="C274" s="585"/>
      <c r="D274" s="585"/>
      <c r="E274" s="585"/>
      <c r="F274" s="585"/>
      <c r="G274" s="586"/>
      <c r="H274" s="131"/>
    </row>
    <row r="275" spans="1:8" ht="12.75" customHeight="1">
      <c r="A275" s="152" t="s">
        <v>381</v>
      </c>
      <c r="B275" s="152" t="s">
        <v>32</v>
      </c>
      <c r="C275" s="153" t="s">
        <v>396</v>
      </c>
      <c r="D275" s="152" t="s">
        <v>127</v>
      </c>
      <c r="E275" s="154" t="s">
        <v>68</v>
      </c>
      <c r="F275" s="155" t="s">
        <v>397</v>
      </c>
      <c r="G275" s="155" t="s">
        <v>398</v>
      </c>
      <c r="H275" s="131"/>
    </row>
    <row r="276" spans="1:8" ht="12.75" customHeight="1">
      <c r="A276" s="156"/>
      <c r="B276" s="156"/>
      <c r="C276" s="157" t="str">
        <f>IF(B276="","",IF(A276="SINAPI",VLOOKUP(B276,#REF!,2,0),IF(A276="COTAÇÃO",VLOOKUP(B276,#REF!,2,0))))</f>
        <v/>
      </c>
      <c r="D276" s="156" t="str">
        <f>IF(B276="","",IF(A276="SINAPI",VLOOKUP(B276,#REF!,3,0),IF(A276="COTAÇÃO",VLOOKUP(B276,#REF!,3,0))))</f>
        <v/>
      </c>
      <c r="E276" s="158"/>
      <c r="F276" s="159" t="str">
        <f>IF(B276="","",IF('Planilha Orçamentária'!$H$2="NÃO DESONERADO",(IF(A276="SINAPI",VLOOKUP(B276,#REF!,4,0),IF(A276="ORSE",VLOOKUP(B276,#REF!,4,0),IF(A276="COTAÇÃO",VLOOKUP(B276,#REF!,13,0))))),(IF(A276="SINAPI",VLOOKUP(B276,#REF!,4,0),IF(A276="ORSE",VLOOKUP(B276,#REF!,4,0),IF(A276="COTAÇÃO",VLOOKUP(B276,#REF!,13,0)))))))</f>
        <v/>
      </c>
      <c r="G276" s="159" t="str">
        <f t="shared" ref="G276:G277" si="17">IF(D276="","",E276*F276)</f>
        <v/>
      </c>
      <c r="H276" s="131"/>
    </row>
    <row r="277" spans="1:8" ht="12.75" customHeight="1">
      <c r="A277" s="156"/>
      <c r="B277" s="156"/>
      <c r="C277" s="157" t="str">
        <f>IF(B277="","",IF(A277="SINAPI",VLOOKUP(B277,#REF!,2,0),IF(A277="COTAÇÃO",VLOOKUP(B277,#REF!,2,0))))</f>
        <v/>
      </c>
      <c r="D277" s="156" t="str">
        <f>IF(B277="","",IF(A277="SINAPI",VLOOKUP(B277,#REF!,3,0),IF(A277="COTAÇÃO",VLOOKUP(B277,#REF!,3,0))))</f>
        <v/>
      </c>
      <c r="E277" s="158"/>
      <c r="F277" s="159" t="str">
        <f>IF(B277="","",IF('Planilha Orçamentária'!$H$2="NÃO DESONERADO",(IF(A277="SINAPI",VLOOKUP(B277,#REF!,4,0),IF(A277="ORSE",VLOOKUP(B277,#REF!,4,0),IF(A277="COTAÇÃO",VLOOKUP(B277,#REF!,13,0))))),(IF(A277="SINAPI",VLOOKUP(B277,#REF!,4,0),IF(A277="ORSE",VLOOKUP(B277,#REF!,4,0),IF(A277="COTAÇÃO",VLOOKUP(B277,#REF!,13,0)))))))</f>
        <v/>
      </c>
      <c r="G277" s="159" t="str">
        <f t="shared" si="17"/>
        <v/>
      </c>
      <c r="H277" s="131"/>
    </row>
    <row r="278" spans="1:8" ht="12.75" customHeight="1">
      <c r="A278" s="684" t="s">
        <v>399</v>
      </c>
      <c r="B278" s="585"/>
      <c r="C278" s="585"/>
      <c r="D278" s="585"/>
      <c r="E278" s="585"/>
      <c r="F278" s="586"/>
      <c r="G278" s="160" t="str">
        <f>IF(F276="","",(SUM(G276:G277)))</f>
        <v/>
      </c>
      <c r="H278" s="131"/>
    </row>
    <row r="279" spans="1:8" ht="12.75" customHeight="1">
      <c r="A279" s="161"/>
      <c r="B279" s="162"/>
      <c r="C279" s="171"/>
      <c r="D279" s="172"/>
      <c r="E279" s="173"/>
      <c r="F279" s="174"/>
      <c r="G279" s="175"/>
      <c r="H279" s="131"/>
    </row>
    <row r="280" spans="1:8" ht="12.75" customHeight="1">
      <c r="A280" s="685" t="s">
        <v>401</v>
      </c>
      <c r="B280" s="585"/>
      <c r="C280" s="585"/>
      <c r="D280" s="585"/>
      <c r="E280" s="585"/>
      <c r="F280" s="686"/>
      <c r="G280" s="176" t="e">
        <f>SUM(G266,G272,G278)</f>
        <v>#REF!</v>
      </c>
      <c r="H280" s="131"/>
    </row>
    <row r="281" spans="1:8" ht="12.75" customHeight="1">
      <c r="A281" s="177"/>
      <c r="B281" s="177"/>
      <c r="C281" s="178"/>
      <c r="D281" s="177"/>
      <c r="E281" s="179"/>
      <c r="F281" s="180" t="s">
        <v>420</v>
      </c>
      <c r="G281" s="180" t="e">
        <f>G280*#REF!</f>
        <v>#REF!</v>
      </c>
      <c r="H281" s="131"/>
    </row>
    <row r="282" spans="1:8" ht="12.75" customHeight="1">
      <c r="A282" s="177"/>
      <c r="B282" s="177"/>
      <c r="C282" s="178"/>
      <c r="D282" s="177"/>
      <c r="E282" s="179"/>
      <c r="F282" s="180"/>
      <c r="G282" s="180"/>
      <c r="H282" s="131"/>
    </row>
    <row r="283" spans="1:8" ht="12.75" customHeight="1">
      <c r="A283" s="17"/>
      <c r="B283" s="18"/>
      <c r="C283" s="116"/>
      <c r="D283" s="18"/>
      <c r="E283" s="18"/>
      <c r="F283" s="128"/>
      <c r="G283" s="31"/>
      <c r="H283" s="131"/>
    </row>
    <row r="284" spans="1:8" ht="12.75" customHeight="1">
      <c r="A284" s="193" t="s">
        <v>32</v>
      </c>
      <c r="B284" s="194" t="s">
        <v>24</v>
      </c>
      <c r="C284" s="687" t="s">
        <v>67</v>
      </c>
      <c r="D284" s="589"/>
      <c r="E284" s="589"/>
      <c r="F284" s="596"/>
      <c r="G284" s="195" t="s">
        <v>27</v>
      </c>
      <c r="H284" s="131"/>
    </row>
    <row r="285" spans="1:8" ht="12.75" customHeight="1">
      <c r="A285" s="147" t="s">
        <v>461</v>
      </c>
      <c r="B285" s="148" t="s">
        <v>462</v>
      </c>
      <c r="C285" s="693" t="s">
        <v>463</v>
      </c>
      <c r="D285" s="689"/>
      <c r="E285" s="689"/>
      <c r="F285" s="149" t="e">
        <f>G304</f>
        <v>#REF!</v>
      </c>
      <c r="G285" s="196" t="s">
        <v>127</v>
      </c>
      <c r="H285" s="131"/>
    </row>
    <row r="286" spans="1:8" ht="12.75" customHeight="1">
      <c r="A286" s="690" t="s">
        <v>395</v>
      </c>
      <c r="B286" s="689"/>
      <c r="C286" s="689"/>
      <c r="D286" s="689"/>
      <c r="E286" s="689"/>
      <c r="F286" s="689"/>
      <c r="G286" s="591"/>
      <c r="H286" s="131"/>
    </row>
    <row r="287" spans="1:8" ht="12.75" customHeight="1">
      <c r="A287" s="152" t="s">
        <v>381</v>
      </c>
      <c r="B287" s="152" t="s">
        <v>32</v>
      </c>
      <c r="C287" s="153" t="s">
        <v>396</v>
      </c>
      <c r="D287" s="152" t="s">
        <v>127</v>
      </c>
      <c r="E287" s="154" t="s">
        <v>68</v>
      </c>
      <c r="F287" s="155" t="s">
        <v>397</v>
      </c>
      <c r="G287" s="155" t="s">
        <v>398</v>
      </c>
      <c r="H287" s="131"/>
    </row>
    <row r="288" spans="1:8" ht="12.75" customHeight="1">
      <c r="A288" s="156"/>
      <c r="B288" s="156"/>
      <c r="C288" s="157"/>
      <c r="D288" s="156"/>
      <c r="E288" s="158"/>
      <c r="F288" s="159"/>
      <c r="G288" s="159"/>
      <c r="H288" s="131"/>
    </row>
    <row r="289" spans="1:8" ht="12.75" customHeight="1">
      <c r="A289" s="156"/>
      <c r="B289" s="156"/>
      <c r="C289" s="157"/>
      <c r="D289" s="156"/>
      <c r="E289" s="158"/>
      <c r="F289" s="159"/>
      <c r="G289" s="159"/>
      <c r="H289" s="131"/>
    </row>
    <row r="290" spans="1:8" ht="12.75" customHeight="1">
      <c r="A290" s="684" t="s">
        <v>399</v>
      </c>
      <c r="B290" s="585"/>
      <c r="C290" s="585"/>
      <c r="D290" s="585"/>
      <c r="E290" s="585"/>
      <c r="F290" s="586"/>
      <c r="G290" s="160" t="str">
        <f>IF(F288="","",(SUM(G288:G289)))</f>
        <v/>
      </c>
      <c r="H290" s="131"/>
    </row>
    <row r="291" spans="1:8" ht="12.75" customHeight="1">
      <c r="A291" s="161"/>
      <c r="B291" s="162"/>
      <c r="C291" s="163"/>
      <c r="D291" s="164"/>
      <c r="E291" s="165"/>
      <c r="F291" s="166"/>
      <c r="G291" s="167"/>
      <c r="H291" s="131"/>
    </row>
    <row r="292" spans="1:8" ht="12.75" customHeight="1">
      <c r="A292" s="683" t="s">
        <v>386</v>
      </c>
      <c r="B292" s="585"/>
      <c r="C292" s="585"/>
      <c r="D292" s="585"/>
      <c r="E292" s="585"/>
      <c r="F292" s="585"/>
      <c r="G292" s="586"/>
      <c r="H292" s="131"/>
    </row>
    <row r="293" spans="1:8" ht="12.75" customHeight="1">
      <c r="A293" s="152" t="s">
        <v>381</v>
      </c>
      <c r="B293" s="152" t="s">
        <v>32</v>
      </c>
      <c r="C293" s="153" t="s">
        <v>396</v>
      </c>
      <c r="D293" s="152" t="s">
        <v>127</v>
      </c>
      <c r="E293" s="154" t="s">
        <v>68</v>
      </c>
      <c r="F293" s="155" t="s">
        <v>397</v>
      </c>
      <c r="G293" s="155" t="s">
        <v>398</v>
      </c>
      <c r="H293" s="131"/>
    </row>
    <row r="294" spans="1:8" ht="12.75" customHeight="1">
      <c r="A294" s="156" t="s">
        <v>418</v>
      </c>
      <c r="B294" s="156" t="s">
        <v>464</v>
      </c>
      <c r="C294" s="157" t="e">
        <f>VLOOKUP(B294,#REF!,2,0)</f>
        <v>#REF!</v>
      </c>
      <c r="D294" s="156" t="e">
        <f>VLOOKUP(B294,#REF!,3,0)</f>
        <v>#REF!</v>
      </c>
      <c r="E294" s="158">
        <v>1</v>
      </c>
      <c r="F294" s="159" t="e">
        <f>VLOOKUP(B294,#REF!,13,0)</f>
        <v>#REF!</v>
      </c>
      <c r="G294" s="159" t="e">
        <f>IF(D294="","",E294*F294)</f>
        <v>#REF!</v>
      </c>
      <c r="H294" s="131"/>
    </row>
    <row r="295" spans="1:8" ht="12.75" customHeight="1">
      <c r="A295" s="156"/>
      <c r="B295" s="156"/>
      <c r="C295" s="157"/>
      <c r="D295" s="156"/>
      <c r="E295" s="158"/>
      <c r="F295" s="159"/>
      <c r="G295" s="159"/>
      <c r="H295" s="131"/>
    </row>
    <row r="296" spans="1:8" ht="12.75" customHeight="1">
      <c r="A296" s="684" t="s">
        <v>399</v>
      </c>
      <c r="B296" s="585"/>
      <c r="C296" s="585"/>
      <c r="D296" s="585"/>
      <c r="E296" s="585"/>
      <c r="F296" s="586"/>
      <c r="G296" s="160" t="e">
        <f>IF(F294="","",(SUM(G294:G295)))</f>
        <v>#REF!</v>
      </c>
      <c r="H296" s="131"/>
    </row>
    <row r="297" spans="1:8" ht="12.75" customHeight="1">
      <c r="A297" s="161"/>
      <c r="B297" s="162"/>
      <c r="C297" s="168"/>
      <c r="D297" s="162"/>
      <c r="E297" s="169"/>
      <c r="F297" s="170"/>
      <c r="G297" s="167"/>
      <c r="H297" s="131"/>
    </row>
    <row r="298" spans="1:8" ht="12.75" customHeight="1">
      <c r="A298" s="683" t="s">
        <v>400</v>
      </c>
      <c r="B298" s="585"/>
      <c r="C298" s="585"/>
      <c r="D298" s="585"/>
      <c r="E298" s="585"/>
      <c r="F298" s="585"/>
      <c r="G298" s="586"/>
      <c r="H298" s="131"/>
    </row>
    <row r="299" spans="1:8" ht="12.75" customHeight="1">
      <c r="A299" s="152" t="s">
        <v>381</v>
      </c>
      <c r="B299" s="152" t="s">
        <v>32</v>
      </c>
      <c r="C299" s="153" t="s">
        <v>396</v>
      </c>
      <c r="D299" s="152" t="s">
        <v>127</v>
      </c>
      <c r="E299" s="154" t="s">
        <v>68</v>
      </c>
      <c r="F299" s="155" t="s">
        <v>397</v>
      </c>
      <c r="G299" s="155" t="s">
        <v>398</v>
      </c>
      <c r="H299" s="131"/>
    </row>
    <row r="300" spans="1:8" ht="12.75" customHeight="1">
      <c r="A300" s="156"/>
      <c r="B300" s="156"/>
      <c r="C300" s="157" t="str">
        <f>IF(B300="","",IF(A300="SINAPI",VLOOKUP(B300,#REF!,2,0),IF(A300="COTAÇÃO",VLOOKUP(B300,#REF!,2,0))))</f>
        <v/>
      </c>
      <c r="D300" s="156" t="str">
        <f>IF(B300="","",IF(A300="SINAPI",VLOOKUP(B300,#REF!,3,0),IF(A300="COTAÇÃO",VLOOKUP(B300,#REF!,3,0))))</f>
        <v/>
      </c>
      <c r="E300" s="158"/>
      <c r="F300" s="159" t="str">
        <f>IF(B300="","",IF('Planilha Orçamentária'!$H$2="NÃO DESONERADO",(IF(A300="SINAPI",VLOOKUP(B300,#REF!,4,0),IF(A300="ORSE",VLOOKUP(B300,#REF!,4,0),IF(A300="COTAÇÃO",VLOOKUP(B300,#REF!,13,0))))),(IF(A300="SINAPI",VLOOKUP(B300,#REF!,4,0),IF(A300="ORSE",VLOOKUP(B300,#REF!,4,0),IF(A300="COTAÇÃO",VLOOKUP(B300,#REF!,13,0)))))))</f>
        <v/>
      </c>
      <c r="G300" s="159" t="str">
        <f t="shared" ref="G300:G301" si="18">IF(D300="","",E300*F300)</f>
        <v/>
      </c>
      <c r="H300" s="131"/>
    </row>
    <row r="301" spans="1:8" ht="12.75" customHeight="1">
      <c r="A301" s="156"/>
      <c r="B301" s="156"/>
      <c r="C301" s="157" t="str">
        <f>IF(B301="","",IF(A301="SINAPI",VLOOKUP(B301,#REF!,2,0),IF(A301="COTAÇÃO",VLOOKUP(B301,#REF!,2,0))))</f>
        <v/>
      </c>
      <c r="D301" s="156" t="str">
        <f>IF(B301="","",IF(A301="SINAPI",VLOOKUP(B301,#REF!,3,0),IF(A301="COTAÇÃO",VLOOKUP(B301,#REF!,3,0))))</f>
        <v/>
      </c>
      <c r="E301" s="158"/>
      <c r="F301" s="159" t="str">
        <f>IF(B301="","",IF('Planilha Orçamentária'!$H$2="NÃO DESONERADO",(IF(A301="SINAPI",VLOOKUP(B301,#REF!,4,0),IF(A301="ORSE",VLOOKUP(B301,#REF!,4,0),IF(A301="COTAÇÃO",VLOOKUP(B301,#REF!,13,0))))),(IF(A301="SINAPI",VLOOKUP(B301,#REF!,4,0),IF(A301="ORSE",VLOOKUP(B301,#REF!,4,0),IF(A301="COTAÇÃO",VLOOKUP(B301,#REF!,13,0)))))))</f>
        <v/>
      </c>
      <c r="G301" s="159" t="str">
        <f t="shared" si="18"/>
        <v/>
      </c>
      <c r="H301" s="131"/>
    </row>
    <row r="302" spans="1:8" ht="12.75" customHeight="1">
      <c r="A302" s="684" t="s">
        <v>399</v>
      </c>
      <c r="B302" s="585"/>
      <c r="C302" s="585"/>
      <c r="D302" s="585"/>
      <c r="E302" s="585"/>
      <c r="F302" s="586"/>
      <c r="G302" s="160" t="str">
        <f>IF(F300="","",(SUM(G300:G301)))</f>
        <v/>
      </c>
      <c r="H302" s="131"/>
    </row>
    <row r="303" spans="1:8" ht="12.75" customHeight="1">
      <c r="A303" s="161"/>
      <c r="B303" s="162"/>
      <c r="C303" s="171"/>
      <c r="D303" s="172"/>
      <c r="E303" s="173"/>
      <c r="F303" s="174"/>
      <c r="G303" s="175"/>
      <c r="H303" s="131"/>
    </row>
    <row r="304" spans="1:8" ht="12.75" customHeight="1">
      <c r="A304" s="685" t="s">
        <v>401</v>
      </c>
      <c r="B304" s="585"/>
      <c r="C304" s="585"/>
      <c r="D304" s="585"/>
      <c r="E304" s="585"/>
      <c r="F304" s="686"/>
      <c r="G304" s="176" t="e">
        <f>SUM(G290,G296,G302)</f>
        <v>#REF!</v>
      </c>
      <c r="H304" s="131"/>
    </row>
    <row r="305" spans="1:8" ht="12.75" customHeight="1">
      <c r="A305" s="177"/>
      <c r="B305" s="177"/>
      <c r="C305" s="178"/>
      <c r="D305" s="177"/>
      <c r="E305" s="179"/>
      <c r="F305" s="180" t="s">
        <v>420</v>
      </c>
      <c r="G305" s="180" t="e">
        <f>G304*#REF!</f>
        <v>#REF!</v>
      </c>
      <c r="H305" s="131"/>
    </row>
    <row r="306" spans="1:8" ht="12.75" customHeight="1">
      <c r="A306" s="177"/>
      <c r="B306" s="177"/>
      <c r="C306" s="178"/>
      <c r="D306" s="177"/>
      <c r="E306" s="179"/>
      <c r="F306" s="180"/>
      <c r="G306" s="180"/>
      <c r="H306" s="131"/>
    </row>
    <row r="307" spans="1:8" ht="12.75" customHeight="1">
      <c r="A307" s="17"/>
      <c r="B307" s="18"/>
      <c r="C307" s="116"/>
      <c r="D307" s="18"/>
      <c r="E307" s="18"/>
      <c r="F307" s="128"/>
      <c r="G307" s="31"/>
      <c r="H307" s="131"/>
    </row>
    <row r="308" spans="1:8" ht="12.75" customHeight="1">
      <c r="A308" s="193" t="s">
        <v>32</v>
      </c>
      <c r="B308" s="194" t="s">
        <v>24</v>
      </c>
      <c r="C308" s="687" t="s">
        <v>67</v>
      </c>
      <c r="D308" s="589"/>
      <c r="E308" s="589"/>
      <c r="F308" s="596"/>
      <c r="G308" s="195" t="s">
        <v>27</v>
      </c>
      <c r="H308" s="131"/>
    </row>
    <row r="309" spans="1:8" ht="12.75" customHeight="1">
      <c r="A309" s="147" t="s">
        <v>465</v>
      </c>
      <c r="B309" s="148" t="s">
        <v>466</v>
      </c>
      <c r="C309" s="693" t="s">
        <v>467</v>
      </c>
      <c r="D309" s="689"/>
      <c r="E309" s="689"/>
      <c r="F309" s="149" t="e">
        <f>G328</f>
        <v>#REF!</v>
      </c>
      <c r="G309" s="196" t="s">
        <v>127</v>
      </c>
      <c r="H309" s="131"/>
    </row>
    <row r="310" spans="1:8" ht="12.75" customHeight="1">
      <c r="A310" s="690" t="s">
        <v>395</v>
      </c>
      <c r="B310" s="689"/>
      <c r="C310" s="689"/>
      <c r="D310" s="689"/>
      <c r="E310" s="689"/>
      <c r="F310" s="689"/>
      <c r="G310" s="591"/>
      <c r="H310" s="131"/>
    </row>
    <row r="311" spans="1:8" ht="12.75" customHeight="1">
      <c r="A311" s="152" t="s">
        <v>381</v>
      </c>
      <c r="B311" s="152" t="s">
        <v>32</v>
      </c>
      <c r="C311" s="153" t="s">
        <v>396</v>
      </c>
      <c r="D311" s="152" t="s">
        <v>127</v>
      </c>
      <c r="E311" s="154" t="s">
        <v>68</v>
      </c>
      <c r="F311" s="155" t="s">
        <v>397</v>
      </c>
      <c r="G311" s="155" t="s">
        <v>398</v>
      </c>
      <c r="H311" s="131"/>
    </row>
    <row r="312" spans="1:8" ht="12.75" customHeight="1">
      <c r="A312" s="156"/>
      <c r="B312" s="156"/>
      <c r="C312" s="157"/>
      <c r="D312" s="156"/>
      <c r="E312" s="158"/>
      <c r="F312" s="159"/>
      <c r="G312" s="159"/>
      <c r="H312" s="131"/>
    </row>
    <row r="313" spans="1:8" ht="12.75" customHeight="1">
      <c r="A313" s="156"/>
      <c r="B313" s="156"/>
      <c r="C313" s="157"/>
      <c r="D313" s="156"/>
      <c r="E313" s="158"/>
      <c r="F313" s="159"/>
      <c r="G313" s="159"/>
      <c r="H313" s="131"/>
    </row>
    <row r="314" spans="1:8" ht="12.75" customHeight="1">
      <c r="A314" s="684" t="s">
        <v>399</v>
      </c>
      <c r="B314" s="585"/>
      <c r="C314" s="585"/>
      <c r="D314" s="585"/>
      <c r="E314" s="585"/>
      <c r="F314" s="586"/>
      <c r="G314" s="160" t="str">
        <f>IF(F312="","",(SUM(G312:G313)))</f>
        <v/>
      </c>
      <c r="H314" s="131"/>
    </row>
    <row r="315" spans="1:8" ht="12.75" customHeight="1">
      <c r="A315" s="161"/>
      <c r="B315" s="162"/>
      <c r="C315" s="163"/>
      <c r="D315" s="164"/>
      <c r="E315" s="165"/>
      <c r="F315" s="166"/>
      <c r="G315" s="167"/>
      <c r="H315" s="131"/>
    </row>
    <row r="316" spans="1:8" ht="12.75" customHeight="1">
      <c r="A316" s="683" t="s">
        <v>386</v>
      </c>
      <c r="B316" s="585"/>
      <c r="C316" s="585"/>
      <c r="D316" s="585"/>
      <c r="E316" s="585"/>
      <c r="F316" s="585"/>
      <c r="G316" s="586"/>
      <c r="H316" s="131"/>
    </row>
    <row r="317" spans="1:8" ht="12.75" customHeight="1">
      <c r="A317" s="152" t="s">
        <v>381</v>
      </c>
      <c r="B317" s="152" t="s">
        <v>32</v>
      </c>
      <c r="C317" s="153" t="s">
        <v>396</v>
      </c>
      <c r="D317" s="152" t="s">
        <v>127</v>
      </c>
      <c r="E317" s="154" t="s">
        <v>68</v>
      </c>
      <c r="F317" s="155" t="s">
        <v>397</v>
      </c>
      <c r="G317" s="155" t="s">
        <v>398</v>
      </c>
      <c r="H317" s="131"/>
    </row>
    <row r="318" spans="1:8" ht="12.75" customHeight="1">
      <c r="A318" s="156" t="s">
        <v>418</v>
      </c>
      <c r="B318" s="156" t="s">
        <v>468</v>
      </c>
      <c r="C318" s="157" t="e">
        <f>VLOOKUP(B318,#REF!,2,0)</f>
        <v>#REF!</v>
      </c>
      <c r="D318" s="156" t="e">
        <f>VLOOKUP(B318,#REF!,3,0)</f>
        <v>#REF!</v>
      </c>
      <c r="E318" s="158">
        <v>1</v>
      </c>
      <c r="F318" s="159" t="e">
        <f>VLOOKUP(B318,#REF!,13,0)</f>
        <v>#REF!</v>
      </c>
      <c r="G318" s="159" t="e">
        <f>IF(D318="","",E318*F318)</f>
        <v>#REF!</v>
      </c>
      <c r="H318" s="131"/>
    </row>
    <row r="319" spans="1:8" ht="12.75" customHeight="1">
      <c r="A319" s="156"/>
      <c r="B319" s="156"/>
      <c r="C319" s="157"/>
      <c r="D319" s="156"/>
      <c r="E319" s="158"/>
      <c r="F319" s="159"/>
      <c r="G319" s="159"/>
      <c r="H319" s="131"/>
    </row>
    <row r="320" spans="1:8" ht="12.75" customHeight="1">
      <c r="A320" s="684" t="s">
        <v>399</v>
      </c>
      <c r="B320" s="585"/>
      <c r="C320" s="585"/>
      <c r="D320" s="585"/>
      <c r="E320" s="585"/>
      <c r="F320" s="586"/>
      <c r="G320" s="160" t="e">
        <f>IF(F318="","",(SUM(G318:G319)))</f>
        <v>#REF!</v>
      </c>
      <c r="H320" s="131"/>
    </row>
    <row r="321" spans="1:8" ht="12.75" customHeight="1">
      <c r="A321" s="161"/>
      <c r="B321" s="162"/>
      <c r="C321" s="168"/>
      <c r="D321" s="162"/>
      <c r="E321" s="169"/>
      <c r="F321" s="170"/>
      <c r="G321" s="167"/>
      <c r="H321" s="131"/>
    </row>
    <row r="322" spans="1:8" ht="12.75" customHeight="1">
      <c r="A322" s="683" t="s">
        <v>400</v>
      </c>
      <c r="B322" s="585"/>
      <c r="C322" s="585"/>
      <c r="D322" s="585"/>
      <c r="E322" s="585"/>
      <c r="F322" s="585"/>
      <c r="G322" s="586"/>
      <c r="H322" s="131"/>
    </row>
    <row r="323" spans="1:8" ht="12.75" customHeight="1">
      <c r="A323" s="152" t="s">
        <v>381</v>
      </c>
      <c r="B323" s="152" t="s">
        <v>32</v>
      </c>
      <c r="C323" s="153" t="s">
        <v>396</v>
      </c>
      <c r="D323" s="152" t="s">
        <v>127</v>
      </c>
      <c r="E323" s="154" t="s">
        <v>68</v>
      </c>
      <c r="F323" s="155" t="s">
        <v>397</v>
      </c>
      <c r="G323" s="155" t="s">
        <v>398</v>
      </c>
      <c r="H323" s="131"/>
    </row>
    <row r="324" spans="1:8" ht="12.75" customHeight="1">
      <c r="A324" s="156"/>
      <c r="B324" s="156"/>
      <c r="C324" s="157" t="str">
        <f>IF(B324="","",IF(A324="SINAPI",VLOOKUP(B324,#REF!,2,0),IF(A324="COTAÇÃO",VLOOKUP(B324,#REF!,2,0))))</f>
        <v/>
      </c>
      <c r="D324" s="156" t="str">
        <f>IF(B324="","",IF(A324="SINAPI",VLOOKUP(B324,#REF!,3,0),IF(A324="COTAÇÃO",VLOOKUP(B324,#REF!,3,0))))</f>
        <v/>
      </c>
      <c r="E324" s="158"/>
      <c r="F324" s="159" t="str">
        <f>IF(B324="","",IF('Planilha Orçamentária'!$H$2="NÃO DESONERADO",(IF(A324="SINAPI",VLOOKUP(B324,#REF!,4,0),IF(A324="ORSE",VLOOKUP(B324,#REF!,4,0),IF(A324="COTAÇÃO",VLOOKUP(B324,#REF!,13,0))))),(IF(A324="SINAPI",VLOOKUP(B324,#REF!,4,0),IF(A324="ORSE",VLOOKUP(B324,#REF!,4,0),IF(A324="COTAÇÃO",VLOOKUP(B324,#REF!,13,0)))))))</f>
        <v/>
      </c>
      <c r="G324" s="159" t="str">
        <f t="shared" ref="G324:G325" si="19">IF(D324="","",E324*F324)</f>
        <v/>
      </c>
      <c r="H324" s="131"/>
    </row>
    <row r="325" spans="1:8" ht="12.75" customHeight="1">
      <c r="A325" s="156"/>
      <c r="B325" s="156"/>
      <c r="C325" s="157" t="str">
        <f>IF(B325="","",IF(A325="SINAPI",VLOOKUP(B325,#REF!,2,0),IF(A325="COTAÇÃO",VLOOKUP(B325,#REF!,2,0))))</f>
        <v/>
      </c>
      <c r="D325" s="156" t="str">
        <f>IF(B325="","",IF(A325="SINAPI",VLOOKUP(B325,#REF!,3,0),IF(A325="COTAÇÃO",VLOOKUP(B325,#REF!,3,0))))</f>
        <v/>
      </c>
      <c r="E325" s="158"/>
      <c r="F325" s="159" t="str">
        <f>IF(B325="","",IF('Planilha Orçamentária'!$H$2="NÃO DESONERADO",(IF(A325="SINAPI",VLOOKUP(B325,#REF!,4,0),IF(A325="ORSE",VLOOKUP(B325,#REF!,4,0),IF(A325="COTAÇÃO",VLOOKUP(B325,#REF!,13,0))))),(IF(A325="SINAPI",VLOOKUP(B325,#REF!,4,0),IF(A325="ORSE",VLOOKUP(B325,#REF!,4,0),IF(A325="COTAÇÃO",VLOOKUP(B325,#REF!,13,0)))))))</f>
        <v/>
      </c>
      <c r="G325" s="159" t="str">
        <f t="shared" si="19"/>
        <v/>
      </c>
      <c r="H325" s="131"/>
    </row>
    <row r="326" spans="1:8" ht="12.75" customHeight="1">
      <c r="A326" s="684" t="s">
        <v>399</v>
      </c>
      <c r="B326" s="585"/>
      <c r="C326" s="585"/>
      <c r="D326" s="585"/>
      <c r="E326" s="585"/>
      <c r="F326" s="586"/>
      <c r="G326" s="160" t="str">
        <f>IF(F324="","",(SUM(G324:G325)))</f>
        <v/>
      </c>
      <c r="H326" s="131"/>
    </row>
    <row r="327" spans="1:8" ht="12.75" customHeight="1">
      <c r="A327" s="161"/>
      <c r="B327" s="162"/>
      <c r="C327" s="171"/>
      <c r="D327" s="172"/>
      <c r="E327" s="173"/>
      <c r="F327" s="174"/>
      <c r="G327" s="175"/>
      <c r="H327" s="131"/>
    </row>
    <row r="328" spans="1:8" ht="12.75" customHeight="1">
      <c r="A328" s="685" t="s">
        <v>401</v>
      </c>
      <c r="B328" s="585"/>
      <c r="C328" s="585"/>
      <c r="D328" s="585"/>
      <c r="E328" s="585"/>
      <c r="F328" s="686"/>
      <c r="G328" s="176" t="e">
        <f>SUM(G314,G320,G326)</f>
        <v>#REF!</v>
      </c>
      <c r="H328" s="131"/>
    </row>
    <row r="329" spans="1:8" ht="12.75" customHeight="1">
      <c r="A329" s="177"/>
      <c r="B329" s="177"/>
      <c r="C329" s="178"/>
      <c r="D329" s="177"/>
      <c r="E329" s="179"/>
      <c r="F329" s="180" t="s">
        <v>420</v>
      </c>
      <c r="G329" s="180" t="e">
        <f>G328*#REF!</f>
        <v>#REF!</v>
      </c>
      <c r="H329" s="131"/>
    </row>
    <row r="330" spans="1:8" ht="12.75" customHeight="1">
      <c r="A330" s="177"/>
      <c r="B330" s="177"/>
      <c r="C330" s="178"/>
      <c r="D330" s="177"/>
      <c r="E330" s="179"/>
      <c r="F330" s="180"/>
      <c r="G330" s="180"/>
      <c r="H330" s="131"/>
    </row>
    <row r="331" spans="1:8" ht="12.75" customHeight="1">
      <c r="A331" s="17"/>
      <c r="B331" s="18"/>
      <c r="C331" s="116"/>
      <c r="D331" s="18"/>
      <c r="E331" s="18"/>
      <c r="F331" s="128"/>
      <c r="G331" s="31"/>
      <c r="H331" s="131"/>
    </row>
    <row r="332" spans="1:8" ht="12.75" customHeight="1">
      <c r="A332" s="193" t="s">
        <v>32</v>
      </c>
      <c r="B332" s="194" t="s">
        <v>24</v>
      </c>
      <c r="C332" s="687" t="s">
        <v>67</v>
      </c>
      <c r="D332" s="589"/>
      <c r="E332" s="589"/>
      <c r="F332" s="596"/>
      <c r="G332" s="195" t="s">
        <v>27</v>
      </c>
      <c r="H332" s="131"/>
    </row>
    <row r="333" spans="1:8" ht="12.75" customHeight="1">
      <c r="A333" s="147" t="s">
        <v>469</v>
      </c>
      <c r="B333" s="148" t="s">
        <v>470</v>
      </c>
      <c r="C333" s="693" t="s">
        <v>471</v>
      </c>
      <c r="D333" s="689"/>
      <c r="E333" s="689"/>
      <c r="F333" s="149" t="e">
        <f>G352</f>
        <v>#REF!</v>
      </c>
      <c r="G333" s="196" t="s">
        <v>127</v>
      </c>
      <c r="H333" s="131"/>
    </row>
    <row r="334" spans="1:8" ht="12.75" customHeight="1">
      <c r="A334" s="690" t="s">
        <v>395</v>
      </c>
      <c r="B334" s="689"/>
      <c r="C334" s="689"/>
      <c r="D334" s="689"/>
      <c r="E334" s="689"/>
      <c r="F334" s="689"/>
      <c r="G334" s="591"/>
      <c r="H334" s="131"/>
    </row>
    <row r="335" spans="1:8" ht="12.75" customHeight="1">
      <c r="A335" s="152" t="s">
        <v>381</v>
      </c>
      <c r="B335" s="152" t="s">
        <v>32</v>
      </c>
      <c r="C335" s="153" t="s">
        <v>396</v>
      </c>
      <c r="D335" s="152" t="s">
        <v>127</v>
      </c>
      <c r="E335" s="154" t="s">
        <v>68</v>
      </c>
      <c r="F335" s="155" t="s">
        <v>397</v>
      </c>
      <c r="G335" s="155" t="s">
        <v>398</v>
      </c>
      <c r="H335" s="131"/>
    </row>
    <row r="336" spans="1:8" ht="12.75" customHeight="1">
      <c r="A336" s="156"/>
      <c r="B336" s="156"/>
      <c r="C336" s="157"/>
      <c r="D336" s="156"/>
      <c r="E336" s="158"/>
      <c r="F336" s="159"/>
      <c r="G336" s="159"/>
      <c r="H336" s="131"/>
    </row>
    <row r="337" spans="1:8" ht="12.75" customHeight="1">
      <c r="A337" s="156"/>
      <c r="B337" s="156"/>
      <c r="C337" s="157"/>
      <c r="D337" s="156"/>
      <c r="E337" s="158"/>
      <c r="F337" s="159"/>
      <c r="G337" s="159"/>
      <c r="H337" s="131"/>
    </row>
    <row r="338" spans="1:8" ht="12.75" customHeight="1">
      <c r="A338" s="684" t="s">
        <v>399</v>
      </c>
      <c r="B338" s="585"/>
      <c r="C338" s="585"/>
      <c r="D338" s="585"/>
      <c r="E338" s="585"/>
      <c r="F338" s="586"/>
      <c r="G338" s="160" t="str">
        <f>IF(F336="","",(SUM(G336:G337)))</f>
        <v/>
      </c>
      <c r="H338" s="131"/>
    </row>
    <row r="339" spans="1:8" ht="12.75" customHeight="1">
      <c r="A339" s="161"/>
      <c r="B339" s="162"/>
      <c r="C339" s="163"/>
      <c r="D339" s="164"/>
      <c r="E339" s="165"/>
      <c r="F339" s="166"/>
      <c r="G339" s="167"/>
      <c r="H339" s="131"/>
    </row>
    <row r="340" spans="1:8" ht="12.75" customHeight="1">
      <c r="A340" s="683" t="s">
        <v>386</v>
      </c>
      <c r="B340" s="585"/>
      <c r="C340" s="585"/>
      <c r="D340" s="585"/>
      <c r="E340" s="585"/>
      <c r="F340" s="585"/>
      <c r="G340" s="586"/>
      <c r="H340" s="131"/>
    </row>
    <row r="341" spans="1:8" ht="12.75" customHeight="1">
      <c r="A341" s="152" t="s">
        <v>381</v>
      </c>
      <c r="B341" s="152" t="s">
        <v>32</v>
      </c>
      <c r="C341" s="153" t="s">
        <v>396</v>
      </c>
      <c r="D341" s="152" t="s">
        <v>127</v>
      </c>
      <c r="E341" s="154" t="s">
        <v>68</v>
      </c>
      <c r="F341" s="155" t="s">
        <v>397</v>
      </c>
      <c r="G341" s="155" t="s">
        <v>398</v>
      </c>
      <c r="H341" s="131"/>
    </row>
    <row r="342" spans="1:8" ht="12.75" customHeight="1">
      <c r="A342" s="156" t="s">
        <v>418</v>
      </c>
      <c r="B342" s="156" t="s">
        <v>472</v>
      </c>
      <c r="C342" s="157" t="e">
        <f>VLOOKUP(B342,#REF!,2,0)</f>
        <v>#REF!</v>
      </c>
      <c r="D342" s="156" t="e">
        <f>VLOOKUP(B342,#REF!,3,0)</f>
        <v>#REF!</v>
      </c>
      <c r="E342" s="158">
        <v>1</v>
      </c>
      <c r="F342" s="159" t="e">
        <f>VLOOKUP(B342,#REF!,13,0)</f>
        <v>#REF!</v>
      </c>
      <c r="G342" s="159" t="e">
        <f>IF(D342="","",E342*F342)</f>
        <v>#REF!</v>
      </c>
      <c r="H342" s="131"/>
    </row>
    <row r="343" spans="1:8" ht="12.75" customHeight="1">
      <c r="A343" s="156"/>
      <c r="B343" s="156"/>
      <c r="C343" s="157"/>
      <c r="D343" s="156"/>
      <c r="E343" s="158"/>
      <c r="F343" s="159"/>
      <c r="G343" s="159"/>
      <c r="H343" s="131"/>
    </row>
    <row r="344" spans="1:8" ht="12.75" customHeight="1">
      <c r="A344" s="684" t="s">
        <v>399</v>
      </c>
      <c r="B344" s="585"/>
      <c r="C344" s="585"/>
      <c r="D344" s="585"/>
      <c r="E344" s="585"/>
      <c r="F344" s="586"/>
      <c r="G344" s="160" t="e">
        <f>IF(F342="","",(SUM(G342:G343)))</f>
        <v>#REF!</v>
      </c>
      <c r="H344" s="131"/>
    </row>
    <row r="345" spans="1:8" ht="12.75" customHeight="1">
      <c r="A345" s="161"/>
      <c r="B345" s="162"/>
      <c r="C345" s="168"/>
      <c r="D345" s="162"/>
      <c r="E345" s="169"/>
      <c r="F345" s="170"/>
      <c r="G345" s="167"/>
      <c r="H345" s="131"/>
    </row>
    <row r="346" spans="1:8" ht="12.75" customHeight="1">
      <c r="A346" s="683" t="s">
        <v>400</v>
      </c>
      <c r="B346" s="585"/>
      <c r="C346" s="585"/>
      <c r="D346" s="585"/>
      <c r="E346" s="585"/>
      <c r="F346" s="585"/>
      <c r="G346" s="586"/>
      <c r="H346" s="131"/>
    </row>
    <row r="347" spans="1:8" ht="12.75" customHeight="1">
      <c r="A347" s="152" t="s">
        <v>381</v>
      </c>
      <c r="B347" s="152" t="s">
        <v>32</v>
      </c>
      <c r="C347" s="153" t="s">
        <v>396</v>
      </c>
      <c r="D347" s="152" t="s">
        <v>127</v>
      </c>
      <c r="E347" s="154" t="s">
        <v>68</v>
      </c>
      <c r="F347" s="155" t="s">
        <v>397</v>
      </c>
      <c r="G347" s="155" t="s">
        <v>398</v>
      </c>
      <c r="H347" s="131"/>
    </row>
    <row r="348" spans="1:8" ht="12.75" customHeight="1">
      <c r="A348" s="156"/>
      <c r="B348" s="156"/>
      <c r="C348" s="157" t="str">
        <f>IF(B348="","",IF(A348="SINAPI",VLOOKUP(B348,#REF!,2,0),IF(A348="COTAÇÃO",VLOOKUP(B348,#REF!,2,0))))</f>
        <v/>
      </c>
      <c r="D348" s="156" t="str">
        <f>IF(B348="","",IF(A348="SINAPI",VLOOKUP(B348,#REF!,3,0),IF(A348="COTAÇÃO",VLOOKUP(B348,#REF!,3,0))))</f>
        <v/>
      </c>
      <c r="E348" s="158"/>
      <c r="F348" s="159" t="str">
        <f>IF(B348="","",IF('Planilha Orçamentária'!$H$2="NÃO DESONERADO",(IF(A348="SINAPI",VLOOKUP(B348,#REF!,4,0),IF(A348="ORSE",VLOOKUP(B348,#REF!,4,0),IF(A348="COTAÇÃO",VLOOKUP(B348,#REF!,13,0))))),(IF(A348="SINAPI",VLOOKUP(B348,#REF!,4,0),IF(A348="ORSE",VLOOKUP(B348,#REF!,4,0),IF(A348="COTAÇÃO",VLOOKUP(B348,#REF!,13,0)))))))</f>
        <v/>
      </c>
      <c r="G348" s="159" t="str">
        <f t="shared" ref="G348:G349" si="20">IF(D348="","",E348*F348)</f>
        <v/>
      </c>
      <c r="H348" s="131"/>
    </row>
    <row r="349" spans="1:8" ht="12.75" customHeight="1">
      <c r="A349" s="156"/>
      <c r="B349" s="156"/>
      <c r="C349" s="157" t="str">
        <f>IF(B349="","",IF(A349="SINAPI",VLOOKUP(B349,#REF!,2,0),IF(A349="COTAÇÃO",VLOOKUP(B349,#REF!,2,0))))</f>
        <v/>
      </c>
      <c r="D349" s="156" t="str">
        <f>IF(B349="","",IF(A349="SINAPI",VLOOKUP(B349,#REF!,3,0),IF(A349="COTAÇÃO",VLOOKUP(B349,#REF!,3,0))))</f>
        <v/>
      </c>
      <c r="E349" s="158"/>
      <c r="F349" s="159" t="str">
        <f>IF(B349="","",IF('Planilha Orçamentária'!$H$2="NÃO DESONERADO",(IF(A349="SINAPI",VLOOKUP(B349,#REF!,4,0),IF(A349="ORSE",VLOOKUP(B349,#REF!,4,0),IF(A349="COTAÇÃO",VLOOKUP(B349,#REF!,13,0))))),(IF(A349="SINAPI",VLOOKUP(B349,#REF!,4,0),IF(A349="ORSE",VLOOKUP(B349,#REF!,4,0),IF(A349="COTAÇÃO",VLOOKUP(B349,#REF!,13,0)))))))</f>
        <v/>
      </c>
      <c r="G349" s="159" t="str">
        <f t="shared" si="20"/>
        <v/>
      </c>
      <c r="H349" s="131"/>
    </row>
    <row r="350" spans="1:8" ht="12.75" customHeight="1">
      <c r="A350" s="684" t="s">
        <v>399</v>
      </c>
      <c r="B350" s="585"/>
      <c r="C350" s="585"/>
      <c r="D350" s="585"/>
      <c r="E350" s="585"/>
      <c r="F350" s="586"/>
      <c r="G350" s="160" t="str">
        <f>IF(F348="","",(SUM(G348:G349)))</f>
        <v/>
      </c>
      <c r="H350" s="131"/>
    </row>
    <row r="351" spans="1:8" ht="12.75" customHeight="1">
      <c r="A351" s="161"/>
      <c r="B351" s="162"/>
      <c r="C351" s="171"/>
      <c r="D351" s="172"/>
      <c r="E351" s="173"/>
      <c r="F351" s="174"/>
      <c r="G351" s="175"/>
      <c r="H351" s="131"/>
    </row>
    <row r="352" spans="1:8" ht="12.75" customHeight="1">
      <c r="A352" s="685" t="s">
        <v>401</v>
      </c>
      <c r="B352" s="585"/>
      <c r="C352" s="585"/>
      <c r="D352" s="585"/>
      <c r="E352" s="585"/>
      <c r="F352" s="686"/>
      <c r="G352" s="176" t="e">
        <f>SUM(G338,G344,G350)</f>
        <v>#REF!</v>
      </c>
      <c r="H352" s="131"/>
    </row>
    <row r="353" spans="1:8" ht="12.75" customHeight="1">
      <c r="A353" s="177"/>
      <c r="B353" s="177"/>
      <c r="C353" s="178"/>
      <c r="D353" s="177"/>
      <c r="E353" s="179"/>
      <c r="F353" s="180" t="s">
        <v>420</v>
      </c>
      <c r="G353" s="180" t="e">
        <f>G352*#REF!</f>
        <v>#REF!</v>
      </c>
      <c r="H353" s="131"/>
    </row>
    <row r="354" spans="1:8" ht="12.75" customHeight="1">
      <c r="A354" s="177"/>
      <c r="B354" s="177"/>
      <c r="C354" s="178"/>
      <c r="D354" s="177"/>
      <c r="E354" s="179"/>
      <c r="F354" s="180"/>
      <c r="G354" s="180"/>
      <c r="H354" s="131"/>
    </row>
    <row r="355" spans="1:8" ht="12.75" customHeight="1">
      <c r="A355" s="17"/>
      <c r="B355" s="18"/>
      <c r="C355" s="116"/>
      <c r="D355" s="18"/>
      <c r="E355" s="18"/>
      <c r="F355" s="128"/>
      <c r="G355" s="31"/>
      <c r="H355" s="131"/>
    </row>
    <row r="356" spans="1:8" ht="12.75" customHeight="1">
      <c r="A356" s="193" t="s">
        <v>32</v>
      </c>
      <c r="B356" s="194" t="s">
        <v>24</v>
      </c>
      <c r="C356" s="687" t="s">
        <v>67</v>
      </c>
      <c r="D356" s="589"/>
      <c r="E356" s="589"/>
      <c r="F356" s="596"/>
      <c r="G356" s="195" t="s">
        <v>27</v>
      </c>
      <c r="H356" s="131"/>
    </row>
    <row r="357" spans="1:8" ht="12.75" customHeight="1">
      <c r="A357" s="147" t="s">
        <v>473</v>
      </c>
      <c r="B357" s="148" t="s">
        <v>474</v>
      </c>
      <c r="C357" s="693" t="s">
        <v>475</v>
      </c>
      <c r="D357" s="689"/>
      <c r="E357" s="689"/>
      <c r="F357" s="149" t="e">
        <f>G376</f>
        <v>#REF!</v>
      </c>
      <c r="G357" s="196" t="s">
        <v>127</v>
      </c>
      <c r="H357" s="131"/>
    </row>
    <row r="358" spans="1:8" ht="12.75" customHeight="1">
      <c r="A358" s="690" t="s">
        <v>395</v>
      </c>
      <c r="B358" s="689"/>
      <c r="C358" s="689"/>
      <c r="D358" s="689"/>
      <c r="E358" s="689"/>
      <c r="F358" s="689"/>
      <c r="G358" s="591"/>
      <c r="H358" s="131"/>
    </row>
    <row r="359" spans="1:8" ht="12.75" customHeight="1">
      <c r="A359" s="152" t="s">
        <v>381</v>
      </c>
      <c r="B359" s="152" t="s">
        <v>32</v>
      </c>
      <c r="C359" s="153" t="s">
        <v>396</v>
      </c>
      <c r="D359" s="152" t="s">
        <v>127</v>
      </c>
      <c r="E359" s="154" t="s">
        <v>68</v>
      </c>
      <c r="F359" s="155" t="s">
        <v>397</v>
      </c>
      <c r="G359" s="155" t="s">
        <v>398</v>
      </c>
      <c r="H359" s="131"/>
    </row>
    <row r="360" spans="1:8" ht="12.75" customHeight="1">
      <c r="A360" s="156"/>
      <c r="B360" s="156"/>
      <c r="C360" s="157"/>
      <c r="D360" s="156"/>
      <c r="E360" s="158"/>
      <c r="F360" s="159"/>
      <c r="G360" s="159"/>
      <c r="H360" s="131"/>
    </row>
    <row r="361" spans="1:8" ht="12.75" customHeight="1">
      <c r="A361" s="156"/>
      <c r="B361" s="156"/>
      <c r="C361" s="157"/>
      <c r="D361" s="156"/>
      <c r="E361" s="158"/>
      <c r="F361" s="159"/>
      <c r="G361" s="159"/>
      <c r="H361" s="131"/>
    </row>
    <row r="362" spans="1:8" ht="12.75" customHeight="1">
      <c r="A362" s="684" t="s">
        <v>399</v>
      </c>
      <c r="B362" s="585"/>
      <c r="C362" s="585"/>
      <c r="D362" s="585"/>
      <c r="E362" s="585"/>
      <c r="F362" s="586"/>
      <c r="G362" s="160" t="str">
        <f>IF(F360="","",(SUM(G360:G361)))</f>
        <v/>
      </c>
      <c r="H362" s="131"/>
    </row>
    <row r="363" spans="1:8" ht="12.75" customHeight="1">
      <c r="A363" s="161"/>
      <c r="B363" s="162"/>
      <c r="C363" s="163"/>
      <c r="D363" s="164"/>
      <c r="E363" s="165"/>
      <c r="F363" s="166"/>
      <c r="G363" s="167"/>
      <c r="H363" s="131"/>
    </row>
    <row r="364" spans="1:8" ht="12.75" customHeight="1">
      <c r="A364" s="683" t="s">
        <v>386</v>
      </c>
      <c r="B364" s="585"/>
      <c r="C364" s="585"/>
      <c r="D364" s="585"/>
      <c r="E364" s="585"/>
      <c r="F364" s="585"/>
      <c r="G364" s="586"/>
      <c r="H364" s="131"/>
    </row>
    <row r="365" spans="1:8" ht="12.75" customHeight="1">
      <c r="A365" s="152" t="s">
        <v>381</v>
      </c>
      <c r="B365" s="152" t="s">
        <v>32</v>
      </c>
      <c r="C365" s="153" t="s">
        <v>396</v>
      </c>
      <c r="D365" s="152" t="s">
        <v>127</v>
      </c>
      <c r="E365" s="154" t="s">
        <v>68</v>
      </c>
      <c r="F365" s="155" t="s">
        <v>397</v>
      </c>
      <c r="G365" s="155" t="s">
        <v>398</v>
      </c>
      <c r="H365" s="131"/>
    </row>
    <row r="366" spans="1:8" ht="12.75" customHeight="1">
      <c r="A366" s="156" t="s">
        <v>418</v>
      </c>
      <c r="B366" s="156" t="s">
        <v>476</v>
      </c>
      <c r="C366" s="157" t="e">
        <f>VLOOKUP(B366,#REF!,2,0)</f>
        <v>#REF!</v>
      </c>
      <c r="D366" s="156" t="e">
        <f>VLOOKUP(B366,#REF!,3,0)</f>
        <v>#REF!</v>
      </c>
      <c r="E366" s="158">
        <v>1</v>
      </c>
      <c r="F366" s="159" t="e">
        <f>VLOOKUP(B366,#REF!,13,0)</f>
        <v>#REF!</v>
      </c>
      <c r="G366" s="159" t="e">
        <f>IF(D366="","",E366*F366)</f>
        <v>#REF!</v>
      </c>
      <c r="H366" s="131"/>
    </row>
    <row r="367" spans="1:8" ht="12.75" customHeight="1">
      <c r="A367" s="156"/>
      <c r="B367" s="156"/>
      <c r="C367" s="157"/>
      <c r="D367" s="156"/>
      <c r="E367" s="158"/>
      <c r="F367" s="159"/>
      <c r="G367" s="159"/>
      <c r="H367" s="131"/>
    </row>
    <row r="368" spans="1:8" ht="12.75" customHeight="1">
      <c r="A368" s="684" t="s">
        <v>399</v>
      </c>
      <c r="B368" s="585"/>
      <c r="C368" s="585"/>
      <c r="D368" s="585"/>
      <c r="E368" s="585"/>
      <c r="F368" s="586"/>
      <c r="G368" s="160" t="e">
        <f>IF(F366="","",(SUM(G366:G367)))</f>
        <v>#REF!</v>
      </c>
      <c r="H368" s="131"/>
    </row>
    <row r="369" spans="1:8" ht="12.75" customHeight="1">
      <c r="A369" s="161"/>
      <c r="B369" s="162"/>
      <c r="C369" s="168"/>
      <c r="D369" s="162"/>
      <c r="E369" s="169"/>
      <c r="F369" s="170"/>
      <c r="G369" s="167"/>
      <c r="H369" s="131"/>
    </row>
    <row r="370" spans="1:8" ht="12.75" customHeight="1">
      <c r="A370" s="683" t="s">
        <v>400</v>
      </c>
      <c r="B370" s="585"/>
      <c r="C370" s="585"/>
      <c r="D370" s="585"/>
      <c r="E370" s="585"/>
      <c r="F370" s="585"/>
      <c r="G370" s="586"/>
      <c r="H370" s="131"/>
    </row>
    <row r="371" spans="1:8" ht="12.75" customHeight="1">
      <c r="A371" s="152" t="s">
        <v>381</v>
      </c>
      <c r="B371" s="152" t="s">
        <v>32</v>
      </c>
      <c r="C371" s="153" t="s">
        <v>396</v>
      </c>
      <c r="D371" s="152" t="s">
        <v>127</v>
      </c>
      <c r="E371" s="154" t="s">
        <v>68</v>
      </c>
      <c r="F371" s="155" t="s">
        <v>397</v>
      </c>
      <c r="G371" s="155" t="s">
        <v>398</v>
      </c>
      <c r="H371" s="131"/>
    </row>
    <row r="372" spans="1:8" ht="12.75" customHeight="1">
      <c r="A372" s="156"/>
      <c r="B372" s="156"/>
      <c r="C372" s="157" t="str">
        <f>IF(B372="","",IF(A372="SINAPI",VLOOKUP(B372,#REF!,2,0),IF(A372="COTAÇÃO",VLOOKUP(B372,#REF!,2,0))))</f>
        <v/>
      </c>
      <c r="D372" s="156" t="str">
        <f>IF(B372="","",IF(A372="SINAPI",VLOOKUP(B372,#REF!,3,0),IF(A372="COTAÇÃO",VLOOKUP(B372,#REF!,3,0))))</f>
        <v/>
      </c>
      <c r="E372" s="158"/>
      <c r="F372" s="159" t="str">
        <f>IF(B372="","",IF('Planilha Orçamentária'!$H$2="NÃO DESONERADO",(IF(A372="SINAPI",VLOOKUP(B372,#REF!,4,0),IF(A372="ORSE",VLOOKUP(B372,#REF!,4,0),IF(A372="COTAÇÃO",VLOOKUP(B372,#REF!,13,0))))),(IF(A372="SINAPI",VLOOKUP(B372,#REF!,4,0),IF(A372="ORSE",VLOOKUP(B372,#REF!,4,0),IF(A372="COTAÇÃO",VLOOKUP(B372,#REF!,13,0)))))))</f>
        <v/>
      </c>
      <c r="G372" s="159" t="str">
        <f t="shared" ref="G372:G373" si="21">IF(D372="","",E372*F372)</f>
        <v/>
      </c>
      <c r="H372" s="131"/>
    </row>
    <row r="373" spans="1:8" ht="12.75" customHeight="1">
      <c r="A373" s="156"/>
      <c r="B373" s="156"/>
      <c r="C373" s="157" t="str">
        <f>IF(B373="","",IF(A373="SINAPI",VLOOKUP(B373,#REF!,2,0),IF(A373="COTAÇÃO",VLOOKUP(B373,#REF!,2,0))))</f>
        <v/>
      </c>
      <c r="D373" s="156" t="str">
        <f>IF(B373="","",IF(A373="SINAPI",VLOOKUP(B373,#REF!,3,0),IF(A373="COTAÇÃO",VLOOKUP(B373,#REF!,3,0))))</f>
        <v/>
      </c>
      <c r="E373" s="158"/>
      <c r="F373" s="159" t="str">
        <f>IF(B373="","",IF('Planilha Orçamentária'!$H$2="NÃO DESONERADO",(IF(A373="SINAPI",VLOOKUP(B373,#REF!,4,0),IF(A373="ORSE",VLOOKUP(B373,#REF!,4,0),IF(A373="COTAÇÃO",VLOOKUP(B373,#REF!,13,0))))),(IF(A373="SINAPI",VLOOKUP(B373,#REF!,4,0),IF(A373="ORSE",VLOOKUP(B373,#REF!,4,0),IF(A373="COTAÇÃO",VLOOKUP(B373,#REF!,13,0)))))))</f>
        <v/>
      </c>
      <c r="G373" s="159" t="str">
        <f t="shared" si="21"/>
        <v/>
      </c>
      <c r="H373" s="131"/>
    </row>
    <row r="374" spans="1:8" ht="12.75" customHeight="1">
      <c r="A374" s="684" t="s">
        <v>399</v>
      </c>
      <c r="B374" s="585"/>
      <c r="C374" s="585"/>
      <c r="D374" s="585"/>
      <c r="E374" s="585"/>
      <c r="F374" s="586"/>
      <c r="G374" s="160" t="str">
        <f>IF(F372="","",(SUM(G372:G373)))</f>
        <v/>
      </c>
      <c r="H374" s="131"/>
    </row>
    <row r="375" spans="1:8" ht="12.75" customHeight="1">
      <c r="A375" s="161"/>
      <c r="B375" s="162"/>
      <c r="C375" s="171"/>
      <c r="D375" s="172"/>
      <c r="E375" s="173"/>
      <c r="F375" s="174"/>
      <c r="G375" s="175"/>
      <c r="H375" s="131"/>
    </row>
    <row r="376" spans="1:8" ht="12.75" customHeight="1">
      <c r="A376" s="685" t="s">
        <v>401</v>
      </c>
      <c r="B376" s="585"/>
      <c r="C376" s="585"/>
      <c r="D376" s="585"/>
      <c r="E376" s="585"/>
      <c r="F376" s="686"/>
      <c r="G376" s="176" t="e">
        <f>SUM(G362,G368,G374)</f>
        <v>#REF!</v>
      </c>
      <c r="H376" s="131"/>
    </row>
    <row r="377" spans="1:8" ht="12.75" customHeight="1">
      <c r="A377" s="177"/>
      <c r="B377" s="177"/>
      <c r="C377" s="178"/>
      <c r="D377" s="177"/>
      <c r="E377" s="179"/>
      <c r="F377" s="180" t="s">
        <v>420</v>
      </c>
      <c r="G377" s="180" t="e">
        <f>G376*#REF!</f>
        <v>#REF!</v>
      </c>
      <c r="H377" s="131"/>
    </row>
    <row r="378" spans="1:8" ht="12.75" customHeight="1">
      <c r="A378" s="177"/>
      <c r="B378" s="177"/>
      <c r="C378" s="178"/>
      <c r="D378" s="177"/>
      <c r="E378" s="179"/>
      <c r="F378" s="180"/>
      <c r="G378" s="180"/>
      <c r="H378" s="131"/>
    </row>
    <row r="379" spans="1:8" ht="12.75" customHeight="1">
      <c r="A379" s="17"/>
      <c r="B379" s="18"/>
      <c r="C379" s="116"/>
      <c r="D379" s="18"/>
      <c r="E379" s="18"/>
      <c r="F379" s="128"/>
      <c r="G379" s="31"/>
      <c r="H379" s="131"/>
    </row>
    <row r="380" spans="1:8" ht="12.75" customHeight="1">
      <c r="A380" s="193" t="s">
        <v>32</v>
      </c>
      <c r="B380" s="194" t="s">
        <v>24</v>
      </c>
      <c r="C380" s="687" t="s">
        <v>67</v>
      </c>
      <c r="D380" s="589"/>
      <c r="E380" s="589"/>
      <c r="F380" s="596"/>
      <c r="G380" s="195" t="s">
        <v>27</v>
      </c>
      <c r="H380" s="131"/>
    </row>
    <row r="381" spans="1:8" ht="12.75" customHeight="1">
      <c r="A381" s="147" t="s">
        <v>477</v>
      </c>
      <c r="B381" s="148" t="s">
        <v>478</v>
      </c>
      <c r="C381" s="693" t="s">
        <v>479</v>
      </c>
      <c r="D381" s="689"/>
      <c r="E381" s="689"/>
      <c r="F381" s="149" t="e">
        <f>G400</f>
        <v>#REF!</v>
      </c>
      <c r="G381" s="196" t="s">
        <v>127</v>
      </c>
      <c r="H381" s="131"/>
    </row>
    <row r="382" spans="1:8" ht="12.75" customHeight="1">
      <c r="A382" s="690" t="s">
        <v>395</v>
      </c>
      <c r="B382" s="689"/>
      <c r="C382" s="689"/>
      <c r="D382" s="689"/>
      <c r="E382" s="689"/>
      <c r="F382" s="689"/>
      <c r="G382" s="591"/>
      <c r="H382" s="131"/>
    </row>
    <row r="383" spans="1:8" ht="12.75" customHeight="1">
      <c r="A383" s="152" t="s">
        <v>381</v>
      </c>
      <c r="B383" s="152" t="s">
        <v>32</v>
      </c>
      <c r="C383" s="153" t="s">
        <v>396</v>
      </c>
      <c r="D383" s="152" t="s">
        <v>127</v>
      </c>
      <c r="E383" s="154" t="s">
        <v>68</v>
      </c>
      <c r="F383" s="155" t="s">
        <v>397</v>
      </c>
      <c r="G383" s="155" t="s">
        <v>398</v>
      </c>
      <c r="H383" s="131"/>
    </row>
    <row r="384" spans="1:8" ht="12.75" customHeight="1">
      <c r="A384" s="156"/>
      <c r="B384" s="156"/>
      <c r="C384" s="157"/>
      <c r="D384" s="156"/>
      <c r="E384" s="158"/>
      <c r="F384" s="159"/>
      <c r="G384" s="159"/>
      <c r="H384" s="131"/>
    </row>
    <row r="385" spans="1:8" ht="12.75" customHeight="1">
      <c r="A385" s="156"/>
      <c r="B385" s="156"/>
      <c r="C385" s="157"/>
      <c r="D385" s="156"/>
      <c r="E385" s="158"/>
      <c r="F385" s="159"/>
      <c r="G385" s="159"/>
      <c r="H385" s="131"/>
    </row>
    <row r="386" spans="1:8" ht="12.75" customHeight="1">
      <c r="A386" s="684" t="s">
        <v>399</v>
      </c>
      <c r="B386" s="585"/>
      <c r="C386" s="585"/>
      <c r="D386" s="585"/>
      <c r="E386" s="585"/>
      <c r="F386" s="586"/>
      <c r="G386" s="160" t="str">
        <f>IF(F384="","",(SUM(G384:G385)))</f>
        <v/>
      </c>
      <c r="H386" s="131"/>
    </row>
    <row r="387" spans="1:8" ht="12.75" customHeight="1">
      <c r="A387" s="161"/>
      <c r="B387" s="162"/>
      <c r="C387" s="163"/>
      <c r="D387" s="164"/>
      <c r="E387" s="165"/>
      <c r="F387" s="166"/>
      <c r="G387" s="167"/>
      <c r="H387" s="131"/>
    </row>
    <row r="388" spans="1:8" ht="12.75" customHeight="1">
      <c r="A388" s="683" t="s">
        <v>386</v>
      </c>
      <c r="B388" s="585"/>
      <c r="C388" s="585"/>
      <c r="D388" s="585"/>
      <c r="E388" s="585"/>
      <c r="F388" s="585"/>
      <c r="G388" s="586"/>
      <c r="H388" s="131"/>
    </row>
    <row r="389" spans="1:8" ht="12.75" customHeight="1">
      <c r="A389" s="152" t="s">
        <v>381</v>
      </c>
      <c r="B389" s="152" t="s">
        <v>32</v>
      </c>
      <c r="C389" s="153" t="s">
        <v>396</v>
      </c>
      <c r="D389" s="152" t="s">
        <v>127</v>
      </c>
      <c r="E389" s="154" t="s">
        <v>68</v>
      </c>
      <c r="F389" s="155" t="s">
        <v>397</v>
      </c>
      <c r="G389" s="155" t="s">
        <v>398</v>
      </c>
      <c r="H389" s="131"/>
    </row>
    <row r="390" spans="1:8" ht="12.75" customHeight="1">
      <c r="A390" s="156" t="s">
        <v>418</v>
      </c>
      <c r="B390" s="156" t="s">
        <v>480</v>
      </c>
      <c r="C390" s="157" t="e">
        <f>VLOOKUP(B390,#REF!,2,0)</f>
        <v>#REF!</v>
      </c>
      <c r="D390" s="156" t="e">
        <f>VLOOKUP(B390,#REF!,3,0)</f>
        <v>#REF!</v>
      </c>
      <c r="E390" s="158">
        <v>1</v>
      </c>
      <c r="F390" s="159" t="e">
        <f>VLOOKUP(B390,#REF!,13,0)</f>
        <v>#REF!</v>
      </c>
      <c r="G390" s="159" t="e">
        <f>IF(D390="","",E390*F390)</f>
        <v>#REF!</v>
      </c>
      <c r="H390" s="131"/>
    </row>
    <row r="391" spans="1:8" ht="12.75" customHeight="1">
      <c r="A391" s="156"/>
      <c r="B391" s="156"/>
      <c r="C391" s="157"/>
      <c r="D391" s="156"/>
      <c r="E391" s="158"/>
      <c r="F391" s="159"/>
      <c r="G391" s="159"/>
      <c r="H391" s="131"/>
    </row>
    <row r="392" spans="1:8" ht="12.75" customHeight="1">
      <c r="A392" s="684" t="s">
        <v>399</v>
      </c>
      <c r="B392" s="585"/>
      <c r="C392" s="585"/>
      <c r="D392" s="585"/>
      <c r="E392" s="585"/>
      <c r="F392" s="586"/>
      <c r="G392" s="160" t="e">
        <f>IF(F390="","",(SUM(G390:G391)))</f>
        <v>#REF!</v>
      </c>
      <c r="H392" s="131"/>
    </row>
    <row r="393" spans="1:8" ht="12.75" customHeight="1">
      <c r="A393" s="161"/>
      <c r="B393" s="162"/>
      <c r="C393" s="168"/>
      <c r="D393" s="162"/>
      <c r="E393" s="169"/>
      <c r="F393" s="170"/>
      <c r="G393" s="167"/>
      <c r="H393" s="131"/>
    </row>
    <row r="394" spans="1:8" ht="12.75" customHeight="1">
      <c r="A394" s="683" t="s">
        <v>400</v>
      </c>
      <c r="B394" s="585"/>
      <c r="C394" s="585"/>
      <c r="D394" s="585"/>
      <c r="E394" s="585"/>
      <c r="F394" s="585"/>
      <c r="G394" s="586"/>
      <c r="H394" s="131"/>
    </row>
    <row r="395" spans="1:8" ht="12.75" customHeight="1">
      <c r="A395" s="152" t="s">
        <v>381</v>
      </c>
      <c r="B395" s="152" t="s">
        <v>32</v>
      </c>
      <c r="C395" s="153" t="s">
        <v>396</v>
      </c>
      <c r="D395" s="152" t="s">
        <v>127</v>
      </c>
      <c r="E395" s="154" t="s">
        <v>68</v>
      </c>
      <c r="F395" s="155" t="s">
        <v>397</v>
      </c>
      <c r="G395" s="155" t="s">
        <v>398</v>
      </c>
      <c r="H395" s="131"/>
    </row>
    <row r="396" spans="1:8" ht="12.75" customHeight="1">
      <c r="A396" s="156"/>
      <c r="B396" s="156"/>
      <c r="C396" s="157" t="str">
        <f>IF(B396="","",IF(A396="SINAPI",VLOOKUP(B396,#REF!,2,0),IF(A396="COTAÇÃO",VLOOKUP(B396,#REF!,2,0))))</f>
        <v/>
      </c>
      <c r="D396" s="156" t="str">
        <f>IF(B396="","",IF(A396="SINAPI",VLOOKUP(B396,#REF!,3,0),IF(A396="COTAÇÃO",VLOOKUP(B396,#REF!,3,0))))</f>
        <v/>
      </c>
      <c r="E396" s="158"/>
      <c r="F396" s="159" t="str">
        <f>IF(B396="","",IF('Planilha Orçamentária'!$H$2="NÃO DESONERADO",(IF(A396="SINAPI",VLOOKUP(B396,#REF!,4,0),IF(A396="ORSE",VLOOKUP(B396,#REF!,4,0),IF(A396="COTAÇÃO",VLOOKUP(B396,#REF!,13,0))))),(IF(A396="SINAPI",VLOOKUP(B396,#REF!,4,0),IF(A396="ORSE",VLOOKUP(B396,#REF!,4,0),IF(A396="COTAÇÃO",VLOOKUP(B396,#REF!,13,0)))))))</f>
        <v/>
      </c>
      <c r="G396" s="159" t="str">
        <f t="shared" ref="G396:G397" si="22">IF(D396="","",E396*F396)</f>
        <v/>
      </c>
      <c r="H396" s="131"/>
    </row>
    <row r="397" spans="1:8" ht="12.75" customHeight="1">
      <c r="A397" s="156"/>
      <c r="B397" s="156"/>
      <c r="C397" s="157" t="str">
        <f>IF(B397="","",IF(A397="SINAPI",VLOOKUP(B397,#REF!,2,0),IF(A397="COTAÇÃO",VLOOKUP(B397,#REF!,2,0))))</f>
        <v/>
      </c>
      <c r="D397" s="156" t="str">
        <f>IF(B397="","",IF(A397="SINAPI",VLOOKUP(B397,#REF!,3,0),IF(A397="COTAÇÃO",VLOOKUP(B397,#REF!,3,0))))</f>
        <v/>
      </c>
      <c r="E397" s="158"/>
      <c r="F397" s="159" t="str">
        <f>IF(B397="","",IF('Planilha Orçamentária'!$H$2="NÃO DESONERADO",(IF(A397="SINAPI",VLOOKUP(B397,#REF!,4,0),IF(A397="ORSE",VLOOKUP(B397,#REF!,4,0),IF(A397="COTAÇÃO",VLOOKUP(B397,#REF!,13,0))))),(IF(A397="SINAPI",VLOOKUP(B397,#REF!,4,0),IF(A397="ORSE",VLOOKUP(B397,#REF!,4,0),IF(A397="COTAÇÃO",VLOOKUP(B397,#REF!,13,0)))))))</f>
        <v/>
      </c>
      <c r="G397" s="159" t="str">
        <f t="shared" si="22"/>
        <v/>
      </c>
      <c r="H397" s="131"/>
    </row>
    <row r="398" spans="1:8" ht="12.75" customHeight="1">
      <c r="A398" s="684" t="s">
        <v>399</v>
      </c>
      <c r="B398" s="585"/>
      <c r="C398" s="585"/>
      <c r="D398" s="585"/>
      <c r="E398" s="585"/>
      <c r="F398" s="586"/>
      <c r="G398" s="160" t="str">
        <f>IF(F396="","",(SUM(G396:G397)))</f>
        <v/>
      </c>
      <c r="H398" s="131"/>
    </row>
    <row r="399" spans="1:8" ht="12.75" customHeight="1">
      <c r="A399" s="161"/>
      <c r="B399" s="162"/>
      <c r="C399" s="171"/>
      <c r="D399" s="172"/>
      <c r="E399" s="173"/>
      <c r="F399" s="174"/>
      <c r="G399" s="175"/>
      <c r="H399" s="131"/>
    </row>
    <row r="400" spans="1:8" ht="12.75" customHeight="1">
      <c r="A400" s="685" t="s">
        <v>401</v>
      </c>
      <c r="B400" s="585"/>
      <c r="C400" s="585"/>
      <c r="D400" s="585"/>
      <c r="E400" s="585"/>
      <c r="F400" s="686"/>
      <c r="G400" s="176" t="e">
        <f>SUM(G386,G392,G398)</f>
        <v>#REF!</v>
      </c>
      <c r="H400" s="131"/>
    </row>
    <row r="401" spans="1:8" ht="12.75" customHeight="1">
      <c r="A401" s="177"/>
      <c r="B401" s="177"/>
      <c r="C401" s="178"/>
      <c r="D401" s="177"/>
      <c r="E401" s="179"/>
      <c r="F401" s="180" t="s">
        <v>420</v>
      </c>
      <c r="G401" s="180" t="e">
        <f>G400*#REF!</f>
        <v>#REF!</v>
      </c>
      <c r="H401" s="131"/>
    </row>
    <row r="402" spans="1:8" ht="12.75" customHeight="1">
      <c r="A402" s="177"/>
      <c r="B402" s="177"/>
      <c r="C402" s="178"/>
      <c r="D402" s="177"/>
      <c r="E402" s="179"/>
      <c r="F402" s="180"/>
      <c r="G402" s="180"/>
      <c r="H402" s="131"/>
    </row>
    <row r="403" spans="1:8" ht="12.75" customHeight="1">
      <c r="A403" s="17"/>
      <c r="B403" s="18"/>
      <c r="C403" s="116"/>
      <c r="D403" s="18"/>
      <c r="E403" s="18"/>
      <c r="F403" s="128"/>
      <c r="G403" s="31"/>
      <c r="H403" s="131"/>
    </row>
    <row r="404" spans="1:8" ht="12.75" customHeight="1">
      <c r="A404" s="193" t="s">
        <v>32</v>
      </c>
      <c r="B404" s="194" t="s">
        <v>24</v>
      </c>
      <c r="C404" s="687" t="s">
        <v>67</v>
      </c>
      <c r="D404" s="589"/>
      <c r="E404" s="589"/>
      <c r="F404" s="596"/>
      <c r="G404" s="195" t="s">
        <v>27</v>
      </c>
      <c r="H404" s="131"/>
    </row>
    <row r="405" spans="1:8" ht="12.75" customHeight="1">
      <c r="A405" s="147" t="s">
        <v>481</v>
      </c>
      <c r="B405" s="148" t="s">
        <v>482</v>
      </c>
      <c r="C405" s="693" t="s">
        <v>483</v>
      </c>
      <c r="D405" s="689"/>
      <c r="E405" s="689"/>
      <c r="F405" s="149" t="e">
        <f>G424</f>
        <v>#REF!</v>
      </c>
      <c r="G405" s="196" t="s">
        <v>127</v>
      </c>
      <c r="H405" s="131"/>
    </row>
    <row r="406" spans="1:8" ht="12.75" customHeight="1">
      <c r="A406" s="690" t="s">
        <v>395</v>
      </c>
      <c r="B406" s="689"/>
      <c r="C406" s="689"/>
      <c r="D406" s="689"/>
      <c r="E406" s="689"/>
      <c r="F406" s="689"/>
      <c r="G406" s="591"/>
      <c r="H406" s="131"/>
    </row>
    <row r="407" spans="1:8" ht="12.75" customHeight="1">
      <c r="A407" s="152" t="s">
        <v>381</v>
      </c>
      <c r="B407" s="152" t="s">
        <v>32</v>
      </c>
      <c r="C407" s="153" t="s">
        <v>396</v>
      </c>
      <c r="D407" s="152" t="s">
        <v>127</v>
      </c>
      <c r="E407" s="154" t="s">
        <v>68</v>
      </c>
      <c r="F407" s="155" t="s">
        <v>397</v>
      </c>
      <c r="G407" s="155" t="s">
        <v>398</v>
      </c>
      <c r="H407" s="131"/>
    </row>
    <row r="408" spans="1:8" ht="12.75" customHeight="1">
      <c r="A408" s="156"/>
      <c r="B408" s="156"/>
      <c r="C408" s="157"/>
      <c r="D408" s="156"/>
      <c r="E408" s="158"/>
      <c r="F408" s="159"/>
      <c r="G408" s="159"/>
      <c r="H408" s="131"/>
    </row>
    <row r="409" spans="1:8" ht="12.75" customHeight="1">
      <c r="A409" s="156"/>
      <c r="B409" s="156"/>
      <c r="C409" s="157"/>
      <c r="D409" s="156"/>
      <c r="E409" s="158"/>
      <c r="F409" s="159"/>
      <c r="G409" s="159"/>
      <c r="H409" s="131"/>
    </row>
    <row r="410" spans="1:8" ht="12.75" customHeight="1">
      <c r="A410" s="684" t="s">
        <v>399</v>
      </c>
      <c r="B410" s="585"/>
      <c r="C410" s="585"/>
      <c r="D410" s="585"/>
      <c r="E410" s="585"/>
      <c r="F410" s="586"/>
      <c r="G410" s="160" t="str">
        <f>IF(F408="","",(SUM(G408:G409)))</f>
        <v/>
      </c>
      <c r="H410" s="131"/>
    </row>
    <row r="411" spans="1:8" ht="12.75" customHeight="1">
      <c r="A411" s="161"/>
      <c r="B411" s="162"/>
      <c r="C411" s="163"/>
      <c r="D411" s="164"/>
      <c r="E411" s="165"/>
      <c r="F411" s="166"/>
      <c r="G411" s="167"/>
      <c r="H411" s="131"/>
    </row>
    <row r="412" spans="1:8" ht="12.75" customHeight="1">
      <c r="A412" s="683" t="s">
        <v>386</v>
      </c>
      <c r="B412" s="585"/>
      <c r="C412" s="585"/>
      <c r="D412" s="585"/>
      <c r="E412" s="585"/>
      <c r="F412" s="585"/>
      <c r="G412" s="586"/>
      <c r="H412" s="131"/>
    </row>
    <row r="413" spans="1:8" ht="12.75" customHeight="1">
      <c r="A413" s="152" t="s">
        <v>381</v>
      </c>
      <c r="B413" s="152" t="s">
        <v>32</v>
      </c>
      <c r="C413" s="153" t="s">
        <v>396</v>
      </c>
      <c r="D413" s="152" t="s">
        <v>127</v>
      </c>
      <c r="E413" s="154" t="s">
        <v>68</v>
      </c>
      <c r="F413" s="155" t="s">
        <v>397</v>
      </c>
      <c r="G413" s="155" t="s">
        <v>398</v>
      </c>
      <c r="H413" s="131"/>
    </row>
    <row r="414" spans="1:8" ht="12.75" customHeight="1">
      <c r="A414" s="156" t="s">
        <v>418</v>
      </c>
      <c r="B414" s="156" t="s">
        <v>484</v>
      </c>
      <c r="C414" s="157" t="e">
        <f>VLOOKUP(B414,#REF!,2,0)</f>
        <v>#REF!</v>
      </c>
      <c r="D414" s="156" t="e">
        <f>VLOOKUP(B414,#REF!,3,0)</f>
        <v>#REF!</v>
      </c>
      <c r="E414" s="158">
        <v>1</v>
      </c>
      <c r="F414" s="159" t="e">
        <f>VLOOKUP(B414,#REF!,13,0)</f>
        <v>#REF!</v>
      </c>
      <c r="G414" s="159" t="e">
        <f>IF(D414="","",E414*F414)</f>
        <v>#REF!</v>
      </c>
      <c r="H414" s="131"/>
    </row>
    <row r="415" spans="1:8" ht="12.75" customHeight="1">
      <c r="A415" s="156"/>
      <c r="B415" s="156"/>
      <c r="C415" s="157"/>
      <c r="D415" s="156"/>
      <c r="E415" s="158"/>
      <c r="F415" s="159"/>
      <c r="G415" s="159"/>
      <c r="H415" s="131"/>
    </row>
    <row r="416" spans="1:8" ht="12.75" customHeight="1">
      <c r="A416" s="684" t="s">
        <v>399</v>
      </c>
      <c r="B416" s="585"/>
      <c r="C416" s="585"/>
      <c r="D416" s="585"/>
      <c r="E416" s="585"/>
      <c r="F416" s="586"/>
      <c r="G416" s="160" t="e">
        <f>IF(F414="","",(SUM(G414:G415)))</f>
        <v>#REF!</v>
      </c>
      <c r="H416" s="131"/>
    </row>
    <row r="417" spans="1:8" ht="12.75" customHeight="1">
      <c r="A417" s="161"/>
      <c r="B417" s="162"/>
      <c r="C417" s="168"/>
      <c r="D417" s="162"/>
      <c r="E417" s="169"/>
      <c r="F417" s="170"/>
      <c r="G417" s="167"/>
      <c r="H417" s="131"/>
    </row>
    <row r="418" spans="1:8" ht="12.75" customHeight="1">
      <c r="A418" s="683" t="s">
        <v>400</v>
      </c>
      <c r="B418" s="585"/>
      <c r="C418" s="585"/>
      <c r="D418" s="585"/>
      <c r="E418" s="585"/>
      <c r="F418" s="585"/>
      <c r="G418" s="586"/>
      <c r="H418" s="131"/>
    </row>
    <row r="419" spans="1:8" ht="12.75" customHeight="1">
      <c r="A419" s="152" t="s">
        <v>381</v>
      </c>
      <c r="B419" s="152" t="s">
        <v>32</v>
      </c>
      <c r="C419" s="153" t="s">
        <v>396</v>
      </c>
      <c r="D419" s="152" t="s">
        <v>127</v>
      </c>
      <c r="E419" s="154" t="s">
        <v>68</v>
      </c>
      <c r="F419" s="155" t="s">
        <v>397</v>
      </c>
      <c r="G419" s="155" t="s">
        <v>398</v>
      </c>
      <c r="H419" s="131"/>
    </row>
    <row r="420" spans="1:8" ht="12.75" customHeight="1">
      <c r="A420" s="156"/>
      <c r="B420" s="156"/>
      <c r="C420" s="157" t="str">
        <f>IF(B420="","",IF(A420="SINAPI",VLOOKUP(B420,#REF!,2,0),IF(A420="COTAÇÃO",VLOOKUP(B420,#REF!,2,0))))</f>
        <v/>
      </c>
      <c r="D420" s="156" t="str">
        <f>IF(B420="","",IF(A420="SINAPI",VLOOKUP(B420,#REF!,3,0),IF(A420="COTAÇÃO",VLOOKUP(B420,#REF!,3,0))))</f>
        <v/>
      </c>
      <c r="E420" s="158"/>
      <c r="F420" s="159" t="str">
        <f>IF(B420="","",IF('Planilha Orçamentária'!$H$2="NÃO DESONERADO",(IF(A420="SINAPI",VLOOKUP(B420,#REF!,4,0),IF(A420="ORSE",VLOOKUP(B420,#REF!,4,0),IF(A420="COTAÇÃO",VLOOKUP(B420,#REF!,13,0))))),(IF(A420="SINAPI",VLOOKUP(B420,#REF!,4,0),IF(A420="ORSE",VLOOKUP(B420,#REF!,4,0),IF(A420="COTAÇÃO",VLOOKUP(B420,#REF!,13,0)))))))</f>
        <v/>
      </c>
      <c r="G420" s="159" t="str">
        <f t="shared" ref="G420:G421" si="23">IF(D420="","",E420*F420)</f>
        <v/>
      </c>
      <c r="H420" s="131"/>
    </row>
    <row r="421" spans="1:8" ht="12.75" customHeight="1">
      <c r="A421" s="156"/>
      <c r="B421" s="156"/>
      <c r="C421" s="157" t="str">
        <f>IF(B421="","",IF(A421="SINAPI",VLOOKUP(B421,#REF!,2,0),IF(A421="COTAÇÃO",VLOOKUP(B421,#REF!,2,0))))</f>
        <v/>
      </c>
      <c r="D421" s="156" t="str">
        <f>IF(B421="","",IF(A421="SINAPI",VLOOKUP(B421,#REF!,3,0),IF(A421="COTAÇÃO",VLOOKUP(B421,#REF!,3,0))))</f>
        <v/>
      </c>
      <c r="E421" s="158"/>
      <c r="F421" s="159" t="str">
        <f>IF(B421="","",IF('Planilha Orçamentária'!$H$2="NÃO DESONERADO",(IF(A421="SINAPI",VLOOKUP(B421,#REF!,4,0),IF(A421="ORSE",VLOOKUP(B421,#REF!,4,0),IF(A421="COTAÇÃO",VLOOKUP(B421,#REF!,13,0))))),(IF(A421="SINAPI",VLOOKUP(B421,#REF!,4,0),IF(A421="ORSE",VLOOKUP(B421,#REF!,4,0),IF(A421="COTAÇÃO",VLOOKUP(B421,#REF!,13,0)))))))</f>
        <v/>
      </c>
      <c r="G421" s="159" t="str">
        <f t="shared" si="23"/>
        <v/>
      </c>
      <c r="H421" s="131"/>
    </row>
    <row r="422" spans="1:8" ht="12.75" customHeight="1">
      <c r="A422" s="684" t="s">
        <v>399</v>
      </c>
      <c r="B422" s="585"/>
      <c r="C422" s="585"/>
      <c r="D422" s="585"/>
      <c r="E422" s="585"/>
      <c r="F422" s="586"/>
      <c r="G422" s="160" t="str">
        <f>IF(F420="","",(SUM(G420:G421)))</f>
        <v/>
      </c>
      <c r="H422" s="131"/>
    </row>
    <row r="423" spans="1:8" ht="12.75" customHeight="1">
      <c r="A423" s="161"/>
      <c r="B423" s="162"/>
      <c r="C423" s="171"/>
      <c r="D423" s="172"/>
      <c r="E423" s="173"/>
      <c r="F423" s="174"/>
      <c r="G423" s="175"/>
      <c r="H423" s="131"/>
    </row>
    <row r="424" spans="1:8" ht="12.75" customHeight="1">
      <c r="A424" s="685" t="s">
        <v>401</v>
      </c>
      <c r="B424" s="585"/>
      <c r="C424" s="585"/>
      <c r="D424" s="585"/>
      <c r="E424" s="585"/>
      <c r="F424" s="686"/>
      <c r="G424" s="176" t="e">
        <f>SUM(G410,G416,G422)</f>
        <v>#REF!</v>
      </c>
      <c r="H424" s="131"/>
    </row>
    <row r="425" spans="1:8" ht="12.75" customHeight="1">
      <c r="A425" s="177"/>
      <c r="B425" s="177"/>
      <c r="C425" s="178"/>
      <c r="D425" s="177"/>
      <c r="E425" s="179"/>
      <c r="F425" s="180" t="s">
        <v>420</v>
      </c>
      <c r="G425" s="180" t="e">
        <f>G424*#REF!</f>
        <v>#REF!</v>
      </c>
      <c r="H425" s="131"/>
    </row>
    <row r="426" spans="1:8" ht="12.75" customHeight="1">
      <c r="A426" s="177"/>
      <c r="B426" s="177"/>
      <c r="C426" s="178"/>
      <c r="D426" s="177"/>
      <c r="E426" s="179"/>
      <c r="F426" s="180"/>
      <c r="G426" s="180"/>
      <c r="H426" s="131"/>
    </row>
    <row r="427" spans="1:8" ht="12.75" customHeight="1">
      <c r="A427" s="17"/>
      <c r="B427" s="18"/>
      <c r="C427" s="116"/>
      <c r="D427" s="18"/>
      <c r="E427" s="18"/>
      <c r="F427" s="128"/>
      <c r="G427" s="31"/>
      <c r="H427" s="131"/>
    </row>
    <row r="428" spans="1:8" ht="12.75" customHeight="1">
      <c r="A428" s="193" t="s">
        <v>32</v>
      </c>
      <c r="B428" s="194" t="s">
        <v>24</v>
      </c>
      <c r="C428" s="687" t="s">
        <v>67</v>
      </c>
      <c r="D428" s="589"/>
      <c r="E428" s="589"/>
      <c r="F428" s="596"/>
      <c r="G428" s="195" t="s">
        <v>27</v>
      </c>
      <c r="H428" s="131"/>
    </row>
    <row r="429" spans="1:8" ht="12.75" customHeight="1">
      <c r="A429" s="147" t="s">
        <v>485</v>
      </c>
      <c r="B429" s="148" t="s">
        <v>486</v>
      </c>
      <c r="C429" s="693" t="s">
        <v>487</v>
      </c>
      <c r="D429" s="689"/>
      <c r="E429" s="689"/>
      <c r="F429" s="149" t="e">
        <f>G448</f>
        <v>#REF!</v>
      </c>
      <c r="G429" s="196" t="s">
        <v>127</v>
      </c>
      <c r="H429" s="131"/>
    </row>
    <row r="430" spans="1:8" ht="12.75" customHeight="1">
      <c r="A430" s="690" t="s">
        <v>395</v>
      </c>
      <c r="B430" s="689"/>
      <c r="C430" s="689"/>
      <c r="D430" s="689"/>
      <c r="E430" s="689"/>
      <c r="F430" s="689"/>
      <c r="G430" s="591"/>
      <c r="H430" s="131"/>
    </row>
    <row r="431" spans="1:8" ht="12.75" customHeight="1">
      <c r="A431" s="152" t="s">
        <v>381</v>
      </c>
      <c r="B431" s="152" t="s">
        <v>32</v>
      </c>
      <c r="C431" s="153" t="s">
        <v>396</v>
      </c>
      <c r="D431" s="152" t="s">
        <v>127</v>
      </c>
      <c r="E431" s="154" t="s">
        <v>68</v>
      </c>
      <c r="F431" s="155" t="s">
        <v>397</v>
      </c>
      <c r="G431" s="155" t="s">
        <v>398</v>
      </c>
      <c r="H431" s="131"/>
    </row>
    <row r="432" spans="1:8" ht="12.75" customHeight="1">
      <c r="A432" s="156"/>
      <c r="B432" s="156"/>
      <c r="C432" s="157"/>
      <c r="D432" s="156"/>
      <c r="E432" s="158"/>
      <c r="F432" s="159"/>
      <c r="G432" s="159"/>
      <c r="H432" s="131"/>
    </row>
    <row r="433" spans="1:8" ht="12.75" customHeight="1">
      <c r="A433" s="156"/>
      <c r="B433" s="156"/>
      <c r="C433" s="157"/>
      <c r="D433" s="156"/>
      <c r="E433" s="158"/>
      <c r="F433" s="159"/>
      <c r="G433" s="159"/>
      <c r="H433" s="131"/>
    </row>
    <row r="434" spans="1:8" ht="12.75" customHeight="1">
      <c r="A434" s="684" t="s">
        <v>399</v>
      </c>
      <c r="B434" s="585"/>
      <c r="C434" s="585"/>
      <c r="D434" s="585"/>
      <c r="E434" s="585"/>
      <c r="F434" s="586"/>
      <c r="G434" s="160" t="str">
        <f>IF(F432="","",(SUM(G432:G433)))</f>
        <v/>
      </c>
      <c r="H434" s="131"/>
    </row>
    <row r="435" spans="1:8" ht="12.75" customHeight="1">
      <c r="A435" s="161"/>
      <c r="B435" s="162"/>
      <c r="C435" s="163"/>
      <c r="D435" s="164"/>
      <c r="E435" s="165"/>
      <c r="F435" s="166"/>
      <c r="G435" s="167"/>
      <c r="H435" s="131"/>
    </row>
    <row r="436" spans="1:8" ht="12.75" customHeight="1">
      <c r="A436" s="683" t="s">
        <v>386</v>
      </c>
      <c r="B436" s="585"/>
      <c r="C436" s="585"/>
      <c r="D436" s="585"/>
      <c r="E436" s="585"/>
      <c r="F436" s="585"/>
      <c r="G436" s="586"/>
      <c r="H436" s="131"/>
    </row>
    <row r="437" spans="1:8" ht="12.75" customHeight="1">
      <c r="A437" s="152" t="s">
        <v>381</v>
      </c>
      <c r="B437" s="152" t="s">
        <v>32</v>
      </c>
      <c r="C437" s="153" t="s">
        <v>396</v>
      </c>
      <c r="D437" s="152" t="s">
        <v>127</v>
      </c>
      <c r="E437" s="154" t="s">
        <v>68</v>
      </c>
      <c r="F437" s="155" t="s">
        <v>397</v>
      </c>
      <c r="G437" s="155" t="s">
        <v>398</v>
      </c>
      <c r="H437" s="131"/>
    </row>
    <row r="438" spans="1:8" ht="12.75" customHeight="1">
      <c r="A438" s="156" t="s">
        <v>418</v>
      </c>
      <c r="B438" s="156" t="s">
        <v>488</v>
      </c>
      <c r="C438" s="157" t="e">
        <f>VLOOKUP(B438,#REF!,2,0)</f>
        <v>#REF!</v>
      </c>
      <c r="D438" s="156" t="e">
        <f>VLOOKUP(B438,#REF!,3,0)</f>
        <v>#REF!</v>
      </c>
      <c r="E438" s="158">
        <v>1</v>
      </c>
      <c r="F438" s="159" t="e">
        <f>VLOOKUP(B438,#REF!,13,0)</f>
        <v>#REF!</v>
      </c>
      <c r="G438" s="159" t="e">
        <f>IF(D438="","",E438*F438)</f>
        <v>#REF!</v>
      </c>
      <c r="H438" s="131"/>
    </row>
    <row r="439" spans="1:8" ht="12.75" customHeight="1">
      <c r="A439" s="156"/>
      <c r="B439" s="156"/>
      <c r="C439" s="157"/>
      <c r="D439" s="156"/>
      <c r="E439" s="158"/>
      <c r="F439" s="159"/>
      <c r="G439" s="159"/>
      <c r="H439" s="131"/>
    </row>
    <row r="440" spans="1:8" ht="12.75" customHeight="1">
      <c r="A440" s="684" t="s">
        <v>399</v>
      </c>
      <c r="B440" s="585"/>
      <c r="C440" s="585"/>
      <c r="D440" s="585"/>
      <c r="E440" s="585"/>
      <c r="F440" s="586"/>
      <c r="G440" s="160" t="e">
        <f>IF(F438="","",(SUM(G438:G439)))</f>
        <v>#REF!</v>
      </c>
      <c r="H440" s="131"/>
    </row>
    <row r="441" spans="1:8" ht="12.75" customHeight="1">
      <c r="A441" s="161"/>
      <c r="B441" s="162"/>
      <c r="C441" s="168"/>
      <c r="D441" s="162"/>
      <c r="E441" s="169"/>
      <c r="F441" s="170"/>
      <c r="G441" s="167"/>
      <c r="H441" s="131"/>
    </row>
    <row r="442" spans="1:8" ht="12.75" customHeight="1">
      <c r="A442" s="683" t="s">
        <v>400</v>
      </c>
      <c r="B442" s="585"/>
      <c r="C442" s="585"/>
      <c r="D442" s="585"/>
      <c r="E442" s="585"/>
      <c r="F442" s="585"/>
      <c r="G442" s="586"/>
      <c r="H442" s="131"/>
    </row>
    <row r="443" spans="1:8" ht="12.75" customHeight="1">
      <c r="A443" s="152" t="s">
        <v>381</v>
      </c>
      <c r="B443" s="152" t="s">
        <v>32</v>
      </c>
      <c r="C443" s="153" t="s">
        <v>396</v>
      </c>
      <c r="D443" s="152" t="s">
        <v>127</v>
      </c>
      <c r="E443" s="154" t="s">
        <v>68</v>
      </c>
      <c r="F443" s="155" t="s">
        <v>397</v>
      </c>
      <c r="G443" s="155" t="s">
        <v>398</v>
      </c>
      <c r="H443" s="131"/>
    </row>
    <row r="444" spans="1:8" ht="12.75" customHeight="1">
      <c r="A444" s="156"/>
      <c r="B444" s="156"/>
      <c r="C444" s="157" t="str">
        <f>IF(B444="","",IF(A444="SINAPI",VLOOKUP(B444,#REF!,2,0),IF(A444="COTAÇÃO",VLOOKUP(B444,#REF!,2,0))))</f>
        <v/>
      </c>
      <c r="D444" s="156" t="str">
        <f>IF(B444="","",IF(A444="SINAPI",VLOOKUP(B444,#REF!,3,0),IF(A444="COTAÇÃO",VLOOKUP(B444,#REF!,3,0))))</f>
        <v/>
      </c>
      <c r="E444" s="158"/>
      <c r="F444" s="159" t="str">
        <f>IF(B444="","",IF('Planilha Orçamentária'!$H$2="NÃO DESONERADO",(IF(A444="SINAPI",VLOOKUP(B444,#REF!,4,0),IF(A444="ORSE",VLOOKUP(B444,#REF!,4,0),IF(A444="COTAÇÃO",VLOOKUP(B444,#REF!,13,0))))),(IF(A444="SINAPI",VLOOKUP(B444,#REF!,4,0),IF(A444="ORSE",VLOOKUP(B444,#REF!,4,0),IF(A444="COTAÇÃO",VLOOKUP(B444,#REF!,13,0)))))))</f>
        <v/>
      </c>
      <c r="G444" s="159" t="str">
        <f t="shared" ref="G444:G445" si="24">IF(D444="","",E444*F444)</f>
        <v/>
      </c>
      <c r="H444" s="131"/>
    </row>
    <row r="445" spans="1:8" ht="12.75" customHeight="1">
      <c r="A445" s="156"/>
      <c r="B445" s="156"/>
      <c r="C445" s="157" t="str">
        <f>IF(B445="","",IF(A445="SINAPI",VLOOKUP(B445,#REF!,2,0),IF(A445="COTAÇÃO",VLOOKUP(B445,#REF!,2,0))))</f>
        <v/>
      </c>
      <c r="D445" s="156" t="str">
        <f>IF(B445="","",IF(A445="SINAPI",VLOOKUP(B445,#REF!,3,0),IF(A445="COTAÇÃO",VLOOKUP(B445,#REF!,3,0))))</f>
        <v/>
      </c>
      <c r="E445" s="158"/>
      <c r="F445" s="159" t="str">
        <f>IF(B445="","",IF('Planilha Orçamentária'!$H$2="NÃO DESONERADO",(IF(A445="SINAPI",VLOOKUP(B445,#REF!,4,0),IF(A445="ORSE",VLOOKUP(B445,#REF!,4,0),IF(A445="COTAÇÃO",VLOOKUP(B445,#REF!,13,0))))),(IF(A445="SINAPI",VLOOKUP(B445,#REF!,4,0),IF(A445="ORSE",VLOOKUP(B445,#REF!,4,0),IF(A445="COTAÇÃO",VLOOKUP(B445,#REF!,13,0)))))))</f>
        <v/>
      </c>
      <c r="G445" s="159" t="str">
        <f t="shared" si="24"/>
        <v/>
      </c>
      <c r="H445" s="131"/>
    </row>
    <row r="446" spans="1:8" ht="12.75" customHeight="1">
      <c r="A446" s="684" t="s">
        <v>399</v>
      </c>
      <c r="B446" s="585"/>
      <c r="C446" s="585"/>
      <c r="D446" s="585"/>
      <c r="E446" s="585"/>
      <c r="F446" s="586"/>
      <c r="G446" s="160" t="str">
        <f>IF(F444="","",(SUM(G444:G445)))</f>
        <v/>
      </c>
      <c r="H446" s="131"/>
    </row>
    <row r="447" spans="1:8" ht="12.75" customHeight="1">
      <c r="A447" s="161"/>
      <c r="B447" s="162"/>
      <c r="C447" s="171"/>
      <c r="D447" s="172"/>
      <c r="E447" s="173"/>
      <c r="F447" s="174"/>
      <c r="G447" s="175"/>
      <c r="H447" s="131"/>
    </row>
    <row r="448" spans="1:8" ht="12.75" customHeight="1">
      <c r="A448" s="685" t="s">
        <v>401</v>
      </c>
      <c r="B448" s="585"/>
      <c r="C448" s="585"/>
      <c r="D448" s="585"/>
      <c r="E448" s="585"/>
      <c r="F448" s="686"/>
      <c r="G448" s="176" t="e">
        <f>SUM(G434,G440,G446)</f>
        <v>#REF!</v>
      </c>
      <c r="H448" s="131"/>
    </row>
    <row r="449" spans="1:8" ht="12.75" customHeight="1">
      <c r="A449" s="177"/>
      <c r="B449" s="177"/>
      <c r="C449" s="178"/>
      <c r="D449" s="177"/>
      <c r="E449" s="179"/>
      <c r="F449" s="180" t="s">
        <v>420</v>
      </c>
      <c r="G449" s="180" t="e">
        <f>G448*#REF!</f>
        <v>#REF!</v>
      </c>
      <c r="H449" s="131"/>
    </row>
    <row r="450" spans="1:8" ht="12.75" customHeight="1">
      <c r="A450" s="177"/>
      <c r="B450" s="177"/>
      <c r="C450" s="178"/>
      <c r="D450" s="177"/>
      <c r="E450" s="179"/>
      <c r="F450" s="180"/>
      <c r="G450" s="180"/>
      <c r="H450" s="131"/>
    </row>
    <row r="451" spans="1:8" ht="12.75" customHeight="1">
      <c r="A451" s="17"/>
      <c r="B451" s="18"/>
      <c r="C451" s="116"/>
      <c r="D451" s="18"/>
      <c r="E451" s="18"/>
      <c r="F451" s="128"/>
      <c r="G451" s="31"/>
      <c r="H451" s="131"/>
    </row>
    <row r="452" spans="1:8" ht="12.75" customHeight="1">
      <c r="A452" s="193" t="s">
        <v>32</v>
      </c>
      <c r="B452" s="194" t="s">
        <v>24</v>
      </c>
      <c r="C452" s="687" t="s">
        <v>67</v>
      </c>
      <c r="D452" s="589"/>
      <c r="E452" s="589"/>
      <c r="F452" s="596"/>
      <c r="G452" s="195" t="s">
        <v>27</v>
      </c>
      <c r="H452" s="131"/>
    </row>
    <row r="453" spans="1:8" ht="12.75" customHeight="1">
      <c r="A453" s="147" t="s">
        <v>489</v>
      </c>
      <c r="B453" s="148" t="s">
        <v>490</v>
      </c>
      <c r="C453" s="693" t="s">
        <v>491</v>
      </c>
      <c r="D453" s="689"/>
      <c r="E453" s="689"/>
      <c r="F453" s="149" t="e">
        <f>G472</f>
        <v>#REF!</v>
      </c>
      <c r="G453" s="196" t="s">
        <v>127</v>
      </c>
      <c r="H453" s="131"/>
    </row>
    <row r="454" spans="1:8" ht="12.75" customHeight="1">
      <c r="A454" s="690" t="s">
        <v>395</v>
      </c>
      <c r="B454" s="689"/>
      <c r="C454" s="689"/>
      <c r="D454" s="689"/>
      <c r="E454" s="689"/>
      <c r="F454" s="689"/>
      <c r="G454" s="591"/>
      <c r="H454" s="131"/>
    </row>
    <row r="455" spans="1:8" ht="12.75" customHeight="1">
      <c r="A455" s="152" t="s">
        <v>381</v>
      </c>
      <c r="B455" s="152" t="s">
        <v>32</v>
      </c>
      <c r="C455" s="153" t="s">
        <v>396</v>
      </c>
      <c r="D455" s="152" t="s">
        <v>127</v>
      </c>
      <c r="E455" s="154" t="s">
        <v>68</v>
      </c>
      <c r="F455" s="155" t="s">
        <v>397</v>
      </c>
      <c r="G455" s="155" t="s">
        <v>398</v>
      </c>
      <c r="H455" s="131"/>
    </row>
    <row r="456" spans="1:8" ht="12.75" customHeight="1">
      <c r="A456" s="156"/>
      <c r="B456" s="156"/>
      <c r="C456" s="157"/>
      <c r="D456" s="156"/>
      <c r="E456" s="158"/>
      <c r="F456" s="159"/>
      <c r="G456" s="159"/>
      <c r="H456" s="131"/>
    </row>
    <row r="457" spans="1:8" ht="12.75" customHeight="1">
      <c r="A457" s="156"/>
      <c r="B457" s="156"/>
      <c r="C457" s="157"/>
      <c r="D457" s="156"/>
      <c r="E457" s="158"/>
      <c r="F457" s="159"/>
      <c r="G457" s="159"/>
      <c r="H457" s="131"/>
    </row>
    <row r="458" spans="1:8" ht="12.75" customHeight="1">
      <c r="A458" s="684" t="s">
        <v>399</v>
      </c>
      <c r="B458" s="585"/>
      <c r="C458" s="585"/>
      <c r="D458" s="585"/>
      <c r="E458" s="585"/>
      <c r="F458" s="586"/>
      <c r="G458" s="160" t="str">
        <f>IF(F456="","",(SUM(G456:G457)))</f>
        <v/>
      </c>
      <c r="H458" s="131"/>
    </row>
    <row r="459" spans="1:8" ht="12.75" customHeight="1">
      <c r="A459" s="161"/>
      <c r="B459" s="162"/>
      <c r="C459" s="163"/>
      <c r="D459" s="164"/>
      <c r="E459" s="165"/>
      <c r="F459" s="166"/>
      <c r="G459" s="167"/>
      <c r="H459" s="131"/>
    </row>
    <row r="460" spans="1:8" ht="12.75" customHeight="1">
      <c r="A460" s="683" t="s">
        <v>386</v>
      </c>
      <c r="B460" s="585"/>
      <c r="C460" s="585"/>
      <c r="D460" s="585"/>
      <c r="E460" s="585"/>
      <c r="F460" s="585"/>
      <c r="G460" s="586"/>
      <c r="H460" s="131"/>
    </row>
    <row r="461" spans="1:8" ht="12.75" customHeight="1">
      <c r="A461" s="152" t="s">
        <v>381</v>
      </c>
      <c r="B461" s="152" t="s">
        <v>32</v>
      </c>
      <c r="C461" s="153" t="s">
        <v>396</v>
      </c>
      <c r="D461" s="152" t="s">
        <v>127</v>
      </c>
      <c r="E461" s="154" t="s">
        <v>68</v>
      </c>
      <c r="F461" s="155" t="s">
        <v>397</v>
      </c>
      <c r="G461" s="155" t="s">
        <v>398</v>
      </c>
      <c r="H461" s="131"/>
    </row>
    <row r="462" spans="1:8" ht="12.75" customHeight="1">
      <c r="A462" s="156" t="s">
        <v>418</v>
      </c>
      <c r="B462" s="156" t="s">
        <v>492</v>
      </c>
      <c r="C462" s="157" t="e">
        <f>VLOOKUP(B462,#REF!,2,0)</f>
        <v>#REF!</v>
      </c>
      <c r="D462" s="156" t="e">
        <f>VLOOKUP(B462,#REF!,3,0)</f>
        <v>#REF!</v>
      </c>
      <c r="E462" s="158">
        <v>1</v>
      </c>
      <c r="F462" s="159" t="e">
        <f>VLOOKUP(B462,#REF!,13,0)</f>
        <v>#REF!</v>
      </c>
      <c r="G462" s="159" t="e">
        <f>IF(D462="","",E462*F462)</f>
        <v>#REF!</v>
      </c>
      <c r="H462" s="131"/>
    </row>
    <row r="463" spans="1:8" ht="12.75" customHeight="1">
      <c r="A463" s="156"/>
      <c r="B463" s="156"/>
      <c r="C463" s="157"/>
      <c r="D463" s="156"/>
      <c r="E463" s="158"/>
      <c r="F463" s="159"/>
      <c r="G463" s="159"/>
      <c r="H463" s="131"/>
    </row>
    <row r="464" spans="1:8" ht="12.75" customHeight="1">
      <c r="A464" s="684" t="s">
        <v>399</v>
      </c>
      <c r="B464" s="585"/>
      <c r="C464" s="585"/>
      <c r="D464" s="585"/>
      <c r="E464" s="585"/>
      <c r="F464" s="586"/>
      <c r="G464" s="160" t="e">
        <f>IF(F462="","",(SUM(G462:G463)))</f>
        <v>#REF!</v>
      </c>
      <c r="H464" s="131"/>
    </row>
    <row r="465" spans="1:8" ht="12.75" customHeight="1">
      <c r="A465" s="161"/>
      <c r="B465" s="162"/>
      <c r="C465" s="168"/>
      <c r="D465" s="162"/>
      <c r="E465" s="169"/>
      <c r="F465" s="170"/>
      <c r="G465" s="167"/>
      <c r="H465" s="131"/>
    </row>
    <row r="466" spans="1:8" ht="12.75" customHeight="1">
      <c r="A466" s="683" t="s">
        <v>400</v>
      </c>
      <c r="B466" s="585"/>
      <c r="C466" s="585"/>
      <c r="D466" s="585"/>
      <c r="E466" s="585"/>
      <c r="F466" s="585"/>
      <c r="G466" s="586"/>
      <c r="H466" s="131"/>
    </row>
    <row r="467" spans="1:8" ht="12.75" customHeight="1">
      <c r="A467" s="152" t="s">
        <v>381</v>
      </c>
      <c r="B467" s="152" t="s">
        <v>32</v>
      </c>
      <c r="C467" s="153" t="s">
        <v>396</v>
      </c>
      <c r="D467" s="152" t="s">
        <v>127</v>
      </c>
      <c r="E467" s="154" t="s">
        <v>68</v>
      </c>
      <c r="F467" s="155" t="s">
        <v>397</v>
      </c>
      <c r="G467" s="155" t="s">
        <v>398</v>
      </c>
      <c r="H467" s="131"/>
    </row>
    <row r="468" spans="1:8" ht="12.75" customHeight="1">
      <c r="A468" s="156"/>
      <c r="B468" s="156"/>
      <c r="C468" s="157" t="str">
        <f>IF(B468="","",IF(A468="SINAPI",VLOOKUP(B468,#REF!,2,0),IF(A468="COTAÇÃO",VLOOKUP(B468,#REF!,2,0))))</f>
        <v/>
      </c>
      <c r="D468" s="156" t="str">
        <f>IF(B468="","",IF(A468="SINAPI",VLOOKUP(B468,#REF!,3,0),IF(A468="COTAÇÃO",VLOOKUP(B468,#REF!,3,0))))</f>
        <v/>
      </c>
      <c r="E468" s="158"/>
      <c r="F468" s="159" t="str">
        <f>IF(B468="","",IF('Planilha Orçamentária'!$H$2="NÃO DESONERADO",(IF(A468="SINAPI",VLOOKUP(B468,#REF!,4,0),IF(A468="ORSE",VLOOKUP(B468,#REF!,4,0),IF(A468="COTAÇÃO",VLOOKUP(B468,#REF!,13,0))))),(IF(A468="SINAPI",VLOOKUP(B468,#REF!,4,0),IF(A468="ORSE",VLOOKUP(B468,#REF!,4,0),IF(A468="COTAÇÃO",VLOOKUP(B468,#REF!,13,0)))))))</f>
        <v/>
      </c>
      <c r="G468" s="159" t="str">
        <f t="shared" ref="G468:G469" si="25">IF(D468="","",E468*F468)</f>
        <v/>
      </c>
      <c r="H468" s="131"/>
    </row>
    <row r="469" spans="1:8" ht="12.75" customHeight="1">
      <c r="A469" s="156"/>
      <c r="B469" s="156"/>
      <c r="C469" s="157" t="str">
        <f>IF(B469="","",IF(A469="SINAPI",VLOOKUP(B469,#REF!,2,0),IF(A469="COTAÇÃO",VLOOKUP(B469,#REF!,2,0))))</f>
        <v/>
      </c>
      <c r="D469" s="156" t="str">
        <f>IF(B469="","",IF(A469="SINAPI",VLOOKUP(B469,#REF!,3,0),IF(A469="COTAÇÃO",VLOOKUP(B469,#REF!,3,0))))</f>
        <v/>
      </c>
      <c r="E469" s="158"/>
      <c r="F469" s="159" t="str">
        <f>IF(B469="","",IF('Planilha Orçamentária'!$H$2="NÃO DESONERADO",(IF(A469="SINAPI",VLOOKUP(B469,#REF!,4,0),IF(A469="ORSE",VLOOKUP(B469,#REF!,4,0),IF(A469="COTAÇÃO",VLOOKUP(B469,#REF!,13,0))))),(IF(A469="SINAPI",VLOOKUP(B469,#REF!,4,0),IF(A469="ORSE",VLOOKUP(B469,#REF!,4,0),IF(A469="COTAÇÃO",VLOOKUP(B469,#REF!,13,0)))))))</f>
        <v/>
      </c>
      <c r="G469" s="159" t="str">
        <f t="shared" si="25"/>
        <v/>
      </c>
      <c r="H469" s="131"/>
    </row>
    <row r="470" spans="1:8" ht="12.75" customHeight="1">
      <c r="A470" s="684" t="s">
        <v>399</v>
      </c>
      <c r="B470" s="585"/>
      <c r="C470" s="585"/>
      <c r="D470" s="585"/>
      <c r="E470" s="585"/>
      <c r="F470" s="586"/>
      <c r="G470" s="160" t="str">
        <f>IF(F468="","",(SUM(G468:G469)))</f>
        <v/>
      </c>
      <c r="H470" s="131"/>
    </row>
    <row r="471" spans="1:8" ht="12.75" customHeight="1">
      <c r="A471" s="161"/>
      <c r="B471" s="162"/>
      <c r="C471" s="171"/>
      <c r="D471" s="172"/>
      <c r="E471" s="173"/>
      <c r="F471" s="174"/>
      <c r="G471" s="175"/>
      <c r="H471" s="131"/>
    </row>
    <row r="472" spans="1:8" ht="12.75" customHeight="1">
      <c r="A472" s="685" t="s">
        <v>401</v>
      </c>
      <c r="B472" s="585"/>
      <c r="C472" s="585"/>
      <c r="D472" s="585"/>
      <c r="E472" s="585"/>
      <c r="F472" s="686"/>
      <c r="G472" s="176" t="e">
        <f>SUM(G458,G464,G470)</f>
        <v>#REF!</v>
      </c>
      <c r="H472" s="131"/>
    </row>
    <row r="473" spans="1:8" ht="12.75" customHeight="1">
      <c r="A473" s="177"/>
      <c r="B473" s="177"/>
      <c r="C473" s="178"/>
      <c r="D473" s="177"/>
      <c r="E473" s="179"/>
      <c r="F473" s="180" t="s">
        <v>420</v>
      </c>
      <c r="G473" s="180" t="e">
        <f>G472*#REF!</f>
        <v>#REF!</v>
      </c>
      <c r="H473" s="131"/>
    </row>
    <row r="474" spans="1:8" ht="12.75" customHeight="1">
      <c r="A474" s="177"/>
      <c r="B474" s="177"/>
      <c r="C474" s="178"/>
      <c r="D474" s="177"/>
      <c r="E474" s="179"/>
      <c r="F474" s="180"/>
      <c r="G474" s="180"/>
      <c r="H474" s="131"/>
    </row>
    <row r="475" spans="1:8" ht="12.75" customHeight="1">
      <c r="A475" s="17"/>
      <c r="B475" s="18"/>
      <c r="C475" s="116"/>
      <c r="D475" s="18"/>
      <c r="E475" s="18"/>
      <c r="F475" s="128"/>
      <c r="G475" s="31"/>
      <c r="H475" s="131"/>
    </row>
    <row r="476" spans="1:8" ht="12.75" customHeight="1">
      <c r="A476" s="193" t="s">
        <v>32</v>
      </c>
      <c r="B476" s="194" t="s">
        <v>24</v>
      </c>
      <c r="C476" s="687" t="s">
        <v>67</v>
      </c>
      <c r="D476" s="589"/>
      <c r="E476" s="589"/>
      <c r="F476" s="596"/>
      <c r="G476" s="195" t="s">
        <v>27</v>
      </c>
      <c r="H476" s="131"/>
    </row>
    <row r="477" spans="1:8" ht="12.75" customHeight="1">
      <c r="A477" s="147" t="s">
        <v>493</v>
      </c>
      <c r="B477" s="148" t="s">
        <v>494</v>
      </c>
      <c r="C477" s="693" t="s">
        <v>495</v>
      </c>
      <c r="D477" s="689"/>
      <c r="E477" s="689"/>
      <c r="F477" s="149" t="e">
        <f>G496</f>
        <v>#REF!</v>
      </c>
      <c r="G477" s="196" t="s">
        <v>127</v>
      </c>
      <c r="H477" s="131"/>
    </row>
    <row r="478" spans="1:8" ht="12.75" customHeight="1">
      <c r="A478" s="690" t="s">
        <v>395</v>
      </c>
      <c r="B478" s="689"/>
      <c r="C478" s="689"/>
      <c r="D478" s="689"/>
      <c r="E478" s="689"/>
      <c r="F478" s="689"/>
      <c r="G478" s="591"/>
      <c r="H478" s="131"/>
    </row>
    <row r="479" spans="1:8" ht="12.75" customHeight="1">
      <c r="A479" s="152" t="s">
        <v>381</v>
      </c>
      <c r="B479" s="152" t="s">
        <v>32</v>
      </c>
      <c r="C479" s="153" t="s">
        <v>396</v>
      </c>
      <c r="D479" s="152" t="s">
        <v>127</v>
      </c>
      <c r="E479" s="154" t="s">
        <v>68</v>
      </c>
      <c r="F479" s="155" t="s">
        <v>397</v>
      </c>
      <c r="G479" s="155" t="s">
        <v>398</v>
      </c>
      <c r="H479" s="131"/>
    </row>
    <row r="480" spans="1:8" ht="12.75" customHeight="1">
      <c r="A480" s="156"/>
      <c r="B480" s="156"/>
      <c r="C480" s="157"/>
      <c r="D480" s="156"/>
      <c r="E480" s="158"/>
      <c r="F480" s="159"/>
      <c r="G480" s="159"/>
      <c r="H480" s="131"/>
    </row>
    <row r="481" spans="1:8" ht="12.75" customHeight="1">
      <c r="A481" s="156"/>
      <c r="B481" s="156"/>
      <c r="C481" s="157"/>
      <c r="D481" s="156"/>
      <c r="E481" s="158"/>
      <c r="F481" s="159"/>
      <c r="G481" s="159"/>
      <c r="H481" s="131"/>
    </row>
    <row r="482" spans="1:8" ht="12.75" customHeight="1">
      <c r="A482" s="684" t="s">
        <v>399</v>
      </c>
      <c r="B482" s="585"/>
      <c r="C482" s="585"/>
      <c r="D482" s="585"/>
      <c r="E482" s="585"/>
      <c r="F482" s="586"/>
      <c r="G482" s="160" t="str">
        <f>IF(F480="","",(SUM(G480:G481)))</f>
        <v/>
      </c>
      <c r="H482" s="131"/>
    </row>
    <row r="483" spans="1:8" ht="12.75" customHeight="1">
      <c r="A483" s="161"/>
      <c r="B483" s="162"/>
      <c r="C483" s="163"/>
      <c r="D483" s="164"/>
      <c r="E483" s="165"/>
      <c r="F483" s="166"/>
      <c r="G483" s="167"/>
      <c r="H483" s="131"/>
    </row>
    <row r="484" spans="1:8" ht="12.75" customHeight="1">
      <c r="A484" s="683" t="s">
        <v>386</v>
      </c>
      <c r="B484" s="585"/>
      <c r="C484" s="585"/>
      <c r="D484" s="585"/>
      <c r="E484" s="585"/>
      <c r="F484" s="585"/>
      <c r="G484" s="586"/>
      <c r="H484" s="131"/>
    </row>
    <row r="485" spans="1:8" ht="12.75" customHeight="1">
      <c r="A485" s="152" t="s">
        <v>381</v>
      </c>
      <c r="B485" s="152" t="s">
        <v>32</v>
      </c>
      <c r="C485" s="153" t="s">
        <v>396</v>
      </c>
      <c r="D485" s="152" t="s">
        <v>127</v>
      </c>
      <c r="E485" s="154" t="s">
        <v>68</v>
      </c>
      <c r="F485" s="155" t="s">
        <v>397</v>
      </c>
      <c r="G485" s="155" t="s">
        <v>398</v>
      </c>
      <c r="H485" s="131"/>
    </row>
    <row r="486" spans="1:8" ht="12.75" customHeight="1">
      <c r="A486" s="156" t="s">
        <v>418</v>
      </c>
      <c r="B486" s="156" t="s">
        <v>496</v>
      </c>
      <c r="C486" s="157" t="e">
        <f>VLOOKUP(B486,#REF!,2,0)</f>
        <v>#REF!</v>
      </c>
      <c r="D486" s="156" t="e">
        <f>VLOOKUP(B486,#REF!,3,0)</f>
        <v>#REF!</v>
      </c>
      <c r="E486" s="158">
        <v>1</v>
      </c>
      <c r="F486" s="159" t="e">
        <f>VLOOKUP(B486,#REF!,13,0)</f>
        <v>#REF!</v>
      </c>
      <c r="G486" s="159" t="e">
        <f>IF(D486="","",E486*F486)</f>
        <v>#REF!</v>
      </c>
      <c r="H486" s="131"/>
    </row>
    <row r="487" spans="1:8" ht="12.75" customHeight="1">
      <c r="A487" s="156"/>
      <c r="B487" s="156"/>
      <c r="C487" s="157"/>
      <c r="D487" s="156"/>
      <c r="E487" s="158"/>
      <c r="F487" s="159"/>
      <c r="G487" s="159"/>
      <c r="H487" s="131"/>
    </row>
    <row r="488" spans="1:8" ht="12.75" customHeight="1">
      <c r="A488" s="684" t="s">
        <v>399</v>
      </c>
      <c r="B488" s="585"/>
      <c r="C488" s="585"/>
      <c r="D488" s="585"/>
      <c r="E488" s="585"/>
      <c r="F488" s="586"/>
      <c r="G488" s="160" t="e">
        <f>IF(F486="","",(SUM(G486:G487)))</f>
        <v>#REF!</v>
      </c>
      <c r="H488" s="131"/>
    </row>
    <row r="489" spans="1:8" ht="12.75" customHeight="1">
      <c r="A489" s="161"/>
      <c r="B489" s="162"/>
      <c r="C489" s="168"/>
      <c r="D489" s="162"/>
      <c r="E489" s="169"/>
      <c r="F489" s="170"/>
      <c r="G489" s="167"/>
      <c r="H489" s="131"/>
    </row>
    <row r="490" spans="1:8" ht="12.75" customHeight="1">
      <c r="A490" s="683" t="s">
        <v>400</v>
      </c>
      <c r="B490" s="585"/>
      <c r="C490" s="585"/>
      <c r="D490" s="585"/>
      <c r="E490" s="585"/>
      <c r="F490" s="585"/>
      <c r="G490" s="586"/>
      <c r="H490" s="131"/>
    </row>
    <row r="491" spans="1:8" ht="12.75" customHeight="1">
      <c r="A491" s="152" t="s">
        <v>381</v>
      </c>
      <c r="B491" s="152" t="s">
        <v>32</v>
      </c>
      <c r="C491" s="153" t="s">
        <v>396</v>
      </c>
      <c r="D491" s="152" t="s">
        <v>127</v>
      </c>
      <c r="E491" s="154" t="s">
        <v>68</v>
      </c>
      <c r="F491" s="155" t="s">
        <v>397</v>
      </c>
      <c r="G491" s="155" t="s">
        <v>398</v>
      </c>
      <c r="H491" s="131"/>
    </row>
    <row r="492" spans="1:8" ht="12.75" customHeight="1">
      <c r="A492" s="156"/>
      <c r="B492" s="156"/>
      <c r="C492" s="157" t="str">
        <f>IF(B492="","",IF(A492="SINAPI",VLOOKUP(B492,#REF!,2,0),IF(A492="COTAÇÃO",VLOOKUP(B492,#REF!,2,0))))</f>
        <v/>
      </c>
      <c r="D492" s="156" t="str">
        <f>IF(B492="","",IF(A492="SINAPI",VLOOKUP(B492,#REF!,3,0),IF(A492="COTAÇÃO",VLOOKUP(B492,#REF!,3,0))))</f>
        <v/>
      </c>
      <c r="E492" s="158"/>
      <c r="F492" s="159" t="str">
        <f>IF(B492="","",IF('Planilha Orçamentária'!$H$2="NÃO DESONERADO",(IF(A492="SINAPI",VLOOKUP(B492,#REF!,4,0),IF(A492="ORSE",VLOOKUP(B492,#REF!,4,0),IF(A492="COTAÇÃO",VLOOKUP(B492,#REF!,13,0))))),(IF(A492="SINAPI",VLOOKUP(B492,#REF!,4,0),IF(A492="ORSE",VLOOKUP(B492,#REF!,4,0),IF(A492="COTAÇÃO",VLOOKUP(B492,#REF!,13,0)))))))</f>
        <v/>
      </c>
      <c r="G492" s="159" t="str">
        <f t="shared" ref="G492:G493" si="26">IF(D492="","",E492*F492)</f>
        <v/>
      </c>
      <c r="H492" s="131"/>
    </row>
    <row r="493" spans="1:8" ht="12.75" customHeight="1">
      <c r="A493" s="156"/>
      <c r="B493" s="156"/>
      <c r="C493" s="157" t="str">
        <f>IF(B493="","",IF(A493="SINAPI",VLOOKUP(B493,#REF!,2,0),IF(A493="COTAÇÃO",VLOOKUP(B493,#REF!,2,0))))</f>
        <v/>
      </c>
      <c r="D493" s="156" t="str">
        <f>IF(B493="","",IF(A493="SINAPI",VLOOKUP(B493,#REF!,3,0),IF(A493="COTAÇÃO",VLOOKUP(B493,#REF!,3,0))))</f>
        <v/>
      </c>
      <c r="E493" s="158"/>
      <c r="F493" s="159" t="str">
        <f>IF(B493="","",IF('Planilha Orçamentária'!$H$2="NÃO DESONERADO",(IF(A493="SINAPI",VLOOKUP(B493,#REF!,4,0),IF(A493="ORSE",VLOOKUP(B493,#REF!,4,0),IF(A493="COTAÇÃO",VLOOKUP(B493,#REF!,13,0))))),(IF(A493="SINAPI",VLOOKUP(B493,#REF!,4,0),IF(A493="ORSE",VLOOKUP(B493,#REF!,4,0),IF(A493="COTAÇÃO",VLOOKUP(B493,#REF!,13,0)))))))</f>
        <v/>
      </c>
      <c r="G493" s="159" t="str">
        <f t="shared" si="26"/>
        <v/>
      </c>
      <c r="H493" s="131"/>
    </row>
    <row r="494" spans="1:8" ht="12.75" customHeight="1">
      <c r="A494" s="684" t="s">
        <v>399</v>
      </c>
      <c r="B494" s="585"/>
      <c r="C494" s="585"/>
      <c r="D494" s="585"/>
      <c r="E494" s="585"/>
      <c r="F494" s="586"/>
      <c r="G494" s="160" t="str">
        <f>IF(F492="","",(SUM(G492:G493)))</f>
        <v/>
      </c>
      <c r="H494" s="131"/>
    </row>
    <row r="495" spans="1:8" ht="12.75" customHeight="1">
      <c r="A495" s="161"/>
      <c r="B495" s="162"/>
      <c r="C495" s="171"/>
      <c r="D495" s="172"/>
      <c r="E495" s="173"/>
      <c r="F495" s="174"/>
      <c r="G495" s="175"/>
      <c r="H495" s="131"/>
    </row>
    <row r="496" spans="1:8" ht="12.75" customHeight="1">
      <c r="A496" s="685" t="s">
        <v>401</v>
      </c>
      <c r="B496" s="585"/>
      <c r="C496" s="585"/>
      <c r="D496" s="585"/>
      <c r="E496" s="585"/>
      <c r="F496" s="686"/>
      <c r="G496" s="176" t="e">
        <f>SUM(G482,G488,G494)</f>
        <v>#REF!</v>
      </c>
      <c r="H496" s="131"/>
    </row>
    <row r="497" spans="1:8" ht="12.75" customHeight="1">
      <c r="A497" s="177"/>
      <c r="B497" s="177"/>
      <c r="C497" s="178"/>
      <c r="D497" s="177"/>
      <c r="E497" s="179"/>
      <c r="F497" s="180" t="s">
        <v>420</v>
      </c>
      <c r="G497" s="180" t="e">
        <f>G496*#REF!</f>
        <v>#REF!</v>
      </c>
      <c r="H497" s="131"/>
    </row>
    <row r="498" spans="1:8" ht="12.75" customHeight="1">
      <c r="A498" s="177"/>
      <c r="B498" s="177"/>
      <c r="C498" s="178"/>
      <c r="D498" s="177"/>
      <c r="E498" s="179"/>
      <c r="F498" s="180"/>
      <c r="G498" s="180"/>
      <c r="H498" s="131"/>
    </row>
    <row r="499" spans="1:8" ht="12.75" customHeight="1">
      <c r="A499" s="17"/>
      <c r="B499" s="18"/>
      <c r="C499" s="116"/>
      <c r="D499" s="18"/>
      <c r="E499" s="18"/>
      <c r="F499" s="128"/>
      <c r="G499" s="31"/>
      <c r="H499" s="131"/>
    </row>
    <row r="500" spans="1:8" ht="12.75" customHeight="1">
      <c r="A500" s="193" t="s">
        <v>32</v>
      </c>
      <c r="B500" s="194" t="s">
        <v>24</v>
      </c>
      <c r="C500" s="687" t="s">
        <v>67</v>
      </c>
      <c r="D500" s="589"/>
      <c r="E500" s="589"/>
      <c r="F500" s="596"/>
      <c r="G500" s="195" t="s">
        <v>27</v>
      </c>
      <c r="H500" s="131"/>
    </row>
    <row r="501" spans="1:8" ht="12.75" customHeight="1">
      <c r="A501" s="147" t="s">
        <v>497</v>
      </c>
      <c r="B501" s="148" t="s">
        <v>498</v>
      </c>
      <c r="C501" s="693" t="s">
        <v>499</v>
      </c>
      <c r="D501" s="689"/>
      <c r="E501" s="689"/>
      <c r="F501" s="149" t="e">
        <f>G520</f>
        <v>#REF!</v>
      </c>
      <c r="G501" s="196" t="s">
        <v>127</v>
      </c>
      <c r="H501" s="131"/>
    </row>
    <row r="502" spans="1:8" ht="12.75" customHeight="1">
      <c r="A502" s="690" t="s">
        <v>395</v>
      </c>
      <c r="B502" s="689"/>
      <c r="C502" s="689"/>
      <c r="D502" s="689"/>
      <c r="E502" s="689"/>
      <c r="F502" s="689"/>
      <c r="G502" s="591"/>
      <c r="H502" s="131"/>
    </row>
    <row r="503" spans="1:8" ht="12.75" customHeight="1">
      <c r="A503" s="152" t="s">
        <v>381</v>
      </c>
      <c r="B503" s="152" t="s">
        <v>32</v>
      </c>
      <c r="C503" s="153" t="s">
        <v>396</v>
      </c>
      <c r="D503" s="152" t="s">
        <v>127</v>
      </c>
      <c r="E503" s="154" t="s">
        <v>68</v>
      </c>
      <c r="F503" s="155" t="s">
        <v>397</v>
      </c>
      <c r="G503" s="155" t="s">
        <v>398</v>
      </c>
      <c r="H503" s="131"/>
    </row>
    <row r="504" spans="1:8" ht="12.75" customHeight="1">
      <c r="A504" s="156"/>
      <c r="B504" s="156"/>
      <c r="C504" s="157"/>
      <c r="D504" s="156"/>
      <c r="E504" s="158"/>
      <c r="F504" s="159"/>
      <c r="G504" s="159"/>
      <c r="H504" s="131"/>
    </row>
    <row r="505" spans="1:8" ht="12.75" customHeight="1">
      <c r="A505" s="156"/>
      <c r="B505" s="156"/>
      <c r="C505" s="157"/>
      <c r="D505" s="156"/>
      <c r="E505" s="158"/>
      <c r="F505" s="159"/>
      <c r="G505" s="159"/>
      <c r="H505" s="131"/>
    </row>
    <row r="506" spans="1:8" ht="12.75" customHeight="1">
      <c r="A506" s="684" t="s">
        <v>399</v>
      </c>
      <c r="B506" s="585"/>
      <c r="C506" s="585"/>
      <c r="D506" s="585"/>
      <c r="E506" s="585"/>
      <c r="F506" s="586"/>
      <c r="G506" s="160" t="str">
        <f>IF(F504="","",(SUM(G504:G505)))</f>
        <v/>
      </c>
      <c r="H506" s="131"/>
    </row>
    <row r="507" spans="1:8" ht="12.75" customHeight="1">
      <c r="A507" s="161"/>
      <c r="B507" s="162"/>
      <c r="C507" s="163"/>
      <c r="D507" s="164"/>
      <c r="E507" s="165"/>
      <c r="F507" s="166"/>
      <c r="G507" s="167"/>
      <c r="H507" s="131"/>
    </row>
    <row r="508" spans="1:8" ht="12.75" customHeight="1">
      <c r="A508" s="683" t="s">
        <v>386</v>
      </c>
      <c r="B508" s="585"/>
      <c r="C508" s="585"/>
      <c r="D508" s="585"/>
      <c r="E508" s="585"/>
      <c r="F508" s="585"/>
      <c r="G508" s="586"/>
      <c r="H508" s="131"/>
    </row>
    <row r="509" spans="1:8" ht="12.75" customHeight="1">
      <c r="A509" s="152" t="s">
        <v>381</v>
      </c>
      <c r="B509" s="152" t="s">
        <v>32</v>
      </c>
      <c r="C509" s="153" t="s">
        <v>396</v>
      </c>
      <c r="D509" s="152" t="s">
        <v>127</v>
      </c>
      <c r="E509" s="154" t="s">
        <v>68</v>
      </c>
      <c r="F509" s="155" t="s">
        <v>397</v>
      </c>
      <c r="G509" s="155" t="s">
        <v>398</v>
      </c>
      <c r="H509" s="131"/>
    </row>
    <row r="510" spans="1:8" ht="12.75" customHeight="1">
      <c r="A510" s="156" t="s">
        <v>418</v>
      </c>
      <c r="B510" s="156" t="s">
        <v>500</v>
      </c>
      <c r="C510" s="157" t="e">
        <f>VLOOKUP(B510,#REF!,2,0)</f>
        <v>#REF!</v>
      </c>
      <c r="D510" s="156" t="e">
        <f>VLOOKUP(B510,#REF!,3,0)</f>
        <v>#REF!</v>
      </c>
      <c r="E510" s="158">
        <v>1</v>
      </c>
      <c r="F510" s="159" t="e">
        <f>VLOOKUP(B510,#REF!,13,0)</f>
        <v>#REF!</v>
      </c>
      <c r="G510" s="159" t="e">
        <f>IF(D510="","",E510*F510)</f>
        <v>#REF!</v>
      </c>
      <c r="H510" s="131"/>
    </row>
    <row r="511" spans="1:8" ht="12.75" customHeight="1">
      <c r="A511" s="156"/>
      <c r="B511" s="156"/>
      <c r="C511" s="157"/>
      <c r="D511" s="156"/>
      <c r="E511" s="158"/>
      <c r="F511" s="159"/>
      <c r="G511" s="159"/>
      <c r="H511" s="131"/>
    </row>
    <row r="512" spans="1:8" ht="12.75" customHeight="1">
      <c r="A512" s="684" t="s">
        <v>399</v>
      </c>
      <c r="B512" s="585"/>
      <c r="C512" s="585"/>
      <c r="D512" s="585"/>
      <c r="E512" s="585"/>
      <c r="F512" s="586"/>
      <c r="G512" s="160" t="e">
        <f>IF(F510="","",(SUM(G510:G511)))</f>
        <v>#REF!</v>
      </c>
      <c r="H512" s="131"/>
    </row>
    <row r="513" spans="1:8" ht="12.75" customHeight="1">
      <c r="A513" s="161"/>
      <c r="B513" s="162"/>
      <c r="C513" s="168"/>
      <c r="D513" s="162"/>
      <c r="E513" s="169"/>
      <c r="F513" s="170"/>
      <c r="G513" s="167"/>
      <c r="H513" s="131"/>
    </row>
    <row r="514" spans="1:8" ht="12.75" customHeight="1">
      <c r="A514" s="683" t="s">
        <v>400</v>
      </c>
      <c r="B514" s="585"/>
      <c r="C514" s="585"/>
      <c r="D514" s="585"/>
      <c r="E514" s="585"/>
      <c r="F514" s="585"/>
      <c r="G514" s="586"/>
      <c r="H514" s="131"/>
    </row>
    <row r="515" spans="1:8" ht="12.75" customHeight="1">
      <c r="A515" s="152" t="s">
        <v>381</v>
      </c>
      <c r="B515" s="152" t="s">
        <v>32</v>
      </c>
      <c r="C515" s="153" t="s">
        <v>396</v>
      </c>
      <c r="D515" s="152" t="s">
        <v>127</v>
      </c>
      <c r="E515" s="154" t="s">
        <v>68</v>
      </c>
      <c r="F515" s="155" t="s">
        <v>397</v>
      </c>
      <c r="G515" s="155" t="s">
        <v>398</v>
      </c>
      <c r="H515" s="131"/>
    </row>
    <row r="516" spans="1:8" ht="12.75" customHeight="1">
      <c r="A516" s="156"/>
      <c r="B516" s="156"/>
      <c r="C516" s="157" t="str">
        <f>IF(B516="","",IF(A516="SINAPI",VLOOKUP(B516,#REF!,2,0),IF(A516="COTAÇÃO",VLOOKUP(B516,#REF!,2,0))))</f>
        <v/>
      </c>
      <c r="D516" s="156" t="str">
        <f>IF(B516="","",IF(A516="SINAPI",VLOOKUP(B516,#REF!,3,0),IF(A516="COTAÇÃO",VLOOKUP(B516,#REF!,3,0))))</f>
        <v/>
      </c>
      <c r="E516" s="158"/>
      <c r="F516" s="159" t="str">
        <f>IF(B516="","",IF('Planilha Orçamentária'!$H$2="NÃO DESONERADO",(IF(A516="SINAPI",VLOOKUP(B516,#REF!,4,0),IF(A516="ORSE",VLOOKUP(B516,#REF!,4,0),IF(A516="COTAÇÃO",VLOOKUP(B516,#REF!,13,0))))),(IF(A516="SINAPI",VLOOKUP(B516,#REF!,4,0),IF(A516="ORSE",VLOOKUP(B516,#REF!,4,0),IF(A516="COTAÇÃO",VLOOKUP(B516,#REF!,13,0)))))))</f>
        <v/>
      </c>
      <c r="G516" s="159" t="str">
        <f t="shared" ref="G516:G517" si="27">IF(D516="","",E516*F516)</f>
        <v/>
      </c>
      <c r="H516" s="131"/>
    </row>
    <row r="517" spans="1:8" ht="12.75" customHeight="1">
      <c r="A517" s="156"/>
      <c r="B517" s="156"/>
      <c r="C517" s="157" t="str">
        <f>IF(B517="","",IF(A517="SINAPI",VLOOKUP(B517,#REF!,2,0),IF(A517="COTAÇÃO",VLOOKUP(B517,#REF!,2,0))))</f>
        <v/>
      </c>
      <c r="D517" s="156" t="str">
        <f>IF(B517="","",IF(A517="SINAPI",VLOOKUP(B517,#REF!,3,0),IF(A517="COTAÇÃO",VLOOKUP(B517,#REF!,3,0))))</f>
        <v/>
      </c>
      <c r="E517" s="158"/>
      <c r="F517" s="159" t="str">
        <f>IF(B517="","",IF('Planilha Orçamentária'!$H$2="NÃO DESONERADO",(IF(A517="SINAPI",VLOOKUP(B517,#REF!,4,0),IF(A517="ORSE",VLOOKUP(B517,#REF!,4,0),IF(A517="COTAÇÃO",VLOOKUP(B517,#REF!,13,0))))),(IF(A517="SINAPI",VLOOKUP(B517,#REF!,4,0),IF(A517="ORSE",VLOOKUP(B517,#REF!,4,0),IF(A517="COTAÇÃO",VLOOKUP(B517,#REF!,13,0)))))))</f>
        <v/>
      </c>
      <c r="G517" s="159" t="str">
        <f t="shared" si="27"/>
        <v/>
      </c>
      <c r="H517" s="131"/>
    </row>
    <row r="518" spans="1:8" ht="12.75" customHeight="1">
      <c r="A518" s="684" t="s">
        <v>399</v>
      </c>
      <c r="B518" s="585"/>
      <c r="C518" s="585"/>
      <c r="D518" s="585"/>
      <c r="E518" s="585"/>
      <c r="F518" s="586"/>
      <c r="G518" s="160" t="str">
        <f>IF(F516="","",(SUM(G516:G517)))</f>
        <v/>
      </c>
      <c r="H518" s="131"/>
    </row>
    <row r="519" spans="1:8" ht="12.75" customHeight="1">
      <c r="A519" s="161"/>
      <c r="B519" s="162"/>
      <c r="C519" s="171"/>
      <c r="D519" s="172"/>
      <c r="E519" s="173"/>
      <c r="F519" s="174"/>
      <c r="G519" s="175"/>
      <c r="H519" s="131"/>
    </row>
    <row r="520" spans="1:8" ht="12.75" customHeight="1">
      <c r="A520" s="685" t="s">
        <v>401</v>
      </c>
      <c r="B520" s="585"/>
      <c r="C520" s="585"/>
      <c r="D520" s="585"/>
      <c r="E520" s="585"/>
      <c r="F520" s="686"/>
      <c r="G520" s="176" t="e">
        <f>SUM(G506,G512,G518)</f>
        <v>#REF!</v>
      </c>
      <c r="H520" s="131"/>
    </row>
    <row r="521" spans="1:8" ht="12.75" customHeight="1">
      <c r="A521" s="177"/>
      <c r="B521" s="177"/>
      <c r="C521" s="178"/>
      <c r="D521" s="177"/>
      <c r="E521" s="179"/>
      <c r="F521" s="180" t="s">
        <v>420</v>
      </c>
      <c r="G521" s="180" t="e">
        <f>G520*#REF!</f>
        <v>#REF!</v>
      </c>
      <c r="H521" s="131"/>
    </row>
    <row r="522" spans="1:8" ht="12.75" customHeight="1">
      <c r="A522" s="177"/>
      <c r="B522" s="177"/>
      <c r="C522" s="178"/>
      <c r="D522" s="177"/>
      <c r="E522" s="179"/>
      <c r="F522" s="180"/>
      <c r="G522" s="180"/>
      <c r="H522" s="131"/>
    </row>
    <row r="523" spans="1:8" ht="12.75" customHeight="1">
      <c r="A523" s="17"/>
      <c r="B523" s="18"/>
      <c r="C523" s="116"/>
      <c r="D523" s="18"/>
      <c r="E523" s="18"/>
      <c r="F523" s="128"/>
      <c r="G523" s="31"/>
      <c r="H523" s="131"/>
    </row>
    <row r="524" spans="1:8" ht="12.75" customHeight="1">
      <c r="A524" s="193" t="s">
        <v>32</v>
      </c>
      <c r="B524" s="194" t="s">
        <v>24</v>
      </c>
      <c r="C524" s="687" t="s">
        <v>67</v>
      </c>
      <c r="D524" s="589"/>
      <c r="E524" s="589"/>
      <c r="F524" s="596"/>
      <c r="G524" s="195" t="s">
        <v>27</v>
      </c>
      <c r="H524" s="131"/>
    </row>
    <row r="525" spans="1:8" ht="12.75" customHeight="1">
      <c r="A525" s="147" t="s">
        <v>501</v>
      </c>
      <c r="B525" s="148" t="s">
        <v>502</v>
      </c>
      <c r="C525" s="693" t="s">
        <v>503</v>
      </c>
      <c r="D525" s="689"/>
      <c r="E525" s="689"/>
      <c r="F525" s="149" t="e">
        <f>G544</f>
        <v>#REF!</v>
      </c>
      <c r="G525" s="196" t="s">
        <v>127</v>
      </c>
      <c r="H525" s="131"/>
    </row>
    <row r="526" spans="1:8" ht="12.75" customHeight="1">
      <c r="A526" s="690" t="s">
        <v>395</v>
      </c>
      <c r="B526" s="689"/>
      <c r="C526" s="689"/>
      <c r="D526" s="689"/>
      <c r="E526" s="689"/>
      <c r="F526" s="689"/>
      <c r="G526" s="591"/>
      <c r="H526" s="131"/>
    </row>
    <row r="527" spans="1:8" ht="12.75" customHeight="1">
      <c r="A527" s="152" t="s">
        <v>381</v>
      </c>
      <c r="B527" s="152" t="s">
        <v>32</v>
      </c>
      <c r="C527" s="153" t="s">
        <v>396</v>
      </c>
      <c r="D527" s="152" t="s">
        <v>127</v>
      </c>
      <c r="E527" s="154" t="s">
        <v>68</v>
      </c>
      <c r="F527" s="155" t="s">
        <v>397</v>
      </c>
      <c r="G527" s="155" t="s">
        <v>398</v>
      </c>
      <c r="H527" s="131"/>
    </row>
    <row r="528" spans="1:8" ht="12.75" customHeight="1">
      <c r="A528" s="156"/>
      <c r="B528" s="156"/>
      <c r="C528" s="157"/>
      <c r="D528" s="156"/>
      <c r="E528" s="158"/>
      <c r="F528" s="159"/>
      <c r="G528" s="159"/>
      <c r="H528" s="131"/>
    </row>
    <row r="529" spans="1:8" ht="12.75" customHeight="1">
      <c r="A529" s="156"/>
      <c r="B529" s="156"/>
      <c r="C529" s="157"/>
      <c r="D529" s="156"/>
      <c r="E529" s="158"/>
      <c r="F529" s="159"/>
      <c r="G529" s="159"/>
      <c r="H529" s="131"/>
    </row>
    <row r="530" spans="1:8" ht="12.75" customHeight="1">
      <c r="A530" s="684" t="s">
        <v>399</v>
      </c>
      <c r="B530" s="585"/>
      <c r="C530" s="585"/>
      <c r="D530" s="585"/>
      <c r="E530" s="585"/>
      <c r="F530" s="586"/>
      <c r="G530" s="160" t="str">
        <f>IF(F528="","",(SUM(G528:G529)))</f>
        <v/>
      </c>
      <c r="H530" s="131"/>
    </row>
    <row r="531" spans="1:8" ht="12.75" customHeight="1">
      <c r="A531" s="161"/>
      <c r="B531" s="162"/>
      <c r="C531" s="163"/>
      <c r="D531" s="164"/>
      <c r="E531" s="165"/>
      <c r="F531" s="166"/>
      <c r="G531" s="167"/>
      <c r="H531" s="131"/>
    </row>
    <row r="532" spans="1:8" ht="12.75" customHeight="1">
      <c r="A532" s="683" t="s">
        <v>386</v>
      </c>
      <c r="B532" s="585"/>
      <c r="C532" s="585"/>
      <c r="D532" s="585"/>
      <c r="E532" s="585"/>
      <c r="F532" s="585"/>
      <c r="G532" s="586"/>
      <c r="H532" s="131"/>
    </row>
    <row r="533" spans="1:8" ht="12.75" customHeight="1">
      <c r="A533" s="152" t="s">
        <v>381</v>
      </c>
      <c r="B533" s="152" t="s">
        <v>32</v>
      </c>
      <c r="C533" s="153" t="s">
        <v>396</v>
      </c>
      <c r="D533" s="152" t="s">
        <v>127</v>
      </c>
      <c r="E533" s="154" t="s">
        <v>68</v>
      </c>
      <c r="F533" s="155" t="s">
        <v>397</v>
      </c>
      <c r="G533" s="155" t="s">
        <v>398</v>
      </c>
      <c r="H533" s="131"/>
    </row>
    <row r="534" spans="1:8" ht="12.75" customHeight="1">
      <c r="A534" s="156" t="s">
        <v>418</v>
      </c>
      <c r="B534" s="156" t="s">
        <v>504</v>
      </c>
      <c r="C534" s="157" t="e">
        <f>VLOOKUP(B534,#REF!,2,0)</f>
        <v>#REF!</v>
      </c>
      <c r="D534" s="156" t="e">
        <f>VLOOKUP(B534,#REF!,3,0)</f>
        <v>#REF!</v>
      </c>
      <c r="E534" s="158">
        <v>1</v>
      </c>
      <c r="F534" s="159" t="e">
        <f>VLOOKUP(B534,#REF!,13,0)</f>
        <v>#REF!</v>
      </c>
      <c r="G534" s="159" t="e">
        <f>IF(D534="","",E534*F534)</f>
        <v>#REF!</v>
      </c>
      <c r="H534" s="131"/>
    </row>
    <row r="535" spans="1:8" ht="12.75" customHeight="1">
      <c r="A535" s="156"/>
      <c r="B535" s="156"/>
      <c r="C535" s="157"/>
      <c r="D535" s="156"/>
      <c r="E535" s="158"/>
      <c r="F535" s="159"/>
      <c r="G535" s="159"/>
      <c r="H535" s="131"/>
    </row>
    <row r="536" spans="1:8" ht="12.75" customHeight="1">
      <c r="A536" s="684" t="s">
        <v>399</v>
      </c>
      <c r="B536" s="585"/>
      <c r="C536" s="585"/>
      <c r="D536" s="585"/>
      <c r="E536" s="585"/>
      <c r="F536" s="586"/>
      <c r="G536" s="160" t="e">
        <f>IF(F534="","",(SUM(G534:G535)))</f>
        <v>#REF!</v>
      </c>
      <c r="H536" s="131"/>
    </row>
    <row r="537" spans="1:8" ht="12.75" customHeight="1">
      <c r="A537" s="161"/>
      <c r="B537" s="162"/>
      <c r="C537" s="168"/>
      <c r="D537" s="162"/>
      <c r="E537" s="169"/>
      <c r="F537" s="170"/>
      <c r="G537" s="167"/>
      <c r="H537" s="131"/>
    </row>
    <row r="538" spans="1:8" ht="12.75" customHeight="1">
      <c r="A538" s="683" t="s">
        <v>400</v>
      </c>
      <c r="B538" s="585"/>
      <c r="C538" s="585"/>
      <c r="D538" s="585"/>
      <c r="E538" s="585"/>
      <c r="F538" s="585"/>
      <c r="G538" s="586"/>
      <c r="H538" s="131"/>
    </row>
    <row r="539" spans="1:8" ht="12.75" customHeight="1">
      <c r="A539" s="152" t="s">
        <v>381</v>
      </c>
      <c r="B539" s="152" t="s">
        <v>32</v>
      </c>
      <c r="C539" s="153" t="s">
        <v>396</v>
      </c>
      <c r="D539" s="152" t="s">
        <v>127</v>
      </c>
      <c r="E539" s="154" t="s">
        <v>68</v>
      </c>
      <c r="F539" s="155" t="s">
        <v>397</v>
      </c>
      <c r="G539" s="155" t="s">
        <v>398</v>
      </c>
      <c r="H539" s="131"/>
    </row>
    <row r="540" spans="1:8" ht="12.75" customHeight="1">
      <c r="A540" s="156"/>
      <c r="B540" s="156"/>
      <c r="C540" s="157" t="str">
        <f>IF(B540="","",IF(A540="SINAPI",VLOOKUP(B540,#REF!,2,0),IF(A540="COTAÇÃO",VLOOKUP(B540,#REF!,2,0))))</f>
        <v/>
      </c>
      <c r="D540" s="156" t="str">
        <f>IF(B540="","",IF(A540="SINAPI",VLOOKUP(B540,#REF!,3,0),IF(A540="COTAÇÃO",VLOOKUP(B540,#REF!,3,0))))</f>
        <v/>
      </c>
      <c r="E540" s="158"/>
      <c r="F540" s="159" t="str">
        <f>IF(B540="","",IF('Planilha Orçamentária'!$H$2="NÃO DESONERADO",(IF(A540="SINAPI",VLOOKUP(B540,#REF!,4,0),IF(A540="ORSE",VLOOKUP(B540,#REF!,4,0),IF(A540="COTAÇÃO",VLOOKUP(B540,#REF!,13,0))))),(IF(A540="SINAPI",VLOOKUP(B540,#REF!,4,0),IF(A540="ORSE",VLOOKUP(B540,#REF!,4,0),IF(A540="COTAÇÃO",VLOOKUP(B540,#REF!,13,0)))))))</f>
        <v/>
      </c>
      <c r="G540" s="159" t="str">
        <f t="shared" ref="G540:G541" si="28">IF(D540="","",E540*F540)</f>
        <v/>
      </c>
      <c r="H540" s="131"/>
    </row>
    <row r="541" spans="1:8" ht="12.75" customHeight="1">
      <c r="A541" s="156"/>
      <c r="B541" s="156"/>
      <c r="C541" s="157" t="str">
        <f>IF(B541="","",IF(A541="SINAPI",VLOOKUP(B541,#REF!,2,0),IF(A541="COTAÇÃO",VLOOKUP(B541,#REF!,2,0))))</f>
        <v/>
      </c>
      <c r="D541" s="156" t="str">
        <f>IF(B541="","",IF(A541="SINAPI",VLOOKUP(B541,#REF!,3,0),IF(A541="COTAÇÃO",VLOOKUP(B541,#REF!,3,0))))</f>
        <v/>
      </c>
      <c r="E541" s="158"/>
      <c r="F541" s="159" t="str">
        <f>IF(B541="","",IF('Planilha Orçamentária'!$H$2="NÃO DESONERADO",(IF(A541="SINAPI",VLOOKUP(B541,#REF!,4,0),IF(A541="ORSE",VLOOKUP(B541,#REF!,4,0),IF(A541="COTAÇÃO",VLOOKUP(B541,#REF!,13,0))))),(IF(A541="SINAPI",VLOOKUP(B541,#REF!,4,0),IF(A541="ORSE",VLOOKUP(B541,#REF!,4,0),IF(A541="COTAÇÃO",VLOOKUP(B541,#REF!,13,0)))))))</f>
        <v/>
      </c>
      <c r="G541" s="159" t="str">
        <f t="shared" si="28"/>
        <v/>
      </c>
      <c r="H541" s="131"/>
    </row>
    <row r="542" spans="1:8" ht="12.75" customHeight="1">
      <c r="A542" s="684" t="s">
        <v>399</v>
      </c>
      <c r="B542" s="585"/>
      <c r="C542" s="585"/>
      <c r="D542" s="585"/>
      <c r="E542" s="585"/>
      <c r="F542" s="586"/>
      <c r="G542" s="160" t="str">
        <f>IF(F540="","",(SUM(G540:G541)))</f>
        <v/>
      </c>
      <c r="H542" s="131"/>
    </row>
    <row r="543" spans="1:8" ht="12.75" customHeight="1">
      <c r="A543" s="161"/>
      <c r="B543" s="162"/>
      <c r="C543" s="171"/>
      <c r="D543" s="172"/>
      <c r="E543" s="173"/>
      <c r="F543" s="174"/>
      <c r="G543" s="175"/>
      <c r="H543" s="131"/>
    </row>
    <row r="544" spans="1:8" ht="12.75" customHeight="1">
      <c r="A544" s="685" t="s">
        <v>401</v>
      </c>
      <c r="B544" s="585"/>
      <c r="C544" s="585"/>
      <c r="D544" s="585"/>
      <c r="E544" s="585"/>
      <c r="F544" s="686"/>
      <c r="G544" s="176" t="e">
        <f>SUM(G530,G536,G542)</f>
        <v>#REF!</v>
      </c>
      <c r="H544" s="131"/>
    </row>
    <row r="545" spans="1:8" ht="12.75" customHeight="1">
      <c r="A545" s="177"/>
      <c r="B545" s="177"/>
      <c r="C545" s="178"/>
      <c r="D545" s="177"/>
      <c r="E545" s="179"/>
      <c r="F545" s="180" t="s">
        <v>420</v>
      </c>
      <c r="G545" s="180" t="e">
        <f>G544*#REF!</f>
        <v>#REF!</v>
      </c>
      <c r="H545" s="131"/>
    </row>
    <row r="546" spans="1:8" ht="12.75" customHeight="1">
      <c r="A546" s="177"/>
      <c r="B546" s="177"/>
      <c r="C546" s="178"/>
      <c r="D546" s="177"/>
      <c r="E546" s="179"/>
      <c r="F546" s="180"/>
      <c r="G546" s="180"/>
      <c r="H546" s="131"/>
    </row>
    <row r="547" spans="1:8" ht="12.75" customHeight="1">
      <c r="A547" s="17"/>
      <c r="B547" s="18"/>
      <c r="C547" s="116"/>
      <c r="D547" s="18"/>
      <c r="E547" s="18"/>
      <c r="F547" s="128"/>
      <c r="G547" s="31"/>
      <c r="H547" s="131"/>
    </row>
    <row r="548" spans="1:8" ht="12.75" customHeight="1">
      <c r="A548" s="193" t="s">
        <v>32</v>
      </c>
      <c r="B548" s="194" t="s">
        <v>24</v>
      </c>
      <c r="C548" s="687" t="s">
        <v>67</v>
      </c>
      <c r="D548" s="589"/>
      <c r="E548" s="589"/>
      <c r="F548" s="596"/>
      <c r="G548" s="195" t="s">
        <v>27</v>
      </c>
      <c r="H548" s="131"/>
    </row>
    <row r="549" spans="1:8" ht="12.75" customHeight="1">
      <c r="A549" s="147" t="s">
        <v>505</v>
      </c>
      <c r="B549" s="148" t="s">
        <v>506</v>
      </c>
      <c r="C549" s="693" t="s">
        <v>507</v>
      </c>
      <c r="D549" s="689"/>
      <c r="E549" s="689"/>
      <c r="F549" s="149" t="e">
        <f>G568</f>
        <v>#REF!</v>
      </c>
      <c r="G549" s="196" t="s">
        <v>127</v>
      </c>
      <c r="H549" s="131"/>
    </row>
    <row r="550" spans="1:8" ht="12.75" customHeight="1">
      <c r="A550" s="690" t="s">
        <v>395</v>
      </c>
      <c r="B550" s="689"/>
      <c r="C550" s="689"/>
      <c r="D550" s="689"/>
      <c r="E550" s="689"/>
      <c r="F550" s="689"/>
      <c r="G550" s="591"/>
      <c r="H550" s="131"/>
    </row>
    <row r="551" spans="1:8" ht="12.75" customHeight="1">
      <c r="A551" s="152" t="s">
        <v>381</v>
      </c>
      <c r="B551" s="152" t="s">
        <v>32</v>
      </c>
      <c r="C551" s="153" t="s">
        <v>396</v>
      </c>
      <c r="D551" s="152" t="s">
        <v>127</v>
      </c>
      <c r="E551" s="154" t="s">
        <v>68</v>
      </c>
      <c r="F551" s="155" t="s">
        <v>397</v>
      </c>
      <c r="G551" s="155" t="s">
        <v>398</v>
      </c>
      <c r="H551" s="131"/>
    </row>
    <row r="552" spans="1:8" ht="12.75" customHeight="1">
      <c r="A552" s="156"/>
      <c r="B552" s="156"/>
      <c r="C552" s="157"/>
      <c r="D552" s="156"/>
      <c r="E552" s="158"/>
      <c r="F552" s="159"/>
      <c r="G552" s="159"/>
      <c r="H552" s="131"/>
    </row>
    <row r="553" spans="1:8" ht="12.75" customHeight="1">
      <c r="A553" s="156"/>
      <c r="B553" s="156"/>
      <c r="C553" s="157"/>
      <c r="D553" s="156"/>
      <c r="E553" s="158"/>
      <c r="F553" s="159"/>
      <c r="G553" s="159"/>
      <c r="H553" s="131"/>
    </row>
    <row r="554" spans="1:8" ht="12.75" customHeight="1">
      <c r="A554" s="684" t="s">
        <v>399</v>
      </c>
      <c r="B554" s="585"/>
      <c r="C554" s="585"/>
      <c r="D554" s="585"/>
      <c r="E554" s="585"/>
      <c r="F554" s="586"/>
      <c r="G554" s="160" t="str">
        <f>IF(F552="","",(SUM(G552:G553)))</f>
        <v/>
      </c>
      <c r="H554" s="131"/>
    </row>
    <row r="555" spans="1:8" ht="12.75" customHeight="1">
      <c r="A555" s="161"/>
      <c r="B555" s="162"/>
      <c r="C555" s="163"/>
      <c r="D555" s="164"/>
      <c r="E555" s="165"/>
      <c r="F555" s="166"/>
      <c r="G555" s="167"/>
      <c r="H555" s="131"/>
    </row>
    <row r="556" spans="1:8" ht="12.75" customHeight="1">
      <c r="A556" s="683" t="s">
        <v>386</v>
      </c>
      <c r="B556" s="585"/>
      <c r="C556" s="585"/>
      <c r="D556" s="585"/>
      <c r="E556" s="585"/>
      <c r="F556" s="585"/>
      <c r="G556" s="586"/>
      <c r="H556" s="131"/>
    </row>
    <row r="557" spans="1:8" ht="12.75" customHeight="1">
      <c r="A557" s="152" t="s">
        <v>381</v>
      </c>
      <c r="B557" s="152" t="s">
        <v>32</v>
      </c>
      <c r="C557" s="153" t="s">
        <v>396</v>
      </c>
      <c r="D557" s="152" t="s">
        <v>127</v>
      </c>
      <c r="E557" s="154" t="s">
        <v>68</v>
      </c>
      <c r="F557" s="155" t="s">
        <v>397</v>
      </c>
      <c r="G557" s="155" t="s">
        <v>398</v>
      </c>
      <c r="H557" s="131"/>
    </row>
    <row r="558" spans="1:8" ht="12.75" customHeight="1">
      <c r="A558" s="156" t="s">
        <v>418</v>
      </c>
      <c r="B558" s="156" t="s">
        <v>508</v>
      </c>
      <c r="C558" s="157" t="e">
        <f>VLOOKUP(B558,#REF!,2,0)</f>
        <v>#REF!</v>
      </c>
      <c r="D558" s="156" t="e">
        <f>VLOOKUP(B558,#REF!,3,0)</f>
        <v>#REF!</v>
      </c>
      <c r="E558" s="158">
        <v>1</v>
      </c>
      <c r="F558" s="159" t="e">
        <f>VLOOKUP(B558,#REF!,13,0)</f>
        <v>#REF!</v>
      </c>
      <c r="G558" s="159" t="e">
        <f>IF(D558="","",E558*F558)</f>
        <v>#REF!</v>
      </c>
      <c r="H558" s="131"/>
    </row>
    <row r="559" spans="1:8" ht="12.75" customHeight="1">
      <c r="A559" s="156"/>
      <c r="B559" s="156"/>
      <c r="C559" s="157"/>
      <c r="D559" s="156"/>
      <c r="E559" s="158"/>
      <c r="F559" s="159"/>
      <c r="G559" s="159"/>
      <c r="H559" s="131"/>
    </row>
    <row r="560" spans="1:8" ht="12.75" customHeight="1">
      <c r="A560" s="684" t="s">
        <v>399</v>
      </c>
      <c r="B560" s="585"/>
      <c r="C560" s="585"/>
      <c r="D560" s="585"/>
      <c r="E560" s="585"/>
      <c r="F560" s="586"/>
      <c r="G560" s="160" t="e">
        <f>IF(F558="","",(SUM(G558:G559)))</f>
        <v>#REF!</v>
      </c>
      <c r="H560" s="131"/>
    </row>
    <row r="561" spans="1:8" ht="12.75" customHeight="1">
      <c r="A561" s="161"/>
      <c r="B561" s="162"/>
      <c r="C561" s="168"/>
      <c r="D561" s="162"/>
      <c r="E561" s="169"/>
      <c r="F561" s="170"/>
      <c r="G561" s="167"/>
      <c r="H561" s="131"/>
    </row>
    <row r="562" spans="1:8" ht="12.75" customHeight="1">
      <c r="A562" s="683" t="s">
        <v>400</v>
      </c>
      <c r="B562" s="585"/>
      <c r="C562" s="585"/>
      <c r="D562" s="585"/>
      <c r="E562" s="585"/>
      <c r="F562" s="585"/>
      <c r="G562" s="586"/>
      <c r="H562" s="131"/>
    </row>
    <row r="563" spans="1:8" ht="12.75" customHeight="1">
      <c r="A563" s="152" t="s">
        <v>381</v>
      </c>
      <c r="B563" s="152" t="s">
        <v>32</v>
      </c>
      <c r="C563" s="153" t="s">
        <v>396</v>
      </c>
      <c r="D563" s="152" t="s">
        <v>127</v>
      </c>
      <c r="E563" s="154" t="s">
        <v>68</v>
      </c>
      <c r="F563" s="155" t="s">
        <v>397</v>
      </c>
      <c r="G563" s="155" t="s">
        <v>398</v>
      </c>
      <c r="H563" s="131"/>
    </row>
    <row r="564" spans="1:8" ht="12.75" customHeight="1">
      <c r="A564" s="156"/>
      <c r="B564" s="156"/>
      <c r="C564" s="157" t="str">
        <f>IF(B564="","",IF(A564="SINAPI",VLOOKUP(B564,#REF!,2,0),IF(A564="COTAÇÃO",VLOOKUP(B564,#REF!,2,0))))</f>
        <v/>
      </c>
      <c r="D564" s="156" t="str">
        <f>IF(B564="","",IF(A564="SINAPI",VLOOKUP(B564,#REF!,3,0),IF(A564="COTAÇÃO",VLOOKUP(B564,#REF!,3,0))))</f>
        <v/>
      </c>
      <c r="E564" s="158"/>
      <c r="F564" s="159" t="str">
        <f>IF(B564="","",IF('Planilha Orçamentária'!$H$2="NÃO DESONERADO",(IF(A564="SINAPI",VLOOKUP(B564,#REF!,4,0),IF(A564="ORSE",VLOOKUP(B564,#REF!,4,0),IF(A564="COTAÇÃO",VLOOKUP(B564,#REF!,13,0))))),(IF(A564="SINAPI",VLOOKUP(B564,#REF!,4,0),IF(A564="ORSE",VLOOKUP(B564,#REF!,4,0),IF(A564="COTAÇÃO",VLOOKUP(B564,#REF!,13,0)))))))</f>
        <v/>
      </c>
      <c r="G564" s="159" t="str">
        <f t="shared" ref="G564:G565" si="29">IF(D564="","",E564*F564)</f>
        <v/>
      </c>
      <c r="H564" s="131"/>
    </row>
    <row r="565" spans="1:8" ht="12.75" customHeight="1">
      <c r="A565" s="156"/>
      <c r="B565" s="156"/>
      <c r="C565" s="157" t="str">
        <f>IF(B565="","",IF(A565="SINAPI",VLOOKUP(B565,#REF!,2,0),IF(A565="COTAÇÃO",VLOOKUP(B565,#REF!,2,0))))</f>
        <v/>
      </c>
      <c r="D565" s="156" t="str">
        <f>IF(B565="","",IF(A565="SINAPI",VLOOKUP(B565,#REF!,3,0),IF(A565="COTAÇÃO",VLOOKUP(B565,#REF!,3,0))))</f>
        <v/>
      </c>
      <c r="E565" s="158"/>
      <c r="F565" s="159" t="str">
        <f>IF(B565="","",IF('Planilha Orçamentária'!$H$2="NÃO DESONERADO",(IF(A565="SINAPI",VLOOKUP(B565,#REF!,4,0),IF(A565="ORSE",VLOOKUP(B565,#REF!,4,0),IF(A565="COTAÇÃO",VLOOKUP(B565,#REF!,13,0))))),(IF(A565="SINAPI",VLOOKUP(B565,#REF!,4,0),IF(A565="ORSE",VLOOKUP(B565,#REF!,4,0),IF(A565="COTAÇÃO",VLOOKUP(B565,#REF!,13,0)))))))</f>
        <v/>
      </c>
      <c r="G565" s="159" t="str">
        <f t="shared" si="29"/>
        <v/>
      </c>
      <c r="H565" s="131"/>
    </row>
    <row r="566" spans="1:8" ht="12.75" customHeight="1">
      <c r="A566" s="684" t="s">
        <v>399</v>
      </c>
      <c r="B566" s="585"/>
      <c r="C566" s="585"/>
      <c r="D566" s="585"/>
      <c r="E566" s="585"/>
      <c r="F566" s="586"/>
      <c r="G566" s="160" t="str">
        <f>IF(F564="","",(SUM(G564:G565)))</f>
        <v/>
      </c>
      <c r="H566" s="131"/>
    </row>
    <row r="567" spans="1:8" ht="12.75" customHeight="1">
      <c r="A567" s="161"/>
      <c r="B567" s="162"/>
      <c r="C567" s="171"/>
      <c r="D567" s="172"/>
      <c r="E567" s="173"/>
      <c r="F567" s="174"/>
      <c r="G567" s="175"/>
      <c r="H567" s="131"/>
    </row>
    <row r="568" spans="1:8" ht="12.75" customHeight="1">
      <c r="A568" s="685" t="s">
        <v>401</v>
      </c>
      <c r="B568" s="585"/>
      <c r="C568" s="585"/>
      <c r="D568" s="585"/>
      <c r="E568" s="585"/>
      <c r="F568" s="686"/>
      <c r="G568" s="176" t="e">
        <f>SUM(G554,G560,G566)</f>
        <v>#REF!</v>
      </c>
      <c r="H568" s="131"/>
    </row>
    <row r="569" spans="1:8" ht="12.75" customHeight="1">
      <c r="A569" s="177"/>
      <c r="B569" s="177"/>
      <c r="C569" s="178"/>
      <c r="D569" s="177"/>
      <c r="E569" s="179"/>
      <c r="F569" s="180" t="s">
        <v>420</v>
      </c>
      <c r="G569" s="180" t="e">
        <f>G568*#REF!</f>
        <v>#REF!</v>
      </c>
      <c r="H569" s="131"/>
    </row>
    <row r="570" spans="1:8" ht="12.75" customHeight="1">
      <c r="A570" s="177"/>
      <c r="B570" s="177"/>
      <c r="C570" s="178"/>
      <c r="D570" s="177"/>
      <c r="E570" s="179"/>
      <c r="F570" s="180"/>
      <c r="G570" s="180"/>
      <c r="H570" s="131"/>
    </row>
    <row r="571" spans="1:8" ht="12.75" customHeight="1">
      <c r="A571" s="17"/>
      <c r="B571" s="18"/>
      <c r="C571" s="116"/>
      <c r="D571" s="18"/>
      <c r="E571" s="18"/>
      <c r="F571" s="128"/>
      <c r="G571" s="31"/>
      <c r="H571" s="131"/>
    </row>
    <row r="572" spans="1:8" ht="12.75" customHeight="1">
      <c r="A572" s="193" t="s">
        <v>32</v>
      </c>
      <c r="B572" s="194" t="s">
        <v>24</v>
      </c>
      <c r="C572" s="687" t="s">
        <v>67</v>
      </c>
      <c r="D572" s="589"/>
      <c r="E572" s="589"/>
      <c r="F572" s="596"/>
      <c r="G572" s="195" t="s">
        <v>27</v>
      </c>
      <c r="H572" s="131"/>
    </row>
    <row r="573" spans="1:8" ht="12.75" customHeight="1">
      <c r="A573" s="147" t="s">
        <v>509</v>
      </c>
      <c r="B573" s="148" t="s">
        <v>510</v>
      </c>
      <c r="C573" s="693" t="s">
        <v>511</v>
      </c>
      <c r="D573" s="689"/>
      <c r="E573" s="689"/>
      <c r="F573" s="149" t="e">
        <f>G592</f>
        <v>#REF!</v>
      </c>
      <c r="G573" s="196" t="s">
        <v>127</v>
      </c>
      <c r="H573" s="131"/>
    </row>
    <row r="574" spans="1:8" ht="12.75" customHeight="1">
      <c r="A574" s="690" t="s">
        <v>395</v>
      </c>
      <c r="B574" s="689"/>
      <c r="C574" s="689"/>
      <c r="D574" s="689"/>
      <c r="E574" s="689"/>
      <c r="F574" s="689"/>
      <c r="G574" s="591"/>
      <c r="H574" s="131"/>
    </row>
    <row r="575" spans="1:8" ht="12.75" customHeight="1">
      <c r="A575" s="152" t="s">
        <v>381</v>
      </c>
      <c r="B575" s="152" t="s">
        <v>32</v>
      </c>
      <c r="C575" s="153" t="s">
        <v>396</v>
      </c>
      <c r="D575" s="152" t="s">
        <v>127</v>
      </c>
      <c r="E575" s="154" t="s">
        <v>68</v>
      </c>
      <c r="F575" s="155" t="s">
        <v>397</v>
      </c>
      <c r="G575" s="155" t="s">
        <v>398</v>
      </c>
      <c r="H575" s="131"/>
    </row>
    <row r="576" spans="1:8" ht="12.75" customHeight="1">
      <c r="A576" s="156"/>
      <c r="B576" s="156"/>
      <c r="C576" s="157"/>
      <c r="D576" s="156"/>
      <c r="E576" s="158"/>
      <c r="F576" s="159"/>
      <c r="G576" s="159"/>
      <c r="H576" s="131"/>
    </row>
    <row r="577" spans="1:8" ht="12.75" customHeight="1">
      <c r="A577" s="156"/>
      <c r="B577" s="156"/>
      <c r="C577" s="157"/>
      <c r="D577" s="156"/>
      <c r="E577" s="158"/>
      <c r="F577" s="159"/>
      <c r="G577" s="159"/>
      <c r="H577" s="131"/>
    </row>
    <row r="578" spans="1:8" ht="12.75" customHeight="1">
      <c r="A578" s="684" t="s">
        <v>399</v>
      </c>
      <c r="B578" s="585"/>
      <c r="C578" s="585"/>
      <c r="D578" s="585"/>
      <c r="E578" s="585"/>
      <c r="F578" s="586"/>
      <c r="G578" s="160" t="str">
        <f>IF(F576="","",(SUM(G576:G577)))</f>
        <v/>
      </c>
      <c r="H578" s="131"/>
    </row>
    <row r="579" spans="1:8" ht="12.75" customHeight="1">
      <c r="A579" s="161"/>
      <c r="B579" s="162"/>
      <c r="C579" s="163"/>
      <c r="D579" s="164"/>
      <c r="E579" s="165"/>
      <c r="F579" s="166"/>
      <c r="G579" s="167"/>
      <c r="H579" s="131"/>
    </row>
    <row r="580" spans="1:8" ht="12.75" customHeight="1">
      <c r="A580" s="683" t="s">
        <v>386</v>
      </c>
      <c r="B580" s="585"/>
      <c r="C580" s="585"/>
      <c r="D580" s="585"/>
      <c r="E580" s="585"/>
      <c r="F580" s="585"/>
      <c r="G580" s="586"/>
      <c r="H580" s="131"/>
    </row>
    <row r="581" spans="1:8" ht="12.75" customHeight="1">
      <c r="A581" s="152" t="s">
        <v>381</v>
      </c>
      <c r="B581" s="152" t="s">
        <v>32</v>
      </c>
      <c r="C581" s="153" t="s">
        <v>396</v>
      </c>
      <c r="D581" s="152" t="s">
        <v>127</v>
      </c>
      <c r="E581" s="154" t="s">
        <v>68</v>
      </c>
      <c r="F581" s="155" t="s">
        <v>397</v>
      </c>
      <c r="G581" s="155" t="s">
        <v>398</v>
      </c>
      <c r="H581" s="131"/>
    </row>
    <row r="582" spans="1:8" ht="12.75" customHeight="1">
      <c r="A582" s="156" t="s">
        <v>418</v>
      </c>
      <c r="B582" s="156" t="s">
        <v>512</v>
      </c>
      <c r="C582" s="157" t="e">
        <f>VLOOKUP(B582,#REF!,2,0)</f>
        <v>#REF!</v>
      </c>
      <c r="D582" s="156" t="e">
        <f>VLOOKUP(B582,#REF!,3,0)</f>
        <v>#REF!</v>
      </c>
      <c r="E582" s="158">
        <v>1</v>
      </c>
      <c r="F582" s="159" t="e">
        <f>VLOOKUP(B582,#REF!,13,0)</f>
        <v>#REF!</v>
      </c>
      <c r="G582" s="159" t="e">
        <f>IF(D582="","",E582*F582)</f>
        <v>#REF!</v>
      </c>
      <c r="H582" s="131"/>
    </row>
    <row r="583" spans="1:8" ht="12.75" customHeight="1">
      <c r="A583" s="156"/>
      <c r="B583" s="156"/>
      <c r="C583" s="157"/>
      <c r="D583" s="156"/>
      <c r="E583" s="158"/>
      <c r="F583" s="159"/>
      <c r="G583" s="159"/>
      <c r="H583" s="131"/>
    </row>
    <row r="584" spans="1:8" ht="12.75" customHeight="1">
      <c r="A584" s="684" t="s">
        <v>399</v>
      </c>
      <c r="B584" s="585"/>
      <c r="C584" s="585"/>
      <c r="D584" s="585"/>
      <c r="E584" s="585"/>
      <c r="F584" s="586"/>
      <c r="G584" s="160" t="e">
        <f>IF(F582="","",(SUM(G582:G583)))</f>
        <v>#REF!</v>
      </c>
      <c r="H584" s="131"/>
    </row>
    <row r="585" spans="1:8" ht="12.75" customHeight="1">
      <c r="A585" s="161"/>
      <c r="B585" s="162"/>
      <c r="C585" s="168"/>
      <c r="D585" s="162"/>
      <c r="E585" s="169"/>
      <c r="F585" s="170"/>
      <c r="G585" s="167"/>
      <c r="H585" s="131"/>
    </row>
    <row r="586" spans="1:8" ht="12.75" customHeight="1">
      <c r="A586" s="683" t="s">
        <v>400</v>
      </c>
      <c r="B586" s="585"/>
      <c r="C586" s="585"/>
      <c r="D586" s="585"/>
      <c r="E586" s="585"/>
      <c r="F586" s="585"/>
      <c r="G586" s="586"/>
      <c r="H586" s="131"/>
    </row>
    <row r="587" spans="1:8" ht="12.75" customHeight="1">
      <c r="A587" s="152" t="s">
        <v>381</v>
      </c>
      <c r="B587" s="152" t="s">
        <v>32</v>
      </c>
      <c r="C587" s="153" t="s">
        <v>396</v>
      </c>
      <c r="D587" s="152" t="s">
        <v>127</v>
      </c>
      <c r="E587" s="154" t="s">
        <v>68</v>
      </c>
      <c r="F587" s="155" t="s">
        <v>397</v>
      </c>
      <c r="G587" s="155" t="s">
        <v>398</v>
      </c>
      <c r="H587" s="131"/>
    </row>
    <row r="588" spans="1:8" ht="12.75" customHeight="1">
      <c r="A588" s="156"/>
      <c r="B588" s="156"/>
      <c r="C588" s="157" t="str">
        <f>IF(B588="","",IF(A588="SINAPI",VLOOKUP(B588,#REF!,2,0),IF(A588="COTAÇÃO",VLOOKUP(B588,#REF!,2,0))))</f>
        <v/>
      </c>
      <c r="D588" s="156" t="str">
        <f>IF(B588="","",IF(A588="SINAPI",VLOOKUP(B588,#REF!,3,0),IF(A588="COTAÇÃO",VLOOKUP(B588,#REF!,3,0))))</f>
        <v/>
      </c>
      <c r="E588" s="158"/>
      <c r="F588" s="159" t="str">
        <f>IF(B588="","",IF('Planilha Orçamentária'!$H$2="NÃO DESONERADO",(IF(A588="SINAPI",VLOOKUP(B588,#REF!,4,0),IF(A588="ORSE",VLOOKUP(B588,#REF!,4,0),IF(A588="COTAÇÃO",VLOOKUP(B588,#REF!,13,0))))),(IF(A588="SINAPI",VLOOKUP(B588,#REF!,4,0),IF(A588="ORSE",VLOOKUP(B588,#REF!,4,0),IF(A588="COTAÇÃO",VLOOKUP(B588,#REF!,13,0)))))))</f>
        <v/>
      </c>
      <c r="G588" s="159" t="str">
        <f t="shared" ref="G588:G589" si="30">IF(D588="","",E588*F588)</f>
        <v/>
      </c>
      <c r="H588" s="131"/>
    </row>
    <row r="589" spans="1:8" ht="12.75" customHeight="1">
      <c r="A589" s="156"/>
      <c r="B589" s="156"/>
      <c r="C589" s="157" t="str">
        <f>IF(B589="","",IF(A589="SINAPI",VLOOKUP(B589,#REF!,2,0),IF(A589="COTAÇÃO",VLOOKUP(B589,#REF!,2,0))))</f>
        <v/>
      </c>
      <c r="D589" s="156" t="str">
        <f>IF(B589="","",IF(A589="SINAPI",VLOOKUP(B589,#REF!,3,0),IF(A589="COTAÇÃO",VLOOKUP(B589,#REF!,3,0))))</f>
        <v/>
      </c>
      <c r="E589" s="158"/>
      <c r="F589" s="159" t="str">
        <f>IF(B589="","",IF('Planilha Orçamentária'!$H$2="NÃO DESONERADO",(IF(A589="SINAPI",VLOOKUP(B589,#REF!,4,0),IF(A589="ORSE",VLOOKUP(B589,#REF!,4,0),IF(A589="COTAÇÃO",VLOOKUP(B589,#REF!,13,0))))),(IF(A589="SINAPI",VLOOKUP(B589,#REF!,4,0),IF(A589="ORSE",VLOOKUP(B589,#REF!,4,0),IF(A589="COTAÇÃO",VLOOKUP(B589,#REF!,13,0)))))))</f>
        <v/>
      </c>
      <c r="G589" s="159" t="str">
        <f t="shared" si="30"/>
        <v/>
      </c>
      <c r="H589" s="131"/>
    </row>
    <row r="590" spans="1:8" ht="12.75" customHeight="1">
      <c r="A590" s="684" t="s">
        <v>399</v>
      </c>
      <c r="B590" s="585"/>
      <c r="C590" s="585"/>
      <c r="D590" s="585"/>
      <c r="E590" s="585"/>
      <c r="F590" s="586"/>
      <c r="G590" s="160" t="str">
        <f>IF(F588="","",(SUM(G588:G589)))</f>
        <v/>
      </c>
      <c r="H590" s="131"/>
    </row>
    <row r="591" spans="1:8" ht="12.75" customHeight="1">
      <c r="A591" s="161"/>
      <c r="B591" s="162"/>
      <c r="C591" s="171"/>
      <c r="D591" s="172"/>
      <c r="E591" s="173"/>
      <c r="F591" s="174"/>
      <c r="G591" s="175"/>
      <c r="H591" s="131"/>
    </row>
    <row r="592" spans="1:8" ht="12.75" customHeight="1">
      <c r="A592" s="685" t="s">
        <v>401</v>
      </c>
      <c r="B592" s="585"/>
      <c r="C592" s="585"/>
      <c r="D592" s="585"/>
      <c r="E592" s="585"/>
      <c r="F592" s="686"/>
      <c r="G592" s="176" t="e">
        <f>SUM(G578,G584,G590)</f>
        <v>#REF!</v>
      </c>
      <c r="H592" s="131"/>
    </row>
    <row r="593" spans="1:8" ht="12.75" customHeight="1">
      <c r="A593" s="177"/>
      <c r="B593" s="177"/>
      <c r="C593" s="178"/>
      <c r="D593" s="177"/>
      <c r="E593" s="179"/>
      <c r="F593" s="180" t="s">
        <v>420</v>
      </c>
      <c r="G593" s="180" t="e">
        <f>G592*#REF!</f>
        <v>#REF!</v>
      </c>
      <c r="H593" s="131"/>
    </row>
    <row r="594" spans="1:8" ht="12.75" customHeight="1">
      <c r="A594" s="177"/>
      <c r="B594" s="177"/>
      <c r="C594" s="178"/>
      <c r="D594" s="177"/>
      <c r="E594" s="179"/>
      <c r="F594" s="180"/>
      <c r="G594" s="180"/>
      <c r="H594" s="131"/>
    </row>
    <row r="595" spans="1:8" ht="12.75" customHeight="1">
      <c r="A595" s="17"/>
      <c r="B595" s="18"/>
      <c r="C595" s="116"/>
      <c r="D595" s="18"/>
      <c r="E595" s="18"/>
      <c r="F595" s="128"/>
      <c r="G595" s="31"/>
      <c r="H595" s="131"/>
    </row>
    <row r="596" spans="1:8" ht="12.75" customHeight="1">
      <c r="A596" s="193" t="s">
        <v>32</v>
      </c>
      <c r="B596" s="194" t="s">
        <v>24</v>
      </c>
      <c r="C596" s="687" t="s">
        <v>67</v>
      </c>
      <c r="D596" s="589"/>
      <c r="E596" s="589"/>
      <c r="F596" s="596"/>
      <c r="G596" s="195" t="s">
        <v>27</v>
      </c>
      <c r="H596" s="131"/>
    </row>
    <row r="597" spans="1:8" ht="12.75" customHeight="1">
      <c r="A597" s="147" t="s">
        <v>513</v>
      </c>
      <c r="B597" s="148" t="s">
        <v>514</v>
      </c>
      <c r="C597" s="693" t="s">
        <v>515</v>
      </c>
      <c r="D597" s="689"/>
      <c r="E597" s="689"/>
      <c r="F597" s="149" t="e">
        <f>G616</f>
        <v>#REF!</v>
      </c>
      <c r="G597" s="196" t="s">
        <v>127</v>
      </c>
      <c r="H597" s="131"/>
    </row>
    <row r="598" spans="1:8" ht="12.75" customHeight="1">
      <c r="A598" s="690" t="s">
        <v>395</v>
      </c>
      <c r="B598" s="689"/>
      <c r="C598" s="689"/>
      <c r="D598" s="689"/>
      <c r="E598" s="689"/>
      <c r="F598" s="689"/>
      <c r="G598" s="591"/>
      <c r="H598" s="131"/>
    </row>
    <row r="599" spans="1:8" ht="12.75" customHeight="1">
      <c r="A599" s="152" t="s">
        <v>381</v>
      </c>
      <c r="B599" s="152" t="s">
        <v>32</v>
      </c>
      <c r="C599" s="153" t="s">
        <v>396</v>
      </c>
      <c r="D599" s="152" t="s">
        <v>127</v>
      </c>
      <c r="E599" s="154" t="s">
        <v>68</v>
      </c>
      <c r="F599" s="155" t="s">
        <v>397</v>
      </c>
      <c r="G599" s="155" t="s">
        <v>398</v>
      </c>
      <c r="H599" s="131"/>
    </row>
    <row r="600" spans="1:8" ht="12.75" customHeight="1">
      <c r="A600" s="156"/>
      <c r="B600" s="156"/>
      <c r="C600" s="157"/>
      <c r="D600" s="156"/>
      <c r="E600" s="158"/>
      <c r="F600" s="159"/>
      <c r="G600" s="159"/>
      <c r="H600" s="131"/>
    </row>
    <row r="601" spans="1:8" ht="12.75" customHeight="1">
      <c r="A601" s="156"/>
      <c r="B601" s="156"/>
      <c r="C601" s="157"/>
      <c r="D601" s="156"/>
      <c r="E601" s="158"/>
      <c r="F601" s="159"/>
      <c r="G601" s="159"/>
      <c r="H601" s="131"/>
    </row>
    <row r="602" spans="1:8" ht="12.75" customHeight="1">
      <c r="A602" s="684" t="s">
        <v>399</v>
      </c>
      <c r="B602" s="585"/>
      <c r="C602" s="585"/>
      <c r="D602" s="585"/>
      <c r="E602" s="585"/>
      <c r="F602" s="586"/>
      <c r="G602" s="160" t="str">
        <f>IF(F600="","",(SUM(G600:G601)))</f>
        <v/>
      </c>
      <c r="H602" s="131"/>
    </row>
    <row r="603" spans="1:8" ht="12.75" customHeight="1">
      <c r="A603" s="161"/>
      <c r="B603" s="162"/>
      <c r="C603" s="163"/>
      <c r="D603" s="164"/>
      <c r="E603" s="165"/>
      <c r="F603" s="166"/>
      <c r="G603" s="167"/>
      <c r="H603" s="131"/>
    </row>
    <row r="604" spans="1:8" ht="12.75" customHeight="1">
      <c r="A604" s="683" t="s">
        <v>386</v>
      </c>
      <c r="B604" s="585"/>
      <c r="C604" s="585"/>
      <c r="D604" s="585"/>
      <c r="E604" s="585"/>
      <c r="F604" s="585"/>
      <c r="G604" s="586"/>
      <c r="H604" s="131"/>
    </row>
    <row r="605" spans="1:8" ht="12.75" customHeight="1">
      <c r="A605" s="152" t="s">
        <v>381</v>
      </c>
      <c r="B605" s="152" t="s">
        <v>32</v>
      </c>
      <c r="C605" s="153" t="s">
        <v>396</v>
      </c>
      <c r="D605" s="152" t="s">
        <v>127</v>
      </c>
      <c r="E605" s="154" t="s">
        <v>68</v>
      </c>
      <c r="F605" s="155" t="s">
        <v>397</v>
      </c>
      <c r="G605" s="155" t="s">
        <v>398</v>
      </c>
      <c r="H605" s="131"/>
    </row>
    <row r="606" spans="1:8" ht="12.75" customHeight="1">
      <c r="A606" s="156" t="s">
        <v>418</v>
      </c>
      <c r="B606" s="156" t="s">
        <v>516</v>
      </c>
      <c r="C606" s="157" t="e">
        <f>VLOOKUP(B606,#REF!,2,0)</f>
        <v>#REF!</v>
      </c>
      <c r="D606" s="156" t="e">
        <f>VLOOKUP(B606,#REF!,3,0)</f>
        <v>#REF!</v>
      </c>
      <c r="E606" s="158">
        <v>1</v>
      </c>
      <c r="F606" s="159" t="e">
        <f>VLOOKUP(B606,#REF!,13,0)</f>
        <v>#REF!</v>
      </c>
      <c r="G606" s="159" t="e">
        <f>IF(D606="","",E606*F606)</f>
        <v>#REF!</v>
      </c>
      <c r="H606" s="131"/>
    </row>
    <row r="607" spans="1:8" ht="12.75" customHeight="1">
      <c r="A607" s="156"/>
      <c r="B607" s="156"/>
      <c r="C607" s="157"/>
      <c r="D607" s="156"/>
      <c r="E607" s="158"/>
      <c r="F607" s="159"/>
      <c r="G607" s="159"/>
      <c r="H607" s="131"/>
    </row>
    <row r="608" spans="1:8" ht="12.75" customHeight="1">
      <c r="A608" s="684" t="s">
        <v>399</v>
      </c>
      <c r="B608" s="585"/>
      <c r="C608" s="585"/>
      <c r="D608" s="585"/>
      <c r="E608" s="585"/>
      <c r="F608" s="586"/>
      <c r="G608" s="160" t="e">
        <f>IF(F606="","",(SUM(G606:G607)))</f>
        <v>#REF!</v>
      </c>
      <c r="H608" s="131"/>
    </row>
    <row r="609" spans="1:8" ht="12.75" customHeight="1">
      <c r="A609" s="161"/>
      <c r="B609" s="162"/>
      <c r="C609" s="168"/>
      <c r="D609" s="162"/>
      <c r="E609" s="169"/>
      <c r="F609" s="170"/>
      <c r="G609" s="167"/>
      <c r="H609" s="131"/>
    </row>
    <row r="610" spans="1:8" ht="12.75" customHeight="1">
      <c r="A610" s="683" t="s">
        <v>400</v>
      </c>
      <c r="B610" s="585"/>
      <c r="C610" s="585"/>
      <c r="D610" s="585"/>
      <c r="E610" s="585"/>
      <c r="F610" s="585"/>
      <c r="G610" s="586"/>
      <c r="H610" s="131"/>
    </row>
    <row r="611" spans="1:8" ht="12.75" customHeight="1">
      <c r="A611" s="152" t="s">
        <v>381</v>
      </c>
      <c r="B611" s="152" t="s">
        <v>32</v>
      </c>
      <c r="C611" s="153" t="s">
        <v>396</v>
      </c>
      <c r="D611" s="152" t="s">
        <v>127</v>
      </c>
      <c r="E611" s="154" t="s">
        <v>68</v>
      </c>
      <c r="F611" s="155" t="s">
        <v>397</v>
      </c>
      <c r="G611" s="155" t="s">
        <v>398</v>
      </c>
      <c r="H611" s="131"/>
    </row>
    <row r="612" spans="1:8" ht="12.75" customHeight="1">
      <c r="A612" s="156"/>
      <c r="B612" s="156"/>
      <c r="C612" s="157" t="str">
        <f>IF(B612="","",IF(A612="SINAPI",VLOOKUP(B612,#REF!,2,0),IF(A612="COTAÇÃO",VLOOKUP(B612,#REF!,2,0))))</f>
        <v/>
      </c>
      <c r="D612" s="156" t="str">
        <f>IF(B612="","",IF(A612="SINAPI",VLOOKUP(B612,#REF!,3,0),IF(A612="COTAÇÃO",VLOOKUP(B612,#REF!,3,0))))</f>
        <v/>
      </c>
      <c r="E612" s="158"/>
      <c r="F612" s="159" t="str">
        <f>IF(B612="","",IF('Planilha Orçamentária'!$H$2="NÃO DESONERADO",(IF(A612="SINAPI",VLOOKUP(B612,#REF!,4,0),IF(A612="ORSE",VLOOKUP(B612,#REF!,4,0),IF(A612="COTAÇÃO",VLOOKUP(B612,#REF!,13,0))))),(IF(A612="SINAPI",VLOOKUP(B612,#REF!,4,0),IF(A612="ORSE",VLOOKUP(B612,#REF!,4,0),IF(A612="COTAÇÃO",VLOOKUP(B612,#REF!,13,0)))))))</f>
        <v/>
      </c>
      <c r="G612" s="159" t="str">
        <f t="shared" ref="G612:G613" si="31">IF(D612="","",E612*F612)</f>
        <v/>
      </c>
      <c r="H612" s="131"/>
    </row>
    <row r="613" spans="1:8" ht="12.75" customHeight="1">
      <c r="A613" s="156"/>
      <c r="B613" s="156"/>
      <c r="C613" s="157" t="str">
        <f>IF(B613="","",IF(A613="SINAPI",VLOOKUP(B613,#REF!,2,0),IF(A613="COTAÇÃO",VLOOKUP(B613,#REF!,2,0))))</f>
        <v/>
      </c>
      <c r="D613" s="156" t="str">
        <f>IF(B613="","",IF(A613="SINAPI",VLOOKUP(B613,#REF!,3,0),IF(A613="COTAÇÃO",VLOOKUP(B613,#REF!,3,0))))</f>
        <v/>
      </c>
      <c r="E613" s="158"/>
      <c r="F613" s="159" t="str">
        <f>IF(B613="","",IF('Planilha Orçamentária'!$H$2="NÃO DESONERADO",(IF(A613="SINAPI",VLOOKUP(B613,#REF!,4,0),IF(A613="ORSE",VLOOKUP(B613,#REF!,4,0),IF(A613="COTAÇÃO",VLOOKUP(B613,#REF!,13,0))))),(IF(A613="SINAPI",VLOOKUP(B613,#REF!,4,0),IF(A613="ORSE",VLOOKUP(B613,#REF!,4,0),IF(A613="COTAÇÃO",VLOOKUP(B613,#REF!,13,0)))))))</f>
        <v/>
      </c>
      <c r="G613" s="159" t="str">
        <f t="shared" si="31"/>
        <v/>
      </c>
      <c r="H613" s="131"/>
    </row>
    <row r="614" spans="1:8" ht="12.75" customHeight="1">
      <c r="A614" s="684" t="s">
        <v>399</v>
      </c>
      <c r="B614" s="585"/>
      <c r="C614" s="585"/>
      <c r="D614" s="585"/>
      <c r="E614" s="585"/>
      <c r="F614" s="586"/>
      <c r="G614" s="160" t="str">
        <f>IF(F612="","",(SUM(G612:G613)))</f>
        <v/>
      </c>
      <c r="H614" s="131"/>
    </row>
    <row r="615" spans="1:8" ht="12.75" customHeight="1">
      <c r="A615" s="161"/>
      <c r="B615" s="162"/>
      <c r="C615" s="171"/>
      <c r="D615" s="172"/>
      <c r="E615" s="173"/>
      <c r="F615" s="174"/>
      <c r="G615" s="175"/>
      <c r="H615" s="131"/>
    </row>
    <row r="616" spans="1:8" ht="12.75" customHeight="1">
      <c r="A616" s="685" t="s">
        <v>401</v>
      </c>
      <c r="B616" s="585"/>
      <c r="C616" s="585"/>
      <c r="D616" s="585"/>
      <c r="E616" s="585"/>
      <c r="F616" s="686"/>
      <c r="G616" s="176" t="e">
        <f>SUM(G602,G608,G614)</f>
        <v>#REF!</v>
      </c>
      <c r="H616" s="131"/>
    </row>
    <row r="617" spans="1:8" ht="12.75" customHeight="1">
      <c r="A617" s="177"/>
      <c r="B617" s="177"/>
      <c r="C617" s="178"/>
      <c r="D617" s="177"/>
      <c r="E617" s="179"/>
      <c r="F617" s="180" t="s">
        <v>420</v>
      </c>
      <c r="G617" s="180" t="e">
        <f>G616*#REF!</f>
        <v>#REF!</v>
      </c>
      <c r="H617" s="131"/>
    </row>
    <row r="618" spans="1:8" ht="12.75" customHeight="1">
      <c r="A618" s="177"/>
      <c r="B618" s="177"/>
      <c r="C618" s="178"/>
      <c r="D618" s="177"/>
      <c r="E618" s="179"/>
      <c r="F618" s="180"/>
      <c r="G618" s="180"/>
      <c r="H618" s="131"/>
    </row>
    <row r="619" spans="1:8" ht="12.75" customHeight="1">
      <c r="A619" s="17"/>
      <c r="B619" s="18"/>
      <c r="C619" s="116"/>
      <c r="D619" s="18"/>
      <c r="E619" s="18"/>
      <c r="F619" s="128"/>
      <c r="G619" s="31"/>
      <c r="H619" s="131"/>
    </row>
    <row r="620" spans="1:8" ht="12.75" customHeight="1">
      <c r="A620" s="193" t="s">
        <v>32</v>
      </c>
      <c r="B620" s="194" t="s">
        <v>24</v>
      </c>
      <c r="C620" s="687" t="s">
        <v>67</v>
      </c>
      <c r="D620" s="589"/>
      <c r="E620" s="589"/>
      <c r="F620" s="596"/>
      <c r="G620" s="195" t="s">
        <v>27</v>
      </c>
      <c r="H620" s="131"/>
    </row>
    <row r="621" spans="1:8" ht="12.75" customHeight="1">
      <c r="A621" s="147" t="s">
        <v>517</v>
      </c>
      <c r="B621" s="148" t="s">
        <v>518</v>
      </c>
      <c r="C621" s="693" t="s">
        <v>519</v>
      </c>
      <c r="D621" s="689"/>
      <c r="E621" s="689"/>
      <c r="F621" s="149" t="e">
        <f>G640</f>
        <v>#REF!</v>
      </c>
      <c r="G621" s="196" t="s">
        <v>127</v>
      </c>
      <c r="H621" s="131"/>
    </row>
    <row r="622" spans="1:8" ht="12.75" customHeight="1">
      <c r="A622" s="690" t="s">
        <v>395</v>
      </c>
      <c r="B622" s="689"/>
      <c r="C622" s="689"/>
      <c r="D622" s="689"/>
      <c r="E622" s="689"/>
      <c r="F622" s="689"/>
      <c r="G622" s="591"/>
      <c r="H622" s="131"/>
    </row>
    <row r="623" spans="1:8" ht="12.75" customHeight="1">
      <c r="A623" s="152" t="s">
        <v>381</v>
      </c>
      <c r="B623" s="152" t="s">
        <v>32</v>
      </c>
      <c r="C623" s="153" t="s">
        <v>396</v>
      </c>
      <c r="D623" s="152" t="s">
        <v>127</v>
      </c>
      <c r="E623" s="154" t="s">
        <v>68</v>
      </c>
      <c r="F623" s="155" t="s">
        <v>397</v>
      </c>
      <c r="G623" s="155" t="s">
        <v>398</v>
      </c>
      <c r="H623" s="131"/>
    </row>
    <row r="624" spans="1:8" ht="12.75" customHeight="1">
      <c r="A624" s="156"/>
      <c r="B624" s="156"/>
      <c r="C624" s="157"/>
      <c r="D624" s="156"/>
      <c r="E624" s="158"/>
      <c r="F624" s="159"/>
      <c r="G624" s="159"/>
      <c r="H624" s="131"/>
    </row>
    <row r="625" spans="1:8" ht="12.75" customHeight="1">
      <c r="A625" s="156"/>
      <c r="B625" s="156"/>
      <c r="C625" s="157"/>
      <c r="D625" s="156"/>
      <c r="E625" s="158"/>
      <c r="F625" s="159"/>
      <c r="G625" s="159"/>
      <c r="H625" s="131"/>
    </row>
    <row r="626" spans="1:8" ht="12.75" customHeight="1">
      <c r="A626" s="684" t="s">
        <v>399</v>
      </c>
      <c r="B626" s="585"/>
      <c r="C626" s="585"/>
      <c r="D626" s="585"/>
      <c r="E626" s="585"/>
      <c r="F626" s="586"/>
      <c r="G626" s="160" t="str">
        <f>IF(F624="","",(SUM(G624:G625)))</f>
        <v/>
      </c>
      <c r="H626" s="131"/>
    </row>
    <row r="627" spans="1:8" ht="12.75" customHeight="1">
      <c r="A627" s="161"/>
      <c r="B627" s="162"/>
      <c r="C627" s="163"/>
      <c r="D627" s="164"/>
      <c r="E627" s="165"/>
      <c r="F627" s="166"/>
      <c r="G627" s="167"/>
      <c r="H627" s="131"/>
    </row>
    <row r="628" spans="1:8" ht="12.75" customHeight="1">
      <c r="A628" s="683" t="s">
        <v>386</v>
      </c>
      <c r="B628" s="585"/>
      <c r="C628" s="585"/>
      <c r="D628" s="585"/>
      <c r="E628" s="585"/>
      <c r="F628" s="585"/>
      <c r="G628" s="586"/>
      <c r="H628" s="131"/>
    </row>
    <row r="629" spans="1:8" ht="12.75" customHeight="1">
      <c r="A629" s="152" t="s">
        <v>381</v>
      </c>
      <c r="B629" s="152" t="s">
        <v>32</v>
      </c>
      <c r="C629" s="153" t="s">
        <v>396</v>
      </c>
      <c r="D629" s="152" t="s">
        <v>127</v>
      </c>
      <c r="E629" s="154" t="s">
        <v>68</v>
      </c>
      <c r="F629" s="155" t="s">
        <v>397</v>
      </c>
      <c r="G629" s="155" t="s">
        <v>398</v>
      </c>
      <c r="H629" s="131"/>
    </row>
    <row r="630" spans="1:8" ht="12.75" customHeight="1">
      <c r="A630" s="156" t="s">
        <v>418</v>
      </c>
      <c r="B630" s="156" t="s">
        <v>520</v>
      </c>
      <c r="C630" s="157" t="e">
        <f>VLOOKUP(B630,#REF!,2,0)</f>
        <v>#REF!</v>
      </c>
      <c r="D630" s="156" t="e">
        <f>VLOOKUP(B630,#REF!,3,0)</f>
        <v>#REF!</v>
      </c>
      <c r="E630" s="158">
        <v>1</v>
      </c>
      <c r="F630" s="159" t="e">
        <f>VLOOKUP(B630,#REF!,13,0)</f>
        <v>#REF!</v>
      </c>
      <c r="G630" s="159" t="e">
        <f>IF(D630="","",E630*F630)</f>
        <v>#REF!</v>
      </c>
      <c r="H630" s="131"/>
    </row>
    <row r="631" spans="1:8" ht="12.75" customHeight="1">
      <c r="A631" s="156"/>
      <c r="B631" s="156"/>
      <c r="C631" s="157"/>
      <c r="D631" s="156"/>
      <c r="E631" s="158"/>
      <c r="F631" s="159"/>
      <c r="G631" s="159"/>
      <c r="H631" s="131"/>
    </row>
    <row r="632" spans="1:8" ht="12.75" customHeight="1">
      <c r="A632" s="684" t="s">
        <v>399</v>
      </c>
      <c r="B632" s="585"/>
      <c r="C632" s="585"/>
      <c r="D632" s="585"/>
      <c r="E632" s="585"/>
      <c r="F632" s="586"/>
      <c r="G632" s="160" t="e">
        <f>IF(F630="","",(SUM(G630:G631)))</f>
        <v>#REF!</v>
      </c>
      <c r="H632" s="131"/>
    </row>
    <row r="633" spans="1:8" ht="12.75" customHeight="1">
      <c r="A633" s="161"/>
      <c r="B633" s="162"/>
      <c r="C633" s="168"/>
      <c r="D633" s="162"/>
      <c r="E633" s="169"/>
      <c r="F633" s="170"/>
      <c r="G633" s="167"/>
      <c r="H633" s="131"/>
    </row>
    <row r="634" spans="1:8" ht="12.75" customHeight="1">
      <c r="A634" s="683" t="s">
        <v>400</v>
      </c>
      <c r="B634" s="585"/>
      <c r="C634" s="585"/>
      <c r="D634" s="585"/>
      <c r="E634" s="585"/>
      <c r="F634" s="585"/>
      <c r="G634" s="586"/>
      <c r="H634" s="131"/>
    </row>
    <row r="635" spans="1:8" ht="12.75" customHeight="1">
      <c r="A635" s="152" t="s">
        <v>381</v>
      </c>
      <c r="B635" s="152" t="s">
        <v>32</v>
      </c>
      <c r="C635" s="153" t="s">
        <v>396</v>
      </c>
      <c r="D635" s="152" t="s">
        <v>127</v>
      </c>
      <c r="E635" s="154" t="s">
        <v>68</v>
      </c>
      <c r="F635" s="155" t="s">
        <v>397</v>
      </c>
      <c r="G635" s="155" t="s">
        <v>398</v>
      </c>
      <c r="H635" s="131"/>
    </row>
    <row r="636" spans="1:8" ht="12.75" customHeight="1">
      <c r="A636" s="156"/>
      <c r="B636" s="156"/>
      <c r="C636" s="157" t="str">
        <f>IF(B636="","",IF(A636="SINAPI",VLOOKUP(B636,#REF!,2,0),IF(A636="COTAÇÃO",VLOOKUP(B636,#REF!,2,0))))</f>
        <v/>
      </c>
      <c r="D636" s="156" t="str">
        <f>IF(B636="","",IF(A636="SINAPI",VLOOKUP(B636,#REF!,3,0),IF(A636="COTAÇÃO",VLOOKUP(B636,#REF!,3,0))))</f>
        <v/>
      </c>
      <c r="E636" s="158"/>
      <c r="F636" s="159" t="str">
        <f>IF(B636="","",IF('Planilha Orçamentária'!$H$2="NÃO DESONERADO",(IF(A636="SINAPI",VLOOKUP(B636,#REF!,4,0),IF(A636="ORSE",VLOOKUP(B636,#REF!,4,0),IF(A636="COTAÇÃO",VLOOKUP(B636,#REF!,13,0))))),(IF(A636="SINAPI",VLOOKUP(B636,#REF!,4,0),IF(A636="ORSE",VLOOKUP(B636,#REF!,4,0),IF(A636="COTAÇÃO",VLOOKUP(B636,#REF!,13,0)))))))</f>
        <v/>
      </c>
      <c r="G636" s="159" t="str">
        <f t="shared" ref="G636:G637" si="32">IF(D636="","",E636*F636)</f>
        <v/>
      </c>
      <c r="H636" s="131"/>
    </row>
    <row r="637" spans="1:8" ht="12.75" customHeight="1">
      <c r="A637" s="156"/>
      <c r="B637" s="156"/>
      <c r="C637" s="157" t="str">
        <f>IF(B637="","",IF(A637="SINAPI",VLOOKUP(B637,#REF!,2,0),IF(A637="COTAÇÃO",VLOOKUP(B637,#REF!,2,0))))</f>
        <v/>
      </c>
      <c r="D637" s="156" t="str">
        <f>IF(B637="","",IF(A637="SINAPI",VLOOKUP(B637,#REF!,3,0),IF(A637="COTAÇÃO",VLOOKUP(B637,#REF!,3,0))))</f>
        <v/>
      </c>
      <c r="E637" s="158"/>
      <c r="F637" s="159" t="str">
        <f>IF(B637="","",IF('Planilha Orçamentária'!$H$2="NÃO DESONERADO",(IF(A637="SINAPI",VLOOKUP(B637,#REF!,4,0),IF(A637="ORSE",VLOOKUP(B637,#REF!,4,0),IF(A637="COTAÇÃO",VLOOKUP(B637,#REF!,13,0))))),(IF(A637="SINAPI",VLOOKUP(B637,#REF!,4,0),IF(A637="ORSE",VLOOKUP(B637,#REF!,4,0),IF(A637="COTAÇÃO",VLOOKUP(B637,#REF!,13,0)))))))</f>
        <v/>
      </c>
      <c r="G637" s="159" t="str">
        <f t="shared" si="32"/>
        <v/>
      </c>
      <c r="H637" s="131"/>
    </row>
    <row r="638" spans="1:8" ht="12.75" customHeight="1">
      <c r="A638" s="684" t="s">
        <v>399</v>
      </c>
      <c r="B638" s="585"/>
      <c r="C638" s="585"/>
      <c r="D638" s="585"/>
      <c r="E638" s="585"/>
      <c r="F638" s="586"/>
      <c r="G638" s="160" t="str">
        <f>IF(F636="","",(SUM(G636:G637)))</f>
        <v/>
      </c>
      <c r="H638" s="131"/>
    </row>
    <row r="639" spans="1:8" ht="12.75" customHeight="1">
      <c r="A639" s="161"/>
      <c r="B639" s="162"/>
      <c r="C639" s="171"/>
      <c r="D639" s="172"/>
      <c r="E639" s="173"/>
      <c r="F639" s="174"/>
      <c r="G639" s="175"/>
      <c r="H639" s="131"/>
    </row>
    <row r="640" spans="1:8" ht="12.75" customHeight="1">
      <c r="A640" s="685" t="s">
        <v>401</v>
      </c>
      <c r="B640" s="585"/>
      <c r="C640" s="585"/>
      <c r="D640" s="585"/>
      <c r="E640" s="585"/>
      <c r="F640" s="686"/>
      <c r="G640" s="176" t="e">
        <f>SUM(G626,G632,G638)</f>
        <v>#REF!</v>
      </c>
      <c r="H640" s="131"/>
    </row>
    <row r="641" spans="1:8" ht="12.75" customHeight="1">
      <c r="A641" s="177"/>
      <c r="B641" s="177"/>
      <c r="C641" s="178"/>
      <c r="D641" s="177"/>
      <c r="E641" s="179"/>
      <c r="F641" s="180" t="s">
        <v>420</v>
      </c>
      <c r="G641" s="180" t="e">
        <f>G640*#REF!</f>
        <v>#REF!</v>
      </c>
      <c r="H641" s="131"/>
    </row>
    <row r="642" spans="1:8" ht="12.75" customHeight="1">
      <c r="A642" s="177"/>
      <c r="B642" s="177"/>
      <c r="C642" s="178"/>
      <c r="D642" s="177"/>
      <c r="E642" s="179"/>
      <c r="F642" s="180"/>
      <c r="G642" s="180"/>
      <c r="H642" s="131"/>
    </row>
    <row r="643" spans="1:8" ht="12.75" customHeight="1">
      <c r="A643" s="17"/>
      <c r="B643" s="18"/>
      <c r="C643" s="116"/>
      <c r="D643" s="18"/>
      <c r="E643" s="18"/>
      <c r="F643" s="128"/>
      <c r="G643" s="31"/>
      <c r="H643" s="131"/>
    </row>
    <row r="644" spans="1:8" ht="12.75" customHeight="1">
      <c r="A644" s="193" t="s">
        <v>32</v>
      </c>
      <c r="B644" s="194" t="s">
        <v>24</v>
      </c>
      <c r="C644" s="687" t="s">
        <v>67</v>
      </c>
      <c r="D644" s="589"/>
      <c r="E644" s="589"/>
      <c r="F644" s="596"/>
      <c r="G644" s="195" t="s">
        <v>27</v>
      </c>
      <c r="H644" s="131"/>
    </row>
    <row r="645" spans="1:8" ht="12.75" customHeight="1">
      <c r="A645" s="147" t="s">
        <v>521</v>
      </c>
      <c r="B645" s="148" t="s">
        <v>522</v>
      </c>
      <c r="C645" s="693" t="s">
        <v>523</v>
      </c>
      <c r="D645" s="689"/>
      <c r="E645" s="689"/>
      <c r="F645" s="149" t="e">
        <f>G664</f>
        <v>#REF!</v>
      </c>
      <c r="G645" s="196" t="s">
        <v>127</v>
      </c>
      <c r="H645" s="131"/>
    </row>
    <row r="646" spans="1:8" ht="12.75" customHeight="1">
      <c r="A646" s="690" t="s">
        <v>395</v>
      </c>
      <c r="B646" s="689"/>
      <c r="C646" s="689"/>
      <c r="D646" s="689"/>
      <c r="E646" s="689"/>
      <c r="F646" s="689"/>
      <c r="G646" s="591"/>
      <c r="H646" s="131"/>
    </row>
    <row r="647" spans="1:8" ht="12.75" customHeight="1">
      <c r="A647" s="152" t="s">
        <v>381</v>
      </c>
      <c r="B647" s="152" t="s">
        <v>32</v>
      </c>
      <c r="C647" s="153" t="s">
        <v>396</v>
      </c>
      <c r="D647" s="152" t="s">
        <v>127</v>
      </c>
      <c r="E647" s="154" t="s">
        <v>68</v>
      </c>
      <c r="F647" s="155" t="s">
        <v>397</v>
      </c>
      <c r="G647" s="155" t="s">
        <v>398</v>
      </c>
      <c r="H647" s="131"/>
    </row>
    <row r="648" spans="1:8" ht="12.75" customHeight="1">
      <c r="A648" s="156"/>
      <c r="B648" s="156"/>
      <c r="C648" s="157"/>
      <c r="D648" s="156"/>
      <c r="E648" s="158"/>
      <c r="F648" s="159"/>
      <c r="G648" s="159"/>
      <c r="H648" s="131"/>
    </row>
    <row r="649" spans="1:8" ht="12.75" customHeight="1">
      <c r="A649" s="156"/>
      <c r="B649" s="156"/>
      <c r="C649" s="157"/>
      <c r="D649" s="156"/>
      <c r="E649" s="158"/>
      <c r="F649" s="159"/>
      <c r="G649" s="159"/>
      <c r="H649" s="131"/>
    </row>
    <row r="650" spans="1:8" ht="12.75" customHeight="1">
      <c r="A650" s="684" t="s">
        <v>399</v>
      </c>
      <c r="B650" s="585"/>
      <c r="C650" s="585"/>
      <c r="D650" s="585"/>
      <c r="E650" s="585"/>
      <c r="F650" s="586"/>
      <c r="G650" s="160" t="str">
        <f>IF(F648="","",(SUM(G648:G649)))</f>
        <v/>
      </c>
      <c r="H650" s="131"/>
    </row>
    <row r="651" spans="1:8" ht="12.75" customHeight="1">
      <c r="A651" s="161"/>
      <c r="B651" s="162"/>
      <c r="C651" s="163"/>
      <c r="D651" s="164"/>
      <c r="E651" s="165"/>
      <c r="F651" s="166"/>
      <c r="G651" s="167"/>
      <c r="H651" s="131"/>
    </row>
    <row r="652" spans="1:8" ht="12.75" customHeight="1">
      <c r="A652" s="683" t="s">
        <v>386</v>
      </c>
      <c r="B652" s="585"/>
      <c r="C652" s="585"/>
      <c r="D652" s="585"/>
      <c r="E652" s="585"/>
      <c r="F652" s="585"/>
      <c r="G652" s="586"/>
      <c r="H652" s="131"/>
    </row>
    <row r="653" spans="1:8" ht="12.75" customHeight="1">
      <c r="A653" s="152" t="s">
        <v>381</v>
      </c>
      <c r="B653" s="152" t="s">
        <v>32</v>
      </c>
      <c r="C653" s="153" t="s">
        <v>396</v>
      </c>
      <c r="D653" s="152" t="s">
        <v>127</v>
      </c>
      <c r="E653" s="154" t="s">
        <v>68</v>
      </c>
      <c r="F653" s="155" t="s">
        <v>397</v>
      </c>
      <c r="G653" s="155" t="s">
        <v>398</v>
      </c>
      <c r="H653" s="131"/>
    </row>
    <row r="654" spans="1:8" ht="12.75" customHeight="1">
      <c r="A654" s="156" t="s">
        <v>418</v>
      </c>
      <c r="B654" s="156" t="s">
        <v>524</v>
      </c>
      <c r="C654" s="157" t="e">
        <f>VLOOKUP(B654,#REF!,2,0)</f>
        <v>#REF!</v>
      </c>
      <c r="D654" s="156" t="e">
        <f>VLOOKUP(B654,#REF!,3,0)</f>
        <v>#REF!</v>
      </c>
      <c r="E654" s="158">
        <v>1</v>
      </c>
      <c r="F654" s="159" t="e">
        <f>VLOOKUP(B654,#REF!,13,0)</f>
        <v>#REF!</v>
      </c>
      <c r="G654" s="159" t="e">
        <f>IF(D654="","",E654*F654)</f>
        <v>#REF!</v>
      </c>
      <c r="H654" s="131"/>
    </row>
    <row r="655" spans="1:8" ht="12.75" customHeight="1">
      <c r="A655" s="156"/>
      <c r="B655" s="156"/>
      <c r="C655" s="157"/>
      <c r="D655" s="156"/>
      <c r="E655" s="158"/>
      <c r="F655" s="159"/>
      <c r="G655" s="159"/>
      <c r="H655" s="131"/>
    </row>
    <row r="656" spans="1:8" ht="12.75" customHeight="1">
      <c r="A656" s="684" t="s">
        <v>399</v>
      </c>
      <c r="B656" s="585"/>
      <c r="C656" s="585"/>
      <c r="D656" s="585"/>
      <c r="E656" s="585"/>
      <c r="F656" s="586"/>
      <c r="G656" s="160" t="e">
        <f>IF(F654="","",(SUM(G654:G655)))</f>
        <v>#REF!</v>
      </c>
      <c r="H656" s="131"/>
    </row>
    <row r="657" spans="1:8" ht="12.75" customHeight="1">
      <c r="A657" s="161"/>
      <c r="B657" s="162"/>
      <c r="C657" s="168"/>
      <c r="D657" s="162"/>
      <c r="E657" s="169"/>
      <c r="F657" s="170"/>
      <c r="G657" s="167"/>
      <c r="H657" s="131"/>
    </row>
    <row r="658" spans="1:8" ht="12.75" customHeight="1">
      <c r="A658" s="683" t="s">
        <v>400</v>
      </c>
      <c r="B658" s="585"/>
      <c r="C658" s="585"/>
      <c r="D658" s="585"/>
      <c r="E658" s="585"/>
      <c r="F658" s="585"/>
      <c r="G658" s="586"/>
      <c r="H658" s="131"/>
    </row>
    <row r="659" spans="1:8" ht="12.75" customHeight="1">
      <c r="A659" s="152" t="s">
        <v>381</v>
      </c>
      <c r="B659" s="152" t="s">
        <v>32</v>
      </c>
      <c r="C659" s="153" t="s">
        <v>396</v>
      </c>
      <c r="D659" s="152" t="s">
        <v>127</v>
      </c>
      <c r="E659" s="154" t="s">
        <v>68</v>
      </c>
      <c r="F659" s="155" t="s">
        <v>397</v>
      </c>
      <c r="G659" s="155" t="s">
        <v>398</v>
      </c>
      <c r="H659" s="131"/>
    </row>
    <row r="660" spans="1:8" ht="12.75" customHeight="1">
      <c r="A660" s="156"/>
      <c r="B660" s="156"/>
      <c r="C660" s="157" t="str">
        <f>IF(B660="","",IF(A660="SINAPI",VLOOKUP(B660,#REF!,2,0),IF(A660="COTAÇÃO",VLOOKUP(B660,#REF!,2,0))))</f>
        <v/>
      </c>
      <c r="D660" s="156" t="str">
        <f>IF(B660="","",IF(A660="SINAPI",VLOOKUP(B660,#REF!,3,0),IF(A660="COTAÇÃO",VLOOKUP(B660,#REF!,3,0))))</f>
        <v/>
      </c>
      <c r="E660" s="158"/>
      <c r="F660" s="159" t="str">
        <f>IF(B660="","",IF('Planilha Orçamentária'!$H$2="NÃO DESONERADO",(IF(A660="SINAPI",VLOOKUP(B660,#REF!,4,0),IF(A660="ORSE",VLOOKUP(B660,#REF!,4,0),IF(A660="COTAÇÃO",VLOOKUP(B660,#REF!,13,0))))),(IF(A660="SINAPI",VLOOKUP(B660,#REF!,4,0),IF(A660="ORSE",VLOOKUP(B660,#REF!,4,0),IF(A660="COTAÇÃO",VLOOKUP(B660,#REF!,13,0)))))))</f>
        <v/>
      </c>
      <c r="G660" s="159" t="str">
        <f t="shared" ref="G660:G661" si="33">IF(D660="","",E660*F660)</f>
        <v/>
      </c>
      <c r="H660" s="131"/>
    </row>
    <row r="661" spans="1:8" ht="12.75" customHeight="1">
      <c r="A661" s="156"/>
      <c r="B661" s="156"/>
      <c r="C661" s="157" t="str">
        <f>IF(B661="","",IF(A661="SINAPI",VLOOKUP(B661,#REF!,2,0),IF(A661="COTAÇÃO",VLOOKUP(B661,#REF!,2,0))))</f>
        <v/>
      </c>
      <c r="D661" s="156" t="str">
        <f>IF(B661="","",IF(A661="SINAPI",VLOOKUP(B661,#REF!,3,0),IF(A661="COTAÇÃO",VLOOKUP(B661,#REF!,3,0))))</f>
        <v/>
      </c>
      <c r="E661" s="158"/>
      <c r="F661" s="159" t="str">
        <f>IF(B661="","",IF('Planilha Orçamentária'!$H$2="NÃO DESONERADO",(IF(A661="SINAPI",VLOOKUP(B661,#REF!,4,0),IF(A661="ORSE",VLOOKUP(B661,#REF!,4,0),IF(A661="COTAÇÃO",VLOOKUP(B661,#REF!,13,0))))),(IF(A661="SINAPI",VLOOKUP(B661,#REF!,4,0),IF(A661="ORSE",VLOOKUP(B661,#REF!,4,0),IF(A661="COTAÇÃO",VLOOKUP(B661,#REF!,13,0)))))))</f>
        <v/>
      </c>
      <c r="G661" s="159" t="str">
        <f t="shared" si="33"/>
        <v/>
      </c>
      <c r="H661" s="131"/>
    </row>
    <row r="662" spans="1:8" ht="12.75" customHeight="1">
      <c r="A662" s="684" t="s">
        <v>399</v>
      </c>
      <c r="B662" s="585"/>
      <c r="C662" s="585"/>
      <c r="D662" s="585"/>
      <c r="E662" s="585"/>
      <c r="F662" s="586"/>
      <c r="G662" s="160" t="str">
        <f>IF(F660="","",(SUM(G660:G661)))</f>
        <v/>
      </c>
      <c r="H662" s="131"/>
    </row>
    <row r="663" spans="1:8" ht="12.75" customHeight="1">
      <c r="A663" s="161"/>
      <c r="B663" s="162"/>
      <c r="C663" s="171"/>
      <c r="D663" s="172"/>
      <c r="E663" s="173"/>
      <c r="F663" s="174"/>
      <c r="G663" s="175"/>
      <c r="H663" s="131"/>
    </row>
    <row r="664" spans="1:8" ht="12.75" customHeight="1">
      <c r="A664" s="685" t="s">
        <v>401</v>
      </c>
      <c r="B664" s="585"/>
      <c r="C664" s="585"/>
      <c r="D664" s="585"/>
      <c r="E664" s="585"/>
      <c r="F664" s="686"/>
      <c r="G664" s="176" t="e">
        <f>SUM(G650,G656,G662)</f>
        <v>#REF!</v>
      </c>
      <c r="H664" s="131"/>
    </row>
    <row r="665" spans="1:8" ht="12.75" customHeight="1">
      <c r="A665" s="177"/>
      <c r="B665" s="177"/>
      <c r="C665" s="178"/>
      <c r="D665" s="177"/>
      <c r="E665" s="179"/>
      <c r="F665" s="180" t="s">
        <v>420</v>
      </c>
      <c r="G665" s="180" t="e">
        <f>G664*#REF!</f>
        <v>#REF!</v>
      </c>
      <c r="H665" s="131"/>
    </row>
    <row r="666" spans="1:8" ht="12.75" customHeight="1">
      <c r="A666" s="177"/>
      <c r="B666" s="177"/>
      <c r="C666" s="178"/>
      <c r="D666" s="177"/>
      <c r="E666" s="179"/>
      <c r="F666" s="180"/>
      <c r="G666" s="180"/>
      <c r="H666" s="131"/>
    </row>
    <row r="667" spans="1:8" ht="12.75" customHeight="1">
      <c r="A667" s="17"/>
      <c r="B667" s="18"/>
      <c r="C667" s="116"/>
      <c r="D667" s="18"/>
      <c r="E667" s="18"/>
      <c r="F667" s="128"/>
      <c r="G667" s="31"/>
      <c r="H667" s="131"/>
    </row>
    <row r="668" spans="1:8" ht="12.75" customHeight="1">
      <c r="A668" s="193" t="s">
        <v>32</v>
      </c>
      <c r="B668" s="194" t="s">
        <v>24</v>
      </c>
      <c r="C668" s="687" t="s">
        <v>67</v>
      </c>
      <c r="D668" s="589"/>
      <c r="E668" s="589"/>
      <c r="F668" s="596"/>
      <c r="G668" s="195" t="s">
        <v>27</v>
      </c>
      <c r="H668" s="131"/>
    </row>
    <row r="669" spans="1:8" ht="12.75" customHeight="1">
      <c r="A669" s="147" t="s">
        <v>525</v>
      </c>
      <c r="B669" s="148" t="s">
        <v>526</v>
      </c>
      <c r="C669" s="693" t="s">
        <v>527</v>
      </c>
      <c r="D669" s="689"/>
      <c r="E669" s="689"/>
      <c r="F669" s="149" t="e">
        <f>G688</f>
        <v>#REF!</v>
      </c>
      <c r="G669" s="196" t="s">
        <v>127</v>
      </c>
      <c r="H669" s="131"/>
    </row>
    <row r="670" spans="1:8" ht="12.75" customHeight="1">
      <c r="A670" s="690" t="s">
        <v>395</v>
      </c>
      <c r="B670" s="689"/>
      <c r="C670" s="689"/>
      <c r="D670" s="689"/>
      <c r="E670" s="689"/>
      <c r="F670" s="689"/>
      <c r="G670" s="591"/>
      <c r="H670" s="131"/>
    </row>
    <row r="671" spans="1:8" ht="12.75" customHeight="1">
      <c r="A671" s="152" t="s">
        <v>381</v>
      </c>
      <c r="B671" s="152" t="s">
        <v>32</v>
      </c>
      <c r="C671" s="153" t="s">
        <v>396</v>
      </c>
      <c r="D671" s="152" t="s">
        <v>127</v>
      </c>
      <c r="E671" s="154" t="s">
        <v>68</v>
      </c>
      <c r="F671" s="155" t="s">
        <v>397</v>
      </c>
      <c r="G671" s="155" t="s">
        <v>398</v>
      </c>
      <c r="H671" s="131"/>
    </row>
    <row r="672" spans="1:8" ht="12.75" customHeight="1">
      <c r="A672" s="156"/>
      <c r="B672" s="156"/>
      <c r="C672" s="157"/>
      <c r="D672" s="156"/>
      <c r="E672" s="158"/>
      <c r="F672" s="159"/>
      <c r="G672" s="159"/>
      <c r="H672" s="131"/>
    </row>
    <row r="673" spans="1:8" ht="12.75" customHeight="1">
      <c r="A673" s="156"/>
      <c r="B673" s="156"/>
      <c r="C673" s="157"/>
      <c r="D673" s="156"/>
      <c r="E673" s="158"/>
      <c r="F673" s="159"/>
      <c r="G673" s="159"/>
      <c r="H673" s="131"/>
    </row>
    <row r="674" spans="1:8" ht="12.75" customHeight="1">
      <c r="A674" s="684" t="s">
        <v>399</v>
      </c>
      <c r="B674" s="585"/>
      <c r="C674" s="585"/>
      <c r="D674" s="585"/>
      <c r="E674" s="585"/>
      <c r="F674" s="586"/>
      <c r="G674" s="160" t="str">
        <f>IF(F672="","",(SUM(G672:G673)))</f>
        <v/>
      </c>
      <c r="H674" s="131"/>
    </row>
    <row r="675" spans="1:8" ht="12.75" customHeight="1">
      <c r="A675" s="161"/>
      <c r="B675" s="162"/>
      <c r="C675" s="163"/>
      <c r="D675" s="164"/>
      <c r="E675" s="165"/>
      <c r="F675" s="166"/>
      <c r="G675" s="167"/>
      <c r="H675" s="131"/>
    </row>
    <row r="676" spans="1:8" ht="12.75" customHeight="1">
      <c r="A676" s="683" t="s">
        <v>386</v>
      </c>
      <c r="B676" s="585"/>
      <c r="C676" s="585"/>
      <c r="D676" s="585"/>
      <c r="E676" s="585"/>
      <c r="F676" s="585"/>
      <c r="G676" s="586"/>
      <c r="H676" s="131"/>
    </row>
    <row r="677" spans="1:8" ht="12.75" customHeight="1">
      <c r="A677" s="152" t="s">
        <v>381</v>
      </c>
      <c r="B677" s="152" t="s">
        <v>32</v>
      </c>
      <c r="C677" s="153" t="s">
        <v>396</v>
      </c>
      <c r="D677" s="152" t="s">
        <v>127</v>
      </c>
      <c r="E677" s="154" t="s">
        <v>68</v>
      </c>
      <c r="F677" s="155" t="s">
        <v>397</v>
      </c>
      <c r="G677" s="155" t="s">
        <v>398</v>
      </c>
      <c r="H677" s="131"/>
    </row>
    <row r="678" spans="1:8" ht="12.75" customHeight="1">
      <c r="A678" s="156" t="s">
        <v>418</v>
      </c>
      <c r="B678" s="156" t="s">
        <v>528</v>
      </c>
      <c r="C678" s="157" t="e">
        <f>VLOOKUP(B678,#REF!,2,0)</f>
        <v>#REF!</v>
      </c>
      <c r="D678" s="156" t="e">
        <f>VLOOKUP(B678,#REF!,3,0)</f>
        <v>#REF!</v>
      </c>
      <c r="E678" s="158">
        <v>1</v>
      </c>
      <c r="F678" s="159" t="e">
        <f>VLOOKUP(B678,#REF!,13,0)</f>
        <v>#REF!</v>
      </c>
      <c r="G678" s="159" t="e">
        <f>IF(D678="","",E678*F678)</f>
        <v>#REF!</v>
      </c>
      <c r="H678" s="131"/>
    </row>
    <row r="679" spans="1:8" ht="12.75" customHeight="1">
      <c r="A679" s="156"/>
      <c r="B679" s="156"/>
      <c r="C679" s="157"/>
      <c r="D679" s="156"/>
      <c r="E679" s="158"/>
      <c r="F679" s="159"/>
      <c r="G679" s="159"/>
      <c r="H679" s="131"/>
    </row>
    <row r="680" spans="1:8" ht="12.75" customHeight="1">
      <c r="A680" s="684" t="s">
        <v>399</v>
      </c>
      <c r="B680" s="585"/>
      <c r="C680" s="585"/>
      <c r="D680" s="585"/>
      <c r="E680" s="585"/>
      <c r="F680" s="586"/>
      <c r="G680" s="160" t="e">
        <f>IF(F678="","",(SUM(G678:G679)))</f>
        <v>#REF!</v>
      </c>
      <c r="H680" s="131"/>
    </row>
    <row r="681" spans="1:8" ht="12.75" customHeight="1">
      <c r="A681" s="161"/>
      <c r="B681" s="162"/>
      <c r="C681" s="168"/>
      <c r="D681" s="162"/>
      <c r="E681" s="169"/>
      <c r="F681" s="170"/>
      <c r="G681" s="167"/>
      <c r="H681" s="131"/>
    </row>
    <row r="682" spans="1:8" ht="12.75" customHeight="1">
      <c r="A682" s="683" t="s">
        <v>400</v>
      </c>
      <c r="B682" s="585"/>
      <c r="C682" s="585"/>
      <c r="D682" s="585"/>
      <c r="E682" s="585"/>
      <c r="F682" s="585"/>
      <c r="G682" s="586"/>
      <c r="H682" s="131"/>
    </row>
    <row r="683" spans="1:8" ht="12.75" customHeight="1">
      <c r="A683" s="152" t="s">
        <v>381</v>
      </c>
      <c r="B683" s="152" t="s">
        <v>32</v>
      </c>
      <c r="C683" s="153" t="s">
        <v>396</v>
      </c>
      <c r="D683" s="152" t="s">
        <v>127</v>
      </c>
      <c r="E683" s="154" t="s">
        <v>68</v>
      </c>
      <c r="F683" s="155" t="s">
        <v>397</v>
      </c>
      <c r="G683" s="155" t="s">
        <v>398</v>
      </c>
      <c r="H683" s="131"/>
    </row>
    <row r="684" spans="1:8" ht="12.75" customHeight="1">
      <c r="A684" s="156"/>
      <c r="B684" s="156"/>
      <c r="C684" s="157" t="str">
        <f>IF(B684="","",IF(A684="SINAPI",VLOOKUP(B684,#REF!,2,0),IF(A684="COTAÇÃO",VLOOKUP(B684,#REF!,2,0))))</f>
        <v/>
      </c>
      <c r="D684" s="156" t="str">
        <f>IF(B684="","",IF(A684="SINAPI",VLOOKUP(B684,#REF!,3,0),IF(A684="COTAÇÃO",VLOOKUP(B684,#REF!,3,0))))</f>
        <v/>
      </c>
      <c r="E684" s="158"/>
      <c r="F684" s="159" t="str">
        <f>IF(B684="","",IF('Planilha Orçamentária'!$H$2="NÃO DESONERADO",(IF(A684="SINAPI",VLOOKUP(B684,#REF!,4,0),IF(A684="ORSE",VLOOKUP(B684,#REF!,4,0),IF(A684="COTAÇÃO",VLOOKUP(B684,#REF!,13,0))))),(IF(A684="SINAPI",VLOOKUP(B684,#REF!,4,0),IF(A684="ORSE",VLOOKUP(B684,#REF!,4,0),IF(A684="COTAÇÃO",VLOOKUP(B684,#REF!,13,0)))))))</f>
        <v/>
      </c>
      <c r="G684" s="159" t="str">
        <f t="shared" ref="G684:G685" si="34">IF(D684="","",E684*F684)</f>
        <v/>
      </c>
      <c r="H684" s="131"/>
    </row>
    <row r="685" spans="1:8" ht="12.75" customHeight="1">
      <c r="A685" s="156"/>
      <c r="B685" s="156"/>
      <c r="C685" s="157" t="str">
        <f>IF(B685="","",IF(A685="SINAPI",VLOOKUP(B685,#REF!,2,0),IF(A685="COTAÇÃO",VLOOKUP(B685,#REF!,2,0))))</f>
        <v/>
      </c>
      <c r="D685" s="156" t="str">
        <f>IF(B685="","",IF(A685="SINAPI",VLOOKUP(B685,#REF!,3,0),IF(A685="COTAÇÃO",VLOOKUP(B685,#REF!,3,0))))</f>
        <v/>
      </c>
      <c r="E685" s="158"/>
      <c r="F685" s="159" t="str">
        <f>IF(B685="","",IF('Planilha Orçamentária'!$H$2="NÃO DESONERADO",(IF(A685="SINAPI",VLOOKUP(B685,#REF!,4,0),IF(A685="ORSE",VLOOKUP(B685,#REF!,4,0),IF(A685="COTAÇÃO",VLOOKUP(B685,#REF!,13,0))))),(IF(A685="SINAPI",VLOOKUP(B685,#REF!,4,0),IF(A685="ORSE",VLOOKUP(B685,#REF!,4,0),IF(A685="COTAÇÃO",VLOOKUP(B685,#REF!,13,0)))))))</f>
        <v/>
      </c>
      <c r="G685" s="159" t="str">
        <f t="shared" si="34"/>
        <v/>
      </c>
      <c r="H685" s="131"/>
    </row>
    <row r="686" spans="1:8" ht="12.75" customHeight="1">
      <c r="A686" s="684" t="s">
        <v>399</v>
      </c>
      <c r="B686" s="585"/>
      <c r="C686" s="585"/>
      <c r="D686" s="585"/>
      <c r="E686" s="585"/>
      <c r="F686" s="586"/>
      <c r="G686" s="160" t="str">
        <f>IF(F684="","",(SUM(G684:G685)))</f>
        <v/>
      </c>
      <c r="H686" s="131"/>
    </row>
    <row r="687" spans="1:8" ht="12.75" customHeight="1">
      <c r="A687" s="161"/>
      <c r="B687" s="162"/>
      <c r="C687" s="171"/>
      <c r="D687" s="172"/>
      <c r="E687" s="173"/>
      <c r="F687" s="174"/>
      <c r="G687" s="175"/>
      <c r="H687" s="131"/>
    </row>
    <row r="688" spans="1:8" ht="12.75" customHeight="1">
      <c r="A688" s="685" t="s">
        <v>401</v>
      </c>
      <c r="B688" s="585"/>
      <c r="C688" s="585"/>
      <c r="D688" s="585"/>
      <c r="E688" s="585"/>
      <c r="F688" s="686"/>
      <c r="G688" s="176" t="e">
        <f>SUM(G674,G680,G686)</f>
        <v>#REF!</v>
      </c>
      <c r="H688" s="131"/>
    </row>
    <row r="689" spans="1:8" ht="12.75" customHeight="1">
      <c r="A689" s="177"/>
      <c r="B689" s="177"/>
      <c r="C689" s="178"/>
      <c r="D689" s="177"/>
      <c r="E689" s="179"/>
      <c r="F689" s="180" t="s">
        <v>420</v>
      </c>
      <c r="G689" s="180" t="e">
        <f>G688*#REF!</f>
        <v>#REF!</v>
      </c>
      <c r="H689" s="131"/>
    </row>
    <row r="690" spans="1:8" ht="12.75" customHeight="1">
      <c r="A690" s="177"/>
      <c r="B690" s="177"/>
      <c r="C690" s="178"/>
      <c r="D690" s="177"/>
      <c r="E690" s="179"/>
      <c r="F690" s="180"/>
      <c r="G690" s="180"/>
      <c r="H690" s="131"/>
    </row>
    <row r="691" spans="1:8" ht="12.75" customHeight="1">
      <c r="A691" s="17"/>
      <c r="B691" s="18"/>
      <c r="C691" s="116"/>
      <c r="D691" s="18"/>
      <c r="E691" s="18"/>
      <c r="F691" s="128"/>
      <c r="G691" s="31"/>
      <c r="H691" s="131"/>
    </row>
    <row r="692" spans="1:8" ht="12.75" customHeight="1">
      <c r="A692" s="193" t="s">
        <v>32</v>
      </c>
      <c r="B692" s="194" t="s">
        <v>24</v>
      </c>
      <c r="C692" s="687" t="s">
        <v>67</v>
      </c>
      <c r="D692" s="589"/>
      <c r="E692" s="589"/>
      <c r="F692" s="596"/>
      <c r="G692" s="195" t="s">
        <v>27</v>
      </c>
      <c r="H692" s="131"/>
    </row>
    <row r="693" spans="1:8" ht="12.75" customHeight="1">
      <c r="A693" s="147" t="s">
        <v>529</v>
      </c>
      <c r="B693" s="148" t="s">
        <v>530</v>
      </c>
      <c r="C693" s="693" t="s">
        <v>531</v>
      </c>
      <c r="D693" s="689"/>
      <c r="E693" s="689"/>
      <c r="F693" s="149" t="e">
        <f>G712</f>
        <v>#REF!</v>
      </c>
      <c r="G693" s="196" t="s">
        <v>127</v>
      </c>
      <c r="H693" s="131"/>
    </row>
    <row r="694" spans="1:8" ht="12.75" customHeight="1">
      <c r="A694" s="690" t="s">
        <v>395</v>
      </c>
      <c r="B694" s="689"/>
      <c r="C694" s="689"/>
      <c r="D694" s="689"/>
      <c r="E694" s="689"/>
      <c r="F694" s="689"/>
      <c r="G694" s="591"/>
      <c r="H694" s="131"/>
    </row>
    <row r="695" spans="1:8" ht="12.75" customHeight="1">
      <c r="A695" s="152" t="s">
        <v>381</v>
      </c>
      <c r="B695" s="152" t="s">
        <v>32</v>
      </c>
      <c r="C695" s="153" t="s">
        <v>396</v>
      </c>
      <c r="D695" s="152" t="s">
        <v>127</v>
      </c>
      <c r="E695" s="154" t="s">
        <v>68</v>
      </c>
      <c r="F695" s="155" t="s">
        <v>397</v>
      </c>
      <c r="G695" s="155" t="s">
        <v>398</v>
      </c>
      <c r="H695" s="131"/>
    </row>
    <row r="696" spans="1:8" ht="12.75" customHeight="1">
      <c r="A696" s="156"/>
      <c r="B696" s="156"/>
      <c r="C696" s="157"/>
      <c r="D696" s="156"/>
      <c r="E696" s="158"/>
      <c r="F696" s="159"/>
      <c r="G696" s="159"/>
      <c r="H696" s="131"/>
    </row>
    <row r="697" spans="1:8" ht="12.75" customHeight="1">
      <c r="A697" s="156"/>
      <c r="B697" s="156"/>
      <c r="C697" s="157"/>
      <c r="D697" s="156"/>
      <c r="E697" s="158"/>
      <c r="F697" s="159"/>
      <c r="G697" s="159"/>
      <c r="H697" s="131"/>
    </row>
    <row r="698" spans="1:8" ht="12.75" customHeight="1">
      <c r="A698" s="684" t="s">
        <v>399</v>
      </c>
      <c r="B698" s="585"/>
      <c r="C698" s="585"/>
      <c r="D698" s="585"/>
      <c r="E698" s="585"/>
      <c r="F698" s="586"/>
      <c r="G698" s="160" t="str">
        <f>IF(F696="","",(SUM(G696:G697)))</f>
        <v/>
      </c>
      <c r="H698" s="131"/>
    </row>
    <row r="699" spans="1:8" ht="12.75" customHeight="1">
      <c r="A699" s="161"/>
      <c r="B699" s="162"/>
      <c r="C699" s="163"/>
      <c r="D699" s="164"/>
      <c r="E699" s="165"/>
      <c r="F699" s="166"/>
      <c r="G699" s="167"/>
      <c r="H699" s="131"/>
    </row>
    <row r="700" spans="1:8" ht="12.75" customHeight="1">
      <c r="A700" s="683" t="s">
        <v>386</v>
      </c>
      <c r="B700" s="585"/>
      <c r="C700" s="585"/>
      <c r="D700" s="585"/>
      <c r="E700" s="585"/>
      <c r="F700" s="585"/>
      <c r="G700" s="586"/>
      <c r="H700" s="131"/>
    </row>
    <row r="701" spans="1:8" ht="12.75" customHeight="1">
      <c r="A701" s="152" t="s">
        <v>381</v>
      </c>
      <c r="B701" s="152" t="s">
        <v>32</v>
      </c>
      <c r="C701" s="153" t="s">
        <v>396</v>
      </c>
      <c r="D701" s="152" t="s">
        <v>127</v>
      </c>
      <c r="E701" s="154" t="s">
        <v>68</v>
      </c>
      <c r="F701" s="155" t="s">
        <v>397</v>
      </c>
      <c r="G701" s="155" t="s">
        <v>398</v>
      </c>
      <c r="H701" s="131"/>
    </row>
    <row r="702" spans="1:8" ht="12.75" customHeight="1">
      <c r="A702" s="156" t="s">
        <v>418</v>
      </c>
      <c r="B702" s="156" t="s">
        <v>532</v>
      </c>
      <c r="C702" s="157" t="e">
        <f>VLOOKUP(B702,#REF!,2,0)</f>
        <v>#REF!</v>
      </c>
      <c r="D702" s="156" t="e">
        <f>VLOOKUP(B702,#REF!,3,0)</f>
        <v>#REF!</v>
      </c>
      <c r="E702" s="158">
        <v>1</v>
      </c>
      <c r="F702" s="159" t="e">
        <f>VLOOKUP(B702,#REF!,13,0)</f>
        <v>#REF!</v>
      </c>
      <c r="G702" s="159" t="e">
        <f>IF(D702="","",E702*F702)</f>
        <v>#REF!</v>
      </c>
      <c r="H702" s="131"/>
    </row>
    <row r="703" spans="1:8" ht="12.75" customHeight="1">
      <c r="A703" s="156"/>
      <c r="B703" s="156"/>
      <c r="C703" s="157"/>
      <c r="D703" s="156"/>
      <c r="E703" s="158"/>
      <c r="F703" s="159"/>
      <c r="G703" s="159"/>
      <c r="H703" s="131"/>
    </row>
    <row r="704" spans="1:8" ht="12.75" customHeight="1">
      <c r="A704" s="684" t="s">
        <v>399</v>
      </c>
      <c r="B704" s="585"/>
      <c r="C704" s="585"/>
      <c r="D704" s="585"/>
      <c r="E704" s="585"/>
      <c r="F704" s="586"/>
      <c r="G704" s="160" t="e">
        <f>IF(F702="","",(SUM(G702:G703)))</f>
        <v>#REF!</v>
      </c>
      <c r="H704" s="131"/>
    </row>
    <row r="705" spans="1:8" ht="12.75" customHeight="1">
      <c r="A705" s="161"/>
      <c r="B705" s="162"/>
      <c r="C705" s="168"/>
      <c r="D705" s="162"/>
      <c r="E705" s="169"/>
      <c r="F705" s="170"/>
      <c r="G705" s="167"/>
      <c r="H705" s="131"/>
    </row>
    <row r="706" spans="1:8" ht="12.75" customHeight="1">
      <c r="A706" s="683" t="s">
        <v>400</v>
      </c>
      <c r="B706" s="585"/>
      <c r="C706" s="585"/>
      <c r="D706" s="585"/>
      <c r="E706" s="585"/>
      <c r="F706" s="585"/>
      <c r="G706" s="586"/>
      <c r="H706" s="131"/>
    </row>
    <row r="707" spans="1:8" ht="12.75" customHeight="1">
      <c r="A707" s="152" t="s">
        <v>381</v>
      </c>
      <c r="B707" s="152" t="s">
        <v>32</v>
      </c>
      <c r="C707" s="153" t="s">
        <v>396</v>
      </c>
      <c r="D707" s="152" t="s">
        <v>127</v>
      </c>
      <c r="E707" s="154" t="s">
        <v>68</v>
      </c>
      <c r="F707" s="155" t="s">
        <v>397</v>
      </c>
      <c r="G707" s="155" t="s">
        <v>398</v>
      </c>
      <c r="H707" s="131"/>
    </row>
    <row r="708" spans="1:8" ht="12.75" customHeight="1">
      <c r="A708" s="156"/>
      <c r="B708" s="156"/>
      <c r="C708" s="157" t="str">
        <f>IF(B708="","",IF(A708="SINAPI",VLOOKUP(B708,#REF!,2,0),IF(A708="COTAÇÃO",VLOOKUP(B708,#REF!,2,0))))</f>
        <v/>
      </c>
      <c r="D708" s="156" t="str">
        <f>IF(B708="","",IF(A708="SINAPI",VLOOKUP(B708,#REF!,3,0),IF(A708="COTAÇÃO",VLOOKUP(B708,#REF!,3,0))))</f>
        <v/>
      </c>
      <c r="E708" s="158"/>
      <c r="F708" s="159" t="str">
        <f>IF(B708="","",IF('Planilha Orçamentária'!$H$2="NÃO DESONERADO",(IF(A708="SINAPI",VLOOKUP(B708,#REF!,4,0),IF(A708="ORSE",VLOOKUP(B708,#REF!,4,0),IF(A708="COTAÇÃO",VLOOKUP(B708,#REF!,13,0))))),(IF(A708="SINAPI",VLOOKUP(B708,#REF!,4,0),IF(A708="ORSE",VLOOKUP(B708,#REF!,4,0),IF(A708="COTAÇÃO",VLOOKUP(B708,#REF!,13,0)))))))</f>
        <v/>
      </c>
      <c r="G708" s="159" t="str">
        <f t="shared" ref="G708:G709" si="35">IF(D708="","",E708*F708)</f>
        <v/>
      </c>
      <c r="H708" s="131"/>
    </row>
    <row r="709" spans="1:8" ht="12.75" customHeight="1">
      <c r="A709" s="156"/>
      <c r="B709" s="156"/>
      <c r="C709" s="157" t="str">
        <f>IF(B709="","",IF(A709="SINAPI",VLOOKUP(B709,#REF!,2,0),IF(A709="COTAÇÃO",VLOOKUP(B709,#REF!,2,0))))</f>
        <v/>
      </c>
      <c r="D709" s="156" t="str">
        <f>IF(B709="","",IF(A709="SINAPI",VLOOKUP(B709,#REF!,3,0),IF(A709="COTAÇÃO",VLOOKUP(B709,#REF!,3,0))))</f>
        <v/>
      </c>
      <c r="E709" s="158"/>
      <c r="F709" s="159" t="str">
        <f>IF(B709="","",IF('Planilha Orçamentária'!$H$2="NÃO DESONERADO",(IF(A709="SINAPI",VLOOKUP(B709,#REF!,4,0),IF(A709="ORSE",VLOOKUP(B709,#REF!,4,0),IF(A709="COTAÇÃO",VLOOKUP(B709,#REF!,13,0))))),(IF(A709="SINAPI",VLOOKUP(B709,#REF!,4,0),IF(A709="ORSE",VLOOKUP(B709,#REF!,4,0),IF(A709="COTAÇÃO",VLOOKUP(B709,#REF!,13,0)))))))</f>
        <v/>
      </c>
      <c r="G709" s="159" t="str">
        <f t="shared" si="35"/>
        <v/>
      </c>
      <c r="H709" s="131"/>
    </row>
    <row r="710" spans="1:8" ht="12.75" customHeight="1">
      <c r="A710" s="684" t="s">
        <v>399</v>
      </c>
      <c r="B710" s="585"/>
      <c r="C710" s="585"/>
      <c r="D710" s="585"/>
      <c r="E710" s="585"/>
      <c r="F710" s="586"/>
      <c r="G710" s="160" t="str">
        <f>IF(F708="","",(SUM(G708:G709)))</f>
        <v/>
      </c>
      <c r="H710" s="131"/>
    </row>
    <row r="711" spans="1:8" ht="12.75" customHeight="1">
      <c r="A711" s="161"/>
      <c r="B711" s="162"/>
      <c r="C711" s="171"/>
      <c r="D711" s="172"/>
      <c r="E711" s="173"/>
      <c r="F711" s="174"/>
      <c r="G711" s="175"/>
      <c r="H711" s="131"/>
    </row>
    <row r="712" spans="1:8" ht="12.75" customHeight="1">
      <c r="A712" s="685" t="s">
        <v>401</v>
      </c>
      <c r="B712" s="585"/>
      <c r="C712" s="585"/>
      <c r="D712" s="585"/>
      <c r="E712" s="585"/>
      <c r="F712" s="686"/>
      <c r="G712" s="176" t="e">
        <f>SUM(G698,G704,G710)</f>
        <v>#REF!</v>
      </c>
      <c r="H712" s="131"/>
    </row>
    <row r="713" spans="1:8" ht="12.75" customHeight="1">
      <c r="A713" s="177"/>
      <c r="B713" s="177"/>
      <c r="C713" s="178"/>
      <c r="D713" s="177"/>
      <c r="E713" s="179"/>
      <c r="F713" s="180" t="s">
        <v>420</v>
      </c>
      <c r="G713" s="180" t="e">
        <f>G712*#REF!</f>
        <v>#REF!</v>
      </c>
      <c r="H713" s="131"/>
    </row>
    <row r="714" spans="1:8" ht="12.75" customHeight="1">
      <c r="A714" s="177"/>
      <c r="B714" s="177"/>
      <c r="C714" s="178"/>
      <c r="D714" s="177"/>
      <c r="E714" s="179"/>
      <c r="F714" s="180"/>
      <c r="G714" s="180"/>
      <c r="H714" s="131"/>
    </row>
    <row r="715" spans="1:8" ht="12.75" customHeight="1">
      <c r="A715" s="17"/>
      <c r="B715" s="18"/>
      <c r="C715" s="116"/>
      <c r="D715" s="18"/>
      <c r="E715" s="18"/>
      <c r="F715" s="128"/>
      <c r="G715" s="31"/>
      <c r="H715" s="131"/>
    </row>
    <row r="716" spans="1:8" ht="12.75" customHeight="1">
      <c r="A716" s="193" t="s">
        <v>32</v>
      </c>
      <c r="B716" s="194" t="s">
        <v>24</v>
      </c>
      <c r="C716" s="687" t="s">
        <v>67</v>
      </c>
      <c r="D716" s="589"/>
      <c r="E716" s="589"/>
      <c r="F716" s="596"/>
      <c r="G716" s="195" t="s">
        <v>27</v>
      </c>
      <c r="H716" s="131"/>
    </row>
    <row r="717" spans="1:8" ht="12.75" customHeight="1">
      <c r="A717" s="147" t="s">
        <v>533</v>
      </c>
      <c r="B717" s="148" t="s">
        <v>534</v>
      </c>
      <c r="C717" s="693" t="s">
        <v>535</v>
      </c>
      <c r="D717" s="689"/>
      <c r="E717" s="689"/>
      <c r="F717" s="149" t="e">
        <f>G736</f>
        <v>#REF!</v>
      </c>
      <c r="G717" s="196" t="s">
        <v>127</v>
      </c>
      <c r="H717" s="131"/>
    </row>
    <row r="718" spans="1:8" ht="12.75" customHeight="1">
      <c r="A718" s="690" t="s">
        <v>395</v>
      </c>
      <c r="B718" s="689"/>
      <c r="C718" s="689"/>
      <c r="D718" s="689"/>
      <c r="E718" s="689"/>
      <c r="F718" s="689"/>
      <c r="G718" s="591"/>
      <c r="H718" s="131"/>
    </row>
    <row r="719" spans="1:8" ht="12.75" customHeight="1">
      <c r="A719" s="152" t="s">
        <v>381</v>
      </c>
      <c r="B719" s="152" t="s">
        <v>32</v>
      </c>
      <c r="C719" s="153" t="s">
        <v>396</v>
      </c>
      <c r="D719" s="152" t="s">
        <v>127</v>
      </c>
      <c r="E719" s="154" t="s">
        <v>68</v>
      </c>
      <c r="F719" s="155" t="s">
        <v>397</v>
      </c>
      <c r="G719" s="155" t="s">
        <v>398</v>
      </c>
      <c r="H719" s="131"/>
    </row>
    <row r="720" spans="1:8" ht="12.75" customHeight="1">
      <c r="A720" s="156"/>
      <c r="B720" s="156"/>
      <c r="C720" s="157"/>
      <c r="D720" s="156"/>
      <c r="E720" s="158"/>
      <c r="F720" s="159"/>
      <c r="G720" s="159"/>
      <c r="H720" s="131"/>
    </row>
    <row r="721" spans="1:8" ht="12.75" customHeight="1">
      <c r="A721" s="156"/>
      <c r="B721" s="156"/>
      <c r="C721" s="157"/>
      <c r="D721" s="156"/>
      <c r="E721" s="158"/>
      <c r="F721" s="159"/>
      <c r="G721" s="159"/>
      <c r="H721" s="131"/>
    </row>
    <row r="722" spans="1:8" ht="12.75" customHeight="1">
      <c r="A722" s="684" t="s">
        <v>399</v>
      </c>
      <c r="B722" s="585"/>
      <c r="C722" s="585"/>
      <c r="D722" s="585"/>
      <c r="E722" s="585"/>
      <c r="F722" s="586"/>
      <c r="G722" s="160" t="str">
        <f>IF(F720="","",(SUM(G720:G721)))</f>
        <v/>
      </c>
      <c r="H722" s="131"/>
    </row>
    <row r="723" spans="1:8" ht="12.75" customHeight="1">
      <c r="A723" s="161"/>
      <c r="B723" s="162"/>
      <c r="C723" s="163"/>
      <c r="D723" s="164"/>
      <c r="E723" s="165"/>
      <c r="F723" s="166"/>
      <c r="G723" s="167"/>
      <c r="H723" s="131"/>
    </row>
    <row r="724" spans="1:8" ht="12.75" customHeight="1">
      <c r="A724" s="683" t="s">
        <v>386</v>
      </c>
      <c r="B724" s="585"/>
      <c r="C724" s="585"/>
      <c r="D724" s="585"/>
      <c r="E724" s="585"/>
      <c r="F724" s="585"/>
      <c r="G724" s="586"/>
      <c r="H724" s="131"/>
    </row>
    <row r="725" spans="1:8" ht="12.75" customHeight="1">
      <c r="A725" s="152" t="s">
        <v>381</v>
      </c>
      <c r="B725" s="152" t="s">
        <v>32</v>
      </c>
      <c r="C725" s="153" t="s">
        <v>396</v>
      </c>
      <c r="D725" s="152" t="s">
        <v>127</v>
      </c>
      <c r="E725" s="154" t="s">
        <v>68</v>
      </c>
      <c r="F725" s="155" t="s">
        <v>397</v>
      </c>
      <c r="G725" s="155" t="s">
        <v>398</v>
      </c>
      <c r="H725" s="131"/>
    </row>
    <row r="726" spans="1:8" ht="12.75" customHeight="1">
      <c r="A726" s="156" t="s">
        <v>418</v>
      </c>
      <c r="B726" s="156" t="s">
        <v>536</v>
      </c>
      <c r="C726" s="157" t="e">
        <f>VLOOKUP(B726,#REF!,2,0)</f>
        <v>#REF!</v>
      </c>
      <c r="D726" s="156" t="e">
        <f>VLOOKUP(B726,#REF!,3,0)</f>
        <v>#REF!</v>
      </c>
      <c r="E726" s="158">
        <v>1</v>
      </c>
      <c r="F726" s="159" t="e">
        <f>VLOOKUP(B726,#REF!,13,0)</f>
        <v>#REF!</v>
      </c>
      <c r="G726" s="159" t="e">
        <f>IF(D726="","",E726*F726)</f>
        <v>#REF!</v>
      </c>
      <c r="H726" s="131"/>
    </row>
    <row r="727" spans="1:8" ht="12.75" customHeight="1">
      <c r="A727" s="156"/>
      <c r="B727" s="156"/>
      <c r="C727" s="157"/>
      <c r="D727" s="156"/>
      <c r="E727" s="158"/>
      <c r="F727" s="159"/>
      <c r="G727" s="159"/>
      <c r="H727" s="131"/>
    </row>
    <row r="728" spans="1:8" ht="12.75" customHeight="1">
      <c r="A728" s="684" t="s">
        <v>399</v>
      </c>
      <c r="B728" s="585"/>
      <c r="C728" s="585"/>
      <c r="D728" s="585"/>
      <c r="E728" s="585"/>
      <c r="F728" s="586"/>
      <c r="G728" s="160" t="e">
        <f>IF(F726="","",(SUM(G726:G727)))</f>
        <v>#REF!</v>
      </c>
      <c r="H728" s="131"/>
    </row>
    <row r="729" spans="1:8" ht="12.75" customHeight="1">
      <c r="A729" s="161"/>
      <c r="B729" s="162"/>
      <c r="C729" s="168"/>
      <c r="D729" s="162"/>
      <c r="E729" s="169"/>
      <c r="F729" s="170"/>
      <c r="G729" s="167"/>
      <c r="H729" s="131"/>
    </row>
    <row r="730" spans="1:8" ht="12.75" customHeight="1">
      <c r="A730" s="683" t="s">
        <v>400</v>
      </c>
      <c r="B730" s="585"/>
      <c r="C730" s="585"/>
      <c r="D730" s="585"/>
      <c r="E730" s="585"/>
      <c r="F730" s="585"/>
      <c r="G730" s="586"/>
      <c r="H730" s="131"/>
    </row>
    <row r="731" spans="1:8" ht="12.75" customHeight="1">
      <c r="A731" s="152" t="s">
        <v>381</v>
      </c>
      <c r="B731" s="152" t="s">
        <v>32</v>
      </c>
      <c r="C731" s="153" t="s">
        <v>396</v>
      </c>
      <c r="D731" s="152" t="s">
        <v>127</v>
      </c>
      <c r="E731" s="154" t="s">
        <v>68</v>
      </c>
      <c r="F731" s="155" t="s">
        <v>397</v>
      </c>
      <c r="G731" s="155" t="s">
        <v>398</v>
      </c>
      <c r="H731" s="131"/>
    </row>
    <row r="732" spans="1:8" ht="12.75" customHeight="1">
      <c r="A732" s="156"/>
      <c r="B732" s="156"/>
      <c r="C732" s="157" t="str">
        <f>IF(B732="","",IF(A732="SINAPI",VLOOKUP(B732,#REF!,2,0),IF(A732="COTAÇÃO",VLOOKUP(B732,#REF!,2,0))))</f>
        <v/>
      </c>
      <c r="D732" s="156" t="str">
        <f>IF(B732="","",IF(A732="SINAPI",VLOOKUP(B732,#REF!,3,0),IF(A732="COTAÇÃO",VLOOKUP(B732,#REF!,3,0))))</f>
        <v/>
      </c>
      <c r="E732" s="158"/>
      <c r="F732" s="159" t="str">
        <f>IF(B732="","",IF('Planilha Orçamentária'!$H$2="NÃO DESONERADO",(IF(A732="SINAPI",VLOOKUP(B732,#REF!,4,0),IF(A732="ORSE",VLOOKUP(B732,#REF!,4,0),IF(A732="COTAÇÃO",VLOOKUP(B732,#REF!,13,0))))),(IF(A732="SINAPI",VLOOKUP(B732,#REF!,4,0),IF(A732="ORSE",VLOOKUP(B732,#REF!,4,0),IF(A732="COTAÇÃO",VLOOKUP(B732,#REF!,13,0)))))))</f>
        <v/>
      </c>
      <c r="G732" s="159" t="str">
        <f t="shared" ref="G732:G733" si="36">IF(D732="","",E732*F732)</f>
        <v/>
      </c>
      <c r="H732" s="131"/>
    </row>
    <row r="733" spans="1:8" ht="12.75" customHeight="1">
      <c r="A733" s="156"/>
      <c r="B733" s="156"/>
      <c r="C733" s="157" t="str">
        <f>IF(B733="","",IF(A733="SINAPI",VLOOKUP(B733,#REF!,2,0),IF(A733="COTAÇÃO",VLOOKUP(B733,#REF!,2,0))))</f>
        <v/>
      </c>
      <c r="D733" s="156" t="str">
        <f>IF(B733="","",IF(A733="SINAPI",VLOOKUP(B733,#REF!,3,0),IF(A733="COTAÇÃO",VLOOKUP(B733,#REF!,3,0))))</f>
        <v/>
      </c>
      <c r="E733" s="158"/>
      <c r="F733" s="159" t="str">
        <f>IF(B733="","",IF('Planilha Orçamentária'!$H$2="NÃO DESONERADO",(IF(A733="SINAPI",VLOOKUP(B733,#REF!,4,0),IF(A733="ORSE",VLOOKUP(B733,#REF!,4,0),IF(A733="COTAÇÃO",VLOOKUP(B733,#REF!,13,0))))),(IF(A733="SINAPI",VLOOKUP(B733,#REF!,4,0),IF(A733="ORSE",VLOOKUP(B733,#REF!,4,0),IF(A733="COTAÇÃO",VLOOKUP(B733,#REF!,13,0)))))))</f>
        <v/>
      </c>
      <c r="G733" s="159" t="str">
        <f t="shared" si="36"/>
        <v/>
      </c>
      <c r="H733" s="131"/>
    </row>
    <row r="734" spans="1:8" ht="12.75" customHeight="1">
      <c r="A734" s="684" t="s">
        <v>399</v>
      </c>
      <c r="B734" s="585"/>
      <c r="C734" s="585"/>
      <c r="D734" s="585"/>
      <c r="E734" s="585"/>
      <c r="F734" s="586"/>
      <c r="G734" s="160" t="str">
        <f>IF(F732="","",(SUM(G732:G733)))</f>
        <v/>
      </c>
      <c r="H734" s="131"/>
    </row>
    <row r="735" spans="1:8" ht="12.75" customHeight="1">
      <c r="A735" s="161"/>
      <c r="B735" s="162"/>
      <c r="C735" s="171"/>
      <c r="D735" s="172"/>
      <c r="E735" s="173"/>
      <c r="F735" s="174"/>
      <c r="G735" s="175"/>
      <c r="H735" s="131"/>
    </row>
    <row r="736" spans="1:8" ht="12.75" customHeight="1">
      <c r="A736" s="685" t="s">
        <v>401</v>
      </c>
      <c r="B736" s="585"/>
      <c r="C736" s="585"/>
      <c r="D736" s="585"/>
      <c r="E736" s="585"/>
      <c r="F736" s="686"/>
      <c r="G736" s="176" t="e">
        <f>SUM(G722,G728,G734)</f>
        <v>#REF!</v>
      </c>
      <c r="H736" s="131"/>
    </row>
    <row r="737" spans="1:8" ht="12.75" customHeight="1">
      <c r="A737" s="177"/>
      <c r="B737" s="177"/>
      <c r="C737" s="178"/>
      <c r="D737" s="177"/>
      <c r="E737" s="179"/>
      <c r="F737" s="180" t="s">
        <v>420</v>
      </c>
      <c r="G737" s="180" t="e">
        <f>G736*#REF!</f>
        <v>#REF!</v>
      </c>
      <c r="H737" s="131"/>
    </row>
    <row r="738" spans="1:8" ht="12.75" customHeight="1">
      <c r="A738" s="177"/>
      <c r="B738" s="177"/>
      <c r="C738" s="178"/>
      <c r="D738" s="177"/>
      <c r="E738" s="179"/>
      <c r="F738" s="180"/>
      <c r="G738" s="180"/>
      <c r="H738" s="131"/>
    </row>
    <row r="739" spans="1:8" ht="12.75" customHeight="1">
      <c r="A739" s="17"/>
      <c r="B739" s="18"/>
      <c r="C739" s="116"/>
      <c r="D739" s="18"/>
      <c r="E739" s="18"/>
      <c r="F739" s="128"/>
      <c r="G739" s="31"/>
      <c r="H739" s="131"/>
    </row>
    <row r="740" spans="1:8" ht="12.75" customHeight="1">
      <c r="A740" s="193" t="s">
        <v>32</v>
      </c>
      <c r="B740" s="194" t="s">
        <v>24</v>
      </c>
      <c r="C740" s="687" t="s">
        <v>67</v>
      </c>
      <c r="D740" s="589"/>
      <c r="E740" s="589"/>
      <c r="F740" s="596"/>
      <c r="G740" s="195" t="s">
        <v>27</v>
      </c>
      <c r="H740" s="131"/>
    </row>
    <row r="741" spans="1:8" ht="12.75" customHeight="1">
      <c r="A741" s="147" t="s">
        <v>537</v>
      </c>
      <c r="B741" s="148" t="s">
        <v>538</v>
      </c>
      <c r="C741" s="693" t="s">
        <v>539</v>
      </c>
      <c r="D741" s="689"/>
      <c r="E741" s="689"/>
      <c r="F741" s="149" t="e">
        <f>G760</f>
        <v>#REF!</v>
      </c>
      <c r="G741" s="196" t="s">
        <v>127</v>
      </c>
      <c r="H741" s="131"/>
    </row>
    <row r="742" spans="1:8" ht="12.75" customHeight="1">
      <c r="A742" s="690" t="s">
        <v>395</v>
      </c>
      <c r="B742" s="689"/>
      <c r="C742" s="689"/>
      <c r="D742" s="689"/>
      <c r="E742" s="689"/>
      <c r="F742" s="689"/>
      <c r="G742" s="591"/>
      <c r="H742" s="131"/>
    </row>
    <row r="743" spans="1:8" ht="12.75" customHeight="1">
      <c r="A743" s="152" t="s">
        <v>381</v>
      </c>
      <c r="B743" s="152" t="s">
        <v>32</v>
      </c>
      <c r="C743" s="153" t="s">
        <v>396</v>
      </c>
      <c r="D743" s="152" t="s">
        <v>127</v>
      </c>
      <c r="E743" s="154" t="s">
        <v>68</v>
      </c>
      <c r="F743" s="155" t="s">
        <v>397</v>
      </c>
      <c r="G743" s="155" t="s">
        <v>398</v>
      </c>
      <c r="H743" s="131"/>
    </row>
    <row r="744" spans="1:8" ht="12.75" customHeight="1">
      <c r="A744" s="156"/>
      <c r="B744" s="156"/>
      <c r="C744" s="157"/>
      <c r="D744" s="156"/>
      <c r="E744" s="158"/>
      <c r="F744" s="159"/>
      <c r="G744" s="159"/>
      <c r="H744" s="131"/>
    </row>
    <row r="745" spans="1:8" ht="12.75" customHeight="1">
      <c r="A745" s="156"/>
      <c r="B745" s="156"/>
      <c r="C745" s="157"/>
      <c r="D745" s="156"/>
      <c r="E745" s="158"/>
      <c r="F745" s="159"/>
      <c r="G745" s="159"/>
      <c r="H745" s="131"/>
    </row>
    <row r="746" spans="1:8" ht="12.75" customHeight="1">
      <c r="A746" s="684" t="s">
        <v>399</v>
      </c>
      <c r="B746" s="585"/>
      <c r="C746" s="585"/>
      <c r="D746" s="585"/>
      <c r="E746" s="585"/>
      <c r="F746" s="586"/>
      <c r="G746" s="160" t="str">
        <f>IF(F744="","",(SUM(G744:G745)))</f>
        <v/>
      </c>
      <c r="H746" s="131"/>
    </row>
    <row r="747" spans="1:8" ht="12.75" customHeight="1">
      <c r="A747" s="161"/>
      <c r="B747" s="162"/>
      <c r="C747" s="163"/>
      <c r="D747" s="164"/>
      <c r="E747" s="165"/>
      <c r="F747" s="166"/>
      <c r="G747" s="167"/>
      <c r="H747" s="131"/>
    </row>
    <row r="748" spans="1:8" ht="12.75" customHeight="1">
      <c r="A748" s="683" t="s">
        <v>386</v>
      </c>
      <c r="B748" s="585"/>
      <c r="C748" s="585"/>
      <c r="D748" s="585"/>
      <c r="E748" s="585"/>
      <c r="F748" s="585"/>
      <c r="G748" s="586"/>
      <c r="H748" s="131"/>
    </row>
    <row r="749" spans="1:8" ht="12.75" customHeight="1">
      <c r="A749" s="152" t="s">
        <v>381</v>
      </c>
      <c r="B749" s="152" t="s">
        <v>32</v>
      </c>
      <c r="C749" s="153" t="s">
        <v>396</v>
      </c>
      <c r="D749" s="152" t="s">
        <v>127</v>
      </c>
      <c r="E749" s="154" t="s">
        <v>68</v>
      </c>
      <c r="F749" s="155" t="s">
        <v>397</v>
      </c>
      <c r="G749" s="155" t="s">
        <v>398</v>
      </c>
      <c r="H749" s="131"/>
    </row>
    <row r="750" spans="1:8" ht="12.75" customHeight="1">
      <c r="A750" s="156" t="s">
        <v>418</v>
      </c>
      <c r="B750" s="156" t="s">
        <v>540</v>
      </c>
      <c r="C750" s="157" t="e">
        <f>VLOOKUP(B750,#REF!,2,0)</f>
        <v>#REF!</v>
      </c>
      <c r="D750" s="156" t="e">
        <f>VLOOKUP(B750,#REF!,3,0)</f>
        <v>#REF!</v>
      </c>
      <c r="E750" s="158">
        <v>1</v>
      </c>
      <c r="F750" s="159" t="e">
        <f>VLOOKUP(B750,#REF!,13,0)</f>
        <v>#REF!</v>
      </c>
      <c r="G750" s="159" t="e">
        <f>IF(D750="","",E750*F750)</f>
        <v>#REF!</v>
      </c>
      <c r="H750" s="131"/>
    </row>
    <row r="751" spans="1:8" ht="12.75" customHeight="1">
      <c r="A751" s="156"/>
      <c r="B751" s="156"/>
      <c r="C751" s="157"/>
      <c r="D751" s="156"/>
      <c r="E751" s="158"/>
      <c r="F751" s="159"/>
      <c r="G751" s="159"/>
      <c r="H751" s="131"/>
    </row>
    <row r="752" spans="1:8" ht="12.75" customHeight="1">
      <c r="A752" s="684" t="s">
        <v>399</v>
      </c>
      <c r="B752" s="585"/>
      <c r="C752" s="585"/>
      <c r="D752" s="585"/>
      <c r="E752" s="585"/>
      <c r="F752" s="586"/>
      <c r="G752" s="160" t="e">
        <f>IF(F750="","",(SUM(G750:G751)))</f>
        <v>#REF!</v>
      </c>
      <c r="H752" s="131"/>
    </row>
    <row r="753" spans="1:8" ht="12.75" customHeight="1">
      <c r="A753" s="161"/>
      <c r="B753" s="162"/>
      <c r="C753" s="168"/>
      <c r="D753" s="162"/>
      <c r="E753" s="169"/>
      <c r="F753" s="170"/>
      <c r="G753" s="167"/>
      <c r="H753" s="131"/>
    </row>
    <row r="754" spans="1:8" ht="12.75" customHeight="1">
      <c r="A754" s="683" t="s">
        <v>400</v>
      </c>
      <c r="B754" s="585"/>
      <c r="C754" s="585"/>
      <c r="D754" s="585"/>
      <c r="E754" s="585"/>
      <c r="F754" s="585"/>
      <c r="G754" s="586"/>
      <c r="H754" s="131"/>
    </row>
    <row r="755" spans="1:8" ht="12.75" customHeight="1">
      <c r="A755" s="152" t="s">
        <v>381</v>
      </c>
      <c r="B755" s="152" t="s">
        <v>32</v>
      </c>
      <c r="C755" s="153" t="s">
        <v>396</v>
      </c>
      <c r="D755" s="152" t="s">
        <v>127</v>
      </c>
      <c r="E755" s="154" t="s">
        <v>68</v>
      </c>
      <c r="F755" s="155" t="s">
        <v>397</v>
      </c>
      <c r="G755" s="155" t="s">
        <v>398</v>
      </c>
      <c r="H755" s="131"/>
    </row>
    <row r="756" spans="1:8" ht="12.75" customHeight="1">
      <c r="A756" s="156"/>
      <c r="B756" s="156"/>
      <c r="C756" s="157" t="str">
        <f>IF(B756="","",IF(A756="SINAPI",VLOOKUP(B756,#REF!,2,0),IF(A756="COTAÇÃO",VLOOKUP(B756,#REF!,2,0))))</f>
        <v/>
      </c>
      <c r="D756" s="156" t="str">
        <f>IF(B756="","",IF(A756="SINAPI",VLOOKUP(B756,#REF!,3,0),IF(A756="COTAÇÃO",VLOOKUP(B756,#REF!,3,0))))</f>
        <v/>
      </c>
      <c r="E756" s="158"/>
      <c r="F756" s="159" t="str">
        <f>IF(B756="","",IF('Planilha Orçamentária'!$H$2="NÃO DESONERADO",(IF(A756="SINAPI",VLOOKUP(B756,#REF!,4,0),IF(A756="ORSE",VLOOKUP(B756,#REF!,4,0),IF(A756="COTAÇÃO",VLOOKUP(B756,#REF!,13,0))))),(IF(A756="SINAPI",VLOOKUP(B756,#REF!,4,0),IF(A756="ORSE",VLOOKUP(B756,#REF!,4,0),IF(A756="COTAÇÃO",VLOOKUP(B756,#REF!,13,0)))))))</f>
        <v/>
      </c>
      <c r="G756" s="159" t="str">
        <f t="shared" ref="G756:G757" si="37">IF(D756="","",E756*F756)</f>
        <v/>
      </c>
      <c r="H756" s="131"/>
    </row>
    <row r="757" spans="1:8" ht="12.75" customHeight="1">
      <c r="A757" s="156"/>
      <c r="B757" s="156"/>
      <c r="C757" s="157" t="str">
        <f>IF(B757="","",IF(A757="SINAPI",VLOOKUP(B757,#REF!,2,0),IF(A757="COTAÇÃO",VLOOKUP(B757,#REF!,2,0))))</f>
        <v/>
      </c>
      <c r="D757" s="156" t="str">
        <f>IF(B757="","",IF(A757="SINAPI",VLOOKUP(B757,#REF!,3,0),IF(A757="COTAÇÃO",VLOOKUP(B757,#REF!,3,0))))</f>
        <v/>
      </c>
      <c r="E757" s="158"/>
      <c r="F757" s="159" t="str">
        <f>IF(B757="","",IF('Planilha Orçamentária'!$H$2="NÃO DESONERADO",(IF(A757="SINAPI",VLOOKUP(B757,#REF!,4,0),IF(A757="ORSE",VLOOKUP(B757,#REF!,4,0),IF(A757="COTAÇÃO",VLOOKUP(B757,#REF!,13,0))))),(IF(A757="SINAPI",VLOOKUP(B757,#REF!,4,0),IF(A757="ORSE",VLOOKUP(B757,#REF!,4,0),IF(A757="COTAÇÃO",VLOOKUP(B757,#REF!,13,0)))))))</f>
        <v/>
      </c>
      <c r="G757" s="159" t="str">
        <f t="shared" si="37"/>
        <v/>
      </c>
      <c r="H757" s="131"/>
    </row>
    <row r="758" spans="1:8" ht="12.75" customHeight="1">
      <c r="A758" s="684" t="s">
        <v>399</v>
      </c>
      <c r="B758" s="585"/>
      <c r="C758" s="585"/>
      <c r="D758" s="585"/>
      <c r="E758" s="585"/>
      <c r="F758" s="586"/>
      <c r="G758" s="160" t="str">
        <f>IF(F756="","",(SUM(G756:G757)))</f>
        <v/>
      </c>
      <c r="H758" s="131"/>
    </row>
    <row r="759" spans="1:8" ht="12.75" customHeight="1">
      <c r="A759" s="161"/>
      <c r="B759" s="162"/>
      <c r="C759" s="171"/>
      <c r="D759" s="172"/>
      <c r="E759" s="173"/>
      <c r="F759" s="174"/>
      <c r="G759" s="175"/>
      <c r="H759" s="131"/>
    </row>
    <row r="760" spans="1:8" ht="12.75" customHeight="1">
      <c r="A760" s="685" t="s">
        <v>401</v>
      </c>
      <c r="B760" s="585"/>
      <c r="C760" s="585"/>
      <c r="D760" s="585"/>
      <c r="E760" s="585"/>
      <c r="F760" s="686"/>
      <c r="G760" s="176" t="e">
        <f>SUM(G746,G752,G758)</f>
        <v>#REF!</v>
      </c>
      <c r="H760" s="131"/>
    </row>
    <row r="761" spans="1:8" ht="12.75" customHeight="1">
      <c r="A761" s="197"/>
      <c r="B761" s="197"/>
      <c r="C761" s="197"/>
      <c r="D761" s="197"/>
      <c r="E761" s="197"/>
      <c r="F761" s="180" t="s">
        <v>420</v>
      </c>
      <c r="G761" s="180" t="e">
        <f>G760*#REF!</f>
        <v>#REF!</v>
      </c>
      <c r="H761" s="131"/>
    </row>
    <row r="762" spans="1:8" ht="12.75" customHeight="1">
      <c r="A762" s="197"/>
      <c r="B762" s="197"/>
      <c r="C762" s="197"/>
      <c r="D762" s="197"/>
      <c r="E762" s="197"/>
      <c r="F762" s="180"/>
      <c r="G762" s="180"/>
      <c r="H762" s="131"/>
    </row>
    <row r="763" spans="1:8" ht="12.75" customHeight="1">
      <c r="A763" s="144" t="s">
        <v>32</v>
      </c>
      <c r="B763" s="145" t="s">
        <v>24</v>
      </c>
      <c r="C763" s="691" t="s">
        <v>67</v>
      </c>
      <c r="D763" s="589"/>
      <c r="E763" s="589"/>
      <c r="F763" s="596"/>
      <c r="G763" s="146" t="s">
        <v>27</v>
      </c>
      <c r="H763" s="131"/>
    </row>
    <row r="764" spans="1:8" ht="12.75" customHeight="1">
      <c r="A764" s="148" t="s">
        <v>415</v>
      </c>
      <c r="B764" s="147" t="s">
        <v>416</v>
      </c>
      <c r="C764" s="697" t="s">
        <v>541</v>
      </c>
      <c r="D764" s="689"/>
      <c r="E764" s="689"/>
      <c r="F764" s="149" t="str">
        <f>G785</f>
        <v>R$ 132.635,04</v>
      </c>
      <c r="G764" s="150" t="s">
        <v>27</v>
      </c>
      <c r="H764" s="131"/>
    </row>
    <row r="765" spans="1:8" ht="12.75" customHeight="1">
      <c r="A765" s="690" t="s">
        <v>395</v>
      </c>
      <c r="B765" s="689"/>
      <c r="C765" s="689"/>
      <c r="D765" s="689"/>
      <c r="E765" s="689"/>
      <c r="F765" s="689"/>
      <c r="G765" s="591"/>
      <c r="H765" s="131"/>
    </row>
    <row r="766" spans="1:8" ht="12.75" customHeight="1">
      <c r="A766" s="152" t="s">
        <v>381</v>
      </c>
      <c r="B766" s="152" t="s">
        <v>32</v>
      </c>
      <c r="C766" s="153" t="s">
        <v>396</v>
      </c>
      <c r="D766" s="152" t="s">
        <v>127</v>
      </c>
      <c r="E766" s="154" t="s">
        <v>68</v>
      </c>
      <c r="F766" s="155" t="s">
        <v>397</v>
      </c>
      <c r="G766" s="155" t="s">
        <v>398</v>
      </c>
      <c r="H766" s="131"/>
    </row>
    <row r="767" spans="1:8" ht="12.75" customHeight="1">
      <c r="A767" s="156" t="s">
        <v>542</v>
      </c>
      <c r="B767" s="156">
        <v>1</v>
      </c>
      <c r="C767" s="198" t="s">
        <v>543</v>
      </c>
      <c r="D767" s="156" t="s">
        <v>127</v>
      </c>
      <c r="E767" s="187">
        <v>1</v>
      </c>
      <c r="F767" s="199" t="s">
        <v>544</v>
      </c>
      <c r="G767" s="199" t="s">
        <v>544</v>
      </c>
      <c r="H767" s="131"/>
    </row>
    <row r="768" spans="1:8" ht="12.75" customHeight="1">
      <c r="A768" s="156"/>
      <c r="B768" s="156"/>
      <c r="C768" s="157"/>
      <c r="D768" s="156"/>
      <c r="E768" s="187"/>
      <c r="F768" s="159"/>
      <c r="G768" s="159"/>
      <c r="H768" s="131"/>
    </row>
    <row r="769" spans="1:8" ht="12.75" customHeight="1">
      <c r="B769" s="28"/>
      <c r="C769" s="157"/>
      <c r="D769" s="156"/>
      <c r="E769" s="187"/>
      <c r="F769" s="159"/>
      <c r="G769" s="159"/>
      <c r="H769" s="131"/>
    </row>
    <row r="770" spans="1:8" ht="12.75" customHeight="1">
      <c r="A770" s="156"/>
      <c r="B770" s="156"/>
      <c r="C770" s="157" t="str">
        <f>IF(B770="","",IF(A770="SINAPI",VLOOKUP(B770,#REF!,2,0),IF(A770="COTAÇÃO",VLOOKUP(B770,#REF!,2,0))))</f>
        <v/>
      </c>
      <c r="D770" s="156" t="str">
        <f>IF(B770="","",IF(A770="SINAPI",VLOOKUP(B770,#REF!,3,0),IF(A770="COTAÇÃO",VLOOKUP(B770,#REF!,3,0))))</f>
        <v/>
      </c>
      <c r="E770" s="158"/>
      <c r="F770" s="159" t="str">
        <f>IF(B770="","",IF('Planilha Orçamentária'!$H$2="NÃO DESONERADO",(IF(A770="SINAPI",VLOOKUP(B770,#REF!,4,0),IF(A770="ORSE",VLOOKUP(B770,#REF!,4,0),IF(A770="COTAÇÃO",VLOOKUP(B770,#REF!,13,0))))),(IF(A770="SINAPI",VLOOKUP(B770,#REF!,4,0),IF(A770="ORSE",VLOOKUP(B770,#REF!,4,0),IF(A770="COTAÇÃO",VLOOKUP(B770,#REF!,13,0)))))))</f>
        <v/>
      </c>
      <c r="G770" s="159" t="str">
        <f>IF(D770="","",E770*F770)</f>
        <v/>
      </c>
      <c r="H770" s="131"/>
    </row>
    <row r="771" spans="1:8" ht="12.75" customHeight="1">
      <c r="A771" s="684" t="s">
        <v>399</v>
      </c>
      <c r="B771" s="585"/>
      <c r="C771" s="585"/>
      <c r="D771" s="585"/>
      <c r="E771" s="585"/>
      <c r="F771" s="586"/>
      <c r="G771" s="160">
        <f>SUM(G767:G770)</f>
        <v>0</v>
      </c>
      <c r="H771" s="131"/>
    </row>
    <row r="772" spans="1:8" ht="12.75" customHeight="1">
      <c r="A772" s="161"/>
      <c r="B772" s="162"/>
      <c r="C772" s="163"/>
      <c r="D772" s="164"/>
      <c r="E772" s="165"/>
      <c r="F772" s="166"/>
      <c r="G772" s="167"/>
      <c r="H772" s="131"/>
    </row>
    <row r="773" spans="1:8" ht="12.75" customHeight="1">
      <c r="A773" s="683" t="s">
        <v>386</v>
      </c>
      <c r="B773" s="585"/>
      <c r="C773" s="585"/>
      <c r="D773" s="585"/>
      <c r="E773" s="585"/>
      <c r="F773" s="585"/>
      <c r="G773" s="586"/>
      <c r="H773" s="131"/>
    </row>
    <row r="774" spans="1:8" ht="12.75" customHeight="1">
      <c r="A774" s="152" t="s">
        <v>381</v>
      </c>
      <c r="B774" s="152" t="s">
        <v>32</v>
      </c>
      <c r="C774" s="153" t="s">
        <v>396</v>
      </c>
      <c r="D774" s="152" t="s">
        <v>127</v>
      </c>
      <c r="E774" s="154" t="s">
        <v>68</v>
      </c>
      <c r="F774" s="155" t="s">
        <v>397</v>
      </c>
      <c r="G774" s="155" t="s">
        <v>398</v>
      </c>
      <c r="H774" s="131"/>
    </row>
    <row r="775" spans="1:8" ht="12.75" customHeight="1">
      <c r="A775" s="156"/>
      <c r="B775" s="200"/>
      <c r="C775" s="157"/>
      <c r="D775" s="156"/>
      <c r="E775" s="181"/>
      <c r="F775" s="159"/>
      <c r="G775" s="159"/>
      <c r="H775" s="131"/>
    </row>
    <row r="776" spans="1:8" ht="12.75" customHeight="1">
      <c r="A776" s="156"/>
      <c r="B776" s="201"/>
      <c r="C776" s="157"/>
      <c r="D776" s="156"/>
      <c r="E776" s="181"/>
      <c r="F776" s="159"/>
      <c r="G776" s="159"/>
      <c r="H776" s="131"/>
    </row>
    <row r="777" spans="1:8" ht="12.75" customHeight="1">
      <c r="A777" s="156"/>
      <c r="B777" s="156"/>
      <c r="C777" s="157"/>
      <c r="D777" s="156"/>
      <c r="E777" s="158"/>
      <c r="F777" s="159"/>
      <c r="G777" s="159"/>
      <c r="H777" s="131"/>
    </row>
    <row r="778" spans="1:8" ht="12.75" customHeight="1">
      <c r="A778" s="684" t="s">
        <v>399</v>
      </c>
      <c r="B778" s="585"/>
      <c r="C778" s="585"/>
      <c r="D778" s="585"/>
      <c r="E778" s="585"/>
      <c r="F778" s="586"/>
      <c r="G778" s="160">
        <f>SUM(G775:G777)</f>
        <v>0</v>
      </c>
      <c r="H778" s="131"/>
    </row>
    <row r="779" spans="1:8" ht="12.75" customHeight="1">
      <c r="A779" s="161"/>
      <c r="B779" s="162"/>
      <c r="C779" s="168"/>
      <c r="D779" s="162"/>
      <c r="E779" s="169"/>
      <c r="F779" s="170"/>
      <c r="G779" s="167"/>
      <c r="H779" s="131"/>
    </row>
    <row r="780" spans="1:8" ht="12.75" customHeight="1">
      <c r="A780" s="683" t="s">
        <v>400</v>
      </c>
      <c r="B780" s="585"/>
      <c r="C780" s="585"/>
      <c r="D780" s="585"/>
      <c r="E780" s="585"/>
      <c r="F780" s="585"/>
      <c r="G780" s="586"/>
      <c r="H780" s="131"/>
    </row>
    <row r="781" spans="1:8" ht="12.75" customHeight="1">
      <c r="A781" s="152" t="s">
        <v>381</v>
      </c>
      <c r="B781" s="152" t="s">
        <v>32</v>
      </c>
      <c r="C781" s="153" t="s">
        <v>396</v>
      </c>
      <c r="D781" s="152" t="s">
        <v>127</v>
      </c>
      <c r="E781" s="154" t="s">
        <v>68</v>
      </c>
      <c r="F781" s="155" t="s">
        <v>397</v>
      </c>
      <c r="G781" s="155" t="s">
        <v>398</v>
      </c>
      <c r="H781" s="131"/>
    </row>
    <row r="782" spans="1:8" ht="12.75" customHeight="1">
      <c r="A782" s="156"/>
      <c r="B782" s="156"/>
      <c r="C782" s="157" t="str">
        <f>IF(B782="","",IF(A782="SINAPI",VLOOKUP(B782,#REF!,2,0),IF(A782="COTAÇÃO",VLOOKUP(B782,#REF!,2,0))))</f>
        <v/>
      </c>
      <c r="D782" s="156" t="str">
        <f>IF(B782="","",IF(A782="SINAPI",VLOOKUP(B782,#REF!,3,0),IF(A782="COTAÇÃO",VLOOKUP(B782,#REF!,3,0))))</f>
        <v/>
      </c>
      <c r="E782" s="158"/>
      <c r="F782" s="159" t="str">
        <f>IF(B782="","",IF('Planilha Orçamentária'!$H$2="NÃO DESONERADO",(IF(A782="SINAPI",VLOOKUP(B782,#REF!,4,0),IF(A782="ORSE",VLOOKUP(B782,#REF!,4,0),IF(A782="COTAÇÃO",VLOOKUP(B782,#REF!,13,0))))),(IF(A782="SINAPI",VLOOKUP(B782,#REF!,4,0),IF(A782="ORSE",VLOOKUP(B782,#REF!,4,0),IF(A782="COTAÇÃO",VLOOKUP(B782,#REF!,13,0)))))))</f>
        <v/>
      </c>
      <c r="G782" s="159" t="str">
        <f>IF(D782="","",E782*F782)</f>
        <v/>
      </c>
      <c r="H782" s="131"/>
    </row>
    <row r="783" spans="1:8" ht="12.75" customHeight="1">
      <c r="A783" s="684" t="s">
        <v>399</v>
      </c>
      <c r="B783" s="585"/>
      <c r="C783" s="585"/>
      <c r="D783" s="585"/>
      <c r="E783" s="585"/>
      <c r="F783" s="586"/>
      <c r="G783" s="160">
        <f>SUM(G782)</f>
        <v>0</v>
      </c>
      <c r="H783" s="131"/>
    </row>
    <row r="784" spans="1:8" ht="12.75" customHeight="1">
      <c r="A784" s="161"/>
      <c r="B784" s="162"/>
      <c r="C784" s="171"/>
      <c r="D784" s="172"/>
      <c r="E784" s="173"/>
      <c r="F784" s="174"/>
      <c r="G784" s="175"/>
      <c r="H784" s="131"/>
    </row>
    <row r="785" spans="1:8" ht="12.75" customHeight="1">
      <c r="A785" s="685" t="s">
        <v>401</v>
      </c>
      <c r="B785" s="585"/>
      <c r="C785" s="585"/>
      <c r="D785" s="585"/>
      <c r="E785" s="585"/>
      <c r="F785" s="686"/>
      <c r="G785" s="176" t="str">
        <f>G767</f>
        <v>R$ 132.635,04</v>
      </c>
      <c r="H785" s="131"/>
    </row>
    <row r="786" spans="1:8" ht="12.75" customHeight="1">
      <c r="A786" s="177"/>
      <c r="B786" s="177"/>
      <c r="C786" s="178"/>
      <c r="D786" s="177"/>
      <c r="E786" s="179"/>
      <c r="F786" s="180"/>
      <c r="G786" s="180"/>
      <c r="H786" s="131"/>
    </row>
    <row r="787" spans="1:8" ht="12.75" customHeight="1">
      <c r="A787" s="177"/>
      <c r="B787" s="177"/>
      <c r="C787" s="178"/>
      <c r="D787" s="177"/>
      <c r="E787" s="179"/>
      <c r="F787" s="180"/>
      <c r="G787" s="180"/>
      <c r="H787" s="131"/>
    </row>
    <row r="788" spans="1:8" ht="12.75" customHeight="1">
      <c r="A788" s="144" t="s">
        <v>32</v>
      </c>
      <c r="B788" s="145" t="s">
        <v>24</v>
      </c>
      <c r="C788" s="691" t="s">
        <v>67</v>
      </c>
      <c r="D788" s="589"/>
      <c r="E788" s="589"/>
      <c r="F788" s="596"/>
      <c r="G788" s="146" t="s">
        <v>27</v>
      </c>
      <c r="H788" s="131"/>
    </row>
    <row r="789" spans="1:8" ht="12.75" customHeight="1">
      <c r="A789" s="148" t="s">
        <v>421</v>
      </c>
      <c r="B789" s="147" t="s">
        <v>422</v>
      </c>
      <c r="C789" s="697" t="s">
        <v>545</v>
      </c>
      <c r="D789" s="689"/>
      <c r="E789" s="689"/>
      <c r="F789" s="149"/>
      <c r="G789" s="150" t="s">
        <v>27</v>
      </c>
      <c r="H789" s="131"/>
    </row>
    <row r="790" spans="1:8" ht="12.75" customHeight="1">
      <c r="A790" s="690" t="s">
        <v>395</v>
      </c>
      <c r="B790" s="689"/>
      <c r="C790" s="689"/>
      <c r="D790" s="689"/>
      <c r="E790" s="689"/>
      <c r="F790" s="689"/>
      <c r="G790" s="591"/>
      <c r="H790" s="131"/>
    </row>
    <row r="791" spans="1:8" ht="12.75" customHeight="1">
      <c r="A791" s="152" t="s">
        <v>381</v>
      </c>
      <c r="B791" s="152" t="s">
        <v>32</v>
      </c>
      <c r="C791" s="153" t="s">
        <v>396</v>
      </c>
      <c r="D791" s="152" t="s">
        <v>127</v>
      </c>
      <c r="E791" s="154" t="s">
        <v>68</v>
      </c>
      <c r="F791" s="155" t="s">
        <v>397</v>
      </c>
      <c r="G791" s="155" t="s">
        <v>398</v>
      </c>
      <c r="H791" s="131"/>
    </row>
    <row r="792" spans="1:8" ht="12.75" customHeight="1">
      <c r="A792" s="156" t="s">
        <v>542</v>
      </c>
      <c r="B792" s="156">
        <v>2</v>
      </c>
      <c r="C792" s="198" t="s">
        <v>546</v>
      </c>
      <c r="D792" s="156" t="s">
        <v>127</v>
      </c>
      <c r="E792" s="187">
        <v>1</v>
      </c>
      <c r="F792" s="202"/>
      <c r="G792" s="199"/>
      <c r="H792" s="131"/>
    </row>
    <row r="793" spans="1:8" ht="12.75" customHeight="1">
      <c r="A793" s="156"/>
      <c r="B793" s="156"/>
      <c r="C793" s="157"/>
      <c r="D793" s="156"/>
      <c r="E793" s="187"/>
      <c r="F793" s="159"/>
      <c r="G793" s="159"/>
      <c r="H793" s="131"/>
    </row>
    <row r="794" spans="1:8" ht="12.75" customHeight="1">
      <c r="B794" s="28"/>
      <c r="C794" s="157"/>
      <c r="D794" s="156"/>
      <c r="E794" s="187"/>
      <c r="F794" s="159"/>
      <c r="G794" s="159"/>
      <c r="H794" s="131"/>
    </row>
    <row r="795" spans="1:8" ht="12.75" customHeight="1">
      <c r="A795" s="156"/>
      <c r="B795" s="156"/>
      <c r="C795" s="157" t="str">
        <f>IF(B795="","",IF(A795="SINAPI",VLOOKUP(B795,#REF!,2,0),IF(A795="COTAÇÃO",VLOOKUP(B795,#REF!,2,0))))</f>
        <v/>
      </c>
      <c r="D795" s="156" t="str">
        <f>IF(B795="","",IF(A795="SINAPI",VLOOKUP(B795,#REF!,3,0),IF(A795="COTAÇÃO",VLOOKUP(B795,#REF!,3,0))))</f>
        <v/>
      </c>
      <c r="E795" s="158"/>
      <c r="F795" s="159" t="str">
        <f>IF(B795="","",IF('Planilha Orçamentária'!$H$2="NÃO DESONERADO",(IF(A795="SINAPI",VLOOKUP(B795,#REF!,4,0),IF(A795="ORSE",VLOOKUP(B795,#REF!,4,0),IF(A795="COTAÇÃO",VLOOKUP(B795,#REF!,13,0))))),(IF(A795="SINAPI",VLOOKUP(B795,#REF!,4,0),IF(A795="ORSE",VLOOKUP(B795,#REF!,4,0),IF(A795="COTAÇÃO",VLOOKUP(B795,#REF!,13,0)))))))</f>
        <v/>
      </c>
      <c r="G795" s="159" t="str">
        <f>IF(D795="","",E795*F795)</f>
        <v/>
      </c>
      <c r="H795" s="131"/>
    </row>
    <row r="796" spans="1:8" ht="12.75" customHeight="1">
      <c r="A796" s="684" t="s">
        <v>399</v>
      </c>
      <c r="B796" s="585"/>
      <c r="C796" s="585"/>
      <c r="D796" s="585"/>
      <c r="E796" s="585"/>
      <c r="F796" s="586"/>
      <c r="G796" s="160">
        <f>SUM(G792:G795)</f>
        <v>0</v>
      </c>
      <c r="H796" s="131"/>
    </row>
    <row r="797" spans="1:8" ht="12.75" customHeight="1">
      <c r="A797" s="161"/>
      <c r="B797" s="162"/>
      <c r="C797" s="163"/>
      <c r="D797" s="164"/>
      <c r="E797" s="165"/>
      <c r="F797" s="166"/>
      <c r="G797" s="167"/>
      <c r="H797" s="131"/>
    </row>
    <row r="798" spans="1:8" ht="12.75" customHeight="1">
      <c r="A798" s="683" t="s">
        <v>386</v>
      </c>
      <c r="B798" s="585"/>
      <c r="C798" s="585"/>
      <c r="D798" s="585"/>
      <c r="E798" s="585"/>
      <c r="F798" s="585"/>
      <c r="G798" s="586"/>
      <c r="H798" s="131"/>
    </row>
    <row r="799" spans="1:8" ht="12.75" customHeight="1">
      <c r="A799" s="152" t="s">
        <v>381</v>
      </c>
      <c r="B799" s="152" t="s">
        <v>32</v>
      </c>
      <c r="C799" s="153" t="s">
        <v>396</v>
      </c>
      <c r="D799" s="152" t="s">
        <v>127</v>
      </c>
      <c r="E799" s="154" t="s">
        <v>68</v>
      </c>
      <c r="F799" s="155" t="s">
        <v>397</v>
      </c>
      <c r="G799" s="155" t="s">
        <v>398</v>
      </c>
      <c r="H799" s="131"/>
    </row>
    <row r="800" spans="1:8" ht="12.75" customHeight="1">
      <c r="A800" s="156"/>
      <c r="B800" s="200"/>
      <c r="C800" s="157"/>
      <c r="D800" s="156"/>
      <c r="E800" s="181"/>
      <c r="F800" s="159"/>
      <c r="G800" s="159"/>
      <c r="H800" s="131"/>
    </row>
    <row r="801" spans="1:8" ht="12.75" customHeight="1">
      <c r="A801" s="156"/>
      <c r="B801" s="201"/>
      <c r="C801" s="157"/>
      <c r="D801" s="156"/>
      <c r="E801" s="181"/>
      <c r="F801" s="159"/>
      <c r="G801" s="159"/>
      <c r="H801" s="131"/>
    </row>
    <row r="802" spans="1:8" ht="12.75" customHeight="1">
      <c r="A802" s="156"/>
      <c r="B802" s="156"/>
      <c r="C802" s="157"/>
      <c r="D802" s="156"/>
      <c r="E802" s="158"/>
      <c r="F802" s="159"/>
      <c r="G802" s="159"/>
      <c r="H802" s="131"/>
    </row>
    <row r="803" spans="1:8" ht="12.75" customHeight="1">
      <c r="A803" s="684" t="s">
        <v>399</v>
      </c>
      <c r="B803" s="585"/>
      <c r="C803" s="585"/>
      <c r="D803" s="585"/>
      <c r="E803" s="585"/>
      <c r="F803" s="586"/>
      <c r="G803" s="160">
        <f>SUM(G800:G802)</f>
        <v>0</v>
      </c>
      <c r="H803" s="131"/>
    </row>
    <row r="804" spans="1:8" ht="12.75" customHeight="1">
      <c r="A804" s="161"/>
      <c r="B804" s="162"/>
      <c r="C804" s="168"/>
      <c r="D804" s="162"/>
      <c r="E804" s="169"/>
      <c r="F804" s="170"/>
      <c r="G804" s="167"/>
      <c r="H804" s="131"/>
    </row>
    <row r="805" spans="1:8" ht="12.75" customHeight="1">
      <c r="A805" s="683" t="s">
        <v>400</v>
      </c>
      <c r="B805" s="585"/>
      <c r="C805" s="585"/>
      <c r="D805" s="585"/>
      <c r="E805" s="585"/>
      <c r="F805" s="585"/>
      <c r="G805" s="586"/>
      <c r="H805" s="131"/>
    </row>
    <row r="806" spans="1:8" ht="12.75" customHeight="1">
      <c r="A806" s="152" t="s">
        <v>381</v>
      </c>
      <c r="B806" s="152" t="s">
        <v>32</v>
      </c>
      <c r="C806" s="153" t="s">
        <v>396</v>
      </c>
      <c r="D806" s="152" t="s">
        <v>127</v>
      </c>
      <c r="E806" s="154" t="s">
        <v>68</v>
      </c>
      <c r="F806" s="155" t="s">
        <v>397</v>
      </c>
      <c r="G806" s="155" t="s">
        <v>398</v>
      </c>
      <c r="H806" s="131"/>
    </row>
    <row r="807" spans="1:8" ht="12.75" customHeight="1">
      <c r="A807" s="156"/>
      <c r="B807" s="156"/>
      <c r="C807" s="157" t="str">
        <f>IF(B807="","",IF(A807="SINAPI",VLOOKUP(B807,#REF!,2,0),IF(A807="COTAÇÃO",VLOOKUP(B807,#REF!,2,0))))</f>
        <v/>
      </c>
      <c r="D807" s="156" t="str">
        <f>IF(B807="","",IF(A807="SINAPI",VLOOKUP(B807,#REF!,3,0),IF(A807="COTAÇÃO",VLOOKUP(B807,#REF!,3,0))))</f>
        <v/>
      </c>
      <c r="E807" s="158"/>
      <c r="F807" s="159" t="str">
        <f>IF(B807="","",IF('Planilha Orçamentária'!$H$2="NÃO DESONERADO",(IF(A807="SINAPI",VLOOKUP(B807,#REF!,4,0),IF(A807="ORSE",VLOOKUP(B807,#REF!,4,0),IF(A807="COTAÇÃO",VLOOKUP(B807,#REF!,13,0))))),(IF(A807="SINAPI",VLOOKUP(B807,#REF!,4,0),IF(A807="ORSE",VLOOKUP(B807,#REF!,4,0),IF(A807="COTAÇÃO",VLOOKUP(B807,#REF!,13,0)))))))</f>
        <v/>
      </c>
      <c r="G807" s="159" t="str">
        <f>IF(D807="","",E807*F807)</f>
        <v/>
      </c>
      <c r="H807" s="131"/>
    </row>
    <row r="808" spans="1:8" ht="12.75" customHeight="1">
      <c r="A808" s="684" t="s">
        <v>399</v>
      </c>
      <c r="B808" s="585"/>
      <c r="C808" s="585"/>
      <c r="D808" s="585"/>
      <c r="E808" s="585"/>
      <c r="F808" s="586"/>
      <c r="G808" s="160">
        <f>SUM(G807)</f>
        <v>0</v>
      </c>
      <c r="H808" s="131"/>
    </row>
    <row r="809" spans="1:8" ht="12.75" customHeight="1">
      <c r="A809" s="161"/>
      <c r="B809" s="162"/>
      <c r="C809" s="171"/>
      <c r="D809" s="172"/>
      <c r="E809" s="173"/>
      <c r="F809" s="174"/>
      <c r="G809" s="175"/>
      <c r="H809" s="131"/>
    </row>
    <row r="810" spans="1:8" ht="12.75" customHeight="1">
      <c r="A810" s="685" t="s">
        <v>401</v>
      </c>
      <c r="B810" s="585"/>
      <c r="C810" s="585"/>
      <c r="D810" s="585"/>
      <c r="E810" s="585"/>
      <c r="F810" s="686"/>
      <c r="G810" s="176">
        <f>SUM(G796,G803,G808)</f>
        <v>0</v>
      </c>
      <c r="H810" s="131"/>
    </row>
    <row r="811" spans="1:8" ht="12.75" customHeight="1">
      <c r="A811" s="177"/>
      <c r="B811" s="177"/>
      <c r="C811" s="178"/>
      <c r="D811" s="177"/>
      <c r="E811" s="179"/>
      <c r="F811" s="180"/>
      <c r="G811" s="180"/>
      <c r="H811" s="131"/>
    </row>
    <row r="812" spans="1:8" ht="12.75" customHeight="1">
      <c r="A812" s="177"/>
      <c r="B812" s="177"/>
      <c r="C812" s="178"/>
      <c r="D812" s="177"/>
      <c r="E812" s="179"/>
      <c r="F812" s="180"/>
      <c r="G812" s="180"/>
      <c r="H812" s="131"/>
    </row>
    <row r="813" spans="1:8" ht="12.75" customHeight="1">
      <c r="A813" s="144" t="s">
        <v>32</v>
      </c>
      <c r="B813" s="145" t="s">
        <v>24</v>
      </c>
      <c r="C813" s="691" t="s">
        <v>67</v>
      </c>
      <c r="D813" s="589"/>
      <c r="E813" s="589"/>
      <c r="F813" s="596"/>
      <c r="G813" s="146" t="s">
        <v>27</v>
      </c>
      <c r="H813" s="131"/>
    </row>
    <row r="814" spans="1:8" ht="12.75" customHeight="1">
      <c r="A814" s="148" t="s">
        <v>425</v>
      </c>
      <c r="B814" s="147" t="s">
        <v>426</v>
      </c>
      <c r="C814" s="697" t="s">
        <v>427</v>
      </c>
      <c r="D814" s="689"/>
      <c r="E814" s="689"/>
      <c r="F814" s="149" t="str">
        <f>G817</f>
        <v xml:space="preserve"> R$9.430,43 
</v>
      </c>
      <c r="G814" s="150" t="s">
        <v>27</v>
      </c>
      <c r="H814" s="131"/>
    </row>
    <row r="815" spans="1:8" ht="12.75" customHeight="1">
      <c r="A815" s="690" t="s">
        <v>395</v>
      </c>
      <c r="B815" s="689"/>
      <c r="C815" s="689"/>
      <c r="D815" s="689"/>
      <c r="E815" s="689"/>
      <c r="F815" s="689"/>
      <c r="G815" s="591"/>
      <c r="H815" s="131"/>
    </row>
    <row r="816" spans="1:8" ht="12.75" customHeight="1">
      <c r="A816" s="152" t="s">
        <v>381</v>
      </c>
      <c r="B816" s="152" t="s">
        <v>32</v>
      </c>
      <c r="C816" s="153" t="s">
        <v>396</v>
      </c>
      <c r="D816" s="152" t="s">
        <v>127</v>
      </c>
      <c r="E816" s="154" t="s">
        <v>68</v>
      </c>
      <c r="F816" s="155" t="s">
        <v>397</v>
      </c>
      <c r="G816" s="155" t="s">
        <v>398</v>
      </c>
      <c r="H816" s="131"/>
    </row>
    <row r="817" spans="1:8" ht="12.75" customHeight="1">
      <c r="A817" s="156" t="s">
        <v>542</v>
      </c>
      <c r="B817" s="156">
        <v>3</v>
      </c>
      <c r="C817" s="198" t="s">
        <v>547</v>
      </c>
      <c r="D817" s="156" t="s">
        <v>127</v>
      </c>
      <c r="E817" s="187">
        <v>1</v>
      </c>
      <c r="F817" s="199" t="s">
        <v>548</v>
      </c>
      <c r="G817" s="199" t="s">
        <v>549</v>
      </c>
      <c r="H817" s="131"/>
    </row>
    <row r="818" spans="1:8" ht="12.75" customHeight="1">
      <c r="A818" s="156"/>
      <c r="B818" s="156"/>
      <c r="C818" s="157"/>
      <c r="D818" s="156"/>
      <c r="E818" s="187"/>
      <c r="F818" s="159"/>
      <c r="G818" s="159"/>
      <c r="H818" s="131"/>
    </row>
    <row r="819" spans="1:8" ht="12.75" customHeight="1">
      <c r="B819" s="28"/>
      <c r="C819" s="157"/>
      <c r="D819" s="156"/>
      <c r="E819" s="187"/>
      <c r="F819" s="159"/>
      <c r="G819" s="159"/>
      <c r="H819" s="131"/>
    </row>
    <row r="820" spans="1:8" ht="12.75" customHeight="1">
      <c r="A820" s="156"/>
      <c r="B820" s="156"/>
      <c r="C820" s="157" t="str">
        <f>IF(B820="","",IF(A820="SINAPI",VLOOKUP(B820,#REF!,2,0),IF(A820="COTAÇÃO",VLOOKUP(B820,#REF!,2,0))))</f>
        <v/>
      </c>
      <c r="D820" s="156" t="str">
        <f>IF(B820="","",IF(A820="SINAPI",VLOOKUP(B820,#REF!,3,0),IF(A820="COTAÇÃO",VLOOKUP(B820,#REF!,3,0))))</f>
        <v/>
      </c>
      <c r="E820" s="158"/>
      <c r="F820" s="159" t="str">
        <f>IF(B820="","",IF('Planilha Orçamentária'!$H$2="NÃO DESONERADO",(IF(A820="SINAPI",VLOOKUP(B820,#REF!,4,0),IF(A820="ORSE",VLOOKUP(B820,#REF!,4,0),IF(A820="COTAÇÃO",VLOOKUP(B820,#REF!,13,0))))),(IF(A820="SINAPI",VLOOKUP(B820,#REF!,4,0),IF(A820="ORSE",VLOOKUP(B820,#REF!,4,0),IF(A820="COTAÇÃO",VLOOKUP(B820,#REF!,13,0)))))))</f>
        <v/>
      </c>
      <c r="G820" s="159" t="str">
        <f>IF(D820="","",E820*F820)</f>
        <v/>
      </c>
      <c r="H820" s="131"/>
    </row>
    <row r="821" spans="1:8" ht="12.75" customHeight="1">
      <c r="A821" s="684" t="s">
        <v>399</v>
      </c>
      <c r="B821" s="585"/>
      <c r="C821" s="585"/>
      <c r="D821" s="585"/>
      <c r="E821" s="585"/>
      <c r="F821" s="586"/>
      <c r="G821" s="160"/>
      <c r="H821" s="131"/>
    </row>
    <row r="822" spans="1:8" ht="12.75" customHeight="1">
      <c r="A822" s="161"/>
      <c r="B822" s="162"/>
      <c r="C822" s="163"/>
      <c r="D822" s="164"/>
      <c r="E822" s="165"/>
      <c r="F822" s="166"/>
      <c r="G822" s="167"/>
      <c r="H822" s="131"/>
    </row>
    <row r="823" spans="1:8" ht="12.75" customHeight="1">
      <c r="A823" s="683" t="s">
        <v>386</v>
      </c>
      <c r="B823" s="585"/>
      <c r="C823" s="585"/>
      <c r="D823" s="585"/>
      <c r="E823" s="585"/>
      <c r="F823" s="585"/>
      <c r="G823" s="586"/>
      <c r="H823" s="131"/>
    </row>
    <row r="824" spans="1:8" ht="12.75" customHeight="1">
      <c r="A824" s="152" t="s">
        <v>381</v>
      </c>
      <c r="B824" s="152" t="s">
        <v>32</v>
      </c>
      <c r="C824" s="153" t="s">
        <v>396</v>
      </c>
      <c r="D824" s="152" t="s">
        <v>127</v>
      </c>
      <c r="E824" s="154" t="s">
        <v>68</v>
      </c>
      <c r="F824" s="155" t="s">
        <v>397</v>
      </c>
      <c r="G824" s="155" t="s">
        <v>398</v>
      </c>
      <c r="H824" s="131"/>
    </row>
    <row r="825" spans="1:8" ht="12.75" customHeight="1">
      <c r="A825" s="156"/>
      <c r="B825" s="200"/>
      <c r="C825" s="157"/>
      <c r="D825" s="156"/>
      <c r="E825" s="181"/>
      <c r="F825" s="159"/>
      <c r="G825" s="159"/>
      <c r="H825" s="131"/>
    </row>
    <row r="826" spans="1:8" ht="12.75" customHeight="1">
      <c r="A826" s="156"/>
      <c r="B826" s="201"/>
      <c r="C826" s="157"/>
      <c r="D826" s="156"/>
      <c r="E826" s="181"/>
      <c r="F826" s="159"/>
      <c r="G826" s="159"/>
      <c r="H826" s="131"/>
    </row>
    <row r="827" spans="1:8" ht="12.75" customHeight="1">
      <c r="A827" s="156"/>
      <c r="B827" s="156"/>
      <c r="C827" s="157"/>
      <c r="D827" s="156"/>
      <c r="E827" s="158"/>
      <c r="F827" s="159"/>
      <c r="G827" s="159"/>
      <c r="H827" s="131"/>
    </row>
    <row r="828" spans="1:8" ht="12.75" customHeight="1">
      <c r="A828" s="684" t="s">
        <v>399</v>
      </c>
      <c r="B828" s="585"/>
      <c r="C828" s="585"/>
      <c r="D828" s="585"/>
      <c r="E828" s="585"/>
      <c r="F828" s="586"/>
      <c r="G828" s="160">
        <f>SUM(G825:G827)</f>
        <v>0</v>
      </c>
      <c r="H828" s="131"/>
    </row>
    <row r="829" spans="1:8" ht="12.75" customHeight="1">
      <c r="A829" s="161"/>
      <c r="B829" s="162"/>
      <c r="C829" s="168"/>
      <c r="D829" s="162"/>
      <c r="E829" s="169"/>
      <c r="F829" s="170"/>
      <c r="G829" s="167"/>
      <c r="H829" s="131"/>
    </row>
    <row r="830" spans="1:8" ht="12.75" customHeight="1">
      <c r="A830" s="683" t="s">
        <v>400</v>
      </c>
      <c r="B830" s="585"/>
      <c r="C830" s="585"/>
      <c r="D830" s="585"/>
      <c r="E830" s="585"/>
      <c r="F830" s="585"/>
      <c r="G830" s="586"/>
      <c r="H830" s="131"/>
    </row>
    <row r="831" spans="1:8" ht="12.75" customHeight="1">
      <c r="A831" s="152" t="s">
        <v>381</v>
      </c>
      <c r="B831" s="152" t="s">
        <v>32</v>
      </c>
      <c r="C831" s="153" t="s">
        <v>396</v>
      </c>
      <c r="D831" s="152" t="s">
        <v>127</v>
      </c>
      <c r="E831" s="154" t="s">
        <v>68</v>
      </c>
      <c r="F831" s="155" t="s">
        <v>397</v>
      </c>
      <c r="G831" s="155" t="s">
        <v>398</v>
      </c>
      <c r="H831" s="131"/>
    </row>
    <row r="832" spans="1:8" ht="12.75" customHeight="1">
      <c r="A832" s="156"/>
      <c r="B832" s="156"/>
      <c r="C832" s="157" t="str">
        <f>IF(B832="","",IF(A832="SINAPI",VLOOKUP(B832,#REF!,2,0),IF(A832="COTAÇÃO",VLOOKUP(B832,#REF!,2,0))))</f>
        <v/>
      </c>
      <c r="D832" s="156" t="str">
        <f>IF(B832="","",IF(A832="SINAPI",VLOOKUP(B832,#REF!,3,0),IF(A832="COTAÇÃO",VLOOKUP(B832,#REF!,3,0))))</f>
        <v/>
      </c>
      <c r="E832" s="158"/>
      <c r="F832" s="159" t="str">
        <f>IF(B832="","",IF('Planilha Orçamentária'!$H$2="NÃO DESONERADO",(IF(A832="SINAPI",VLOOKUP(B832,#REF!,4,0),IF(A832="ORSE",VLOOKUP(B832,#REF!,4,0),IF(A832="COTAÇÃO",VLOOKUP(B832,#REF!,13,0))))),(IF(A832="SINAPI",VLOOKUP(B832,#REF!,4,0),IF(A832="ORSE",VLOOKUP(B832,#REF!,4,0),IF(A832="COTAÇÃO",VLOOKUP(B832,#REF!,13,0)))))))</f>
        <v/>
      </c>
      <c r="G832" s="159" t="str">
        <f>IF(D832="","",E832*F832)</f>
        <v/>
      </c>
      <c r="H832" s="131"/>
    </row>
    <row r="833" spans="1:8" ht="12.75" customHeight="1">
      <c r="A833" s="684" t="s">
        <v>399</v>
      </c>
      <c r="B833" s="585"/>
      <c r="C833" s="585"/>
      <c r="D833" s="585"/>
      <c r="E833" s="585"/>
      <c r="F833" s="586"/>
      <c r="G833" s="160">
        <f>SUM(G832)</f>
        <v>0</v>
      </c>
      <c r="H833" s="131"/>
    </row>
    <row r="834" spans="1:8" ht="12.75" customHeight="1">
      <c r="A834" s="161"/>
      <c r="B834" s="162"/>
      <c r="C834" s="171"/>
      <c r="D834" s="172"/>
      <c r="E834" s="173"/>
      <c r="F834" s="174"/>
      <c r="G834" s="175"/>
      <c r="H834" s="131"/>
    </row>
    <row r="835" spans="1:8" ht="12.75" customHeight="1">
      <c r="A835" s="685" t="s">
        <v>401</v>
      </c>
      <c r="B835" s="585"/>
      <c r="C835" s="585"/>
      <c r="D835" s="585"/>
      <c r="E835" s="585"/>
      <c r="F835" s="686"/>
      <c r="G835" s="176" t="str">
        <f>G817</f>
        <v xml:space="preserve"> R$9.430,43 
</v>
      </c>
      <c r="H835" s="131"/>
    </row>
    <row r="836" spans="1:8" ht="12.75" customHeight="1">
      <c r="A836" s="177"/>
      <c r="B836" s="177"/>
      <c r="C836" s="178"/>
      <c r="D836" s="177"/>
      <c r="E836" s="179"/>
      <c r="F836" s="180"/>
      <c r="G836" s="180"/>
      <c r="H836" s="131"/>
    </row>
    <row r="837" spans="1:8" ht="12.75" customHeight="1">
      <c r="A837" s="177"/>
      <c r="B837" s="177"/>
      <c r="C837" s="178"/>
      <c r="D837" s="177"/>
      <c r="E837" s="179"/>
      <c r="F837" s="180"/>
      <c r="G837" s="180"/>
      <c r="H837" s="131"/>
    </row>
    <row r="838" spans="1:8" ht="12.75" customHeight="1">
      <c r="A838" s="144" t="s">
        <v>32</v>
      </c>
      <c r="B838" s="145" t="s">
        <v>24</v>
      </c>
      <c r="C838" s="691" t="s">
        <v>67</v>
      </c>
      <c r="D838" s="589"/>
      <c r="E838" s="589"/>
      <c r="F838" s="596"/>
      <c r="G838" s="146" t="s">
        <v>27</v>
      </c>
      <c r="H838" s="131"/>
    </row>
    <row r="839" spans="1:8" ht="12.75" customHeight="1">
      <c r="A839" s="148" t="s">
        <v>429</v>
      </c>
      <c r="B839" s="147" t="s">
        <v>430</v>
      </c>
      <c r="C839" s="697" t="s">
        <v>550</v>
      </c>
      <c r="D839" s="689"/>
      <c r="E839" s="689"/>
      <c r="F839" s="149">
        <f>G842</f>
        <v>0</v>
      </c>
      <c r="G839" s="150" t="s">
        <v>27</v>
      </c>
      <c r="H839" s="131"/>
    </row>
    <row r="840" spans="1:8" ht="12.75" customHeight="1">
      <c r="A840" s="690" t="s">
        <v>395</v>
      </c>
      <c r="B840" s="689"/>
      <c r="C840" s="689"/>
      <c r="D840" s="689"/>
      <c r="E840" s="689"/>
      <c r="F840" s="689"/>
      <c r="G840" s="591"/>
      <c r="H840" s="131"/>
    </row>
    <row r="841" spans="1:8" ht="12.75" customHeight="1">
      <c r="A841" s="152" t="s">
        <v>381</v>
      </c>
      <c r="B841" s="152" t="s">
        <v>32</v>
      </c>
      <c r="C841" s="153" t="s">
        <v>396</v>
      </c>
      <c r="D841" s="152" t="s">
        <v>127</v>
      </c>
      <c r="E841" s="154" t="s">
        <v>68</v>
      </c>
      <c r="F841" s="155" t="s">
        <v>397</v>
      </c>
      <c r="G841" s="155" t="s">
        <v>398</v>
      </c>
      <c r="H841" s="131"/>
    </row>
    <row r="842" spans="1:8" ht="12.75" customHeight="1">
      <c r="A842" s="156" t="s">
        <v>542</v>
      </c>
      <c r="B842" s="156">
        <v>4</v>
      </c>
      <c r="C842" s="198" t="s">
        <v>551</v>
      </c>
      <c r="D842" s="156" t="s">
        <v>127</v>
      </c>
      <c r="E842" s="203"/>
      <c r="F842" s="204"/>
      <c r="G842" s="204"/>
      <c r="H842" s="131"/>
    </row>
    <row r="843" spans="1:8" ht="12.75" customHeight="1">
      <c r="A843" s="156"/>
      <c r="B843" s="156"/>
      <c r="C843" s="157"/>
      <c r="D843" s="156"/>
      <c r="E843" s="187"/>
      <c r="F843" s="159"/>
      <c r="G843" s="159"/>
      <c r="H843" s="131"/>
    </row>
    <row r="844" spans="1:8" ht="12.75" customHeight="1">
      <c r="B844" s="28"/>
      <c r="C844" s="157"/>
      <c r="D844" s="156"/>
      <c r="E844" s="187"/>
      <c r="F844" s="159"/>
      <c r="G844" s="159"/>
      <c r="H844" s="131"/>
    </row>
    <row r="845" spans="1:8" ht="12.75" customHeight="1">
      <c r="A845" s="156"/>
      <c r="B845" s="156"/>
      <c r="C845" s="157" t="str">
        <f>IF(B845="","",IF(A845="SINAPI",VLOOKUP(B845,#REF!,2,0),IF(A845="COTAÇÃO",VLOOKUP(B845,#REF!,2,0))))</f>
        <v/>
      </c>
      <c r="D845" s="156" t="str">
        <f>IF(B845="","",IF(A845="SINAPI",VLOOKUP(B845,#REF!,3,0),IF(A845="COTAÇÃO",VLOOKUP(B845,#REF!,3,0))))</f>
        <v/>
      </c>
      <c r="E845" s="158"/>
      <c r="F845" s="159" t="str">
        <f>IF(B845="","",IF('Planilha Orçamentária'!$H$2="NÃO DESONERADO",(IF(A845="SINAPI",VLOOKUP(B845,#REF!,4,0),IF(A845="ORSE",VLOOKUP(B845,#REF!,4,0),IF(A845="COTAÇÃO",VLOOKUP(B845,#REF!,13,0))))),(IF(A845="SINAPI",VLOOKUP(B845,#REF!,4,0),IF(A845="ORSE",VLOOKUP(B845,#REF!,4,0),IF(A845="COTAÇÃO",VLOOKUP(B845,#REF!,13,0)))))))</f>
        <v/>
      </c>
      <c r="G845" s="159" t="str">
        <f>IF(D845="","",E845*F845)</f>
        <v/>
      </c>
      <c r="H845" s="131"/>
    </row>
    <row r="846" spans="1:8" ht="12.75" customHeight="1">
      <c r="A846" s="684" t="s">
        <v>399</v>
      </c>
      <c r="B846" s="585"/>
      <c r="C846" s="585"/>
      <c r="D846" s="585"/>
      <c r="E846" s="585"/>
      <c r="F846" s="586"/>
      <c r="G846" s="160"/>
      <c r="H846" s="131"/>
    </row>
    <row r="847" spans="1:8" ht="12.75" customHeight="1">
      <c r="A847" s="161"/>
      <c r="B847" s="162"/>
      <c r="C847" s="163"/>
      <c r="D847" s="164"/>
      <c r="E847" s="165"/>
      <c r="F847" s="166"/>
      <c r="G847" s="167"/>
      <c r="H847" s="131"/>
    </row>
    <row r="848" spans="1:8" ht="12.75" customHeight="1">
      <c r="A848" s="683" t="s">
        <v>386</v>
      </c>
      <c r="B848" s="585"/>
      <c r="C848" s="585"/>
      <c r="D848" s="585"/>
      <c r="E848" s="585"/>
      <c r="F848" s="585"/>
      <c r="G848" s="586"/>
      <c r="H848" s="131"/>
    </row>
    <row r="849" spans="1:8" ht="12.75" customHeight="1">
      <c r="A849" s="152" t="s">
        <v>381</v>
      </c>
      <c r="B849" s="152" t="s">
        <v>32</v>
      </c>
      <c r="C849" s="153" t="s">
        <v>396</v>
      </c>
      <c r="D849" s="152" t="s">
        <v>127</v>
      </c>
      <c r="E849" s="154" t="s">
        <v>68</v>
      </c>
      <c r="F849" s="155" t="s">
        <v>397</v>
      </c>
      <c r="G849" s="155" t="s">
        <v>398</v>
      </c>
      <c r="H849" s="131"/>
    </row>
    <row r="850" spans="1:8" ht="12.75" customHeight="1">
      <c r="A850" s="156"/>
      <c r="B850" s="200"/>
      <c r="C850" s="157"/>
      <c r="D850" s="156"/>
      <c r="E850" s="181"/>
      <c r="F850" s="159"/>
      <c r="G850" s="159"/>
      <c r="H850" s="131"/>
    </row>
    <row r="851" spans="1:8" ht="12.75" customHeight="1">
      <c r="A851" s="156"/>
      <c r="B851" s="201"/>
      <c r="C851" s="157"/>
      <c r="D851" s="156"/>
      <c r="E851" s="181"/>
      <c r="F851" s="159"/>
      <c r="G851" s="159"/>
      <c r="H851" s="131"/>
    </row>
    <row r="852" spans="1:8" ht="12.75" customHeight="1">
      <c r="A852" s="156"/>
      <c r="B852" s="156"/>
      <c r="C852" s="157"/>
      <c r="D852" s="156"/>
      <c r="E852" s="158"/>
      <c r="F852" s="159"/>
      <c r="G852" s="159"/>
      <c r="H852" s="131"/>
    </row>
    <row r="853" spans="1:8" ht="12.75" customHeight="1">
      <c r="A853" s="684" t="s">
        <v>399</v>
      </c>
      <c r="B853" s="585"/>
      <c r="C853" s="585"/>
      <c r="D853" s="585"/>
      <c r="E853" s="585"/>
      <c r="F853" s="586"/>
      <c r="G853" s="160">
        <f>SUM(G850:G852)</f>
        <v>0</v>
      </c>
      <c r="H853" s="131"/>
    </row>
    <row r="854" spans="1:8" ht="12.75" customHeight="1">
      <c r="A854" s="161"/>
      <c r="B854" s="162"/>
      <c r="C854" s="168"/>
      <c r="D854" s="162"/>
      <c r="E854" s="169"/>
      <c r="F854" s="170"/>
      <c r="G854" s="167"/>
      <c r="H854" s="131"/>
    </row>
    <row r="855" spans="1:8" ht="12.75" customHeight="1">
      <c r="A855" s="683" t="s">
        <v>400</v>
      </c>
      <c r="B855" s="585"/>
      <c r="C855" s="585"/>
      <c r="D855" s="585"/>
      <c r="E855" s="585"/>
      <c r="F855" s="585"/>
      <c r="G855" s="586"/>
      <c r="H855" s="131"/>
    </row>
    <row r="856" spans="1:8" ht="12.75" customHeight="1">
      <c r="A856" s="152" t="s">
        <v>381</v>
      </c>
      <c r="B856" s="152" t="s">
        <v>32</v>
      </c>
      <c r="C856" s="153" t="s">
        <v>396</v>
      </c>
      <c r="D856" s="152" t="s">
        <v>127</v>
      </c>
      <c r="E856" s="154" t="s">
        <v>68</v>
      </c>
      <c r="F856" s="155" t="s">
        <v>397</v>
      </c>
      <c r="G856" s="155" t="s">
        <v>398</v>
      </c>
      <c r="H856" s="131"/>
    </row>
    <row r="857" spans="1:8" ht="12.75" customHeight="1">
      <c r="A857" s="156"/>
      <c r="B857" s="156"/>
      <c r="C857" s="157" t="str">
        <f>IF(B857="","",IF(A857="SINAPI",VLOOKUP(B857,#REF!,2,0),IF(A857="COTAÇÃO",VLOOKUP(B857,#REF!,2,0))))</f>
        <v/>
      </c>
      <c r="D857" s="156" t="str">
        <f>IF(B857="","",IF(A857="SINAPI",VLOOKUP(B857,#REF!,3,0),IF(A857="COTAÇÃO",VLOOKUP(B857,#REF!,3,0))))</f>
        <v/>
      </c>
      <c r="E857" s="158"/>
      <c r="F857" s="159" t="str">
        <f>IF(B857="","",IF('Planilha Orçamentária'!$H$2="NÃO DESONERADO",(IF(A857="SINAPI",VLOOKUP(B857,#REF!,4,0),IF(A857="ORSE",VLOOKUP(B857,#REF!,4,0),IF(A857="COTAÇÃO",VLOOKUP(B857,#REF!,13,0))))),(IF(A857="SINAPI",VLOOKUP(B857,#REF!,4,0),IF(A857="ORSE",VLOOKUP(B857,#REF!,4,0),IF(A857="COTAÇÃO",VLOOKUP(B857,#REF!,13,0)))))))</f>
        <v/>
      </c>
      <c r="G857" s="159" t="str">
        <f>IF(D857="","",E857*F857)</f>
        <v/>
      </c>
      <c r="H857" s="131"/>
    </row>
    <row r="858" spans="1:8" ht="12.75" customHeight="1">
      <c r="A858" s="684" t="s">
        <v>399</v>
      </c>
      <c r="B858" s="585"/>
      <c r="C858" s="585"/>
      <c r="D858" s="585"/>
      <c r="E858" s="585"/>
      <c r="F858" s="586"/>
      <c r="G858" s="160">
        <f>SUM(G857)</f>
        <v>0</v>
      </c>
      <c r="H858" s="131"/>
    </row>
    <row r="859" spans="1:8" ht="12.75" customHeight="1">
      <c r="A859" s="161"/>
      <c r="B859" s="162"/>
      <c r="C859" s="171"/>
      <c r="D859" s="172"/>
      <c r="E859" s="173"/>
      <c r="F859" s="174"/>
      <c r="G859" s="175"/>
      <c r="H859" s="131"/>
    </row>
    <row r="860" spans="1:8" ht="12.75" customHeight="1">
      <c r="A860" s="685" t="s">
        <v>401</v>
      </c>
      <c r="B860" s="585"/>
      <c r="C860" s="585"/>
      <c r="D860" s="585"/>
      <c r="E860" s="585"/>
      <c r="F860" s="686"/>
      <c r="G860" s="176">
        <f>G842</f>
        <v>0</v>
      </c>
      <c r="H860" s="131"/>
    </row>
    <row r="861" spans="1:8" ht="12.75" customHeight="1">
      <c r="A861" s="177"/>
      <c r="B861" s="177"/>
      <c r="C861" s="178"/>
      <c r="D861" s="177"/>
      <c r="E861" s="179"/>
      <c r="F861" s="180"/>
      <c r="G861" s="180"/>
      <c r="H861" s="131"/>
    </row>
    <row r="862" spans="1:8" ht="12.75" customHeight="1">
      <c r="A862" s="177"/>
      <c r="B862" s="177"/>
      <c r="C862" s="178"/>
      <c r="D862" s="177"/>
      <c r="E862" s="179"/>
      <c r="F862" s="180"/>
      <c r="G862" s="180"/>
      <c r="H862" s="131"/>
    </row>
    <row r="863" spans="1:8" ht="12.75" customHeight="1">
      <c r="A863" s="144" t="s">
        <v>32</v>
      </c>
      <c r="B863" s="145" t="s">
        <v>24</v>
      </c>
      <c r="C863" s="691" t="s">
        <v>67</v>
      </c>
      <c r="D863" s="589"/>
      <c r="E863" s="589"/>
      <c r="F863" s="596"/>
      <c r="G863" s="146" t="s">
        <v>27</v>
      </c>
      <c r="H863" s="131"/>
    </row>
    <row r="864" spans="1:8" ht="12.75" customHeight="1">
      <c r="A864" s="148" t="s">
        <v>433</v>
      </c>
      <c r="B864" s="147" t="s">
        <v>434</v>
      </c>
      <c r="C864" s="697" t="s">
        <v>435</v>
      </c>
      <c r="D864" s="689"/>
      <c r="E864" s="689"/>
      <c r="F864" s="149" t="str">
        <f>G867</f>
        <v xml:space="preserve"> R$9.585,76 
</v>
      </c>
      <c r="G864" s="150" t="s">
        <v>27</v>
      </c>
      <c r="H864" s="131"/>
    </row>
    <row r="865" spans="1:8" ht="12.75" customHeight="1">
      <c r="A865" s="690" t="s">
        <v>395</v>
      </c>
      <c r="B865" s="689"/>
      <c r="C865" s="689"/>
      <c r="D865" s="689"/>
      <c r="E865" s="689"/>
      <c r="F865" s="689"/>
      <c r="G865" s="591"/>
      <c r="H865" s="131"/>
    </row>
    <row r="866" spans="1:8" ht="12.75" customHeight="1">
      <c r="A866" s="152" t="s">
        <v>381</v>
      </c>
      <c r="B866" s="152" t="s">
        <v>32</v>
      </c>
      <c r="C866" s="153" t="s">
        <v>396</v>
      </c>
      <c r="D866" s="152" t="s">
        <v>127</v>
      </c>
      <c r="E866" s="154" t="s">
        <v>68</v>
      </c>
      <c r="F866" s="155" t="s">
        <v>397</v>
      </c>
      <c r="G866" s="155" t="s">
        <v>398</v>
      </c>
      <c r="H866" s="131"/>
    </row>
    <row r="867" spans="1:8" ht="12.75" customHeight="1">
      <c r="A867" s="156" t="s">
        <v>542</v>
      </c>
      <c r="B867" s="156">
        <v>5</v>
      </c>
      <c r="C867" s="198" t="s">
        <v>552</v>
      </c>
      <c r="D867" s="156" t="s">
        <v>127</v>
      </c>
      <c r="E867" s="187">
        <v>1</v>
      </c>
      <c r="F867" s="205" t="s">
        <v>553</v>
      </c>
      <c r="G867" s="205" t="s">
        <v>553</v>
      </c>
      <c r="H867" s="131"/>
    </row>
    <row r="868" spans="1:8" ht="12.75" customHeight="1">
      <c r="A868" s="156"/>
      <c r="B868" s="156"/>
      <c r="C868" s="157"/>
      <c r="D868" s="156"/>
      <c r="E868" s="187"/>
      <c r="F868" s="159"/>
      <c r="G868" s="159"/>
      <c r="H868" s="131"/>
    </row>
    <row r="869" spans="1:8" ht="12.75" customHeight="1">
      <c r="B869" s="28"/>
      <c r="C869" s="157"/>
      <c r="D869" s="156"/>
      <c r="E869" s="187"/>
      <c r="F869" s="159"/>
      <c r="G869" s="159"/>
      <c r="H869" s="131"/>
    </row>
    <row r="870" spans="1:8" ht="12.75" customHeight="1">
      <c r="A870" s="156"/>
      <c r="B870" s="156"/>
      <c r="C870" s="157" t="str">
        <f>IF(B870="","",IF(A870="SINAPI",VLOOKUP(B870,#REF!,2,0),IF(A870="COTAÇÃO",VLOOKUP(B870,#REF!,2,0))))</f>
        <v/>
      </c>
      <c r="D870" s="156" t="str">
        <f>IF(B870="","",IF(A870="SINAPI",VLOOKUP(B870,#REF!,3,0),IF(A870="COTAÇÃO",VLOOKUP(B870,#REF!,3,0))))</f>
        <v/>
      </c>
      <c r="E870" s="158"/>
      <c r="F870" s="159" t="str">
        <f>IF(B870="","",IF('Planilha Orçamentária'!$H$2="NÃO DESONERADO",(IF(A870="SINAPI",VLOOKUP(B870,#REF!,4,0),IF(A870="ORSE",VLOOKUP(B870,#REF!,4,0),IF(A870="COTAÇÃO",VLOOKUP(B870,#REF!,13,0))))),(IF(A870="SINAPI",VLOOKUP(B870,#REF!,4,0),IF(A870="ORSE",VLOOKUP(B870,#REF!,4,0),IF(A870="COTAÇÃO",VLOOKUP(B870,#REF!,13,0)))))))</f>
        <v/>
      </c>
      <c r="G870" s="159" t="str">
        <f>IF(D870="","",E870*F870)</f>
        <v/>
      </c>
      <c r="H870" s="131"/>
    </row>
    <row r="871" spans="1:8" ht="12.75" customHeight="1">
      <c r="A871" s="684" t="s">
        <v>399</v>
      </c>
      <c r="B871" s="585"/>
      <c r="C871" s="585"/>
      <c r="D871" s="585"/>
      <c r="E871" s="585"/>
      <c r="F871" s="586"/>
      <c r="G871" s="160" t="str">
        <f>G867</f>
        <v xml:space="preserve"> R$9.585,76 
</v>
      </c>
      <c r="H871" s="131"/>
    </row>
    <row r="872" spans="1:8" ht="12.75" customHeight="1">
      <c r="A872" s="161"/>
      <c r="B872" s="162"/>
      <c r="C872" s="163"/>
      <c r="D872" s="164"/>
      <c r="E872" s="165"/>
      <c r="F872" s="166"/>
      <c r="G872" s="167"/>
      <c r="H872" s="131"/>
    </row>
    <row r="873" spans="1:8" ht="12.75" customHeight="1">
      <c r="A873" s="683" t="s">
        <v>386</v>
      </c>
      <c r="B873" s="585"/>
      <c r="C873" s="585"/>
      <c r="D873" s="585"/>
      <c r="E873" s="585"/>
      <c r="F873" s="585"/>
      <c r="G873" s="586"/>
      <c r="H873" s="131"/>
    </row>
    <row r="874" spans="1:8" ht="12.75" customHeight="1">
      <c r="A874" s="152" t="s">
        <v>381</v>
      </c>
      <c r="B874" s="152" t="s">
        <v>32</v>
      </c>
      <c r="C874" s="153" t="s">
        <v>396</v>
      </c>
      <c r="D874" s="152" t="s">
        <v>127</v>
      </c>
      <c r="E874" s="154" t="s">
        <v>68</v>
      </c>
      <c r="F874" s="155" t="s">
        <v>397</v>
      </c>
      <c r="G874" s="155" t="s">
        <v>398</v>
      </c>
      <c r="H874" s="131"/>
    </row>
    <row r="875" spans="1:8" ht="12.75" customHeight="1">
      <c r="A875" s="156"/>
      <c r="B875" s="200"/>
      <c r="C875" s="157"/>
      <c r="D875" s="156"/>
      <c r="E875" s="181"/>
      <c r="F875" s="159"/>
      <c r="G875" s="159"/>
      <c r="H875" s="131"/>
    </row>
    <row r="876" spans="1:8" ht="12.75" customHeight="1">
      <c r="A876" s="156"/>
      <c r="B876" s="201"/>
      <c r="C876" s="157"/>
      <c r="D876" s="156"/>
      <c r="E876" s="181"/>
      <c r="F876" s="159"/>
      <c r="G876" s="159"/>
      <c r="H876" s="131"/>
    </row>
    <row r="877" spans="1:8" ht="12.75" customHeight="1">
      <c r="A877" s="156"/>
      <c r="B877" s="156"/>
      <c r="C877" s="157"/>
      <c r="D877" s="156"/>
      <c r="E877" s="158"/>
      <c r="F877" s="159"/>
      <c r="G877" s="159"/>
      <c r="H877" s="131"/>
    </row>
    <row r="878" spans="1:8" ht="12.75" customHeight="1">
      <c r="A878" s="684" t="s">
        <v>399</v>
      </c>
      <c r="B878" s="585"/>
      <c r="C878" s="585"/>
      <c r="D878" s="585"/>
      <c r="E878" s="585"/>
      <c r="F878" s="586"/>
      <c r="G878" s="160">
        <f>SUM(G875:G877)</f>
        <v>0</v>
      </c>
      <c r="H878" s="131"/>
    </row>
    <row r="879" spans="1:8" ht="12.75" customHeight="1">
      <c r="A879" s="161"/>
      <c r="B879" s="162"/>
      <c r="C879" s="168"/>
      <c r="D879" s="162"/>
      <c r="E879" s="169"/>
      <c r="F879" s="170"/>
      <c r="G879" s="167"/>
      <c r="H879" s="131"/>
    </row>
    <row r="880" spans="1:8" ht="12.75" customHeight="1">
      <c r="A880" s="683" t="s">
        <v>400</v>
      </c>
      <c r="B880" s="585"/>
      <c r="C880" s="585"/>
      <c r="D880" s="585"/>
      <c r="E880" s="585"/>
      <c r="F880" s="585"/>
      <c r="G880" s="586"/>
      <c r="H880" s="131"/>
    </row>
    <row r="881" spans="1:8" ht="12.75" customHeight="1">
      <c r="A881" s="152" t="s">
        <v>381</v>
      </c>
      <c r="B881" s="152" t="s">
        <v>32</v>
      </c>
      <c r="C881" s="153" t="s">
        <v>396</v>
      </c>
      <c r="D881" s="152" t="s">
        <v>127</v>
      </c>
      <c r="E881" s="154" t="s">
        <v>68</v>
      </c>
      <c r="F881" s="155" t="s">
        <v>397</v>
      </c>
      <c r="G881" s="155" t="s">
        <v>398</v>
      </c>
      <c r="H881" s="131"/>
    </row>
    <row r="882" spans="1:8" ht="12.75" customHeight="1">
      <c r="A882" s="156"/>
      <c r="B882" s="156"/>
      <c r="C882" s="157" t="str">
        <f>IF(B882="","",IF(A882="SINAPI",VLOOKUP(B882,#REF!,2,0),IF(A882="COTAÇÃO",VLOOKUP(B882,#REF!,2,0))))</f>
        <v/>
      </c>
      <c r="D882" s="156" t="str">
        <f>IF(B882="","",IF(A882="SINAPI",VLOOKUP(B882,#REF!,3,0),IF(A882="COTAÇÃO",VLOOKUP(B882,#REF!,3,0))))</f>
        <v/>
      </c>
      <c r="E882" s="158"/>
      <c r="F882" s="159" t="str">
        <f>IF(B882="","",IF('Planilha Orçamentária'!$H$2="NÃO DESONERADO",(IF(A882="SINAPI",VLOOKUP(B882,#REF!,4,0),IF(A882="ORSE",VLOOKUP(B882,#REF!,4,0),IF(A882="COTAÇÃO",VLOOKUP(B882,#REF!,13,0))))),(IF(A882="SINAPI",VLOOKUP(B882,#REF!,4,0),IF(A882="ORSE",VLOOKUP(B882,#REF!,4,0),IF(A882="COTAÇÃO",VLOOKUP(B882,#REF!,13,0)))))))</f>
        <v/>
      </c>
      <c r="G882" s="159" t="str">
        <f>IF(D882="","",E882*F882)</f>
        <v/>
      </c>
      <c r="H882" s="131"/>
    </row>
    <row r="883" spans="1:8" ht="12.75" customHeight="1">
      <c r="A883" s="684" t="s">
        <v>399</v>
      </c>
      <c r="B883" s="585"/>
      <c r="C883" s="585"/>
      <c r="D883" s="585"/>
      <c r="E883" s="585"/>
      <c r="F883" s="586"/>
      <c r="G883" s="160">
        <f>SUM(G882)</f>
        <v>0</v>
      </c>
      <c r="H883" s="131"/>
    </row>
    <row r="884" spans="1:8" ht="12.75" customHeight="1">
      <c r="A884" s="161"/>
      <c r="B884" s="162"/>
      <c r="C884" s="171"/>
      <c r="D884" s="172"/>
      <c r="E884" s="173"/>
      <c r="F884" s="174"/>
      <c r="G884" s="175"/>
      <c r="H884" s="131"/>
    </row>
    <row r="885" spans="1:8" ht="12.75" customHeight="1">
      <c r="A885" s="685" t="s">
        <v>401</v>
      </c>
      <c r="B885" s="585"/>
      <c r="C885" s="585"/>
      <c r="D885" s="585"/>
      <c r="E885" s="585"/>
      <c r="F885" s="686"/>
      <c r="G885" s="176" t="str">
        <f>G867</f>
        <v xml:space="preserve"> R$9.585,76 
</v>
      </c>
      <c r="H885" s="131"/>
    </row>
    <row r="886" spans="1:8" ht="12.75" customHeight="1">
      <c r="A886" s="206"/>
      <c r="B886" s="206"/>
      <c r="C886" s="206"/>
      <c r="D886" s="206"/>
      <c r="E886" s="207"/>
      <c r="F886" s="208"/>
      <c r="G886" s="209"/>
      <c r="H886" s="131"/>
    </row>
    <row r="887" spans="1:8" ht="12.75" customHeight="1">
      <c r="A887" s="115"/>
      <c r="B887" s="115"/>
      <c r="C887" s="115"/>
      <c r="D887" s="115"/>
      <c r="E887" s="136"/>
      <c r="F887" s="137"/>
      <c r="G887" s="137"/>
      <c r="H887" s="131"/>
    </row>
    <row r="888" spans="1:8" ht="12.75" customHeight="1">
      <c r="A888" s="210" t="s">
        <v>32</v>
      </c>
      <c r="B888" s="211" t="s">
        <v>24</v>
      </c>
      <c r="C888" s="698" t="s">
        <v>67</v>
      </c>
      <c r="D888" s="699"/>
      <c r="E888" s="699"/>
      <c r="F888" s="700"/>
      <c r="G888" s="212" t="s">
        <v>27</v>
      </c>
      <c r="H888" s="131"/>
    </row>
    <row r="889" spans="1:8" ht="12.75" customHeight="1">
      <c r="A889" s="213" t="s">
        <v>437</v>
      </c>
      <c r="B889" s="214" t="s">
        <v>438</v>
      </c>
      <c r="C889" s="706" t="s">
        <v>439</v>
      </c>
      <c r="D889" s="689"/>
      <c r="E889" s="591"/>
      <c r="F889" s="215" t="str">
        <f>G910</f>
        <v xml:space="preserve"> R$140,55</v>
      </c>
      <c r="G889" s="216" t="s">
        <v>27</v>
      </c>
      <c r="H889" s="131"/>
    </row>
    <row r="890" spans="1:8" ht="12.75" customHeight="1">
      <c r="A890" s="702" t="s">
        <v>395</v>
      </c>
      <c r="B890" s="689"/>
      <c r="C890" s="689"/>
      <c r="D890" s="689"/>
      <c r="E890" s="689"/>
      <c r="F890" s="689"/>
      <c r="G890" s="591"/>
      <c r="H890" s="131"/>
    </row>
    <row r="891" spans="1:8" ht="12.75" customHeight="1">
      <c r="A891" s="217" t="s">
        <v>381</v>
      </c>
      <c r="B891" s="218" t="s">
        <v>32</v>
      </c>
      <c r="C891" s="219" t="s">
        <v>396</v>
      </c>
      <c r="D891" s="218" t="s">
        <v>127</v>
      </c>
      <c r="E891" s="220" t="s">
        <v>68</v>
      </c>
      <c r="F891" s="221" t="s">
        <v>397</v>
      </c>
      <c r="G891" s="221" t="s">
        <v>398</v>
      </c>
      <c r="H891" s="131"/>
    </row>
    <row r="892" spans="1:8" ht="12.75" customHeight="1">
      <c r="A892" s="139" t="s">
        <v>542</v>
      </c>
      <c r="B892" s="140">
        <v>9</v>
      </c>
      <c r="C892" s="134" t="s">
        <v>554</v>
      </c>
      <c r="D892" s="140" t="s">
        <v>127</v>
      </c>
      <c r="E892" s="189">
        <v>1</v>
      </c>
      <c r="F892" s="222" t="s">
        <v>555</v>
      </c>
      <c r="G892" s="222" t="s">
        <v>555</v>
      </c>
      <c r="H892" s="131"/>
    </row>
    <row r="893" spans="1:8" ht="12.75" customHeight="1">
      <c r="A893" s="139"/>
      <c r="B893" s="140"/>
      <c r="C893" s="114"/>
      <c r="D893" s="140"/>
      <c r="E893" s="189"/>
      <c r="F893" s="138"/>
      <c r="G893" s="138"/>
      <c r="H893" s="131"/>
    </row>
    <row r="894" spans="1:8" ht="12.75" customHeight="1">
      <c r="A894" s="223"/>
      <c r="B894" s="223"/>
      <c r="C894" s="114"/>
      <c r="D894" s="140"/>
      <c r="E894" s="189"/>
      <c r="F894" s="138"/>
      <c r="G894" s="138"/>
      <c r="H894" s="131"/>
    </row>
    <row r="895" spans="1:8" ht="12.75" customHeight="1">
      <c r="A895" s="142"/>
      <c r="B895" s="114"/>
      <c r="C895" s="114" t="str">
        <f>IF(B895="","",IF(A895="SINAPI",VLOOKUP(B895,#REF!,2,0),IF(A895="COTAÇÃO",VLOOKUP(B895,#REF!,2,0))))</f>
        <v/>
      </c>
      <c r="D895" s="114" t="str">
        <f>IF(B895="","",IF(A895="SINAPI",VLOOKUP(B895,#REF!,3,0),IF(A895="COTAÇÃO",VLOOKUP(B895,#REF!,3,0))))</f>
        <v/>
      </c>
      <c r="E895" s="143"/>
      <c r="F895" s="138" t="str">
        <f>IF(B895="","",IF('Planilha Orçamentária'!$H$2="NÃO DESONERADO",(IF(A895="SINAPI",VLOOKUP(B895,#REF!,4,0),IF(A895="ORSE",VLOOKUP(B895,#REF!,4,0),IF(A895="COTAÇÃO",VLOOKUP(B895,#REF!,13,0))))),(IF(A895="SINAPI",VLOOKUP(B895,#REF!,4,0),IF(A895="ORSE",VLOOKUP(B895,#REF!,4,0),IF(A895="COTAÇÃO",VLOOKUP(B895,#REF!,13,0)))))))</f>
        <v/>
      </c>
      <c r="G895" s="138" t="str">
        <f>IF(D895="","",E895*F895)</f>
        <v/>
      </c>
      <c r="H895" s="131"/>
    </row>
    <row r="896" spans="1:8" ht="12.75" customHeight="1">
      <c r="A896" s="703" t="s">
        <v>399</v>
      </c>
      <c r="B896" s="689"/>
      <c r="C896" s="689"/>
      <c r="D896" s="689"/>
      <c r="E896" s="689"/>
      <c r="F896" s="591"/>
      <c r="G896" s="224" t="str">
        <f>G892</f>
        <v xml:space="preserve"> R$140,55</v>
      </c>
      <c r="H896" s="131"/>
    </row>
    <row r="897" spans="1:8" ht="12.75" customHeight="1">
      <c r="A897" s="135"/>
      <c r="B897" s="115"/>
      <c r="C897" s="115"/>
      <c r="D897" s="115"/>
      <c r="E897" s="136"/>
      <c r="F897" s="137"/>
      <c r="G897" s="138"/>
      <c r="H897" s="131"/>
    </row>
    <row r="898" spans="1:8" ht="12.75" customHeight="1">
      <c r="A898" s="702" t="s">
        <v>386</v>
      </c>
      <c r="B898" s="689"/>
      <c r="C898" s="689"/>
      <c r="D898" s="689"/>
      <c r="E898" s="689"/>
      <c r="F898" s="689"/>
      <c r="G898" s="591"/>
      <c r="H898" s="131"/>
    </row>
    <row r="899" spans="1:8" ht="12.75" customHeight="1">
      <c r="A899" s="217" t="s">
        <v>381</v>
      </c>
      <c r="B899" s="218" t="s">
        <v>32</v>
      </c>
      <c r="C899" s="219" t="s">
        <v>396</v>
      </c>
      <c r="D899" s="218" t="s">
        <v>127</v>
      </c>
      <c r="E899" s="220" t="s">
        <v>68</v>
      </c>
      <c r="F899" s="221" t="s">
        <v>397</v>
      </c>
      <c r="G899" s="221" t="s">
        <v>398</v>
      </c>
      <c r="H899" s="131"/>
    </row>
    <row r="900" spans="1:8" ht="12.75" customHeight="1">
      <c r="A900" s="139"/>
      <c r="B900" s="114"/>
      <c r="C900" s="114"/>
      <c r="D900" s="140"/>
      <c r="E900" s="190"/>
      <c r="F900" s="138"/>
      <c r="G900" s="138"/>
      <c r="H900" s="131"/>
    </row>
    <row r="901" spans="1:8" ht="12.75" customHeight="1">
      <c r="A901" s="139"/>
      <c r="B901" s="114"/>
      <c r="C901" s="114"/>
      <c r="D901" s="140"/>
      <c r="E901" s="190"/>
      <c r="F901" s="138"/>
      <c r="G901" s="138"/>
      <c r="H901" s="131"/>
    </row>
    <row r="902" spans="1:8" ht="12.75" customHeight="1">
      <c r="A902" s="139"/>
      <c r="B902" s="140"/>
      <c r="C902" s="114"/>
      <c r="D902" s="140"/>
      <c r="E902" s="143"/>
      <c r="F902" s="138"/>
      <c r="G902" s="138"/>
      <c r="H902" s="131"/>
    </row>
    <row r="903" spans="1:8" ht="12.75" customHeight="1">
      <c r="A903" s="703" t="s">
        <v>399</v>
      </c>
      <c r="B903" s="689"/>
      <c r="C903" s="689"/>
      <c r="D903" s="689"/>
      <c r="E903" s="689"/>
      <c r="F903" s="591"/>
      <c r="G903" s="224">
        <f>SUM(G900:G902)</f>
        <v>0</v>
      </c>
      <c r="H903" s="131"/>
    </row>
    <row r="904" spans="1:8" ht="12.75" customHeight="1">
      <c r="A904" s="135"/>
      <c r="B904" s="115"/>
      <c r="C904" s="115"/>
      <c r="D904" s="115"/>
      <c r="E904" s="136"/>
      <c r="F904" s="137"/>
      <c r="G904" s="138"/>
      <c r="H904" s="131"/>
    </row>
    <row r="905" spans="1:8" ht="12.75" customHeight="1">
      <c r="A905" s="702" t="s">
        <v>400</v>
      </c>
      <c r="B905" s="689"/>
      <c r="C905" s="689"/>
      <c r="D905" s="689"/>
      <c r="E905" s="689"/>
      <c r="F905" s="689"/>
      <c r="G905" s="591"/>
      <c r="H905" s="131"/>
    </row>
    <row r="906" spans="1:8" ht="12.75" customHeight="1">
      <c r="A906" s="217" t="s">
        <v>381</v>
      </c>
      <c r="B906" s="218" t="s">
        <v>32</v>
      </c>
      <c r="C906" s="219" t="s">
        <v>396</v>
      </c>
      <c r="D906" s="218" t="s">
        <v>127</v>
      </c>
      <c r="E906" s="220" t="s">
        <v>68</v>
      </c>
      <c r="F906" s="221" t="s">
        <v>397</v>
      </c>
      <c r="G906" s="221" t="s">
        <v>398</v>
      </c>
      <c r="H906" s="131"/>
    </row>
    <row r="907" spans="1:8" ht="12.75" customHeight="1">
      <c r="A907" s="142"/>
      <c r="B907" s="114"/>
      <c r="C907" s="114" t="str">
        <f>IF(B907="","",IF(A907="SINAPI",VLOOKUP(B907,#REF!,2,0),IF(A907="COTAÇÃO",VLOOKUP(B907,#REF!,2,0))))</f>
        <v/>
      </c>
      <c r="D907" s="114" t="str">
        <f>IF(B907="","",IF(A907="SINAPI",VLOOKUP(B907,#REF!,3,0),IF(A907="COTAÇÃO",VLOOKUP(B907,#REF!,3,0))))</f>
        <v/>
      </c>
      <c r="E907" s="143"/>
      <c r="F907" s="138" t="str">
        <f>IF(B907="","",IF('Planilha Orçamentária'!$H$2="NÃO DESONERADO",(IF(A907="SINAPI",VLOOKUP(B907,#REF!,4,0),IF(A907="ORSE",VLOOKUP(B907,#REF!,4,0),IF(A907="COTAÇÃO",VLOOKUP(B907,#REF!,13,0))))),(IF(A907="SINAPI",VLOOKUP(B907,#REF!,4,0),IF(A907="ORSE",VLOOKUP(B907,#REF!,4,0),IF(A907="COTAÇÃO",VLOOKUP(B907,#REF!,13,0)))))))</f>
        <v/>
      </c>
      <c r="G907" s="138" t="str">
        <f>IF(D907="","",E907*F907)</f>
        <v/>
      </c>
      <c r="H907" s="131"/>
    </row>
    <row r="908" spans="1:8" ht="12.75" customHeight="1">
      <c r="A908" s="703" t="s">
        <v>399</v>
      </c>
      <c r="B908" s="689"/>
      <c r="C908" s="689"/>
      <c r="D908" s="689"/>
      <c r="E908" s="689"/>
      <c r="F908" s="591"/>
      <c r="G908" s="224">
        <f>SUM(G907)</f>
        <v>0</v>
      </c>
      <c r="H908" s="131"/>
    </row>
    <row r="909" spans="1:8" ht="12.75" customHeight="1">
      <c r="A909" s="135"/>
      <c r="B909" s="115"/>
      <c r="C909" s="115"/>
      <c r="D909" s="115"/>
      <c r="E909" s="136"/>
      <c r="F909" s="137"/>
      <c r="G909" s="141"/>
      <c r="H909" s="131"/>
    </row>
    <row r="910" spans="1:8" ht="12.75" customHeight="1">
      <c r="A910" s="704" t="s">
        <v>401</v>
      </c>
      <c r="B910" s="689"/>
      <c r="C910" s="689"/>
      <c r="D910" s="689"/>
      <c r="E910" s="689"/>
      <c r="F910" s="705"/>
      <c r="G910" s="225" t="str">
        <f>G892</f>
        <v xml:space="preserve"> R$140,55</v>
      </c>
      <c r="H910" s="131"/>
    </row>
    <row r="911" spans="1:8" ht="12.75" customHeight="1">
      <c r="A911" s="206"/>
      <c r="B911" s="206"/>
      <c r="C911" s="206"/>
      <c r="D911" s="206"/>
      <c r="E911" s="207"/>
      <c r="F911" s="208"/>
      <c r="G911" s="209"/>
      <c r="H911" s="131"/>
    </row>
    <row r="912" spans="1:8" ht="12.75" customHeight="1">
      <c r="A912" s="115"/>
      <c r="B912" s="115"/>
      <c r="C912" s="115"/>
      <c r="D912" s="115"/>
      <c r="E912" s="136"/>
      <c r="F912" s="137"/>
      <c r="G912" s="137"/>
      <c r="H912" s="131"/>
    </row>
    <row r="913" spans="1:8" ht="12.75" customHeight="1">
      <c r="A913" s="210" t="s">
        <v>32</v>
      </c>
      <c r="B913" s="211" t="s">
        <v>24</v>
      </c>
      <c r="C913" s="698" t="s">
        <v>67</v>
      </c>
      <c r="D913" s="699"/>
      <c r="E913" s="699"/>
      <c r="F913" s="700"/>
      <c r="G913" s="212" t="s">
        <v>27</v>
      </c>
      <c r="H913" s="131"/>
    </row>
    <row r="914" spans="1:8" ht="12.75" customHeight="1">
      <c r="A914" s="213" t="s">
        <v>441</v>
      </c>
      <c r="B914" s="214" t="s">
        <v>442</v>
      </c>
      <c r="C914" s="706" t="s">
        <v>556</v>
      </c>
      <c r="D914" s="689"/>
      <c r="E914" s="591"/>
      <c r="F914" s="215" t="str">
        <f>G935</f>
        <v>R$ 630,71</v>
      </c>
      <c r="G914" s="216" t="s">
        <v>27</v>
      </c>
      <c r="H914" s="131"/>
    </row>
    <row r="915" spans="1:8" ht="12.75" customHeight="1">
      <c r="A915" s="702" t="s">
        <v>395</v>
      </c>
      <c r="B915" s="689"/>
      <c r="C915" s="689"/>
      <c r="D915" s="689"/>
      <c r="E915" s="689"/>
      <c r="F915" s="689"/>
      <c r="G915" s="591"/>
      <c r="H915" s="131"/>
    </row>
    <row r="916" spans="1:8" ht="12.75" customHeight="1">
      <c r="A916" s="217" t="s">
        <v>381</v>
      </c>
      <c r="B916" s="218" t="s">
        <v>32</v>
      </c>
      <c r="C916" s="219" t="s">
        <v>396</v>
      </c>
      <c r="D916" s="218" t="s">
        <v>127</v>
      </c>
      <c r="E916" s="220" t="s">
        <v>68</v>
      </c>
      <c r="F916" s="221" t="s">
        <v>397</v>
      </c>
      <c r="G916" s="221" t="s">
        <v>398</v>
      </c>
      <c r="H916" s="131"/>
    </row>
    <row r="917" spans="1:8" ht="12.75" customHeight="1">
      <c r="A917" s="139" t="s">
        <v>542</v>
      </c>
      <c r="B917" s="140">
        <v>10</v>
      </c>
      <c r="C917" s="134" t="s">
        <v>557</v>
      </c>
      <c r="D917" s="140" t="s">
        <v>127</v>
      </c>
      <c r="E917" s="189">
        <v>1</v>
      </c>
      <c r="F917" s="199" t="s">
        <v>558</v>
      </c>
      <c r="G917" s="199" t="s">
        <v>558</v>
      </c>
      <c r="H917" s="131"/>
    </row>
    <row r="918" spans="1:8" ht="12.75" customHeight="1">
      <c r="A918" s="139"/>
      <c r="B918" s="140"/>
      <c r="C918" s="114"/>
      <c r="D918" s="140"/>
      <c r="E918" s="189"/>
      <c r="F918" s="138"/>
      <c r="G918" s="138"/>
      <c r="H918" s="131"/>
    </row>
    <row r="919" spans="1:8" ht="12.75" customHeight="1">
      <c r="A919" s="226"/>
      <c r="B919" s="223"/>
      <c r="C919" s="114"/>
      <c r="D919" s="140"/>
      <c r="E919" s="189"/>
      <c r="F919" s="138"/>
      <c r="G919" s="138"/>
      <c r="H919" s="131"/>
    </row>
    <row r="920" spans="1:8" ht="12.75" customHeight="1">
      <c r="A920" s="142"/>
      <c r="B920" s="114"/>
      <c r="C920" s="114" t="str">
        <f>IF(B920="","",IF(A920="SINAPI",VLOOKUP(B920,#REF!,2,0),IF(A920="COTAÇÃO",VLOOKUP(B920,#REF!,2,0))))</f>
        <v/>
      </c>
      <c r="D920" s="114" t="str">
        <f>IF(B920="","",IF(A920="SINAPI",VLOOKUP(B920,#REF!,3,0),IF(A920="COTAÇÃO",VLOOKUP(B920,#REF!,3,0))))</f>
        <v/>
      </c>
      <c r="E920" s="143"/>
      <c r="F920" s="138" t="str">
        <f>IF(B920="","",IF('Planilha Orçamentária'!$H$2="NÃO DESONERADO",(IF(A920="SINAPI",VLOOKUP(B920,#REF!,4,0),IF(A920="ORSE",VLOOKUP(B920,#REF!,4,0),IF(A920="COTAÇÃO",VLOOKUP(B920,#REF!,13,0))))),(IF(A920="SINAPI",VLOOKUP(B920,#REF!,4,0),IF(A920="ORSE",VLOOKUP(B920,#REF!,4,0),IF(A920="COTAÇÃO",VLOOKUP(B920,#REF!,13,0)))))))</f>
        <v/>
      </c>
      <c r="G920" s="138" t="str">
        <f>IF(D920="","",E920*F920)</f>
        <v/>
      </c>
      <c r="H920" s="131"/>
    </row>
    <row r="921" spans="1:8" ht="12.75" customHeight="1">
      <c r="A921" s="703" t="s">
        <v>399</v>
      </c>
      <c r="B921" s="689"/>
      <c r="C921" s="689"/>
      <c r="D921" s="689"/>
      <c r="E921" s="689"/>
      <c r="F921" s="591"/>
      <c r="G921" s="224" t="str">
        <f>G917</f>
        <v>R$ 630,71</v>
      </c>
      <c r="H921" s="131"/>
    </row>
    <row r="922" spans="1:8" ht="12.75" customHeight="1">
      <c r="A922" s="135"/>
      <c r="B922" s="115"/>
      <c r="C922" s="115"/>
      <c r="D922" s="115"/>
      <c r="E922" s="136"/>
      <c r="F922" s="137"/>
      <c r="G922" s="138"/>
      <c r="H922" s="131"/>
    </row>
    <row r="923" spans="1:8" ht="12.75" customHeight="1">
      <c r="A923" s="702" t="s">
        <v>386</v>
      </c>
      <c r="B923" s="689"/>
      <c r="C923" s="689"/>
      <c r="D923" s="689"/>
      <c r="E923" s="689"/>
      <c r="F923" s="689"/>
      <c r="G923" s="591"/>
      <c r="H923" s="131"/>
    </row>
    <row r="924" spans="1:8" ht="12.75" customHeight="1">
      <c r="A924" s="217" t="s">
        <v>381</v>
      </c>
      <c r="B924" s="218" t="s">
        <v>32</v>
      </c>
      <c r="C924" s="219" t="s">
        <v>396</v>
      </c>
      <c r="D924" s="218" t="s">
        <v>127</v>
      </c>
      <c r="E924" s="220" t="s">
        <v>68</v>
      </c>
      <c r="F924" s="221" t="s">
        <v>397</v>
      </c>
      <c r="G924" s="221" t="s">
        <v>398</v>
      </c>
      <c r="H924" s="131"/>
    </row>
    <row r="925" spans="1:8" ht="12.75" customHeight="1">
      <c r="A925" s="139"/>
      <c r="B925" s="114"/>
      <c r="C925" s="114"/>
      <c r="D925" s="140"/>
      <c r="E925" s="190"/>
      <c r="F925" s="138"/>
      <c r="G925" s="138"/>
      <c r="H925" s="131"/>
    </row>
    <row r="926" spans="1:8" ht="12.75" customHeight="1">
      <c r="A926" s="139"/>
      <c r="B926" s="114"/>
      <c r="C926" s="114"/>
      <c r="D926" s="140"/>
      <c r="E926" s="190"/>
      <c r="F926" s="138"/>
      <c r="G926" s="138"/>
      <c r="H926" s="131"/>
    </row>
    <row r="927" spans="1:8" ht="12.75" customHeight="1">
      <c r="A927" s="139"/>
      <c r="B927" s="140"/>
      <c r="C927" s="114"/>
      <c r="D927" s="140"/>
      <c r="E927" s="143"/>
      <c r="F927" s="138"/>
      <c r="G927" s="138"/>
      <c r="H927" s="131"/>
    </row>
    <row r="928" spans="1:8" ht="12.75" customHeight="1">
      <c r="A928" s="703" t="s">
        <v>399</v>
      </c>
      <c r="B928" s="689"/>
      <c r="C928" s="689"/>
      <c r="D928" s="689"/>
      <c r="E928" s="689"/>
      <c r="F928" s="591"/>
      <c r="G928" s="224">
        <f>SUM(G925:G927)</f>
        <v>0</v>
      </c>
      <c r="H928" s="131"/>
    </row>
    <row r="929" spans="1:8" ht="12.75" customHeight="1">
      <c r="A929" s="135"/>
      <c r="B929" s="115"/>
      <c r="C929" s="115"/>
      <c r="D929" s="115"/>
      <c r="E929" s="136"/>
      <c r="F929" s="137"/>
      <c r="G929" s="138"/>
      <c r="H929" s="131"/>
    </row>
    <row r="930" spans="1:8" ht="12.75" customHeight="1">
      <c r="A930" s="702" t="s">
        <v>400</v>
      </c>
      <c r="B930" s="689"/>
      <c r="C930" s="689"/>
      <c r="D930" s="689"/>
      <c r="E930" s="689"/>
      <c r="F930" s="689"/>
      <c r="G930" s="591"/>
      <c r="H930" s="131"/>
    </row>
    <row r="931" spans="1:8" ht="12.75" customHeight="1">
      <c r="A931" s="217" t="s">
        <v>381</v>
      </c>
      <c r="B931" s="218" t="s">
        <v>32</v>
      </c>
      <c r="C931" s="219" t="s">
        <v>396</v>
      </c>
      <c r="D931" s="218" t="s">
        <v>127</v>
      </c>
      <c r="E931" s="220" t="s">
        <v>68</v>
      </c>
      <c r="F931" s="221" t="s">
        <v>397</v>
      </c>
      <c r="G931" s="221" t="s">
        <v>398</v>
      </c>
      <c r="H931" s="131"/>
    </row>
    <row r="932" spans="1:8" ht="12.75" customHeight="1">
      <c r="A932" s="142"/>
      <c r="B932" s="114"/>
      <c r="C932" s="114" t="str">
        <f>IF(B932="","",IF(A932="SINAPI",VLOOKUP(B932,#REF!,2,0),IF(A932="COTAÇÃO",VLOOKUP(B932,#REF!,2,0))))</f>
        <v/>
      </c>
      <c r="D932" s="114" t="str">
        <f>IF(B932="","",IF(A932="SINAPI",VLOOKUP(B932,#REF!,3,0),IF(A932="COTAÇÃO",VLOOKUP(B932,#REF!,3,0))))</f>
        <v/>
      </c>
      <c r="E932" s="143"/>
      <c r="F932" s="138" t="str">
        <f>IF(B932="","",IF('Planilha Orçamentária'!$H$2="NÃO DESONERADO",(IF(A932="SINAPI",VLOOKUP(B932,#REF!,4,0),IF(A932="ORSE",VLOOKUP(B932,#REF!,4,0),IF(A932="COTAÇÃO",VLOOKUP(B932,#REF!,13,0))))),(IF(A932="SINAPI",VLOOKUP(B932,#REF!,4,0),IF(A932="ORSE",VLOOKUP(B932,#REF!,4,0),IF(A932="COTAÇÃO",VLOOKUP(B932,#REF!,13,0)))))))</f>
        <v/>
      </c>
      <c r="G932" s="138" t="str">
        <f>IF(D932="","",E932*F932)</f>
        <v/>
      </c>
      <c r="H932" s="131"/>
    </row>
    <row r="933" spans="1:8" ht="12.75" customHeight="1">
      <c r="A933" s="703" t="s">
        <v>399</v>
      </c>
      <c r="B933" s="689"/>
      <c r="C933" s="689"/>
      <c r="D933" s="689"/>
      <c r="E933" s="689"/>
      <c r="F933" s="591"/>
      <c r="G933" s="224">
        <f>SUM(G932)</f>
        <v>0</v>
      </c>
      <c r="H933" s="131"/>
    </row>
    <row r="934" spans="1:8" ht="12.75" customHeight="1">
      <c r="A934" s="135"/>
      <c r="B934" s="115"/>
      <c r="C934" s="115"/>
      <c r="D934" s="115"/>
      <c r="E934" s="136"/>
      <c r="F934" s="137"/>
      <c r="G934" s="141"/>
      <c r="H934" s="131"/>
    </row>
    <row r="935" spans="1:8" ht="12.75" customHeight="1">
      <c r="A935" s="704" t="s">
        <v>401</v>
      </c>
      <c r="B935" s="689"/>
      <c r="C935" s="689"/>
      <c r="D935" s="689"/>
      <c r="E935" s="689"/>
      <c r="F935" s="705"/>
      <c r="G935" s="225" t="str">
        <f>G917</f>
        <v>R$ 630,71</v>
      </c>
      <c r="H935" s="131"/>
    </row>
    <row r="936" spans="1:8" ht="12.75" customHeight="1">
      <c r="A936" s="206"/>
      <c r="B936" s="206"/>
      <c r="C936" s="206"/>
      <c r="D936" s="206"/>
      <c r="E936" s="207"/>
      <c r="F936" s="208"/>
      <c r="G936" s="209"/>
      <c r="H936" s="131"/>
    </row>
    <row r="937" spans="1:8" ht="12.75" customHeight="1">
      <c r="A937" s="115"/>
      <c r="B937" s="115"/>
      <c r="C937" s="115"/>
      <c r="D937" s="115"/>
      <c r="E937" s="136"/>
      <c r="F937" s="137"/>
      <c r="G937" s="137"/>
      <c r="H937" s="131"/>
    </row>
    <row r="938" spans="1:8" ht="12.75" customHeight="1">
      <c r="A938" s="210" t="s">
        <v>32</v>
      </c>
      <c r="B938" s="211" t="s">
        <v>24</v>
      </c>
      <c r="C938" s="698" t="s">
        <v>67</v>
      </c>
      <c r="D938" s="699"/>
      <c r="E938" s="699"/>
      <c r="F938" s="700"/>
      <c r="G938" s="212" t="s">
        <v>27</v>
      </c>
      <c r="H938" s="131"/>
    </row>
    <row r="939" spans="1:8" ht="12.75" customHeight="1">
      <c r="A939" s="213" t="s">
        <v>445</v>
      </c>
      <c r="B939" s="214" t="s">
        <v>446</v>
      </c>
      <c r="C939" s="706" t="s">
        <v>559</v>
      </c>
      <c r="D939" s="689"/>
      <c r="E939" s="591"/>
      <c r="F939" s="215" t="str">
        <f>G960</f>
        <v xml:space="preserve"> R$938,96 
</v>
      </c>
      <c r="G939" s="216" t="s">
        <v>27</v>
      </c>
      <c r="H939" s="131"/>
    </row>
    <row r="940" spans="1:8" ht="12.75" customHeight="1">
      <c r="A940" s="702" t="s">
        <v>395</v>
      </c>
      <c r="B940" s="689"/>
      <c r="C940" s="689"/>
      <c r="D940" s="689"/>
      <c r="E940" s="689"/>
      <c r="F940" s="689"/>
      <c r="G940" s="591"/>
      <c r="H940" s="131"/>
    </row>
    <row r="941" spans="1:8" ht="12.75" customHeight="1">
      <c r="A941" s="217" t="s">
        <v>381</v>
      </c>
      <c r="B941" s="218" t="s">
        <v>32</v>
      </c>
      <c r="C941" s="219" t="s">
        <v>396</v>
      </c>
      <c r="D941" s="218" t="s">
        <v>127</v>
      </c>
      <c r="E941" s="220" t="s">
        <v>68</v>
      </c>
      <c r="F941" s="221" t="s">
        <v>397</v>
      </c>
      <c r="G941" s="221" t="s">
        <v>398</v>
      </c>
      <c r="H941" s="131"/>
    </row>
    <row r="942" spans="1:8" ht="12.75" customHeight="1">
      <c r="A942" s="139" t="s">
        <v>542</v>
      </c>
      <c r="B942" s="140">
        <v>11</v>
      </c>
      <c r="C942" s="134" t="s">
        <v>560</v>
      </c>
      <c r="D942" s="140" t="s">
        <v>127</v>
      </c>
      <c r="E942" s="189">
        <v>1</v>
      </c>
      <c r="F942" s="199" t="s">
        <v>561</v>
      </c>
      <c r="G942" s="199" t="s">
        <v>561</v>
      </c>
      <c r="H942" s="131"/>
    </row>
    <row r="943" spans="1:8" ht="12.75" customHeight="1">
      <c r="A943" s="139"/>
      <c r="B943" s="140"/>
      <c r="C943" s="114"/>
      <c r="D943" s="140"/>
      <c r="E943" s="189"/>
      <c r="F943" s="138"/>
      <c r="G943" s="138"/>
      <c r="H943" s="131"/>
    </row>
    <row r="944" spans="1:8" ht="12.75" customHeight="1">
      <c r="A944" s="223"/>
      <c r="B944" s="223"/>
      <c r="C944" s="114"/>
      <c r="D944" s="140"/>
      <c r="E944" s="189"/>
      <c r="F944" s="138"/>
      <c r="G944" s="138"/>
      <c r="H944" s="131"/>
    </row>
    <row r="945" spans="1:8" ht="12.75" customHeight="1">
      <c r="A945" s="142"/>
      <c r="B945" s="114"/>
      <c r="C945" s="114" t="str">
        <f>IF(B945="","",IF(A945="SINAPI",VLOOKUP(B945,#REF!,2,0),IF(A945="COTAÇÃO",VLOOKUP(B945,#REF!,2,0))))</f>
        <v/>
      </c>
      <c r="D945" s="114" t="str">
        <f>IF(B945="","",IF(A945="SINAPI",VLOOKUP(B945,#REF!,3,0),IF(A945="COTAÇÃO",VLOOKUP(B945,#REF!,3,0))))</f>
        <v/>
      </c>
      <c r="E945" s="143"/>
      <c r="F945" s="138" t="str">
        <f>IF(B945="","",IF('Planilha Orçamentária'!$H$2="NÃO DESONERADO",(IF(A945="SINAPI",VLOOKUP(B945,#REF!,4,0),IF(A945="ORSE",VLOOKUP(B945,#REF!,4,0),IF(A945="COTAÇÃO",VLOOKUP(B945,#REF!,13,0))))),(IF(A945="SINAPI",VLOOKUP(B945,#REF!,4,0),IF(A945="ORSE",VLOOKUP(B945,#REF!,4,0),IF(A945="COTAÇÃO",VLOOKUP(B945,#REF!,13,0)))))))</f>
        <v/>
      </c>
      <c r="G945" s="138" t="str">
        <f>IF(D945="","",E945*F945)</f>
        <v/>
      </c>
      <c r="H945" s="131"/>
    </row>
    <row r="946" spans="1:8" ht="12.75" customHeight="1">
      <c r="A946" s="703" t="s">
        <v>399</v>
      </c>
      <c r="B946" s="689"/>
      <c r="C946" s="689"/>
      <c r="D946" s="689"/>
      <c r="E946" s="689"/>
      <c r="F946" s="591"/>
      <c r="G946" s="224" t="str">
        <f>G942</f>
        <v xml:space="preserve"> R$938,96 
</v>
      </c>
      <c r="H946" s="131"/>
    </row>
    <row r="947" spans="1:8" ht="12.75" customHeight="1">
      <c r="A947" s="135"/>
      <c r="B947" s="115"/>
      <c r="C947" s="115"/>
      <c r="D947" s="115"/>
      <c r="E947" s="136"/>
      <c r="F947" s="137"/>
      <c r="G947" s="138"/>
      <c r="H947" s="131"/>
    </row>
    <row r="948" spans="1:8" ht="12.75" customHeight="1">
      <c r="A948" s="702" t="s">
        <v>386</v>
      </c>
      <c r="B948" s="689"/>
      <c r="C948" s="689"/>
      <c r="D948" s="689"/>
      <c r="E948" s="689"/>
      <c r="F948" s="689"/>
      <c r="G948" s="591"/>
      <c r="H948" s="131"/>
    </row>
    <row r="949" spans="1:8" ht="12.75" customHeight="1">
      <c r="A949" s="217" t="s">
        <v>381</v>
      </c>
      <c r="B949" s="218" t="s">
        <v>32</v>
      </c>
      <c r="C949" s="219" t="s">
        <v>396</v>
      </c>
      <c r="D949" s="218" t="s">
        <v>127</v>
      </c>
      <c r="E949" s="220" t="s">
        <v>68</v>
      </c>
      <c r="F949" s="221" t="s">
        <v>397</v>
      </c>
      <c r="G949" s="221" t="s">
        <v>398</v>
      </c>
      <c r="H949" s="131"/>
    </row>
    <row r="950" spans="1:8" ht="12.75" customHeight="1">
      <c r="A950" s="139"/>
      <c r="B950" s="114"/>
      <c r="C950" s="114"/>
      <c r="D950" s="140"/>
      <c r="E950" s="190"/>
      <c r="F950" s="138"/>
      <c r="G950" s="138"/>
      <c r="H950" s="131"/>
    </row>
    <row r="951" spans="1:8" ht="12.75" customHeight="1">
      <c r="A951" s="139"/>
      <c r="B951" s="114"/>
      <c r="C951" s="114"/>
      <c r="D951" s="140"/>
      <c r="E951" s="190"/>
      <c r="F951" s="138"/>
      <c r="G951" s="138"/>
      <c r="H951" s="131"/>
    </row>
    <row r="952" spans="1:8" ht="12.75" customHeight="1">
      <c r="A952" s="139"/>
      <c r="B952" s="140"/>
      <c r="C952" s="114"/>
      <c r="D952" s="140"/>
      <c r="E952" s="143"/>
      <c r="F952" s="138"/>
      <c r="G952" s="138"/>
      <c r="H952" s="131"/>
    </row>
    <row r="953" spans="1:8" ht="12.75" customHeight="1">
      <c r="A953" s="703" t="s">
        <v>399</v>
      </c>
      <c r="B953" s="689"/>
      <c r="C953" s="689"/>
      <c r="D953" s="689"/>
      <c r="E953" s="689"/>
      <c r="F953" s="591"/>
      <c r="G953" s="224">
        <f>SUM(G950:G952)</f>
        <v>0</v>
      </c>
      <c r="H953" s="131"/>
    </row>
    <row r="954" spans="1:8" ht="12.75" customHeight="1">
      <c r="A954" s="135"/>
      <c r="B954" s="115"/>
      <c r="C954" s="115"/>
      <c r="D954" s="115"/>
      <c r="E954" s="136"/>
      <c r="F954" s="137"/>
      <c r="G954" s="138"/>
      <c r="H954" s="131"/>
    </row>
    <row r="955" spans="1:8" ht="12.75" customHeight="1">
      <c r="A955" s="702" t="s">
        <v>400</v>
      </c>
      <c r="B955" s="689"/>
      <c r="C955" s="689"/>
      <c r="D955" s="689"/>
      <c r="E955" s="689"/>
      <c r="F955" s="689"/>
      <c r="G955" s="591"/>
      <c r="H955" s="131"/>
    </row>
    <row r="956" spans="1:8" ht="12.75" customHeight="1">
      <c r="A956" s="217" t="s">
        <v>381</v>
      </c>
      <c r="B956" s="218" t="s">
        <v>32</v>
      </c>
      <c r="C956" s="219" t="s">
        <v>396</v>
      </c>
      <c r="D956" s="218" t="s">
        <v>127</v>
      </c>
      <c r="E956" s="220" t="s">
        <v>68</v>
      </c>
      <c r="F956" s="221" t="s">
        <v>397</v>
      </c>
      <c r="G956" s="221" t="s">
        <v>398</v>
      </c>
      <c r="H956" s="131"/>
    </row>
    <row r="957" spans="1:8" ht="12.75" customHeight="1">
      <c r="A957" s="142"/>
      <c r="B957" s="114"/>
      <c r="C957" s="114" t="str">
        <f>IF(B957="","",IF(A957="SINAPI",VLOOKUP(B957,#REF!,2,0),IF(A957="COTAÇÃO",VLOOKUP(B957,#REF!,2,0))))</f>
        <v/>
      </c>
      <c r="D957" s="114" t="str">
        <f>IF(B957="","",IF(A957="SINAPI",VLOOKUP(B957,#REF!,3,0),IF(A957="COTAÇÃO",VLOOKUP(B957,#REF!,3,0))))</f>
        <v/>
      </c>
      <c r="E957" s="143"/>
      <c r="F957" s="138" t="str">
        <f>IF(B957="","",IF('Planilha Orçamentária'!$H$2="NÃO DESONERADO",(IF(A957="SINAPI",VLOOKUP(B957,#REF!,4,0),IF(A957="ORSE",VLOOKUP(B957,#REF!,4,0),IF(A957="COTAÇÃO",VLOOKUP(B957,#REF!,13,0))))),(IF(A957="SINAPI",VLOOKUP(B957,#REF!,4,0),IF(A957="ORSE",VLOOKUP(B957,#REF!,4,0),IF(A957="COTAÇÃO",VLOOKUP(B957,#REF!,13,0)))))))</f>
        <v/>
      </c>
      <c r="G957" s="138" t="str">
        <f>IF(D957="","",E957*F957)</f>
        <v/>
      </c>
      <c r="H957" s="131"/>
    </row>
    <row r="958" spans="1:8" ht="12.75" customHeight="1">
      <c r="A958" s="703" t="s">
        <v>399</v>
      </c>
      <c r="B958" s="689"/>
      <c r="C958" s="689"/>
      <c r="D958" s="689"/>
      <c r="E958" s="689"/>
      <c r="F958" s="591"/>
      <c r="G958" s="224">
        <f>SUM(G957)</f>
        <v>0</v>
      </c>
      <c r="H958" s="131"/>
    </row>
    <row r="959" spans="1:8" ht="12.75" customHeight="1">
      <c r="A959" s="135"/>
      <c r="B959" s="115"/>
      <c r="C959" s="115"/>
      <c r="D959" s="115"/>
      <c r="E959" s="136"/>
      <c r="F959" s="137"/>
      <c r="G959" s="141"/>
      <c r="H959" s="131"/>
    </row>
    <row r="960" spans="1:8" ht="12.75" customHeight="1">
      <c r="A960" s="704" t="s">
        <v>401</v>
      </c>
      <c r="B960" s="689"/>
      <c r="C960" s="689"/>
      <c r="D960" s="689"/>
      <c r="E960" s="689"/>
      <c r="F960" s="705"/>
      <c r="G960" s="225" t="str">
        <f>G942</f>
        <v xml:space="preserve"> R$938,96 
</v>
      </c>
      <c r="H960" s="131"/>
    </row>
    <row r="961" spans="1:8" ht="12.75" customHeight="1">
      <c r="A961" s="206"/>
      <c r="B961" s="206"/>
      <c r="C961" s="206"/>
      <c r="D961" s="206"/>
      <c r="E961" s="207"/>
      <c r="F961" s="208"/>
      <c r="G961" s="209"/>
      <c r="H961" s="131"/>
    </row>
    <row r="962" spans="1:8" ht="12.75" customHeight="1">
      <c r="A962" s="115"/>
      <c r="B962" s="115"/>
      <c r="C962" s="115"/>
      <c r="D962" s="115"/>
      <c r="E962" s="136"/>
      <c r="F962" s="137"/>
      <c r="G962" s="137"/>
      <c r="H962" s="131"/>
    </row>
    <row r="963" spans="1:8" ht="12.75" customHeight="1">
      <c r="A963" s="210" t="s">
        <v>32</v>
      </c>
      <c r="B963" s="211" t="s">
        <v>24</v>
      </c>
      <c r="C963" s="698" t="s">
        <v>67</v>
      </c>
      <c r="D963" s="699"/>
      <c r="E963" s="699"/>
      <c r="F963" s="700"/>
      <c r="G963" s="212" t="s">
        <v>27</v>
      </c>
      <c r="H963" s="131"/>
    </row>
    <row r="964" spans="1:8" ht="12.75" customHeight="1">
      <c r="A964" s="213" t="s">
        <v>449</v>
      </c>
      <c r="B964" s="214" t="s">
        <v>450</v>
      </c>
      <c r="C964" s="706" t="s">
        <v>562</v>
      </c>
      <c r="D964" s="689"/>
      <c r="E964" s="591"/>
      <c r="F964" s="215" t="str">
        <f>G985</f>
        <v>R$ 1.403,57</v>
      </c>
      <c r="G964" s="216" t="s">
        <v>27</v>
      </c>
      <c r="H964" s="131"/>
    </row>
    <row r="965" spans="1:8" ht="12.75" customHeight="1">
      <c r="A965" s="702" t="s">
        <v>395</v>
      </c>
      <c r="B965" s="689"/>
      <c r="C965" s="689"/>
      <c r="D965" s="689"/>
      <c r="E965" s="689"/>
      <c r="F965" s="689"/>
      <c r="G965" s="591"/>
      <c r="H965" s="131"/>
    </row>
    <row r="966" spans="1:8" ht="12.75" customHeight="1">
      <c r="A966" s="217" t="s">
        <v>381</v>
      </c>
      <c r="B966" s="218" t="s">
        <v>32</v>
      </c>
      <c r="C966" s="219" t="s">
        <v>396</v>
      </c>
      <c r="D966" s="218" t="s">
        <v>127</v>
      </c>
      <c r="E966" s="220" t="s">
        <v>68</v>
      </c>
      <c r="F966" s="221" t="s">
        <v>397</v>
      </c>
      <c r="G966" s="221" t="s">
        <v>398</v>
      </c>
      <c r="H966" s="131"/>
    </row>
    <row r="967" spans="1:8" ht="12.75" customHeight="1">
      <c r="A967" s="132" t="s">
        <v>542</v>
      </c>
      <c r="B967" s="133">
        <v>12</v>
      </c>
      <c r="C967" s="227" t="s">
        <v>563</v>
      </c>
      <c r="D967" s="133" t="s">
        <v>127</v>
      </c>
      <c r="E967" s="228">
        <v>1</v>
      </c>
      <c r="F967" s="205" t="s">
        <v>564</v>
      </c>
      <c r="G967" s="205" t="s">
        <v>564</v>
      </c>
      <c r="H967" s="131"/>
    </row>
    <row r="968" spans="1:8" ht="12.75" customHeight="1">
      <c r="A968" s="139"/>
      <c r="B968" s="140"/>
      <c r="C968" s="114"/>
      <c r="D968" s="140"/>
      <c r="E968" s="189"/>
      <c r="F968" s="138"/>
      <c r="G968" s="138"/>
      <c r="H968" s="131"/>
    </row>
    <row r="969" spans="1:8" ht="12.75" customHeight="1">
      <c r="A969" s="223"/>
      <c r="B969" s="223"/>
      <c r="C969" s="114"/>
      <c r="D969" s="140"/>
      <c r="E969" s="189"/>
      <c r="F969" s="138"/>
      <c r="G969" s="138"/>
      <c r="H969" s="131"/>
    </row>
    <row r="970" spans="1:8" ht="12.75" customHeight="1">
      <c r="A970" s="142"/>
      <c r="B970" s="114"/>
      <c r="C970" s="114" t="str">
        <f>IF(B970="","",IF(A970="SINAPI",VLOOKUP(B970,#REF!,2,0),IF(A970="COTAÇÃO",VLOOKUP(B970,#REF!,2,0))))</f>
        <v/>
      </c>
      <c r="D970" s="114" t="str">
        <f>IF(B970="","",IF(A970="SINAPI",VLOOKUP(B970,#REF!,3,0),IF(A970="COTAÇÃO",VLOOKUP(B970,#REF!,3,0))))</f>
        <v/>
      </c>
      <c r="E970" s="143"/>
      <c r="F970" s="138" t="str">
        <f>IF(B970="","",IF('Planilha Orçamentária'!$H$2="NÃO DESONERADO",(IF(A970="SINAPI",VLOOKUP(B970,#REF!,4,0),IF(A970="ORSE",VLOOKUP(B970,#REF!,4,0),IF(A970="COTAÇÃO",VLOOKUP(B970,#REF!,13,0))))),(IF(A970="SINAPI",VLOOKUP(B970,#REF!,4,0),IF(A970="ORSE",VLOOKUP(B970,#REF!,4,0),IF(A970="COTAÇÃO",VLOOKUP(B970,#REF!,13,0)))))))</f>
        <v/>
      </c>
      <c r="G970" s="138" t="str">
        <f>IF(D970="","",E970*F970)</f>
        <v/>
      </c>
      <c r="H970" s="131"/>
    </row>
    <row r="971" spans="1:8" ht="12.75" customHeight="1">
      <c r="A971" s="703" t="s">
        <v>399</v>
      </c>
      <c r="B971" s="689"/>
      <c r="C971" s="689"/>
      <c r="D971" s="689"/>
      <c r="E971" s="689"/>
      <c r="F971" s="591"/>
      <c r="G971" s="224" t="str">
        <f>G967</f>
        <v>R$ 1.403,57</v>
      </c>
      <c r="H971" s="131"/>
    </row>
    <row r="972" spans="1:8" ht="12.75" customHeight="1">
      <c r="A972" s="135"/>
      <c r="B972" s="115"/>
      <c r="C972" s="115"/>
      <c r="D972" s="115"/>
      <c r="E972" s="136"/>
      <c r="F972" s="137"/>
      <c r="G972" s="138"/>
      <c r="H972" s="131"/>
    </row>
    <row r="973" spans="1:8" ht="12.75" customHeight="1">
      <c r="A973" s="702" t="s">
        <v>386</v>
      </c>
      <c r="B973" s="689"/>
      <c r="C973" s="689"/>
      <c r="D973" s="689"/>
      <c r="E973" s="689"/>
      <c r="F973" s="689"/>
      <c r="G973" s="591"/>
      <c r="H973" s="131"/>
    </row>
    <row r="974" spans="1:8" ht="12.75" customHeight="1">
      <c r="A974" s="217" t="s">
        <v>381</v>
      </c>
      <c r="B974" s="218" t="s">
        <v>32</v>
      </c>
      <c r="C974" s="219" t="s">
        <v>396</v>
      </c>
      <c r="D974" s="218" t="s">
        <v>127</v>
      </c>
      <c r="E974" s="220" t="s">
        <v>68</v>
      </c>
      <c r="F974" s="221" t="s">
        <v>397</v>
      </c>
      <c r="G974" s="221" t="s">
        <v>398</v>
      </c>
      <c r="H974" s="131"/>
    </row>
    <row r="975" spans="1:8" ht="12.75" customHeight="1">
      <c r="A975" s="139"/>
      <c r="B975" s="114"/>
      <c r="C975" s="114"/>
      <c r="D975" s="140"/>
      <c r="E975" s="190"/>
      <c r="F975" s="138"/>
      <c r="G975" s="138"/>
      <c r="H975" s="131"/>
    </row>
    <row r="976" spans="1:8" ht="12.75" customHeight="1">
      <c r="A976" s="139"/>
      <c r="B976" s="114"/>
      <c r="C976" s="114"/>
      <c r="D976" s="140"/>
      <c r="E976" s="190"/>
      <c r="F976" s="138"/>
      <c r="G976" s="138"/>
      <c r="H976" s="131"/>
    </row>
    <row r="977" spans="1:8" ht="12.75" customHeight="1">
      <c r="A977" s="139"/>
      <c r="B977" s="140"/>
      <c r="C977" s="114"/>
      <c r="D977" s="140"/>
      <c r="E977" s="143"/>
      <c r="F977" s="138"/>
      <c r="G977" s="138"/>
      <c r="H977" s="131"/>
    </row>
    <row r="978" spans="1:8" ht="12.75" customHeight="1">
      <c r="A978" s="703" t="s">
        <v>399</v>
      </c>
      <c r="B978" s="689"/>
      <c r="C978" s="689"/>
      <c r="D978" s="689"/>
      <c r="E978" s="689"/>
      <c r="F978" s="591"/>
      <c r="G978" s="224">
        <f>SUM(G975:G977)</f>
        <v>0</v>
      </c>
      <c r="H978" s="131"/>
    </row>
    <row r="979" spans="1:8" ht="12.75" customHeight="1">
      <c r="A979" s="135"/>
      <c r="B979" s="115"/>
      <c r="C979" s="115"/>
      <c r="D979" s="115"/>
      <c r="E979" s="136"/>
      <c r="F979" s="137"/>
      <c r="G979" s="138"/>
      <c r="H979" s="131"/>
    </row>
    <row r="980" spans="1:8" ht="12.75" customHeight="1">
      <c r="A980" s="702" t="s">
        <v>400</v>
      </c>
      <c r="B980" s="689"/>
      <c r="C980" s="689"/>
      <c r="D980" s="689"/>
      <c r="E980" s="689"/>
      <c r="F980" s="689"/>
      <c r="G980" s="591"/>
      <c r="H980" s="131"/>
    </row>
    <row r="981" spans="1:8" ht="12.75" customHeight="1">
      <c r="A981" s="217" t="s">
        <v>381</v>
      </c>
      <c r="B981" s="218" t="s">
        <v>32</v>
      </c>
      <c r="C981" s="219" t="s">
        <v>396</v>
      </c>
      <c r="D981" s="218" t="s">
        <v>127</v>
      </c>
      <c r="E981" s="220" t="s">
        <v>68</v>
      </c>
      <c r="F981" s="221" t="s">
        <v>397</v>
      </c>
      <c r="G981" s="221" t="s">
        <v>398</v>
      </c>
      <c r="H981" s="131"/>
    </row>
    <row r="982" spans="1:8" ht="12.75" customHeight="1">
      <c r="A982" s="142"/>
      <c r="B982" s="114"/>
      <c r="C982" s="114" t="str">
        <f>IF(B982="","",IF(A982="SINAPI",VLOOKUP(B982,#REF!,2,0),IF(A982="COTAÇÃO",VLOOKUP(B982,#REF!,2,0))))</f>
        <v/>
      </c>
      <c r="D982" s="114" t="str">
        <f>IF(B982="","",IF(A982="SINAPI",VLOOKUP(B982,#REF!,3,0),IF(A982="COTAÇÃO",VLOOKUP(B982,#REF!,3,0))))</f>
        <v/>
      </c>
      <c r="E982" s="143"/>
      <c r="F982" s="138" t="str">
        <f>IF(B982="","",IF('Planilha Orçamentária'!$H$2="NÃO DESONERADO",(IF(A982="SINAPI",VLOOKUP(B982,#REF!,4,0),IF(A982="ORSE",VLOOKUP(B982,#REF!,4,0),IF(A982="COTAÇÃO",VLOOKUP(B982,#REF!,13,0))))),(IF(A982="SINAPI",VLOOKUP(B982,#REF!,4,0),IF(A982="ORSE",VLOOKUP(B982,#REF!,4,0),IF(A982="COTAÇÃO",VLOOKUP(B982,#REF!,13,0)))))))</f>
        <v/>
      </c>
      <c r="G982" s="138" t="str">
        <f>IF(D982="","",E982*F982)</f>
        <v/>
      </c>
      <c r="H982" s="131"/>
    </row>
    <row r="983" spans="1:8" ht="12.75" customHeight="1">
      <c r="A983" s="703" t="s">
        <v>399</v>
      </c>
      <c r="B983" s="689"/>
      <c r="C983" s="689"/>
      <c r="D983" s="689"/>
      <c r="E983" s="689"/>
      <c r="F983" s="591"/>
      <c r="G983" s="224">
        <f>SUM(G982)</f>
        <v>0</v>
      </c>
      <c r="H983" s="131"/>
    </row>
    <row r="984" spans="1:8" ht="12.75" customHeight="1">
      <c r="A984" s="135"/>
      <c r="B984" s="115"/>
      <c r="C984" s="115"/>
      <c r="D984" s="115"/>
      <c r="E984" s="136"/>
      <c r="F984" s="137"/>
      <c r="G984" s="141"/>
      <c r="H984" s="131"/>
    </row>
    <row r="985" spans="1:8" ht="12.75" customHeight="1">
      <c r="A985" s="704" t="s">
        <v>401</v>
      </c>
      <c r="B985" s="689"/>
      <c r="C985" s="689"/>
      <c r="D985" s="689"/>
      <c r="E985" s="689"/>
      <c r="F985" s="705"/>
      <c r="G985" s="225" t="str">
        <f>G967</f>
        <v>R$ 1.403,57</v>
      </c>
      <c r="H985" s="131"/>
    </row>
    <row r="986" spans="1:8" ht="12.75" customHeight="1">
      <c r="A986" s="206"/>
      <c r="B986" s="206"/>
      <c r="C986" s="206"/>
      <c r="D986" s="206"/>
      <c r="E986" s="207"/>
      <c r="F986" s="208"/>
      <c r="G986" s="209"/>
      <c r="H986" s="131"/>
    </row>
    <row r="987" spans="1:8" ht="12.75" customHeight="1">
      <c r="A987" s="115"/>
      <c r="B987" s="115"/>
      <c r="C987" s="115"/>
      <c r="D987" s="115"/>
      <c r="E987" s="136"/>
      <c r="F987" s="137"/>
      <c r="G987" s="137"/>
      <c r="H987" s="131"/>
    </row>
    <row r="988" spans="1:8" ht="12.75" customHeight="1">
      <c r="A988" s="210" t="s">
        <v>32</v>
      </c>
      <c r="B988" s="211" t="s">
        <v>24</v>
      </c>
      <c r="C988" s="698" t="s">
        <v>67</v>
      </c>
      <c r="D988" s="699"/>
      <c r="E988" s="699"/>
      <c r="F988" s="700"/>
      <c r="G988" s="212" t="s">
        <v>27</v>
      </c>
      <c r="H988" s="131"/>
    </row>
    <row r="989" spans="1:8" ht="12.75" customHeight="1">
      <c r="A989" s="213" t="s">
        <v>453</v>
      </c>
      <c r="B989" s="214" t="s">
        <v>454</v>
      </c>
      <c r="C989" s="706" t="s">
        <v>565</v>
      </c>
      <c r="D989" s="689"/>
      <c r="E989" s="591"/>
      <c r="F989" s="215" t="str">
        <f>G1010</f>
        <v>R$ 1.161,88</v>
      </c>
      <c r="G989" s="216" t="s">
        <v>27</v>
      </c>
      <c r="H989" s="131"/>
    </row>
    <row r="990" spans="1:8" ht="12.75" customHeight="1">
      <c r="A990" s="702" t="s">
        <v>395</v>
      </c>
      <c r="B990" s="689"/>
      <c r="C990" s="689"/>
      <c r="D990" s="689"/>
      <c r="E990" s="689"/>
      <c r="F990" s="689"/>
      <c r="G990" s="591"/>
      <c r="H990" s="131"/>
    </row>
    <row r="991" spans="1:8" ht="12.75" customHeight="1">
      <c r="A991" s="217" t="s">
        <v>381</v>
      </c>
      <c r="B991" s="218" t="s">
        <v>32</v>
      </c>
      <c r="C991" s="219" t="s">
        <v>396</v>
      </c>
      <c r="D991" s="218" t="s">
        <v>127</v>
      </c>
      <c r="E991" s="220" t="s">
        <v>68</v>
      </c>
      <c r="F991" s="221" t="s">
        <v>397</v>
      </c>
      <c r="G991" s="221" t="s">
        <v>398</v>
      </c>
      <c r="H991" s="131"/>
    </row>
    <row r="992" spans="1:8" ht="12.75" customHeight="1">
      <c r="A992" s="132" t="s">
        <v>542</v>
      </c>
      <c r="B992" s="133">
        <v>13</v>
      </c>
      <c r="C992" s="227" t="s">
        <v>566</v>
      </c>
      <c r="D992" s="133" t="s">
        <v>127</v>
      </c>
      <c r="E992" s="228">
        <v>1</v>
      </c>
      <c r="F992" s="205" t="s">
        <v>567</v>
      </c>
      <c r="G992" s="205" t="s">
        <v>567</v>
      </c>
      <c r="H992" s="131"/>
    </row>
    <row r="993" spans="1:8" ht="12.75" customHeight="1">
      <c r="A993" s="139"/>
      <c r="B993" s="140"/>
      <c r="C993" s="114"/>
      <c r="D993" s="140"/>
      <c r="E993" s="189"/>
      <c r="F993" s="138"/>
      <c r="G993" s="138"/>
      <c r="H993" s="131"/>
    </row>
    <row r="994" spans="1:8" ht="12.75" customHeight="1">
      <c r="A994" s="223"/>
      <c r="B994" s="223"/>
      <c r="C994" s="114"/>
      <c r="D994" s="140"/>
      <c r="E994" s="189"/>
      <c r="F994" s="138"/>
      <c r="G994" s="138"/>
      <c r="H994" s="131"/>
    </row>
    <row r="995" spans="1:8" ht="12.75" customHeight="1">
      <c r="A995" s="142"/>
      <c r="B995" s="114"/>
      <c r="C995" s="114" t="str">
        <f>IF(B995="","",IF(A995="SINAPI",VLOOKUP(B995,#REF!,2,0),IF(A995="COTAÇÃO",VLOOKUP(B995,#REF!,2,0))))</f>
        <v/>
      </c>
      <c r="D995" s="114" t="str">
        <f>IF(B995="","",IF(A995="SINAPI",VLOOKUP(B995,#REF!,3,0),IF(A995="COTAÇÃO",VLOOKUP(B995,#REF!,3,0))))</f>
        <v/>
      </c>
      <c r="E995" s="143"/>
      <c r="F995" s="138" t="str">
        <f>IF(B995="","",IF('Planilha Orçamentária'!$H$2="NÃO DESONERADO",(IF(A995="SINAPI",VLOOKUP(B995,#REF!,4,0),IF(A995="ORSE",VLOOKUP(B995,#REF!,4,0),IF(A995="COTAÇÃO",VLOOKUP(B995,#REF!,13,0))))),(IF(A995="SINAPI",VLOOKUP(B995,#REF!,4,0),IF(A995="ORSE",VLOOKUP(B995,#REF!,4,0),IF(A995="COTAÇÃO",VLOOKUP(B995,#REF!,13,0)))))))</f>
        <v/>
      </c>
      <c r="G995" s="138" t="str">
        <f>IF(D995="","",E995*F995)</f>
        <v/>
      </c>
      <c r="H995" s="131"/>
    </row>
    <row r="996" spans="1:8" ht="12.75" customHeight="1">
      <c r="A996" s="703" t="s">
        <v>399</v>
      </c>
      <c r="B996" s="689"/>
      <c r="C996" s="689"/>
      <c r="D996" s="689"/>
      <c r="E996" s="689"/>
      <c r="F996" s="591"/>
      <c r="G996" s="224" t="str">
        <f>G992</f>
        <v>R$ 1.161,88</v>
      </c>
      <c r="H996" s="131"/>
    </row>
    <row r="997" spans="1:8" ht="12.75" customHeight="1">
      <c r="A997" s="135"/>
      <c r="B997" s="115"/>
      <c r="C997" s="115"/>
      <c r="D997" s="115"/>
      <c r="E997" s="136"/>
      <c r="F997" s="137"/>
      <c r="G997" s="138"/>
      <c r="H997" s="131"/>
    </row>
    <row r="998" spans="1:8" ht="12.75" customHeight="1">
      <c r="A998" s="702" t="s">
        <v>386</v>
      </c>
      <c r="B998" s="689"/>
      <c r="C998" s="689"/>
      <c r="D998" s="689"/>
      <c r="E998" s="689"/>
      <c r="F998" s="689"/>
      <c r="G998" s="591"/>
      <c r="H998" s="131"/>
    </row>
    <row r="999" spans="1:8" ht="12.75" customHeight="1">
      <c r="A999" s="217" t="s">
        <v>381</v>
      </c>
      <c r="B999" s="218" t="s">
        <v>32</v>
      </c>
      <c r="C999" s="219" t="s">
        <v>396</v>
      </c>
      <c r="D999" s="218" t="s">
        <v>127</v>
      </c>
      <c r="E999" s="220" t="s">
        <v>68</v>
      </c>
      <c r="F999" s="221" t="s">
        <v>397</v>
      </c>
      <c r="G999" s="221" t="s">
        <v>398</v>
      </c>
      <c r="H999" s="131"/>
    </row>
    <row r="1000" spans="1:8" ht="12.75" customHeight="1">
      <c r="A1000" s="139"/>
      <c r="B1000" s="114"/>
      <c r="C1000" s="114"/>
      <c r="D1000" s="140"/>
      <c r="E1000" s="190"/>
      <c r="F1000" s="138"/>
      <c r="G1000" s="138"/>
      <c r="H1000" s="131"/>
    </row>
    <row r="1001" spans="1:8" ht="12.75" customHeight="1">
      <c r="A1001" s="139"/>
      <c r="B1001" s="114"/>
      <c r="C1001" s="114"/>
      <c r="D1001" s="140"/>
      <c r="E1001" s="190"/>
      <c r="F1001" s="138"/>
      <c r="G1001" s="138"/>
      <c r="H1001" s="131"/>
    </row>
    <row r="1002" spans="1:8" ht="12.75" customHeight="1">
      <c r="A1002" s="139"/>
      <c r="B1002" s="140"/>
      <c r="C1002" s="114"/>
      <c r="D1002" s="140"/>
      <c r="E1002" s="143"/>
      <c r="F1002" s="138"/>
      <c r="G1002" s="138"/>
      <c r="H1002" s="131"/>
    </row>
    <row r="1003" spans="1:8" ht="12.75" customHeight="1">
      <c r="A1003" s="703" t="s">
        <v>399</v>
      </c>
      <c r="B1003" s="689"/>
      <c r="C1003" s="689"/>
      <c r="D1003" s="689"/>
      <c r="E1003" s="689"/>
      <c r="F1003" s="591"/>
      <c r="G1003" s="224">
        <f>SUM(G1000:G1002)</f>
        <v>0</v>
      </c>
      <c r="H1003" s="131"/>
    </row>
    <row r="1004" spans="1:8" ht="12.75" customHeight="1">
      <c r="A1004" s="135"/>
      <c r="B1004" s="115"/>
      <c r="C1004" s="115"/>
      <c r="D1004" s="115"/>
      <c r="E1004" s="136"/>
      <c r="F1004" s="137"/>
      <c r="G1004" s="138"/>
      <c r="H1004" s="131"/>
    </row>
    <row r="1005" spans="1:8" ht="12.75" customHeight="1">
      <c r="A1005" s="702" t="s">
        <v>400</v>
      </c>
      <c r="B1005" s="689"/>
      <c r="C1005" s="689"/>
      <c r="D1005" s="689"/>
      <c r="E1005" s="689"/>
      <c r="F1005" s="689"/>
      <c r="G1005" s="591"/>
      <c r="H1005" s="131"/>
    </row>
    <row r="1006" spans="1:8" ht="12.75" customHeight="1">
      <c r="A1006" s="217" t="s">
        <v>381</v>
      </c>
      <c r="B1006" s="218" t="s">
        <v>32</v>
      </c>
      <c r="C1006" s="219" t="s">
        <v>396</v>
      </c>
      <c r="D1006" s="218" t="s">
        <v>127</v>
      </c>
      <c r="E1006" s="220" t="s">
        <v>68</v>
      </c>
      <c r="F1006" s="221" t="s">
        <v>397</v>
      </c>
      <c r="G1006" s="221" t="s">
        <v>398</v>
      </c>
      <c r="H1006" s="131"/>
    </row>
    <row r="1007" spans="1:8" ht="12.75" customHeight="1">
      <c r="A1007" s="142"/>
      <c r="B1007" s="114"/>
      <c r="C1007" s="114" t="str">
        <f>IF(B1007="","",IF(A1007="SINAPI",VLOOKUP(B1007,#REF!,2,0),IF(A1007="COTAÇÃO",VLOOKUP(B1007,#REF!,2,0))))</f>
        <v/>
      </c>
      <c r="D1007" s="114" t="str">
        <f>IF(B1007="","",IF(A1007="SINAPI",VLOOKUP(B1007,#REF!,3,0),IF(A1007="COTAÇÃO",VLOOKUP(B1007,#REF!,3,0))))</f>
        <v/>
      </c>
      <c r="E1007" s="143"/>
      <c r="F1007" s="138" t="str">
        <f>IF(B1007="","",IF('Planilha Orçamentária'!$H$2="NÃO DESONERADO",(IF(A1007="SINAPI",VLOOKUP(B1007,#REF!,4,0),IF(A1007="ORSE",VLOOKUP(B1007,#REF!,4,0),IF(A1007="COTAÇÃO",VLOOKUP(B1007,#REF!,13,0))))),(IF(A1007="SINAPI",VLOOKUP(B1007,#REF!,4,0),IF(A1007="ORSE",VLOOKUP(B1007,#REF!,4,0),IF(A1007="COTAÇÃO",VLOOKUP(B1007,#REF!,13,0)))))))</f>
        <v/>
      </c>
      <c r="G1007" s="138" t="str">
        <f>IF(D1007="","",E1007*F1007)</f>
        <v/>
      </c>
      <c r="H1007" s="131"/>
    </row>
    <row r="1008" spans="1:8" ht="12.75" customHeight="1">
      <c r="A1008" s="703" t="s">
        <v>399</v>
      </c>
      <c r="B1008" s="689"/>
      <c r="C1008" s="689"/>
      <c r="D1008" s="689"/>
      <c r="E1008" s="689"/>
      <c r="F1008" s="591"/>
      <c r="G1008" s="224">
        <f>SUM(G1007)</f>
        <v>0</v>
      </c>
      <c r="H1008" s="131"/>
    </row>
    <row r="1009" spans="1:8" ht="12.75" customHeight="1">
      <c r="A1009" s="135"/>
      <c r="B1009" s="115"/>
      <c r="C1009" s="115"/>
      <c r="D1009" s="115"/>
      <c r="E1009" s="136"/>
      <c r="F1009" s="137"/>
      <c r="G1009" s="141"/>
      <c r="H1009" s="131"/>
    </row>
    <row r="1010" spans="1:8" ht="12.75" customHeight="1">
      <c r="A1010" s="704" t="s">
        <v>401</v>
      </c>
      <c r="B1010" s="689"/>
      <c r="C1010" s="689"/>
      <c r="D1010" s="689"/>
      <c r="E1010" s="689"/>
      <c r="F1010" s="705"/>
      <c r="G1010" s="225" t="str">
        <f>G992</f>
        <v>R$ 1.161,88</v>
      </c>
      <c r="H1010" s="131"/>
    </row>
    <row r="1011" spans="1:8" ht="12.75" customHeight="1">
      <c r="A1011" s="206"/>
      <c r="B1011" s="206"/>
      <c r="C1011" s="206"/>
      <c r="D1011" s="206"/>
      <c r="E1011" s="207"/>
      <c r="F1011" s="208"/>
      <c r="G1011" s="209"/>
      <c r="H1011" s="131"/>
    </row>
    <row r="1012" spans="1:8" ht="12.75" customHeight="1">
      <c r="A1012" s="115"/>
      <c r="B1012" s="115"/>
      <c r="C1012" s="115"/>
      <c r="D1012" s="115"/>
      <c r="E1012" s="136"/>
      <c r="F1012" s="137"/>
      <c r="G1012" s="137"/>
      <c r="H1012" s="131"/>
    </row>
    <row r="1013" spans="1:8" ht="12.75" customHeight="1">
      <c r="A1013" s="210" t="s">
        <v>32</v>
      </c>
      <c r="B1013" s="211" t="s">
        <v>24</v>
      </c>
      <c r="C1013" s="698" t="s">
        <v>67</v>
      </c>
      <c r="D1013" s="699"/>
      <c r="E1013" s="699"/>
      <c r="F1013" s="700"/>
      <c r="G1013" s="212" t="s">
        <v>27</v>
      </c>
      <c r="H1013" s="131"/>
    </row>
    <row r="1014" spans="1:8" ht="12.75" customHeight="1">
      <c r="A1014" s="213" t="s">
        <v>457</v>
      </c>
      <c r="B1014" s="214" t="s">
        <v>458</v>
      </c>
      <c r="C1014" s="706" t="s">
        <v>568</v>
      </c>
      <c r="D1014" s="689"/>
      <c r="E1014" s="591"/>
      <c r="F1014" s="215" t="str">
        <f>G1035</f>
        <v>R$ 1.226,11</v>
      </c>
      <c r="G1014" s="216" t="s">
        <v>27</v>
      </c>
      <c r="H1014" s="131"/>
    </row>
    <row r="1015" spans="1:8" ht="12.75" customHeight="1">
      <c r="A1015" s="702" t="s">
        <v>395</v>
      </c>
      <c r="B1015" s="689"/>
      <c r="C1015" s="689"/>
      <c r="D1015" s="689"/>
      <c r="E1015" s="689"/>
      <c r="F1015" s="689"/>
      <c r="G1015" s="591"/>
      <c r="H1015" s="131"/>
    </row>
    <row r="1016" spans="1:8" ht="12.75" customHeight="1">
      <c r="A1016" s="217" t="s">
        <v>381</v>
      </c>
      <c r="B1016" s="218" t="s">
        <v>32</v>
      </c>
      <c r="C1016" s="219" t="s">
        <v>396</v>
      </c>
      <c r="D1016" s="218" t="s">
        <v>127</v>
      </c>
      <c r="E1016" s="220" t="s">
        <v>68</v>
      </c>
      <c r="F1016" s="221" t="s">
        <v>397</v>
      </c>
      <c r="G1016" s="221" t="s">
        <v>398</v>
      </c>
      <c r="H1016" s="131"/>
    </row>
    <row r="1017" spans="1:8" ht="12.75" customHeight="1">
      <c r="A1017" s="132" t="s">
        <v>542</v>
      </c>
      <c r="B1017" s="133">
        <v>14</v>
      </c>
      <c r="C1017" s="227" t="s">
        <v>569</v>
      </c>
      <c r="D1017" s="133" t="s">
        <v>127</v>
      </c>
      <c r="E1017" s="228">
        <v>1</v>
      </c>
      <c r="F1017" s="205" t="s">
        <v>570</v>
      </c>
      <c r="G1017" s="205" t="s">
        <v>570</v>
      </c>
      <c r="H1017" s="131"/>
    </row>
    <row r="1018" spans="1:8" ht="12.75" customHeight="1">
      <c r="A1018" s="139"/>
      <c r="B1018" s="140"/>
      <c r="C1018" s="114"/>
      <c r="D1018" s="140"/>
      <c r="E1018" s="189"/>
      <c r="F1018" s="138"/>
      <c r="G1018" s="138"/>
      <c r="H1018" s="131"/>
    </row>
    <row r="1019" spans="1:8" ht="12.75" customHeight="1">
      <c r="A1019" s="223"/>
      <c r="B1019" s="223"/>
      <c r="C1019" s="114"/>
      <c r="D1019" s="140"/>
      <c r="E1019" s="189"/>
      <c r="F1019" s="138"/>
      <c r="G1019" s="138"/>
      <c r="H1019" s="131"/>
    </row>
    <row r="1020" spans="1:8" ht="12.75" customHeight="1">
      <c r="A1020" s="142"/>
      <c r="B1020" s="114"/>
      <c r="C1020" s="114" t="str">
        <f>IF(B1020="","",IF(A1020="SINAPI",VLOOKUP(B1020,#REF!,2,0),IF(A1020="COTAÇÃO",VLOOKUP(B1020,#REF!,2,0))))</f>
        <v/>
      </c>
      <c r="D1020" s="114" t="str">
        <f>IF(B1020="","",IF(A1020="SINAPI",VLOOKUP(B1020,#REF!,3,0),IF(A1020="COTAÇÃO",VLOOKUP(B1020,#REF!,3,0))))</f>
        <v/>
      </c>
      <c r="E1020" s="143"/>
      <c r="F1020" s="138" t="str">
        <f>IF(B1020="","",IF('Planilha Orçamentária'!$H$2="NÃO DESONERADO",(IF(A1020="SINAPI",VLOOKUP(B1020,#REF!,4,0),IF(A1020="ORSE",VLOOKUP(B1020,#REF!,4,0),IF(A1020="COTAÇÃO",VLOOKUP(B1020,#REF!,13,0))))),(IF(A1020="SINAPI",VLOOKUP(B1020,#REF!,4,0),IF(A1020="ORSE",VLOOKUP(B1020,#REF!,4,0),IF(A1020="COTAÇÃO",VLOOKUP(B1020,#REF!,13,0)))))))</f>
        <v/>
      </c>
      <c r="G1020" s="138" t="str">
        <f>IF(D1020="","",E1020*F1020)</f>
        <v/>
      </c>
      <c r="H1020" s="131"/>
    </row>
    <row r="1021" spans="1:8" ht="12.75" customHeight="1">
      <c r="A1021" s="703" t="s">
        <v>399</v>
      </c>
      <c r="B1021" s="689"/>
      <c r="C1021" s="689"/>
      <c r="D1021" s="689"/>
      <c r="E1021" s="689"/>
      <c r="F1021" s="591"/>
      <c r="G1021" s="224" t="str">
        <f>G1017</f>
        <v>R$ 1.226,11</v>
      </c>
      <c r="H1021" s="131"/>
    </row>
    <row r="1022" spans="1:8" ht="12.75" customHeight="1">
      <c r="A1022" s="135"/>
      <c r="B1022" s="115"/>
      <c r="C1022" s="115"/>
      <c r="D1022" s="115"/>
      <c r="E1022" s="136"/>
      <c r="F1022" s="137"/>
      <c r="G1022" s="138"/>
      <c r="H1022" s="131"/>
    </row>
    <row r="1023" spans="1:8" ht="12.75" customHeight="1">
      <c r="A1023" s="702" t="s">
        <v>386</v>
      </c>
      <c r="B1023" s="689"/>
      <c r="C1023" s="689"/>
      <c r="D1023" s="689"/>
      <c r="E1023" s="689"/>
      <c r="F1023" s="689"/>
      <c r="G1023" s="591"/>
      <c r="H1023" s="131"/>
    </row>
    <row r="1024" spans="1:8" ht="12.75" customHeight="1">
      <c r="A1024" s="217" t="s">
        <v>381</v>
      </c>
      <c r="B1024" s="218" t="s">
        <v>32</v>
      </c>
      <c r="C1024" s="219" t="s">
        <v>396</v>
      </c>
      <c r="D1024" s="218" t="s">
        <v>127</v>
      </c>
      <c r="E1024" s="220" t="s">
        <v>68</v>
      </c>
      <c r="F1024" s="221" t="s">
        <v>397</v>
      </c>
      <c r="G1024" s="221" t="s">
        <v>398</v>
      </c>
      <c r="H1024" s="131"/>
    </row>
    <row r="1025" spans="1:8" ht="12.75" customHeight="1">
      <c r="A1025" s="139"/>
      <c r="B1025" s="114"/>
      <c r="C1025" s="114"/>
      <c r="D1025" s="140"/>
      <c r="E1025" s="190"/>
      <c r="F1025" s="138"/>
      <c r="G1025" s="138"/>
      <c r="H1025" s="131"/>
    </row>
    <row r="1026" spans="1:8" ht="12.75" customHeight="1">
      <c r="A1026" s="139"/>
      <c r="B1026" s="114"/>
      <c r="C1026" s="114"/>
      <c r="D1026" s="140"/>
      <c r="E1026" s="190"/>
      <c r="F1026" s="138"/>
      <c r="G1026" s="138"/>
      <c r="H1026" s="131"/>
    </row>
    <row r="1027" spans="1:8" ht="12.75" customHeight="1">
      <c r="A1027" s="139"/>
      <c r="B1027" s="140"/>
      <c r="C1027" s="114"/>
      <c r="D1027" s="140"/>
      <c r="E1027" s="143"/>
      <c r="F1027" s="138"/>
      <c r="G1027" s="138"/>
      <c r="H1027" s="131"/>
    </row>
    <row r="1028" spans="1:8" ht="12.75" customHeight="1">
      <c r="A1028" s="703" t="s">
        <v>399</v>
      </c>
      <c r="B1028" s="689"/>
      <c r="C1028" s="689"/>
      <c r="D1028" s="689"/>
      <c r="E1028" s="689"/>
      <c r="F1028" s="591"/>
      <c r="G1028" s="224">
        <f>SUM(G1025:G1027)</f>
        <v>0</v>
      </c>
      <c r="H1028" s="131"/>
    </row>
    <row r="1029" spans="1:8" ht="12.75" customHeight="1">
      <c r="A1029" s="135"/>
      <c r="B1029" s="115"/>
      <c r="C1029" s="115"/>
      <c r="D1029" s="115"/>
      <c r="E1029" s="136"/>
      <c r="F1029" s="137"/>
      <c r="G1029" s="138"/>
      <c r="H1029" s="131"/>
    </row>
    <row r="1030" spans="1:8" ht="12.75" customHeight="1">
      <c r="A1030" s="702" t="s">
        <v>400</v>
      </c>
      <c r="B1030" s="689"/>
      <c r="C1030" s="689"/>
      <c r="D1030" s="689"/>
      <c r="E1030" s="689"/>
      <c r="F1030" s="689"/>
      <c r="G1030" s="591"/>
      <c r="H1030" s="131"/>
    </row>
    <row r="1031" spans="1:8" ht="12.75" customHeight="1">
      <c r="A1031" s="217" t="s">
        <v>381</v>
      </c>
      <c r="B1031" s="218" t="s">
        <v>32</v>
      </c>
      <c r="C1031" s="219" t="s">
        <v>396</v>
      </c>
      <c r="D1031" s="218" t="s">
        <v>127</v>
      </c>
      <c r="E1031" s="220" t="s">
        <v>68</v>
      </c>
      <c r="F1031" s="221" t="s">
        <v>397</v>
      </c>
      <c r="G1031" s="221" t="s">
        <v>398</v>
      </c>
      <c r="H1031" s="131"/>
    </row>
    <row r="1032" spans="1:8" ht="12.75" customHeight="1">
      <c r="A1032" s="142"/>
      <c r="B1032" s="114"/>
      <c r="C1032" s="114" t="str">
        <f>IF(B1032="","",IF(A1032="SINAPI",VLOOKUP(B1032,#REF!,2,0),IF(A1032="COTAÇÃO",VLOOKUP(B1032,#REF!,2,0))))</f>
        <v/>
      </c>
      <c r="D1032" s="114" t="str">
        <f>IF(B1032="","",IF(A1032="SINAPI",VLOOKUP(B1032,#REF!,3,0),IF(A1032="COTAÇÃO",VLOOKUP(B1032,#REF!,3,0))))</f>
        <v/>
      </c>
      <c r="E1032" s="143"/>
      <c r="F1032" s="138" t="str">
        <f>IF(B1032="","",IF('Planilha Orçamentária'!$H$2="NÃO DESONERADO",(IF(A1032="SINAPI",VLOOKUP(B1032,#REF!,4,0),IF(A1032="ORSE",VLOOKUP(B1032,#REF!,4,0),IF(A1032="COTAÇÃO",VLOOKUP(B1032,#REF!,13,0))))),(IF(A1032="SINAPI",VLOOKUP(B1032,#REF!,4,0),IF(A1032="ORSE",VLOOKUP(B1032,#REF!,4,0),IF(A1032="COTAÇÃO",VLOOKUP(B1032,#REF!,13,0)))))))</f>
        <v/>
      </c>
      <c r="G1032" s="138" t="str">
        <f>IF(D1032="","",E1032*F1032)</f>
        <v/>
      </c>
      <c r="H1032" s="131"/>
    </row>
    <row r="1033" spans="1:8" ht="12.75" customHeight="1">
      <c r="A1033" s="703" t="s">
        <v>399</v>
      </c>
      <c r="B1033" s="689"/>
      <c r="C1033" s="689"/>
      <c r="D1033" s="689"/>
      <c r="E1033" s="689"/>
      <c r="F1033" s="591"/>
      <c r="G1033" s="224">
        <f>SUM(G1032)</f>
        <v>0</v>
      </c>
      <c r="H1033" s="131"/>
    </row>
    <row r="1034" spans="1:8" ht="12.75" customHeight="1">
      <c r="A1034" s="135"/>
      <c r="B1034" s="115"/>
      <c r="C1034" s="115"/>
      <c r="D1034" s="115"/>
      <c r="E1034" s="136"/>
      <c r="F1034" s="137"/>
      <c r="G1034" s="141"/>
      <c r="H1034" s="131"/>
    </row>
    <row r="1035" spans="1:8" ht="12.75" customHeight="1">
      <c r="A1035" s="704" t="s">
        <v>401</v>
      </c>
      <c r="B1035" s="689"/>
      <c r="C1035" s="689"/>
      <c r="D1035" s="689"/>
      <c r="E1035" s="689"/>
      <c r="F1035" s="705"/>
      <c r="G1035" s="225" t="str">
        <f>G1017</f>
        <v>R$ 1.226,11</v>
      </c>
      <c r="H1035" s="131"/>
    </row>
    <row r="1036" spans="1:8" ht="12.75" customHeight="1">
      <c r="A1036" s="206"/>
      <c r="B1036" s="206"/>
      <c r="C1036" s="206"/>
      <c r="D1036" s="206"/>
      <c r="E1036" s="207"/>
      <c r="F1036" s="208"/>
      <c r="G1036" s="209"/>
      <c r="H1036" s="131"/>
    </row>
    <row r="1037" spans="1:8" ht="12.75" customHeight="1">
      <c r="A1037" s="115"/>
      <c r="B1037" s="115"/>
      <c r="C1037" s="115"/>
      <c r="D1037" s="115"/>
      <c r="E1037" s="136"/>
      <c r="F1037" s="137"/>
      <c r="G1037" s="137"/>
      <c r="H1037" s="131"/>
    </row>
    <row r="1038" spans="1:8" ht="12.75" customHeight="1">
      <c r="A1038" s="210" t="s">
        <v>32</v>
      </c>
      <c r="B1038" s="211" t="s">
        <v>24</v>
      </c>
      <c r="C1038" s="698" t="s">
        <v>67</v>
      </c>
      <c r="D1038" s="699"/>
      <c r="E1038" s="699"/>
      <c r="F1038" s="700"/>
      <c r="G1038" s="212" t="s">
        <v>27</v>
      </c>
      <c r="H1038" s="131"/>
    </row>
    <row r="1039" spans="1:8" ht="12.75" customHeight="1">
      <c r="A1039" s="188" t="s">
        <v>461</v>
      </c>
      <c r="B1039" s="182" t="s">
        <v>462</v>
      </c>
      <c r="C1039" s="701" t="s">
        <v>571</v>
      </c>
      <c r="D1039" s="689"/>
      <c r="E1039" s="591"/>
      <c r="F1039" s="229" t="str">
        <f>G1060</f>
        <v>R$ 571,64</v>
      </c>
      <c r="G1039" s="230" t="s">
        <v>27</v>
      </c>
      <c r="H1039" s="131"/>
    </row>
    <row r="1040" spans="1:8" ht="12.75" customHeight="1">
      <c r="A1040" s="702" t="s">
        <v>395</v>
      </c>
      <c r="B1040" s="689"/>
      <c r="C1040" s="689"/>
      <c r="D1040" s="689"/>
      <c r="E1040" s="689"/>
      <c r="F1040" s="689"/>
      <c r="G1040" s="591"/>
      <c r="H1040" s="131"/>
    </row>
    <row r="1041" spans="1:8" ht="12.75" customHeight="1">
      <c r="A1041" s="217" t="s">
        <v>381</v>
      </c>
      <c r="B1041" s="218" t="s">
        <v>32</v>
      </c>
      <c r="C1041" s="219" t="s">
        <v>396</v>
      </c>
      <c r="D1041" s="218" t="s">
        <v>127</v>
      </c>
      <c r="E1041" s="220" t="s">
        <v>68</v>
      </c>
      <c r="F1041" s="221" t="s">
        <v>397</v>
      </c>
      <c r="G1041" s="221" t="s">
        <v>398</v>
      </c>
      <c r="H1041" s="131"/>
    </row>
    <row r="1042" spans="1:8" ht="12.75" customHeight="1">
      <c r="A1042" s="132" t="s">
        <v>542</v>
      </c>
      <c r="B1042" s="133">
        <v>15</v>
      </c>
      <c r="C1042" s="227" t="s">
        <v>572</v>
      </c>
      <c r="D1042" s="133" t="s">
        <v>127</v>
      </c>
      <c r="E1042" s="228">
        <v>1</v>
      </c>
      <c r="F1042" s="205" t="s">
        <v>573</v>
      </c>
      <c r="G1042" s="205" t="s">
        <v>573</v>
      </c>
      <c r="H1042" s="131"/>
    </row>
    <row r="1043" spans="1:8" ht="12.75" customHeight="1">
      <c r="A1043" s="139"/>
      <c r="B1043" s="140"/>
      <c r="C1043" s="114"/>
      <c r="D1043" s="140"/>
      <c r="E1043" s="189"/>
      <c r="F1043" s="138"/>
      <c r="G1043" s="138"/>
      <c r="H1043" s="131"/>
    </row>
    <row r="1044" spans="1:8" ht="12.75" customHeight="1">
      <c r="A1044" s="223"/>
      <c r="B1044" s="223"/>
      <c r="C1044" s="114"/>
      <c r="D1044" s="140"/>
      <c r="E1044" s="189"/>
      <c r="F1044" s="138"/>
      <c r="G1044" s="138"/>
      <c r="H1044" s="131"/>
    </row>
    <row r="1045" spans="1:8" ht="12.75" customHeight="1">
      <c r="A1045" s="142"/>
      <c r="B1045" s="114"/>
      <c r="C1045" s="114" t="str">
        <f>IF(B1045="","",IF(A1045="SINAPI",VLOOKUP(B1045,#REF!,2,0),IF(A1045="COTAÇÃO",VLOOKUP(B1045,#REF!,2,0))))</f>
        <v/>
      </c>
      <c r="D1045" s="114" t="str">
        <f>IF(B1045="","",IF(A1045="SINAPI",VLOOKUP(B1045,#REF!,3,0),IF(A1045="COTAÇÃO",VLOOKUP(B1045,#REF!,3,0))))</f>
        <v/>
      </c>
      <c r="E1045" s="143"/>
      <c r="F1045" s="138" t="str">
        <f>IF(B1045="","",IF('Planilha Orçamentária'!$H$2="NÃO DESONERADO",(IF(A1045="SINAPI",VLOOKUP(B1045,#REF!,4,0),IF(A1045="ORSE",VLOOKUP(B1045,#REF!,4,0),IF(A1045="COTAÇÃO",VLOOKUP(B1045,#REF!,13,0))))),(IF(A1045="SINAPI",VLOOKUP(B1045,#REF!,4,0),IF(A1045="ORSE",VLOOKUP(B1045,#REF!,4,0),IF(A1045="COTAÇÃO",VLOOKUP(B1045,#REF!,13,0)))))))</f>
        <v/>
      </c>
      <c r="G1045" s="138" t="str">
        <f>IF(D1045="","",E1045*F1045)</f>
        <v/>
      </c>
      <c r="H1045" s="131"/>
    </row>
    <row r="1046" spans="1:8" ht="12.75" customHeight="1">
      <c r="A1046" s="703" t="s">
        <v>399</v>
      </c>
      <c r="B1046" s="689"/>
      <c r="C1046" s="689"/>
      <c r="D1046" s="689"/>
      <c r="E1046" s="689"/>
      <c r="F1046" s="591"/>
      <c r="G1046" s="224" t="str">
        <f>G1042</f>
        <v>R$ 571,64</v>
      </c>
      <c r="H1046" s="131"/>
    </row>
    <row r="1047" spans="1:8" ht="12.75" customHeight="1">
      <c r="A1047" s="135"/>
      <c r="B1047" s="115"/>
      <c r="C1047" s="115"/>
      <c r="D1047" s="115"/>
      <c r="E1047" s="136"/>
      <c r="F1047" s="137"/>
      <c r="G1047" s="138"/>
      <c r="H1047" s="131"/>
    </row>
    <row r="1048" spans="1:8" ht="12.75" customHeight="1">
      <c r="A1048" s="702" t="s">
        <v>386</v>
      </c>
      <c r="B1048" s="689"/>
      <c r="C1048" s="689"/>
      <c r="D1048" s="689"/>
      <c r="E1048" s="689"/>
      <c r="F1048" s="689"/>
      <c r="G1048" s="591"/>
      <c r="H1048" s="131"/>
    </row>
    <row r="1049" spans="1:8" ht="12.75" customHeight="1">
      <c r="A1049" s="217" t="s">
        <v>381</v>
      </c>
      <c r="B1049" s="218" t="s">
        <v>32</v>
      </c>
      <c r="C1049" s="219" t="s">
        <v>396</v>
      </c>
      <c r="D1049" s="218" t="s">
        <v>127</v>
      </c>
      <c r="E1049" s="220" t="s">
        <v>68</v>
      </c>
      <c r="F1049" s="221" t="s">
        <v>397</v>
      </c>
      <c r="G1049" s="221" t="s">
        <v>398</v>
      </c>
      <c r="H1049" s="131"/>
    </row>
    <row r="1050" spans="1:8" ht="12.75" customHeight="1">
      <c r="A1050" s="139"/>
      <c r="B1050" s="114"/>
      <c r="C1050" s="114"/>
      <c r="D1050" s="140"/>
      <c r="E1050" s="190"/>
      <c r="F1050" s="138"/>
      <c r="G1050" s="138"/>
      <c r="H1050" s="131"/>
    </row>
    <row r="1051" spans="1:8" ht="12.75" customHeight="1">
      <c r="A1051" s="139"/>
      <c r="B1051" s="114"/>
      <c r="C1051" s="114"/>
      <c r="D1051" s="140"/>
      <c r="E1051" s="190"/>
      <c r="F1051" s="138"/>
      <c r="G1051" s="138"/>
      <c r="H1051" s="131"/>
    </row>
    <row r="1052" spans="1:8" ht="12.75" customHeight="1">
      <c r="A1052" s="139"/>
      <c r="B1052" s="140"/>
      <c r="C1052" s="114"/>
      <c r="D1052" s="140"/>
      <c r="E1052" s="143"/>
      <c r="F1052" s="138"/>
      <c r="G1052" s="138"/>
      <c r="H1052" s="131"/>
    </row>
    <row r="1053" spans="1:8" ht="12.75" customHeight="1">
      <c r="A1053" s="703" t="s">
        <v>399</v>
      </c>
      <c r="B1053" s="689"/>
      <c r="C1053" s="689"/>
      <c r="D1053" s="689"/>
      <c r="E1053" s="689"/>
      <c r="F1053" s="591"/>
      <c r="G1053" s="224">
        <f>SUM(G1050:G1052)</f>
        <v>0</v>
      </c>
      <c r="H1053" s="131"/>
    </row>
    <row r="1054" spans="1:8" ht="12.75" customHeight="1">
      <c r="A1054" s="135"/>
      <c r="B1054" s="115"/>
      <c r="C1054" s="115"/>
      <c r="D1054" s="115"/>
      <c r="E1054" s="136"/>
      <c r="F1054" s="137"/>
      <c r="G1054" s="138"/>
      <c r="H1054" s="131"/>
    </row>
    <row r="1055" spans="1:8" ht="12.75" customHeight="1">
      <c r="A1055" s="702" t="s">
        <v>400</v>
      </c>
      <c r="B1055" s="689"/>
      <c r="C1055" s="689"/>
      <c r="D1055" s="689"/>
      <c r="E1055" s="689"/>
      <c r="F1055" s="689"/>
      <c r="G1055" s="591"/>
      <c r="H1055" s="131"/>
    </row>
    <row r="1056" spans="1:8" ht="12.75" customHeight="1">
      <c r="A1056" s="217" t="s">
        <v>381</v>
      </c>
      <c r="B1056" s="218" t="s">
        <v>32</v>
      </c>
      <c r="C1056" s="219" t="s">
        <v>396</v>
      </c>
      <c r="D1056" s="218" t="s">
        <v>127</v>
      </c>
      <c r="E1056" s="220" t="s">
        <v>68</v>
      </c>
      <c r="F1056" s="221" t="s">
        <v>397</v>
      </c>
      <c r="G1056" s="221" t="s">
        <v>398</v>
      </c>
      <c r="H1056" s="131"/>
    </row>
    <row r="1057" spans="1:8" ht="12.75" customHeight="1">
      <c r="A1057" s="142"/>
      <c r="B1057" s="114"/>
      <c r="C1057" s="114" t="str">
        <f>IF(B1057="","",IF(A1057="SINAPI",VLOOKUP(B1057,#REF!,2,0),IF(A1057="COTAÇÃO",VLOOKUP(B1057,#REF!,2,0))))</f>
        <v/>
      </c>
      <c r="D1057" s="114" t="str">
        <f>IF(B1057="","",IF(A1057="SINAPI",VLOOKUP(B1057,#REF!,3,0),IF(A1057="COTAÇÃO",VLOOKUP(B1057,#REF!,3,0))))</f>
        <v/>
      </c>
      <c r="E1057" s="143"/>
      <c r="F1057" s="138" t="str">
        <f>IF(B1057="","",IF('Planilha Orçamentária'!$H$2="NÃO DESONERADO",(IF(A1057="SINAPI",VLOOKUP(B1057,#REF!,4,0),IF(A1057="ORSE",VLOOKUP(B1057,#REF!,4,0),IF(A1057="COTAÇÃO",VLOOKUP(B1057,#REF!,13,0))))),(IF(A1057="SINAPI",VLOOKUP(B1057,#REF!,4,0),IF(A1057="ORSE",VLOOKUP(B1057,#REF!,4,0),IF(A1057="COTAÇÃO",VLOOKUP(B1057,#REF!,13,0)))))))</f>
        <v/>
      </c>
      <c r="G1057" s="138" t="str">
        <f>IF(D1057="","",E1057*F1057)</f>
        <v/>
      </c>
      <c r="H1057" s="131"/>
    </row>
    <row r="1058" spans="1:8" ht="12.75" customHeight="1">
      <c r="A1058" s="703" t="s">
        <v>399</v>
      </c>
      <c r="B1058" s="689"/>
      <c r="C1058" s="689"/>
      <c r="D1058" s="689"/>
      <c r="E1058" s="689"/>
      <c r="F1058" s="591"/>
      <c r="G1058" s="224">
        <f>SUM(G1057)</f>
        <v>0</v>
      </c>
      <c r="H1058" s="131"/>
    </row>
    <row r="1059" spans="1:8" ht="12.75" customHeight="1">
      <c r="A1059" s="135"/>
      <c r="B1059" s="115"/>
      <c r="C1059" s="115"/>
      <c r="D1059" s="115"/>
      <c r="E1059" s="136"/>
      <c r="F1059" s="137"/>
      <c r="G1059" s="141"/>
      <c r="H1059" s="131"/>
    </row>
    <row r="1060" spans="1:8" ht="12.75" customHeight="1">
      <c r="A1060" s="704" t="s">
        <v>401</v>
      </c>
      <c r="B1060" s="689"/>
      <c r="C1060" s="689"/>
      <c r="D1060" s="689"/>
      <c r="E1060" s="689"/>
      <c r="F1060" s="705"/>
      <c r="G1060" s="225" t="str">
        <f>G1042</f>
        <v>R$ 571,64</v>
      </c>
      <c r="H1060" s="131"/>
    </row>
    <row r="1061" spans="1:8" ht="12.75" customHeight="1">
      <c r="A1061" s="206"/>
      <c r="B1061" s="206"/>
      <c r="C1061" s="206"/>
      <c r="D1061" s="206"/>
      <c r="E1061" s="207"/>
      <c r="F1061" s="208"/>
      <c r="G1061" s="209"/>
      <c r="H1061" s="131"/>
    </row>
    <row r="1062" spans="1:8" ht="12.75" customHeight="1">
      <c r="A1062" s="115"/>
      <c r="B1062" s="115"/>
      <c r="C1062" s="115"/>
      <c r="D1062" s="115"/>
      <c r="E1062" s="136"/>
      <c r="F1062" s="137"/>
      <c r="G1062" s="137"/>
      <c r="H1062" s="131"/>
    </row>
    <row r="1063" spans="1:8" ht="12.75" customHeight="1">
      <c r="A1063" s="210" t="s">
        <v>32</v>
      </c>
      <c r="B1063" s="211" t="s">
        <v>24</v>
      </c>
      <c r="C1063" s="698" t="s">
        <v>67</v>
      </c>
      <c r="D1063" s="699"/>
      <c r="E1063" s="699"/>
      <c r="F1063" s="700"/>
      <c r="G1063" s="212" t="s">
        <v>27</v>
      </c>
      <c r="H1063" s="131"/>
    </row>
    <row r="1064" spans="1:8" ht="12.75" customHeight="1">
      <c r="A1064" s="188" t="s">
        <v>465</v>
      </c>
      <c r="B1064" s="182" t="s">
        <v>466</v>
      </c>
      <c r="C1064" s="701" t="s">
        <v>574</v>
      </c>
      <c r="D1064" s="689"/>
      <c r="E1064" s="591"/>
      <c r="F1064" s="229" t="str">
        <f>G1085</f>
        <v xml:space="preserve"> R$237,02 
</v>
      </c>
      <c r="G1064" s="230" t="s">
        <v>27</v>
      </c>
      <c r="H1064" s="131"/>
    </row>
    <row r="1065" spans="1:8" ht="12.75" customHeight="1">
      <c r="A1065" s="702" t="s">
        <v>395</v>
      </c>
      <c r="B1065" s="689"/>
      <c r="C1065" s="689"/>
      <c r="D1065" s="689"/>
      <c r="E1065" s="689"/>
      <c r="F1065" s="689"/>
      <c r="G1065" s="591"/>
      <c r="H1065" s="131"/>
    </row>
    <row r="1066" spans="1:8" ht="12.75" customHeight="1">
      <c r="A1066" s="217" t="s">
        <v>381</v>
      </c>
      <c r="B1066" s="218" t="s">
        <v>32</v>
      </c>
      <c r="C1066" s="219" t="s">
        <v>396</v>
      </c>
      <c r="D1066" s="218" t="s">
        <v>127</v>
      </c>
      <c r="E1066" s="220" t="s">
        <v>68</v>
      </c>
      <c r="F1066" s="221" t="s">
        <v>397</v>
      </c>
      <c r="G1066" s="221" t="s">
        <v>398</v>
      </c>
      <c r="H1066" s="131"/>
    </row>
    <row r="1067" spans="1:8" ht="12.75" customHeight="1">
      <c r="A1067" s="132" t="s">
        <v>542</v>
      </c>
      <c r="B1067" s="133">
        <v>16</v>
      </c>
      <c r="C1067" s="227" t="s">
        <v>575</v>
      </c>
      <c r="D1067" s="133" t="s">
        <v>127</v>
      </c>
      <c r="E1067" s="228">
        <v>1</v>
      </c>
      <c r="F1067" s="205" t="s">
        <v>576</v>
      </c>
      <c r="G1067" s="205" t="s">
        <v>576</v>
      </c>
      <c r="H1067" s="131"/>
    </row>
    <row r="1068" spans="1:8" ht="12.75" customHeight="1">
      <c r="A1068" s="139"/>
      <c r="B1068" s="140"/>
      <c r="C1068" s="114"/>
      <c r="D1068" s="140"/>
      <c r="E1068" s="189"/>
      <c r="F1068" s="138"/>
      <c r="G1068" s="138"/>
      <c r="H1068" s="131"/>
    </row>
    <row r="1069" spans="1:8" ht="12.75" customHeight="1">
      <c r="A1069" s="223"/>
      <c r="B1069" s="223"/>
      <c r="C1069" s="114"/>
      <c r="D1069" s="140"/>
      <c r="E1069" s="189"/>
      <c r="F1069" s="138"/>
      <c r="G1069" s="138"/>
      <c r="H1069" s="131"/>
    </row>
    <row r="1070" spans="1:8" ht="12.75" customHeight="1">
      <c r="A1070" s="142"/>
      <c r="B1070" s="114"/>
      <c r="C1070" s="114" t="str">
        <f>IF(B1070="","",IF(A1070="SINAPI",VLOOKUP(B1070,#REF!,2,0),IF(A1070="COTAÇÃO",VLOOKUP(B1070,#REF!,2,0))))</f>
        <v/>
      </c>
      <c r="D1070" s="114" t="str">
        <f>IF(B1070="","",IF(A1070="SINAPI",VLOOKUP(B1070,#REF!,3,0),IF(A1070="COTAÇÃO",VLOOKUP(B1070,#REF!,3,0))))</f>
        <v/>
      </c>
      <c r="E1070" s="143"/>
      <c r="F1070" s="138" t="str">
        <f>IF(B1070="","",IF('Planilha Orçamentária'!$H$2="NÃO DESONERADO",(IF(A1070="SINAPI",VLOOKUP(B1070,#REF!,4,0),IF(A1070="ORSE",VLOOKUP(B1070,#REF!,4,0),IF(A1070="COTAÇÃO",VLOOKUP(B1070,#REF!,13,0))))),(IF(A1070="SINAPI",VLOOKUP(B1070,#REF!,4,0),IF(A1070="ORSE",VLOOKUP(B1070,#REF!,4,0),IF(A1070="COTAÇÃO",VLOOKUP(B1070,#REF!,13,0)))))))</f>
        <v/>
      </c>
      <c r="G1070" s="138" t="str">
        <f>IF(D1070="","",E1070*F1070)</f>
        <v/>
      </c>
      <c r="H1070" s="131"/>
    </row>
    <row r="1071" spans="1:8" ht="12.75" customHeight="1">
      <c r="A1071" s="703" t="s">
        <v>399</v>
      </c>
      <c r="B1071" s="689"/>
      <c r="C1071" s="689"/>
      <c r="D1071" s="689"/>
      <c r="E1071" s="689"/>
      <c r="F1071" s="591"/>
      <c r="G1071" s="224" t="str">
        <f>G1067</f>
        <v xml:space="preserve"> R$237,02 
</v>
      </c>
      <c r="H1071" s="131"/>
    </row>
    <row r="1072" spans="1:8" ht="12.75" customHeight="1">
      <c r="A1072" s="135"/>
      <c r="B1072" s="115"/>
      <c r="C1072" s="115"/>
      <c r="D1072" s="115"/>
      <c r="E1072" s="136"/>
      <c r="F1072" s="137"/>
      <c r="G1072" s="138"/>
      <c r="H1072" s="131"/>
    </row>
    <row r="1073" spans="1:8" ht="12.75" customHeight="1">
      <c r="A1073" s="702" t="s">
        <v>386</v>
      </c>
      <c r="B1073" s="689"/>
      <c r="C1073" s="689"/>
      <c r="D1073" s="689"/>
      <c r="E1073" s="689"/>
      <c r="F1073" s="689"/>
      <c r="G1073" s="591"/>
      <c r="H1073" s="131"/>
    </row>
    <row r="1074" spans="1:8" ht="12.75" customHeight="1">
      <c r="A1074" s="217" t="s">
        <v>381</v>
      </c>
      <c r="B1074" s="218" t="s">
        <v>32</v>
      </c>
      <c r="C1074" s="219" t="s">
        <v>396</v>
      </c>
      <c r="D1074" s="218" t="s">
        <v>127</v>
      </c>
      <c r="E1074" s="220" t="s">
        <v>68</v>
      </c>
      <c r="F1074" s="221" t="s">
        <v>397</v>
      </c>
      <c r="G1074" s="221" t="s">
        <v>398</v>
      </c>
      <c r="H1074" s="131"/>
    </row>
    <row r="1075" spans="1:8" ht="12.75" customHeight="1">
      <c r="A1075" s="139"/>
      <c r="B1075" s="114"/>
      <c r="C1075" s="114"/>
      <c r="D1075" s="140"/>
      <c r="E1075" s="190"/>
      <c r="F1075" s="138"/>
      <c r="G1075" s="138"/>
      <c r="H1075" s="131"/>
    </row>
    <row r="1076" spans="1:8" ht="12.75" customHeight="1">
      <c r="A1076" s="139"/>
      <c r="B1076" s="114"/>
      <c r="C1076" s="114"/>
      <c r="D1076" s="140"/>
      <c r="E1076" s="190"/>
      <c r="F1076" s="138"/>
      <c r="G1076" s="138"/>
      <c r="H1076" s="131"/>
    </row>
    <row r="1077" spans="1:8" ht="12.75" customHeight="1">
      <c r="A1077" s="139"/>
      <c r="B1077" s="140"/>
      <c r="C1077" s="114"/>
      <c r="D1077" s="140"/>
      <c r="E1077" s="143"/>
      <c r="F1077" s="138"/>
      <c r="G1077" s="138"/>
      <c r="H1077" s="131"/>
    </row>
    <row r="1078" spans="1:8" ht="12.75" customHeight="1">
      <c r="A1078" s="703" t="s">
        <v>399</v>
      </c>
      <c r="B1078" s="689"/>
      <c r="C1078" s="689"/>
      <c r="D1078" s="689"/>
      <c r="E1078" s="689"/>
      <c r="F1078" s="591"/>
      <c r="G1078" s="224">
        <f>SUM(G1075:G1077)</f>
        <v>0</v>
      </c>
      <c r="H1078" s="131"/>
    </row>
    <row r="1079" spans="1:8" ht="12.75" customHeight="1">
      <c r="A1079" s="135"/>
      <c r="B1079" s="115"/>
      <c r="C1079" s="115"/>
      <c r="D1079" s="115"/>
      <c r="E1079" s="136"/>
      <c r="F1079" s="137"/>
      <c r="G1079" s="138"/>
      <c r="H1079" s="131"/>
    </row>
    <row r="1080" spans="1:8" ht="12.75" customHeight="1">
      <c r="A1080" s="702" t="s">
        <v>400</v>
      </c>
      <c r="B1080" s="689"/>
      <c r="C1080" s="689"/>
      <c r="D1080" s="689"/>
      <c r="E1080" s="689"/>
      <c r="F1080" s="689"/>
      <c r="G1080" s="591"/>
      <c r="H1080" s="131"/>
    </row>
    <row r="1081" spans="1:8" ht="12.75" customHeight="1">
      <c r="A1081" s="217" t="s">
        <v>381</v>
      </c>
      <c r="B1081" s="218" t="s">
        <v>32</v>
      </c>
      <c r="C1081" s="219" t="s">
        <v>396</v>
      </c>
      <c r="D1081" s="218" t="s">
        <v>127</v>
      </c>
      <c r="E1081" s="220" t="s">
        <v>68</v>
      </c>
      <c r="F1081" s="221" t="s">
        <v>397</v>
      </c>
      <c r="G1081" s="221" t="s">
        <v>398</v>
      </c>
      <c r="H1081" s="131"/>
    </row>
    <row r="1082" spans="1:8" ht="12.75" customHeight="1">
      <c r="A1082" s="142"/>
      <c r="B1082" s="114"/>
      <c r="C1082" s="114" t="str">
        <f>IF(B1082="","",IF(A1082="SINAPI",VLOOKUP(B1082,#REF!,2,0),IF(A1082="COTAÇÃO",VLOOKUP(B1082,#REF!,2,0))))</f>
        <v/>
      </c>
      <c r="D1082" s="114" t="str">
        <f>IF(B1082="","",IF(A1082="SINAPI",VLOOKUP(B1082,#REF!,3,0),IF(A1082="COTAÇÃO",VLOOKUP(B1082,#REF!,3,0))))</f>
        <v/>
      </c>
      <c r="E1082" s="143"/>
      <c r="F1082" s="138" t="str">
        <f>IF(B1082="","",IF('Planilha Orçamentária'!$H$2="NÃO DESONERADO",(IF(A1082="SINAPI",VLOOKUP(B1082,#REF!,4,0),IF(A1082="ORSE",VLOOKUP(B1082,#REF!,4,0),IF(A1082="COTAÇÃO",VLOOKUP(B1082,#REF!,13,0))))),(IF(A1082="SINAPI",VLOOKUP(B1082,#REF!,4,0),IF(A1082="ORSE",VLOOKUP(B1082,#REF!,4,0),IF(A1082="COTAÇÃO",VLOOKUP(B1082,#REF!,13,0)))))))</f>
        <v/>
      </c>
      <c r="G1082" s="138" t="str">
        <f>IF(D1082="","",E1082*F1082)</f>
        <v/>
      </c>
      <c r="H1082" s="131"/>
    </row>
    <row r="1083" spans="1:8" ht="12.75" customHeight="1">
      <c r="A1083" s="703" t="s">
        <v>399</v>
      </c>
      <c r="B1083" s="689"/>
      <c r="C1083" s="689"/>
      <c r="D1083" s="689"/>
      <c r="E1083" s="689"/>
      <c r="F1083" s="591"/>
      <c r="G1083" s="224">
        <f>SUM(G1082)</f>
        <v>0</v>
      </c>
      <c r="H1083" s="131"/>
    </row>
    <row r="1084" spans="1:8" ht="12.75" customHeight="1">
      <c r="A1084" s="135"/>
      <c r="B1084" s="115"/>
      <c r="C1084" s="115"/>
      <c r="D1084" s="115"/>
      <c r="E1084" s="136"/>
      <c r="F1084" s="137"/>
      <c r="G1084" s="141"/>
      <c r="H1084" s="131"/>
    </row>
    <row r="1085" spans="1:8" ht="12.75" customHeight="1">
      <c r="A1085" s="704" t="s">
        <v>401</v>
      </c>
      <c r="B1085" s="689"/>
      <c r="C1085" s="689"/>
      <c r="D1085" s="689"/>
      <c r="E1085" s="689"/>
      <c r="F1085" s="705"/>
      <c r="G1085" s="225" t="str">
        <f>G1067</f>
        <v xml:space="preserve"> R$237,02 
</v>
      </c>
      <c r="H1085" s="131"/>
    </row>
    <row r="1086" spans="1:8" ht="12.75" customHeight="1">
      <c r="A1086" s="206"/>
      <c r="B1086" s="206"/>
      <c r="C1086" s="206"/>
      <c r="D1086" s="206"/>
      <c r="E1086" s="207"/>
      <c r="F1086" s="208"/>
      <c r="G1086" s="209"/>
      <c r="H1086" s="131"/>
    </row>
    <row r="1087" spans="1:8" ht="12.75" customHeight="1">
      <c r="A1087" s="115"/>
      <c r="B1087" s="115"/>
      <c r="C1087" s="115"/>
      <c r="D1087" s="115"/>
      <c r="E1087" s="136"/>
      <c r="F1087" s="137"/>
      <c r="G1087" s="137"/>
      <c r="H1087" s="131"/>
    </row>
    <row r="1088" spans="1:8" ht="12.75" customHeight="1">
      <c r="A1088" s="210" t="s">
        <v>32</v>
      </c>
      <c r="B1088" s="211" t="s">
        <v>24</v>
      </c>
      <c r="C1088" s="698" t="s">
        <v>67</v>
      </c>
      <c r="D1088" s="699"/>
      <c r="E1088" s="699"/>
      <c r="F1088" s="700"/>
      <c r="G1088" s="212" t="s">
        <v>27</v>
      </c>
      <c r="H1088" s="131"/>
    </row>
    <row r="1089" spans="1:8" ht="12.75" customHeight="1">
      <c r="A1089" s="188" t="s">
        <v>469</v>
      </c>
      <c r="B1089" s="182" t="s">
        <v>470</v>
      </c>
      <c r="C1089" s="701" t="s">
        <v>577</v>
      </c>
      <c r="D1089" s="689"/>
      <c r="E1089" s="591"/>
      <c r="F1089" s="229" t="str">
        <f>G1110</f>
        <v>R$ 312,35</v>
      </c>
      <c r="G1089" s="230"/>
      <c r="H1089" s="131"/>
    </row>
    <row r="1090" spans="1:8" ht="12.75" customHeight="1">
      <c r="A1090" s="702" t="s">
        <v>395</v>
      </c>
      <c r="B1090" s="689"/>
      <c r="C1090" s="689"/>
      <c r="D1090" s="689"/>
      <c r="E1090" s="689"/>
      <c r="F1090" s="689"/>
      <c r="G1090" s="591"/>
      <c r="H1090" s="131"/>
    </row>
    <row r="1091" spans="1:8" ht="12.75" customHeight="1">
      <c r="A1091" s="217" t="s">
        <v>381</v>
      </c>
      <c r="B1091" s="218" t="s">
        <v>32</v>
      </c>
      <c r="C1091" s="219" t="s">
        <v>396</v>
      </c>
      <c r="D1091" s="218" t="s">
        <v>127</v>
      </c>
      <c r="E1091" s="220" t="s">
        <v>68</v>
      </c>
      <c r="F1091" s="221" t="s">
        <v>397</v>
      </c>
      <c r="G1091" s="221" t="s">
        <v>398</v>
      </c>
      <c r="H1091" s="131"/>
    </row>
    <row r="1092" spans="1:8" ht="12.75" customHeight="1">
      <c r="A1092" s="132" t="s">
        <v>542</v>
      </c>
      <c r="B1092" s="133">
        <v>17</v>
      </c>
      <c r="C1092" s="227" t="s">
        <v>578</v>
      </c>
      <c r="D1092" s="133" t="s">
        <v>127</v>
      </c>
      <c r="E1092" s="228">
        <v>1</v>
      </c>
      <c r="F1092" s="205" t="s">
        <v>579</v>
      </c>
      <c r="G1092" s="205" t="s">
        <v>579</v>
      </c>
      <c r="H1092" s="131"/>
    </row>
    <row r="1093" spans="1:8" ht="12.75" customHeight="1">
      <c r="A1093" s="139"/>
      <c r="B1093" s="140"/>
      <c r="C1093" s="114"/>
      <c r="D1093" s="140"/>
      <c r="E1093" s="189"/>
      <c r="F1093" s="138"/>
      <c r="G1093" s="138"/>
      <c r="H1093" s="131"/>
    </row>
    <row r="1094" spans="1:8" ht="12.75" customHeight="1">
      <c r="A1094" s="223"/>
      <c r="B1094" s="223"/>
      <c r="C1094" s="114"/>
      <c r="D1094" s="140"/>
      <c r="E1094" s="189"/>
      <c r="F1094" s="138"/>
      <c r="G1094" s="138"/>
      <c r="H1094" s="131"/>
    </row>
    <row r="1095" spans="1:8" ht="12.75" customHeight="1">
      <c r="A1095" s="142"/>
      <c r="B1095" s="114"/>
      <c r="C1095" s="114" t="str">
        <f>IF(B1095="","",IF(A1095="SINAPI",VLOOKUP(B1095,#REF!,2,0),IF(A1095="COTAÇÃO",VLOOKUP(B1095,#REF!,2,0))))</f>
        <v/>
      </c>
      <c r="D1095" s="114" t="str">
        <f>IF(B1095="","",IF(A1095="SINAPI",VLOOKUP(B1095,#REF!,3,0),IF(A1095="COTAÇÃO",VLOOKUP(B1095,#REF!,3,0))))</f>
        <v/>
      </c>
      <c r="E1095" s="143"/>
      <c r="F1095" s="138" t="str">
        <f>IF(B1095="","",IF('Planilha Orçamentária'!$H$2="NÃO DESONERADO",(IF(A1095="SINAPI",VLOOKUP(B1095,#REF!,4,0),IF(A1095="ORSE",VLOOKUP(B1095,#REF!,4,0),IF(A1095="COTAÇÃO",VLOOKUP(B1095,#REF!,13,0))))),(IF(A1095="SINAPI",VLOOKUP(B1095,#REF!,4,0),IF(A1095="ORSE",VLOOKUP(B1095,#REF!,4,0),IF(A1095="COTAÇÃO",VLOOKUP(B1095,#REF!,13,0)))))))</f>
        <v/>
      </c>
      <c r="G1095" s="138" t="str">
        <f>IF(D1095="","",E1095*F1095)</f>
        <v/>
      </c>
      <c r="H1095" s="131"/>
    </row>
    <row r="1096" spans="1:8" ht="12.75" customHeight="1">
      <c r="A1096" s="703" t="s">
        <v>399</v>
      </c>
      <c r="B1096" s="689"/>
      <c r="C1096" s="689"/>
      <c r="D1096" s="689"/>
      <c r="E1096" s="689"/>
      <c r="F1096" s="591"/>
      <c r="G1096" s="224" t="str">
        <f>G1092</f>
        <v>R$ 312,35</v>
      </c>
      <c r="H1096" s="131"/>
    </row>
    <row r="1097" spans="1:8" ht="12.75" customHeight="1">
      <c r="A1097" s="135"/>
      <c r="B1097" s="115"/>
      <c r="C1097" s="115"/>
      <c r="D1097" s="115"/>
      <c r="E1097" s="136"/>
      <c r="F1097" s="137"/>
      <c r="G1097" s="138"/>
      <c r="H1097" s="131"/>
    </row>
    <row r="1098" spans="1:8" ht="12.75" customHeight="1">
      <c r="A1098" s="702" t="s">
        <v>386</v>
      </c>
      <c r="B1098" s="689"/>
      <c r="C1098" s="689"/>
      <c r="D1098" s="689"/>
      <c r="E1098" s="689"/>
      <c r="F1098" s="689"/>
      <c r="G1098" s="591"/>
      <c r="H1098" s="131"/>
    </row>
    <row r="1099" spans="1:8" ht="12.75" customHeight="1">
      <c r="A1099" s="217" t="s">
        <v>381</v>
      </c>
      <c r="B1099" s="218" t="s">
        <v>32</v>
      </c>
      <c r="C1099" s="219" t="s">
        <v>396</v>
      </c>
      <c r="D1099" s="218" t="s">
        <v>127</v>
      </c>
      <c r="E1099" s="220" t="s">
        <v>68</v>
      </c>
      <c r="F1099" s="221" t="s">
        <v>397</v>
      </c>
      <c r="G1099" s="221" t="s">
        <v>398</v>
      </c>
      <c r="H1099" s="131"/>
    </row>
    <row r="1100" spans="1:8" ht="12.75" customHeight="1">
      <c r="A1100" s="139"/>
      <c r="B1100" s="114"/>
      <c r="C1100" s="114"/>
      <c r="D1100" s="140"/>
      <c r="E1100" s="190"/>
      <c r="F1100" s="138"/>
      <c r="G1100" s="138"/>
      <c r="H1100" s="131"/>
    </row>
    <row r="1101" spans="1:8" ht="12.75" customHeight="1">
      <c r="A1101" s="139"/>
      <c r="B1101" s="114"/>
      <c r="C1101" s="114"/>
      <c r="D1101" s="140"/>
      <c r="E1101" s="190"/>
      <c r="F1101" s="138"/>
      <c r="G1101" s="138"/>
      <c r="H1101" s="131"/>
    </row>
    <row r="1102" spans="1:8" ht="12.75" customHeight="1">
      <c r="A1102" s="139"/>
      <c r="B1102" s="140"/>
      <c r="C1102" s="114"/>
      <c r="D1102" s="140"/>
      <c r="E1102" s="143"/>
      <c r="F1102" s="138"/>
      <c r="G1102" s="138"/>
      <c r="H1102" s="131"/>
    </row>
    <row r="1103" spans="1:8" ht="12.75" customHeight="1">
      <c r="A1103" s="703" t="s">
        <v>399</v>
      </c>
      <c r="B1103" s="689"/>
      <c r="C1103" s="689"/>
      <c r="D1103" s="689"/>
      <c r="E1103" s="689"/>
      <c r="F1103" s="591"/>
      <c r="G1103" s="224">
        <f>SUM(G1100:G1102)</f>
        <v>0</v>
      </c>
      <c r="H1103" s="131"/>
    </row>
    <row r="1104" spans="1:8" ht="12.75" customHeight="1">
      <c r="A1104" s="135"/>
      <c r="B1104" s="115"/>
      <c r="C1104" s="115"/>
      <c r="D1104" s="115"/>
      <c r="E1104" s="136"/>
      <c r="F1104" s="137"/>
      <c r="G1104" s="138"/>
      <c r="H1104" s="131"/>
    </row>
    <row r="1105" spans="1:8" ht="12.75" customHeight="1">
      <c r="A1105" s="702" t="s">
        <v>400</v>
      </c>
      <c r="B1105" s="689"/>
      <c r="C1105" s="689"/>
      <c r="D1105" s="689"/>
      <c r="E1105" s="689"/>
      <c r="F1105" s="689"/>
      <c r="G1105" s="591"/>
      <c r="H1105" s="131"/>
    </row>
    <row r="1106" spans="1:8" ht="12.75" customHeight="1">
      <c r="A1106" s="217" t="s">
        <v>381</v>
      </c>
      <c r="B1106" s="218" t="s">
        <v>32</v>
      </c>
      <c r="C1106" s="219" t="s">
        <v>396</v>
      </c>
      <c r="D1106" s="218" t="s">
        <v>127</v>
      </c>
      <c r="E1106" s="220" t="s">
        <v>68</v>
      </c>
      <c r="F1106" s="221" t="s">
        <v>397</v>
      </c>
      <c r="G1106" s="221" t="s">
        <v>398</v>
      </c>
      <c r="H1106" s="131"/>
    </row>
    <row r="1107" spans="1:8" ht="12.75" customHeight="1">
      <c r="A1107" s="142"/>
      <c r="B1107" s="114"/>
      <c r="C1107" s="114" t="str">
        <f>IF(B1107="","",IF(A1107="SINAPI",VLOOKUP(B1107,#REF!,2,0),IF(A1107="COTAÇÃO",VLOOKUP(B1107,#REF!,2,0))))</f>
        <v/>
      </c>
      <c r="D1107" s="114" t="str">
        <f>IF(B1107="","",IF(A1107="SINAPI",VLOOKUP(B1107,#REF!,3,0),IF(A1107="COTAÇÃO",VLOOKUP(B1107,#REF!,3,0))))</f>
        <v/>
      </c>
      <c r="E1107" s="143"/>
      <c r="F1107" s="138" t="str">
        <f>IF(B1107="","",IF('Planilha Orçamentária'!$H$2="NÃO DESONERADO",(IF(A1107="SINAPI",VLOOKUP(B1107,#REF!,4,0),IF(A1107="ORSE",VLOOKUP(B1107,#REF!,4,0),IF(A1107="COTAÇÃO",VLOOKUP(B1107,#REF!,13,0))))),(IF(A1107="SINAPI",VLOOKUP(B1107,#REF!,4,0),IF(A1107="ORSE",VLOOKUP(B1107,#REF!,4,0),IF(A1107="COTAÇÃO",VLOOKUP(B1107,#REF!,13,0)))))))</f>
        <v/>
      </c>
      <c r="G1107" s="138" t="str">
        <f>IF(D1107="","",E1107*F1107)</f>
        <v/>
      </c>
      <c r="H1107" s="131"/>
    </row>
    <row r="1108" spans="1:8" ht="12.75" customHeight="1">
      <c r="A1108" s="703" t="s">
        <v>399</v>
      </c>
      <c r="B1108" s="689"/>
      <c r="C1108" s="689"/>
      <c r="D1108" s="689"/>
      <c r="E1108" s="689"/>
      <c r="F1108" s="591"/>
      <c r="G1108" s="224">
        <f>SUM(G1107)</f>
        <v>0</v>
      </c>
      <c r="H1108" s="131"/>
    </row>
    <row r="1109" spans="1:8" ht="12.75" customHeight="1">
      <c r="A1109" s="135"/>
      <c r="B1109" s="115"/>
      <c r="C1109" s="115"/>
      <c r="D1109" s="115"/>
      <c r="E1109" s="136"/>
      <c r="F1109" s="137"/>
      <c r="G1109" s="141"/>
      <c r="H1109" s="131"/>
    </row>
    <row r="1110" spans="1:8" ht="12.75" customHeight="1">
      <c r="A1110" s="704" t="s">
        <v>401</v>
      </c>
      <c r="B1110" s="689"/>
      <c r="C1110" s="689"/>
      <c r="D1110" s="689"/>
      <c r="E1110" s="689"/>
      <c r="F1110" s="705"/>
      <c r="G1110" s="225" t="str">
        <f>G1092</f>
        <v>R$ 312,35</v>
      </c>
      <c r="H1110" s="131"/>
    </row>
    <row r="1111" spans="1:8" ht="12.75" customHeight="1">
      <c r="A1111" s="206"/>
      <c r="B1111" s="206"/>
      <c r="C1111" s="206"/>
      <c r="D1111" s="206"/>
      <c r="E1111" s="207"/>
      <c r="F1111" s="208"/>
      <c r="G1111" s="209"/>
      <c r="H1111" s="131"/>
    </row>
    <row r="1112" spans="1:8" ht="12.75" customHeight="1">
      <c r="A1112" s="115"/>
      <c r="B1112" s="115"/>
      <c r="C1112" s="115"/>
      <c r="D1112" s="115"/>
      <c r="E1112" s="136"/>
      <c r="F1112" s="137"/>
      <c r="G1112" s="137"/>
      <c r="H1112" s="131"/>
    </row>
    <row r="1113" spans="1:8" ht="12.75" customHeight="1">
      <c r="A1113" s="210" t="s">
        <v>32</v>
      </c>
      <c r="B1113" s="211" t="s">
        <v>24</v>
      </c>
      <c r="C1113" s="698" t="s">
        <v>67</v>
      </c>
      <c r="D1113" s="699"/>
      <c r="E1113" s="699"/>
      <c r="F1113" s="700"/>
      <c r="G1113" s="212" t="s">
        <v>27</v>
      </c>
      <c r="H1113" s="131"/>
    </row>
    <row r="1114" spans="1:8" ht="12.75" customHeight="1">
      <c r="A1114" s="188" t="s">
        <v>473</v>
      </c>
      <c r="B1114" s="182" t="s">
        <v>474</v>
      </c>
      <c r="C1114" s="701" t="s">
        <v>580</v>
      </c>
      <c r="D1114" s="689"/>
      <c r="E1114" s="591"/>
      <c r="F1114" s="229" t="str">
        <f>G1135</f>
        <v>R$ 713,71</v>
      </c>
      <c r="G1114" s="230" t="s">
        <v>27</v>
      </c>
      <c r="H1114" s="131"/>
    </row>
    <row r="1115" spans="1:8" ht="12.75" customHeight="1">
      <c r="A1115" s="702" t="s">
        <v>395</v>
      </c>
      <c r="B1115" s="689"/>
      <c r="C1115" s="689"/>
      <c r="D1115" s="689"/>
      <c r="E1115" s="689"/>
      <c r="F1115" s="689"/>
      <c r="G1115" s="591"/>
      <c r="H1115" s="131"/>
    </row>
    <row r="1116" spans="1:8" ht="12.75" customHeight="1">
      <c r="A1116" s="217" t="s">
        <v>381</v>
      </c>
      <c r="B1116" s="218" t="s">
        <v>32</v>
      </c>
      <c r="C1116" s="219" t="s">
        <v>396</v>
      </c>
      <c r="D1116" s="218" t="s">
        <v>127</v>
      </c>
      <c r="E1116" s="220" t="s">
        <v>68</v>
      </c>
      <c r="F1116" s="221" t="s">
        <v>397</v>
      </c>
      <c r="G1116" s="221" t="s">
        <v>398</v>
      </c>
      <c r="H1116" s="131"/>
    </row>
    <row r="1117" spans="1:8" ht="12.75" customHeight="1">
      <c r="A1117" s="132" t="s">
        <v>542</v>
      </c>
      <c r="B1117" s="133">
        <v>18</v>
      </c>
      <c r="C1117" s="227" t="s">
        <v>581</v>
      </c>
      <c r="D1117" s="133" t="s">
        <v>127</v>
      </c>
      <c r="E1117" s="228">
        <v>1</v>
      </c>
      <c r="F1117" s="205" t="s">
        <v>582</v>
      </c>
      <c r="G1117" s="205" t="s">
        <v>582</v>
      </c>
      <c r="H1117" s="131"/>
    </row>
    <row r="1118" spans="1:8" ht="12.75" customHeight="1">
      <c r="A1118" s="139"/>
      <c r="B1118" s="140"/>
      <c r="C1118" s="114"/>
      <c r="D1118" s="140"/>
      <c r="E1118" s="189"/>
      <c r="F1118" s="138"/>
      <c r="G1118" s="138"/>
      <c r="H1118" s="131"/>
    </row>
    <row r="1119" spans="1:8" ht="12.75" customHeight="1">
      <c r="A1119" s="223"/>
      <c r="B1119" s="223"/>
      <c r="C1119" s="114"/>
      <c r="D1119" s="140"/>
      <c r="E1119" s="189"/>
      <c r="F1119" s="138"/>
      <c r="G1119" s="138"/>
      <c r="H1119" s="131"/>
    </row>
    <row r="1120" spans="1:8" ht="12.75" customHeight="1">
      <c r="A1120" s="142"/>
      <c r="B1120" s="114"/>
      <c r="C1120" s="114" t="str">
        <f>IF(B1120="","",IF(A1120="SINAPI",VLOOKUP(B1120,#REF!,2,0),IF(A1120="COTAÇÃO",VLOOKUP(B1120,#REF!,2,0))))</f>
        <v/>
      </c>
      <c r="D1120" s="114" t="str">
        <f>IF(B1120="","",IF(A1120="SINAPI",VLOOKUP(B1120,#REF!,3,0),IF(A1120="COTAÇÃO",VLOOKUP(B1120,#REF!,3,0))))</f>
        <v/>
      </c>
      <c r="E1120" s="143"/>
      <c r="F1120" s="138" t="str">
        <f>IF(B1120="","",IF('Planilha Orçamentária'!$H$2="NÃO DESONERADO",(IF(A1120="SINAPI",VLOOKUP(B1120,#REF!,4,0),IF(A1120="ORSE",VLOOKUP(B1120,#REF!,4,0),IF(A1120="COTAÇÃO",VLOOKUP(B1120,#REF!,13,0))))),(IF(A1120="SINAPI",VLOOKUP(B1120,#REF!,4,0),IF(A1120="ORSE",VLOOKUP(B1120,#REF!,4,0),IF(A1120="COTAÇÃO",VLOOKUP(B1120,#REF!,13,0)))))))</f>
        <v/>
      </c>
      <c r="G1120" s="138" t="str">
        <f>IF(D1120="","",E1120*F1120)</f>
        <v/>
      </c>
      <c r="H1120" s="131"/>
    </row>
    <row r="1121" spans="1:8" ht="12.75" customHeight="1">
      <c r="A1121" s="703" t="s">
        <v>399</v>
      </c>
      <c r="B1121" s="689"/>
      <c r="C1121" s="689"/>
      <c r="D1121" s="689"/>
      <c r="E1121" s="689"/>
      <c r="F1121" s="591"/>
      <c r="G1121" s="224" t="str">
        <f>G1117</f>
        <v>R$ 713,71</v>
      </c>
      <c r="H1121" s="131"/>
    </row>
    <row r="1122" spans="1:8" ht="12.75" customHeight="1">
      <c r="A1122" s="135"/>
      <c r="B1122" s="115"/>
      <c r="C1122" s="115"/>
      <c r="D1122" s="115"/>
      <c r="E1122" s="136"/>
      <c r="F1122" s="137"/>
      <c r="G1122" s="138"/>
      <c r="H1122" s="131"/>
    </row>
    <row r="1123" spans="1:8" ht="12.75" customHeight="1">
      <c r="A1123" s="702" t="s">
        <v>386</v>
      </c>
      <c r="B1123" s="689"/>
      <c r="C1123" s="689"/>
      <c r="D1123" s="689"/>
      <c r="E1123" s="689"/>
      <c r="F1123" s="689"/>
      <c r="G1123" s="591"/>
      <c r="H1123" s="131"/>
    </row>
    <row r="1124" spans="1:8" ht="12.75" customHeight="1">
      <c r="A1124" s="217" t="s">
        <v>381</v>
      </c>
      <c r="B1124" s="218" t="s">
        <v>32</v>
      </c>
      <c r="C1124" s="219" t="s">
        <v>396</v>
      </c>
      <c r="D1124" s="218" t="s">
        <v>127</v>
      </c>
      <c r="E1124" s="220" t="s">
        <v>68</v>
      </c>
      <c r="F1124" s="221" t="s">
        <v>397</v>
      </c>
      <c r="G1124" s="221" t="s">
        <v>398</v>
      </c>
      <c r="H1124" s="131"/>
    </row>
    <row r="1125" spans="1:8" ht="12.75" customHeight="1">
      <c r="A1125" s="139"/>
      <c r="B1125" s="114"/>
      <c r="C1125" s="114"/>
      <c r="D1125" s="140"/>
      <c r="E1125" s="190"/>
      <c r="F1125" s="138"/>
      <c r="G1125" s="138"/>
      <c r="H1125" s="131"/>
    </row>
    <row r="1126" spans="1:8" ht="12.75" customHeight="1">
      <c r="A1126" s="139"/>
      <c r="B1126" s="114"/>
      <c r="C1126" s="114"/>
      <c r="D1126" s="140"/>
      <c r="E1126" s="190"/>
      <c r="F1126" s="138"/>
      <c r="G1126" s="138"/>
      <c r="H1126" s="131"/>
    </row>
    <row r="1127" spans="1:8" ht="12.75" customHeight="1">
      <c r="A1127" s="139"/>
      <c r="B1127" s="140"/>
      <c r="C1127" s="114"/>
      <c r="D1127" s="140"/>
      <c r="E1127" s="143"/>
      <c r="F1127" s="138"/>
      <c r="G1127" s="138"/>
      <c r="H1127" s="131"/>
    </row>
    <row r="1128" spans="1:8" ht="12.75" customHeight="1">
      <c r="A1128" s="703" t="s">
        <v>399</v>
      </c>
      <c r="B1128" s="689"/>
      <c r="C1128" s="689"/>
      <c r="D1128" s="689"/>
      <c r="E1128" s="689"/>
      <c r="F1128" s="591"/>
      <c r="G1128" s="224">
        <f>SUM(G1125:G1127)</f>
        <v>0</v>
      </c>
      <c r="H1128" s="131"/>
    </row>
    <row r="1129" spans="1:8" ht="12.75" customHeight="1">
      <c r="A1129" s="135"/>
      <c r="B1129" s="115"/>
      <c r="C1129" s="115"/>
      <c r="D1129" s="115"/>
      <c r="E1129" s="136"/>
      <c r="F1129" s="137"/>
      <c r="G1129" s="138"/>
      <c r="H1129" s="131"/>
    </row>
    <row r="1130" spans="1:8" ht="12.75" customHeight="1">
      <c r="A1130" s="702" t="s">
        <v>400</v>
      </c>
      <c r="B1130" s="689"/>
      <c r="C1130" s="689"/>
      <c r="D1130" s="689"/>
      <c r="E1130" s="689"/>
      <c r="F1130" s="689"/>
      <c r="G1130" s="591"/>
      <c r="H1130" s="131"/>
    </row>
    <row r="1131" spans="1:8" ht="12.75" customHeight="1">
      <c r="A1131" s="217" t="s">
        <v>381</v>
      </c>
      <c r="B1131" s="218" t="s">
        <v>32</v>
      </c>
      <c r="C1131" s="219" t="s">
        <v>396</v>
      </c>
      <c r="D1131" s="218" t="s">
        <v>127</v>
      </c>
      <c r="E1131" s="220" t="s">
        <v>68</v>
      </c>
      <c r="F1131" s="221" t="s">
        <v>397</v>
      </c>
      <c r="G1131" s="221" t="s">
        <v>398</v>
      </c>
      <c r="H1131" s="131"/>
    </row>
    <row r="1132" spans="1:8" ht="12.75" customHeight="1">
      <c r="A1132" s="142"/>
      <c r="B1132" s="114"/>
      <c r="C1132" s="114" t="str">
        <f>IF(B1132="","",IF(A1132="SINAPI",VLOOKUP(B1132,#REF!,2,0),IF(A1132="COTAÇÃO",VLOOKUP(B1132,#REF!,2,0))))</f>
        <v/>
      </c>
      <c r="D1132" s="114" t="str">
        <f>IF(B1132="","",IF(A1132="SINAPI",VLOOKUP(B1132,#REF!,3,0),IF(A1132="COTAÇÃO",VLOOKUP(B1132,#REF!,3,0))))</f>
        <v/>
      </c>
      <c r="E1132" s="143"/>
      <c r="F1132" s="138" t="str">
        <f>IF(B1132="","",IF('Planilha Orçamentária'!$H$2="NÃO DESONERADO",(IF(A1132="SINAPI",VLOOKUP(B1132,#REF!,4,0),IF(A1132="ORSE",VLOOKUP(B1132,#REF!,4,0),IF(A1132="COTAÇÃO",VLOOKUP(B1132,#REF!,13,0))))),(IF(A1132="SINAPI",VLOOKUP(B1132,#REF!,4,0),IF(A1132="ORSE",VLOOKUP(B1132,#REF!,4,0),IF(A1132="COTAÇÃO",VLOOKUP(B1132,#REF!,13,0)))))))</f>
        <v/>
      </c>
      <c r="G1132" s="138" t="str">
        <f>IF(D1132="","",E1132*F1132)</f>
        <v/>
      </c>
      <c r="H1132" s="131"/>
    </row>
    <row r="1133" spans="1:8" ht="12.75" customHeight="1">
      <c r="A1133" s="703" t="s">
        <v>399</v>
      </c>
      <c r="B1133" s="689"/>
      <c r="C1133" s="689"/>
      <c r="D1133" s="689"/>
      <c r="E1133" s="689"/>
      <c r="F1133" s="591"/>
      <c r="G1133" s="224">
        <f>SUM(G1132)</f>
        <v>0</v>
      </c>
      <c r="H1133" s="131"/>
    </row>
    <row r="1134" spans="1:8" ht="12.75" customHeight="1">
      <c r="A1134" s="135"/>
      <c r="B1134" s="115"/>
      <c r="C1134" s="115"/>
      <c r="D1134" s="115"/>
      <c r="E1134" s="136"/>
      <c r="F1134" s="137"/>
      <c r="G1134" s="141"/>
      <c r="H1134" s="131"/>
    </row>
    <row r="1135" spans="1:8" ht="12.75" customHeight="1">
      <c r="A1135" s="704" t="s">
        <v>401</v>
      </c>
      <c r="B1135" s="689"/>
      <c r="C1135" s="689"/>
      <c r="D1135" s="689"/>
      <c r="E1135" s="689"/>
      <c r="F1135" s="705"/>
      <c r="G1135" s="225" t="str">
        <f>G1117</f>
        <v>R$ 713,71</v>
      </c>
      <c r="H1135" s="131"/>
    </row>
    <row r="1136" spans="1:8" ht="12.75" customHeight="1">
      <c r="A1136" s="206"/>
      <c r="B1136" s="206"/>
      <c r="C1136" s="206"/>
      <c r="D1136" s="206"/>
      <c r="E1136" s="207"/>
      <c r="F1136" s="208"/>
      <c r="G1136" s="209"/>
      <c r="H1136" s="131"/>
    </row>
    <row r="1137" spans="1:8" ht="12.75" customHeight="1">
      <c r="A1137" s="115"/>
      <c r="B1137" s="115"/>
      <c r="C1137" s="115"/>
      <c r="D1137" s="115"/>
      <c r="E1137" s="136"/>
      <c r="F1137" s="137"/>
      <c r="G1137" s="137"/>
      <c r="H1137" s="131"/>
    </row>
    <row r="1138" spans="1:8" ht="12.75" customHeight="1">
      <c r="A1138" s="210" t="s">
        <v>32</v>
      </c>
      <c r="B1138" s="211" t="s">
        <v>24</v>
      </c>
      <c r="C1138" s="698" t="s">
        <v>67</v>
      </c>
      <c r="D1138" s="699"/>
      <c r="E1138" s="699"/>
      <c r="F1138" s="700"/>
      <c r="G1138" s="212" t="s">
        <v>27</v>
      </c>
      <c r="H1138" s="131"/>
    </row>
    <row r="1139" spans="1:8" ht="12.75" customHeight="1">
      <c r="A1139" s="188" t="s">
        <v>477</v>
      </c>
      <c r="B1139" s="182" t="s">
        <v>478</v>
      </c>
      <c r="C1139" s="701" t="s">
        <v>583</v>
      </c>
      <c r="D1139" s="689"/>
      <c r="E1139" s="591"/>
      <c r="F1139" s="229" t="str">
        <f>G1160</f>
        <v>R$ 32,24</v>
      </c>
      <c r="G1139" s="230" t="s">
        <v>133</v>
      </c>
      <c r="H1139" s="131"/>
    </row>
    <row r="1140" spans="1:8" ht="12.75" customHeight="1">
      <c r="A1140" s="702" t="s">
        <v>395</v>
      </c>
      <c r="B1140" s="689"/>
      <c r="C1140" s="689"/>
      <c r="D1140" s="689"/>
      <c r="E1140" s="689"/>
      <c r="F1140" s="689"/>
      <c r="G1140" s="591"/>
      <c r="H1140" s="131"/>
    </row>
    <row r="1141" spans="1:8" ht="12.75" customHeight="1">
      <c r="A1141" s="217" t="s">
        <v>381</v>
      </c>
      <c r="B1141" s="218" t="s">
        <v>32</v>
      </c>
      <c r="C1141" s="219" t="s">
        <v>396</v>
      </c>
      <c r="D1141" s="218" t="s">
        <v>127</v>
      </c>
      <c r="E1141" s="220" t="s">
        <v>68</v>
      </c>
      <c r="F1141" s="221" t="s">
        <v>397</v>
      </c>
      <c r="G1141" s="221" t="s">
        <v>398</v>
      </c>
      <c r="H1141" s="131"/>
    </row>
    <row r="1142" spans="1:8" ht="12.75" customHeight="1">
      <c r="A1142" s="132" t="s">
        <v>542</v>
      </c>
      <c r="B1142" s="133">
        <v>19</v>
      </c>
      <c r="C1142" s="227" t="s">
        <v>584</v>
      </c>
      <c r="D1142" s="133" t="s">
        <v>133</v>
      </c>
      <c r="E1142" s="228">
        <v>1</v>
      </c>
      <c r="F1142" s="205" t="s">
        <v>585</v>
      </c>
      <c r="G1142" s="205" t="s">
        <v>585</v>
      </c>
      <c r="H1142" s="131"/>
    </row>
    <row r="1143" spans="1:8" ht="12.75" customHeight="1">
      <c r="A1143" s="139"/>
      <c r="B1143" s="140"/>
      <c r="C1143" s="114"/>
      <c r="D1143" s="140"/>
      <c r="E1143" s="189"/>
      <c r="F1143" s="138"/>
      <c r="G1143" s="138"/>
      <c r="H1143" s="131"/>
    </row>
    <row r="1144" spans="1:8" ht="12.75" customHeight="1">
      <c r="A1144" s="223"/>
      <c r="B1144" s="223"/>
      <c r="C1144" s="114"/>
      <c r="D1144" s="140"/>
      <c r="E1144" s="189"/>
      <c r="F1144" s="138"/>
      <c r="G1144" s="138"/>
      <c r="H1144" s="131"/>
    </row>
    <row r="1145" spans="1:8" ht="12.75" customHeight="1">
      <c r="A1145" s="142"/>
      <c r="B1145" s="114"/>
      <c r="C1145" s="114" t="str">
        <f>IF(B1145="","",IF(A1145="SINAPI",VLOOKUP(B1145,#REF!,2,0),IF(A1145="COTAÇÃO",VLOOKUP(B1145,#REF!,2,0))))</f>
        <v/>
      </c>
      <c r="D1145" s="114" t="str">
        <f>IF(B1145="","",IF(A1145="SINAPI",VLOOKUP(B1145,#REF!,3,0),IF(A1145="COTAÇÃO",VLOOKUP(B1145,#REF!,3,0))))</f>
        <v/>
      </c>
      <c r="E1145" s="143"/>
      <c r="F1145" s="138" t="str">
        <f>IF(B1145="","",IF('Planilha Orçamentária'!$H$2="NÃO DESONERADO",(IF(A1145="SINAPI",VLOOKUP(B1145,#REF!,4,0),IF(A1145="ORSE",VLOOKUP(B1145,#REF!,4,0),IF(A1145="COTAÇÃO",VLOOKUP(B1145,#REF!,13,0))))),(IF(A1145="SINAPI",VLOOKUP(B1145,#REF!,4,0),IF(A1145="ORSE",VLOOKUP(B1145,#REF!,4,0),IF(A1145="COTAÇÃO",VLOOKUP(B1145,#REF!,13,0)))))))</f>
        <v/>
      </c>
      <c r="G1145" s="138" t="str">
        <f>IF(D1145="","",E1145*F1145)</f>
        <v/>
      </c>
      <c r="H1145" s="131"/>
    </row>
    <row r="1146" spans="1:8" ht="12.75" customHeight="1">
      <c r="A1146" s="703" t="s">
        <v>399</v>
      </c>
      <c r="B1146" s="689"/>
      <c r="C1146" s="689"/>
      <c r="D1146" s="689"/>
      <c r="E1146" s="689"/>
      <c r="F1146" s="591"/>
      <c r="G1146" s="224" t="str">
        <f>G1142</f>
        <v>R$ 32,24</v>
      </c>
      <c r="H1146" s="131"/>
    </row>
    <row r="1147" spans="1:8" ht="12.75" customHeight="1">
      <c r="A1147" s="135"/>
      <c r="B1147" s="115"/>
      <c r="C1147" s="115"/>
      <c r="D1147" s="115"/>
      <c r="E1147" s="136"/>
      <c r="F1147" s="137"/>
      <c r="G1147" s="138"/>
      <c r="H1147" s="131"/>
    </row>
    <row r="1148" spans="1:8" ht="12.75" customHeight="1">
      <c r="A1148" s="702" t="s">
        <v>386</v>
      </c>
      <c r="B1148" s="689"/>
      <c r="C1148" s="689"/>
      <c r="D1148" s="689"/>
      <c r="E1148" s="689"/>
      <c r="F1148" s="689"/>
      <c r="G1148" s="591"/>
      <c r="H1148" s="131"/>
    </row>
    <row r="1149" spans="1:8" ht="12.75" customHeight="1">
      <c r="A1149" s="217" t="s">
        <v>381</v>
      </c>
      <c r="B1149" s="218" t="s">
        <v>32</v>
      </c>
      <c r="C1149" s="219" t="s">
        <v>396</v>
      </c>
      <c r="D1149" s="218" t="s">
        <v>127</v>
      </c>
      <c r="E1149" s="220" t="s">
        <v>68</v>
      </c>
      <c r="F1149" s="221" t="s">
        <v>397</v>
      </c>
      <c r="G1149" s="221" t="s">
        <v>398</v>
      </c>
      <c r="H1149" s="131"/>
    </row>
    <row r="1150" spans="1:8" ht="12.75" customHeight="1">
      <c r="A1150" s="139"/>
      <c r="B1150" s="114"/>
      <c r="C1150" s="114"/>
      <c r="D1150" s="140"/>
      <c r="E1150" s="190"/>
      <c r="F1150" s="138"/>
      <c r="G1150" s="138"/>
      <c r="H1150" s="131"/>
    </row>
    <row r="1151" spans="1:8" ht="12.75" customHeight="1">
      <c r="A1151" s="139"/>
      <c r="B1151" s="114"/>
      <c r="C1151" s="114"/>
      <c r="D1151" s="140"/>
      <c r="E1151" s="190"/>
      <c r="F1151" s="138"/>
      <c r="G1151" s="138"/>
      <c r="H1151" s="131"/>
    </row>
    <row r="1152" spans="1:8" ht="12.75" customHeight="1">
      <c r="A1152" s="139"/>
      <c r="B1152" s="140"/>
      <c r="C1152" s="114"/>
      <c r="D1152" s="140"/>
      <c r="E1152" s="143"/>
      <c r="F1152" s="138"/>
      <c r="G1152" s="138"/>
      <c r="H1152" s="131"/>
    </row>
    <row r="1153" spans="1:8" ht="12.75" customHeight="1">
      <c r="A1153" s="703" t="s">
        <v>399</v>
      </c>
      <c r="B1153" s="689"/>
      <c r="C1153" s="689"/>
      <c r="D1153" s="689"/>
      <c r="E1153" s="689"/>
      <c r="F1153" s="591"/>
      <c r="G1153" s="224">
        <f>SUM(G1150:G1152)</f>
        <v>0</v>
      </c>
      <c r="H1153" s="131"/>
    </row>
    <row r="1154" spans="1:8" ht="12.75" customHeight="1">
      <c r="A1154" s="135"/>
      <c r="B1154" s="115"/>
      <c r="C1154" s="115"/>
      <c r="D1154" s="115"/>
      <c r="E1154" s="136"/>
      <c r="F1154" s="137"/>
      <c r="G1154" s="138"/>
      <c r="H1154" s="131"/>
    </row>
    <row r="1155" spans="1:8" ht="12.75" customHeight="1">
      <c r="A1155" s="702" t="s">
        <v>400</v>
      </c>
      <c r="B1155" s="689"/>
      <c r="C1155" s="689"/>
      <c r="D1155" s="689"/>
      <c r="E1155" s="689"/>
      <c r="F1155" s="689"/>
      <c r="G1155" s="591"/>
      <c r="H1155" s="131"/>
    </row>
    <row r="1156" spans="1:8" ht="12.75" customHeight="1">
      <c r="A1156" s="217" t="s">
        <v>381</v>
      </c>
      <c r="B1156" s="218" t="s">
        <v>32</v>
      </c>
      <c r="C1156" s="219" t="s">
        <v>396</v>
      </c>
      <c r="D1156" s="218" t="s">
        <v>127</v>
      </c>
      <c r="E1156" s="220" t="s">
        <v>68</v>
      </c>
      <c r="F1156" s="221" t="s">
        <v>397</v>
      </c>
      <c r="G1156" s="221" t="s">
        <v>398</v>
      </c>
      <c r="H1156" s="131"/>
    </row>
    <row r="1157" spans="1:8" ht="12.75" customHeight="1">
      <c r="A1157" s="142"/>
      <c r="B1157" s="114"/>
      <c r="C1157" s="114" t="str">
        <f>IF(B1157="","",IF(A1157="SINAPI",VLOOKUP(B1157,#REF!,2,0),IF(A1157="COTAÇÃO",VLOOKUP(B1157,#REF!,2,0))))</f>
        <v/>
      </c>
      <c r="D1157" s="114" t="str">
        <f>IF(B1157="","",IF(A1157="SINAPI",VLOOKUP(B1157,#REF!,3,0),IF(A1157="COTAÇÃO",VLOOKUP(B1157,#REF!,3,0))))</f>
        <v/>
      </c>
      <c r="E1157" s="143"/>
      <c r="F1157" s="138" t="str">
        <f>IF(B1157="","",IF('Planilha Orçamentária'!$H$2="NÃO DESONERADO",(IF(A1157="SINAPI",VLOOKUP(B1157,#REF!,4,0),IF(A1157="ORSE",VLOOKUP(B1157,#REF!,4,0),IF(A1157="COTAÇÃO",VLOOKUP(B1157,#REF!,13,0))))),(IF(A1157="SINAPI",VLOOKUP(B1157,#REF!,4,0),IF(A1157="ORSE",VLOOKUP(B1157,#REF!,4,0),IF(A1157="COTAÇÃO",VLOOKUP(B1157,#REF!,13,0)))))))</f>
        <v/>
      </c>
      <c r="G1157" s="138" t="str">
        <f>IF(D1157="","",E1157*F1157)</f>
        <v/>
      </c>
      <c r="H1157" s="131"/>
    </row>
    <row r="1158" spans="1:8" ht="12.75" customHeight="1">
      <c r="A1158" s="703" t="s">
        <v>399</v>
      </c>
      <c r="B1158" s="689"/>
      <c r="C1158" s="689"/>
      <c r="D1158" s="689"/>
      <c r="E1158" s="689"/>
      <c r="F1158" s="591"/>
      <c r="G1158" s="224">
        <f>SUM(G1157)</f>
        <v>0</v>
      </c>
      <c r="H1158" s="131"/>
    </row>
    <row r="1159" spans="1:8" ht="12.75" customHeight="1">
      <c r="A1159" s="135"/>
      <c r="B1159" s="115"/>
      <c r="C1159" s="115"/>
      <c r="D1159" s="115"/>
      <c r="E1159" s="136"/>
      <c r="F1159" s="137"/>
      <c r="G1159" s="141"/>
      <c r="H1159" s="131"/>
    </row>
    <row r="1160" spans="1:8" ht="12.75" customHeight="1">
      <c r="A1160" s="704" t="s">
        <v>401</v>
      </c>
      <c r="B1160" s="689"/>
      <c r="C1160" s="689"/>
      <c r="D1160" s="689"/>
      <c r="E1160" s="689"/>
      <c r="F1160" s="705"/>
      <c r="G1160" s="225" t="str">
        <f>G1142</f>
        <v>R$ 32,24</v>
      </c>
      <c r="H1160" s="131"/>
    </row>
    <row r="1161" spans="1:8" ht="12.75" customHeight="1">
      <c r="A1161" s="206"/>
      <c r="B1161" s="206"/>
      <c r="C1161" s="206"/>
      <c r="D1161" s="206"/>
      <c r="E1161" s="207"/>
      <c r="F1161" s="208"/>
      <c r="G1161" s="209"/>
      <c r="H1161" s="131"/>
    </row>
    <row r="1162" spans="1:8" ht="12.75" customHeight="1">
      <c r="A1162" s="115"/>
      <c r="B1162" s="115"/>
      <c r="C1162" s="115"/>
      <c r="D1162" s="115"/>
      <c r="E1162" s="136"/>
      <c r="F1162" s="137"/>
      <c r="G1162" s="137"/>
      <c r="H1162" s="131"/>
    </row>
    <row r="1163" spans="1:8" ht="12.75" customHeight="1">
      <c r="A1163" s="210" t="s">
        <v>32</v>
      </c>
      <c r="B1163" s="211" t="s">
        <v>24</v>
      </c>
      <c r="C1163" s="698" t="s">
        <v>67</v>
      </c>
      <c r="D1163" s="699"/>
      <c r="E1163" s="699"/>
      <c r="F1163" s="700"/>
      <c r="G1163" s="212" t="s">
        <v>27</v>
      </c>
      <c r="H1163" s="131"/>
    </row>
    <row r="1164" spans="1:8" ht="12.75" customHeight="1">
      <c r="A1164" s="188" t="s">
        <v>481</v>
      </c>
      <c r="B1164" s="182" t="s">
        <v>482</v>
      </c>
      <c r="C1164" s="701" t="s">
        <v>483</v>
      </c>
      <c r="D1164" s="689"/>
      <c r="E1164" s="591"/>
      <c r="F1164" s="229" t="str">
        <f>G1185</f>
        <v>R$ 43,82</v>
      </c>
      <c r="G1164" s="230" t="s">
        <v>133</v>
      </c>
      <c r="H1164" s="131"/>
    </row>
    <row r="1165" spans="1:8" ht="12.75" customHeight="1">
      <c r="A1165" s="702" t="s">
        <v>395</v>
      </c>
      <c r="B1165" s="689"/>
      <c r="C1165" s="689"/>
      <c r="D1165" s="689"/>
      <c r="E1165" s="689"/>
      <c r="F1165" s="689"/>
      <c r="G1165" s="591"/>
      <c r="H1165" s="131"/>
    </row>
    <row r="1166" spans="1:8" ht="12.75" customHeight="1">
      <c r="A1166" s="217" t="s">
        <v>381</v>
      </c>
      <c r="B1166" s="218" t="s">
        <v>32</v>
      </c>
      <c r="C1166" s="219" t="s">
        <v>396</v>
      </c>
      <c r="D1166" s="218" t="s">
        <v>127</v>
      </c>
      <c r="E1166" s="220" t="s">
        <v>68</v>
      </c>
      <c r="F1166" s="221" t="s">
        <v>397</v>
      </c>
      <c r="G1166" s="221" t="s">
        <v>398</v>
      </c>
      <c r="H1166" s="131"/>
    </row>
    <row r="1167" spans="1:8" ht="12.75" customHeight="1">
      <c r="A1167" s="132" t="s">
        <v>542</v>
      </c>
      <c r="B1167" s="133">
        <v>20</v>
      </c>
      <c r="C1167" s="227" t="s">
        <v>586</v>
      </c>
      <c r="D1167" s="133" t="s">
        <v>133</v>
      </c>
      <c r="E1167" s="228">
        <v>1</v>
      </c>
      <c r="F1167" s="205" t="s">
        <v>587</v>
      </c>
      <c r="G1167" s="205" t="s">
        <v>587</v>
      </c>
      <c r="H1167" s="131"/>
    </row>
    <row r="1168" spans="1:8" ht="12.75" customHeight="1">
      <c r="A1168" s="139"/>
      <c r="B1168" s="140"/>
      <c r="C1168" s="114"/>
      <c r="D1168" s="140"/>
      <c r="E1168" s="189"/>
      <c r="F1168" s="138"/>
      <c r="G1168" s="138"/>
      <c r="H1168" s="131"/>
    </row>
    <row r="1169" spans="1:8" ht="12.75" customHeight="1">
      <c r="A1169" s="223"/>
      <c r="B1169" s="223"/>
      <c r="C1169" s="114"/>
      <c r="D1169" s="140"/>
      <c r="E1169" s="189"/>
      <c r="F1169" s="138"/>
      <c r="G1169" s="138"/>
      <c r="H1169" s="131"/>
    </row>
    <row r="1170" spans="1:8" ht="12.75" customHeight="1">
      <c r="A1170" s="142"/>
      <c r="B1170" s="114"/>
      <c r="C1170" s="114" t="str">
        <f>IF(B1170="","",IF(A1170="SINAPI",VLOOKUP(B1170,#REF!,2,0),IF(A1170="COTAÇÃO",VLOOKUP(B1170,#REF!,2,0))))</f>
        <v/>
      </c>
      <c r="D1170" s="114" t="str">
        <f>IF(B1170="","",IF(A1170="SINAPI",VLOOKUP(B1170,#REF!,3,0),IF(A1170="COTAÇÃO",VLOOKUP(B1170,#REF!,3,0))))</f>
        <v/>
      </c>
      <c r="E1170" s="143"/>
      <c r="F1170" s="138" t="str">
        <f>IF(B1170="","",IF('Planilha Orçamentária'!$H$2="NÃO DESONERADO",(IF(A1170="SINAPI",VLOOKUP(B1170,#REF!,4,0),IF(A1170="ORSE",VLOOKUP(B1170,#REF!,4,0),IF(A1170="COTAÇÃO",VLOOKUP(B1170,#REF!,13,0))))),(IF(A1170="SINAPI",VLOOKUP(B1170,#REF!,4,0),IF(A1170="ORSE",VLOOKUP(B1170,#REF!,4,0),IF(A1170="COTAÇÃO",VLOOKUP(B1170,#REF!,13,0)))))))</f>
        <v/>
      </c>
      <c r="G1170" s="138" t="str">
        <f>IF(D1170="","",E1170*F1170)</f>
        <v/>
      </c>
      <c r="H1170" s="131"/>
    </row>
    <row r="1171" spans="1:8" ht="12.75" customHeight="1">
      <c r="A1171" s="703" t="s">
        <v>399</v>
      </c>
      <c r="B1171" s="689"/>
      <c r="C1171" s="689"/>
      <c r="D1171" s="689"/>
      <c r="E1171" s="689"/>
      <c r="F1171" s="591"/>
      <c r="G1171" s="224" t="str">
        <f>G1167</f>
        <v>R$ 43,82</v>
      </c>
      <c r="H1171" s="131"/>
    </row>
    <row r="1172" spans="1:8" ht="12.75" customHeight="1">
      <c r="A1172" s="135"/>
      <c r="B1172" s="115"/>
      <c r="C1172" s="115"/>
      <c r="D1172" s="115"/>
      <c r="E1172" s="136"/>
      <c r="F1172" s="137"/>
      <c r="G1172" s="138"/>
      <c r="H1172" s="131"/>
    </row>
    <row r="1173" spans="1:8" ht="12.75" customHeight="1">
      <c r="A1173" s="702" t="s">
        <v>386</v>
      </c>
      <c r="B1173" s="689"/>
      <c r="C1173" s="689"/>
      <c r="D1173" s="689"/>
      <c r="E1173" s="689"/>
      <c r="F1173" s="689"/>
      <c r="G1173" s="591"/>
      <c r="H1173" s="131"/>
    </row>
    <row r="1174" spans="1:8" ht="12.75" customHeight="1">
      <c r="A1174" s="217" t="s">
        <v>381</v>
      </c>
      <c r="B1174" s="218" t="s">
        <v>32</v>
      </c>
      <c r="C1174" s="219" t="s">
        <v>396</v>
      </c>
      <c r="D1174" s="218" t="s">
        <v>127</v>
      </c>
      <c r="E1174" s="220" t="s">
        <v>68</v>
      </c>
      <c r="F1174" s="221" t="s">
        <v>397</v>
      </c>
      <c r="G1174" s="221" t="s">
        <v>398</v>
      </c>
      <c r="H1174" s="131"/>
    </row>
    <row r="1175" spans="1:8" ht="12.75" customHeight="1">
      <c r="A1175" s="139"/>
      <c r="B1175" s="114"/>
      <c r="C1175" s="114"/>
      <c r="D1175" s="140"/>
      <c r="E1175" s="190"/>
      <c r="F1175" s="138"/>
      <c r="G1175" s="138"/>
      <c r="H1175" s="131"/>
    </row>
    <row r="1176" spans="1:8" ht="12.75" customHeight="1">
      <c r="A1176" s="139"/>
      <c r="B1176" s="114"/>
      <c r="C1176" s="114"/>
      <c r="D1176" s="140"/>
      <c r="E1176" s="190"/>
      <c r="F1176" s="138"/>
      <c r="G1176" s="138"/>
      <c r="H1176" s="131"/>
    </row>
    <row r="1177" spans="1:8" ht="12.75" customHeight="1">
      <c r="A1177" s="139"/>
      <c r="B1177" s="140"/>
      <c r="C1177" s="114"/>
      <c r="D1177" s="140"/>
      <c r="E1177" s="143"/>
      <c r="F1177" s="138"/>
      <c r="G1177" s="138"/>
      <c r="H1177" s="131"/>
    </row>
    <row r="1178" spans="1:8" ht="12.75" customHeight="1">
      <c r="A1178" s="703" t="s">
        <v>399</v>
      </c>
      <c r="B1178" s="689"/>
      <c r="C1178" s="689"/>
      <c r="D1178" s="689"/>
      <c r="E1178" s="689"/>
      <c r="F1178" s="591"/>
      <c r="G1178" s="224">
        <f>SUM(G1175:G1177)</f>
        <v>0</v>
      </c>
      <c r="H1178" s="131"/>
    </row>
    <row r="1179" spans="1:8" ht="12.75" customHeight="1">
      <c r="A1179" s="135"/>
      <c r="B1179" s="115"/>
      <c r="C1179" s="115"/>
      <c r="D1179" s="115"/>
      <c r="E1179" s="136"/>
      <c r="F1179" s="137"/>
      <c r="G1179" s="138"/>
      <c r="H1179" s="131"/>
    </row>
    <row r="1180" spans="1:8" ht="12.75" customHeight="1">
      <c r="A1180" s="702" t="s">
        <v>400</v>
      </c>
      <c r="B1180" s="689"/>
      <c r="C1180" s="689"/>
      <c r="D1180" s="689"/>
      <c r="E1180" s="689"/>
      <c r="F1180" s="689"/>
      <c r="G1180" s="591"/>
      <c r="H1180" s="131"/>
    </row>
    <row r="1181" spans="1:8" ht="12.75" customHeight="1">
      <c r="A1181" s="217" t="s">
        <v>381</v>
      </c>
      <c r="B1181" s="218" t="s">
        <v>32</v>
      </c>
      <c r="C1181" s="219" t="s">
        <v>396</v>
      </c>
      <c r="D1181" s="218" t="s">
        <v>127</v>
      </c>
      <c r="E1181" s="220" t="s">
        <v>68</v>
      </c>
      <c r="F1181" s="221" t="s">
        <v>397</v>
      </c>
      <c r="G1181" s="221" t="s">
        <v>398</v>
      </c>
      <c r="H1181" s="131"/>
    </row>
    <row r="1182" spans="1:8" ht="12.75" customHeight="1">
      <c r="A1182" s="142"/>
      <c r="B1182" s="114"/>
      <c r="C1182" s="114" t="str">
        <f>IF(B1182="","",IF(A1182="SINAPI",VLOOKUP(B1182,#REF!,2,0),IF(A1182="COTAÇÃO",VLOOKUP(B1182,#REF!,2,0))))</f>
        <v/>
      </c>
      <c r="D1182" s="114" t="str">
        <f>IF(B1182="","",IF(A1182="SINAPI",VLOOKUP(B1182,#REF!,3,0),IF(A1182="COTAÇÃO",VLOOKUP(B1182,#REF!,3,0))))</f>
        <v/>
      </c>
      <c r="E1182" s="143"/>
      <c r="F1182" s="138" t="str">
        <f>IF(B1182="","",IF('Planilha Orçamentária'!$H$2="NÃO DESONERADO",(IF(A1182="SINAPI",VLOOKUP(B1182,#REF!,4,0),IF(A1182="ORSE",VLOOKUP(B1182,#REF!,4,0),IF(A1182="COTAÇÃO",VLOOKUP(B1182,#REF!,13,0))))),(IF(A1182="SINAPI",VLOOKUP(B1182,#REF!,4,0),IF(A1182="ORSE",VLOOKUP(B1182,#REF!,4,0),IF(A1182="COTAÇÃO",VLOOKUP(B1182,#REF!,13,0)))))))</f>
        <v/>
      </c>
      <c r="G1182" s="138" t="str">
        <f>IF(D1182="","",E1182*F1182)</f>
        <v/>
      </c>
      <c r="H1182" s="131"/>
    </row>
    <row r="1183" spans="1:8" ht="12.75" customHeight="1">
      <c r="A1183" s="703" t="s">
        <v>399</v>
      </c>
      <c r="B1183" s="689"/>
      <c r="C1183" s="689"/>
      <c r="D1183" s="689"/>
      <c r="E1183" s="689"/>
      <c r="F1183" s="591"/>
      <c r="G1183" s="224">
        <f>SUM(G1182)</f>
        <v>0</v>
      </c>
      <c r="H1183" s="131"/>
    </row>
    <row r="1184" spans="1:8" ht="12.75" customHeight="1">
      <c r="A1184" s="135"/>
      <c r="B1184" s="115"/>
      <c r="C1184" s="115"/>
      <c r="D1184" s="115"/>
      <c r="E1184" s="136"/>
      <c r="F1184" s="137"/>
      <c r="G1184" s="141"/>
      <c r="H1184" s="131"/>
    </row>
    <row r="1185" spans="1:8" ht="12.75" customHeight="1">
      <c r="A1185" s="704" t="s">
        <v>401</v>
      </c>
      <c r="B1185" s="689"/>
      <c r="C1185" s="689"/>
      <c r="D1185" s="689"/>
      <c r="E1185" s="689"/>
      <c r="F1185" s="705"/>
      <c r="G1185" s="225" t="str">
        <f>G1167</f>
        <v>R$ 43,82</v>
      </c>
      <c r="H1185" s="131"/>
    </row>
    <row r="1186" spans="1:8" ht="12.75" customHeight="1">
      <c r="A1186" s="206"/>
      <c r="B1186" s="206"/>
      <c r="C1186" s="206"/>
      <c r="D1186" s="206"/>
      <c r="E1186" s="207"/>
      <c r="F1186" s="208"/>
      <c r="G1186" s="209"/>
      <c r="H1186" s="131"/>
    </row>
    <row r="1187" spans="1:8" ht="12.75" customHeight="1">
      <c r="A1187" s="115"/>
      <c r="B1187" s="115"/>
      <c r="C1187" s="115"/>
      <c r="D1187" s="115"/>
      <c r="E1187" s="136"/>
      <c r="F1187" s="137"/>
      <c r="G1187" s="137"/>
      <c r="H1187" s="131"/>
    </row>
    <row r="1188" spans="1:8" ht="12.75" customHeight="1">
      <c r="A1188" s="210" t="s">
        <v>32</v>
      </c>
      <c r="B1188" s="211" t="s">
        <v>24</v>
      </c>
      <c r="C1188" s="698" t="s">
        <v>67</v>
      </c>
      <c r="D1188" s="699"/>
      <c r="E1188" s="699"/>
      <c r="F1188" s="700"/>
      <c r="G1188" s="212" t="s">
        <v>27</v>
      </c>
      <c r="H1188" s="131"/>
    </row>
    <row r="1189" spans="1:8" ht="12.75" customHeight="1">
      <c r="A1189" s="188" t="s">
        <v>485</v>
      </c>
      <c r="B1189" s="182" t="s">
        <v>486</v>
      </c>
      <c r="C1189" s="701" t="s">
        <v>487</v>
      </c>
      <c r="D1189" s="689"/>
      <c r="E1189" s="591"/>
      <c r="F1189" s="229" t="str">
        <f>G1210</f>
        <v>R$ 118,96</v>
      </c>
      <c r="G1189" s="230" t="s">
        <v>133</v>
      </c>
      <c r="H1189" s="131"/>
    </row>
    <row r="1190" spans="1:8" ht="12.75" customHeight="1">
      <c r="A1190" s="702" t="s">
        <v>395</v>
      </c>
      <c r="B1190" s="689"/>
      <c r="C1190" s="689"/>
      <c r="D1190" s="689"/>
      <c r="E1190" s="689"/>
      <c r="F1190" s="689"/>
      <c r="G1190" s="591"/>
      <c r="H1190" s="131"/>
    </row>
    <row r="1191" spans="1:8" ht="12.75" customHeight="1">
      <c r="A1191" s="217" t="s">
        <v>381</v>
      </c>
      <c r="B1191" s="218" t="s">
        <v>32</v>
      </c>
      <c r="C1191" s="219" t="s">
        <v>396</v>
      </c>
      <c r="D1191" s="218" t="s">
        <v>127</v>
      </c>
      <c r="E1191" s="220" t="s">
        <v>68</v>
      </c>
      <c r="F1191" s="221" t="s">
        <v>397</v>
      </c>
      <c r="G1191" s="221" t="s">
        <v>398</v>
      </c>
      <c r="H1191" s="131"/>
    </row>
    <row r="1192" spans="1:8" ht="12.75" customHeight="1">
      <c r="A1192" s="132" t="s">
        <v>542</v>
      </c>
      <c r="B1192" s="133">
        <v>22</v>
      </c>
      <c r="C1192" s="227" t="s">
        <v>588</v>
      </c>
      <c r="D1192" s="133" t="s">
        <v>133</v>
      </c>
      <c r="E1192" s="228">
        <v>1</v>
      </c>
      <c r="F1192" s="205" t="s">
        <v>589</v>
      </c>
      <c r="G1192" s="205" t="s">
        <v>589</v>
      </c>
      <c r="H1192" s="131"/>
    </row>
    <row r="1193" spans="1:8" ht="12.75" customHeight="1">
      <c r="A1193" s="139"/>
      <c r="B1193" s="140"/>
      <c r="C1193" s="114"/>
      <c r="D1193" s="140"/>
      <c r="E1193" s="189"/>
      <c r="F1193" s="138"/>
      <c r="G1193" s="138"/>
      <c r="H1193" s="131"/>
    </row>
    <row r="1194" spans="1:8" ht="12.75" customHeight="1">
      <c r="A1194" s="223"/>
      <c r="B1194" s="223"/>
      <c r="C1194" s="114"/>
      <c r="D1194" s="140"/>
      <c r="E1194" s="189"/>
      <c r="F1194" s="138"/>
      <c r="G1194" s="138"/>
      <c r="H1194" s="131"/>
    </row>
    <row r="1195" spans="1:8" ht="12.75" customHeight="1">
      <c r="A1195" s="142"/>
      <c r="B1195" s="114"/>
      <c r="C1195" s="114" t="str">
        <f>IF(B1195="","",IF(A1195="SINAPI",VLOOKUP(B1195,#REF!,2,0),IF(A1195="COTAÇÃO",VLOOKUP(B1195,#REF!,2,0))))</f>
        <v/>
      </c>
      <c r="D1195" s="114" t="str">
        <f>IF(B1195="","",IF(A1195="SINAPI",VLOOKUP(B1195,#REF!,3,0),IF(A1195="COTAÇÃO",VLOOKUP(B1195,#REF!,3,0))))</f>
        <v/>
      </c>
      <c r="E1195" s="143"/>
      <c r="F1195" s="138" t="str">
        <f>IF(B1195="","",IF('Planilha Orçamentária'!$H$2="NÃO DESONERADO",(IF(A1195="SINAPI",VLOOKUP(B1195,#REF!,4,0),IF(A1195="ORSE",VLOOKUP(B1195,#REF!,4,0),IF(A1195="COTAÇÃO",VLOOKUP(B1195,#REF!,13,0))))),(IF(A1195="SINAPI",VLOOKUP(B1195,#REF!,4,0),IF(A1195="ORSE",VLOOKUP(B1195,#REF!,4,0),IF(A1195="COTAÇÃO",VLOOKUP(B1195,#REF!,13,0)))))))</f>
        <v/>
      </c>
      <c r="G1195" s="138" t="str">
        <f>IF(D1195="","",E1195*F1195)</f>
        <v/>
      </c>
      <c r="H1195" s="131"/>
    </row>
    <row r="1196" spans="1:8" ht="12.75" customHeight="1">
      <c r="A1196" s="703" t="s">
        <v>399</v>
      </c>
      <c r="B1196" s="689"/>
      <c r="C1196" s="689"/>
      <c r="D1196" s="689"/>
      <c r="E1196" s="689"/>
      <c r="F1196" s="591"/>
      <c r="G1196" s="224" t="str">
        <f>G1192</f>
        <v>R$ 118,96</v>
      </c>
      <c r="H1196" s="131"/>
    </row>
    <row r="1197" spans="1:8" ht="12.75" customHeight="1">
      <c r="A1197" s="135"/>
      <c r="B1197" s="115"/>
      <c r="C1197" s="115"/>
      <c r="D1197" s="115"/>
      <c r="E1197" s="136"/>
      <c r="F1197" s="137"/>
      <c r="G1197" s="138"/>
      <c r="H1197" s="131"/>
    </row>
    <row r="1198" spans="1:8" ht="12.75" customHeight="1">
      <c r="A1198" s="702" t="s">
        <v>386</v>
      </c>
      <c r="B1198" s="689"/>
      <c r="C1198" s="689"/>
      <c r="D1198" s="689"/>
      <c r="E1198" s="689"/>
      <c r="F1198" s="689"/>
      <c r="G1198" s="591"/>
      <c r="H1198" s="131"/>
    </row>
    <row r="1199" spans="1:8" ht="12.75" customHeight="1">
      <c r="A1199" s="217" t="s">
        <v>381</v>
      </c>
      <c r="B1199" s="218" t="s">
        <v>32</v>
      </c>
      <c r="C1199" s="219" t="s">
        <v>396</v>
      </c>
      <c r="D1199" s="218" t="s">
        <v>127</v>
      </c>
      <c r="E1199" s="220" t="s">
        <v>68</v>
      </c>
      <c r="F1199" s="221" t="s">
        <v>397</v>
      </c>
      <c r="G1199" s="221" t="s">
        <v>398</v>
      </c>
      <c r="H1199" s="131"/>
    </row>
    <row r="1200" spans="1:8" ht="12.75" customHeight="1">
      <c r="A1200" s="139"/>
      <c r="B1200" s="114"/>
      <c r="C1200" s="114"/>
      <c r="D1200" s="140"/>
      <c r="E1200" s="190"/>
      <c r="F1200" s="138"/>
      <c r="G1200" s="138"/>
      <c r="H1200" s="131"/>
    </row>
    <row r="1201" spans="1:8" ht="12.75" customHeight="1">
      <c r="A1201" s="139"/>
      <c r="B1201" s="114"/>
      <c r="C1201" s="114"/>
      <c r="D1201" s="140"/>
      <c r="E1201" s="190"/>
      <c r="F1201" s="138"/>
      <c r="G1201" s="138"/>
      <c r="H1201" s="131"/>
    </row>
    <row r="1202" spans="1:8" ht="12.75" customHeight="1">
      <c r="A1202" s="139"/>
      <c r="B1202" s="140"/>
      <c r="C1202" s="114"/>
      <c r="D1202" s="140"/>
      <c r="E1202" s="143"/>
      <c r="F1202" s="138"/>
      <c r="G1202" s="138"/>
      <c r="H1202" s="131"/>
    </row>
    <row r="1203" spans="1:8" ht="12.75" customHeight="1">
      <c r="A1203" s="703" t="s">
        <v>399</v>
      </c>
      <c r="B1203" s="689"/>
      <c r="C1203" s="689"/>
      <c r="D1203" s="689"/>
      <c r="E1203" s="689"/>
      <c r="F1203" s="591"/>
      <c r="G1203" s="224">
        <f>SUM(G1200:G1202)</f>
        <v>0</v>
      </c>
      <c r="H1203" s="131"/>
    </row>
    <row r="1204" spans="1:8" ht="12.75" customHeight="1">
      <c r="A1204" s="135"/>
      <c r="B1204" s="115"/>
      <c r="C1204" s="115"/>
      <c r="D1204" s="115"/>
      <c r="E1204" s="136"/>
      <c r="F1204" s="137"/>
      <c r="G1204" s="138"/>
      <c r="H1204" s="131"/>
    </row>
    <row r="1205" spans="1:8" ht="12.75" customHeight="1">
      <c r="A1205" s="702" t="s">
        <v>400</v>
      </c>
      <c r="B1205" s="689"/>
      <c r="C1205" s="689"/>
      <c r="D1205" s="689"/>
      <c r="E1205" s="689"/>
      <c r="F1205" s="689"/>
      <c r="G1205" s="591"/>
      <c r="H1205" s="131"/>
    </row>
    <row r="1206" spans="1:8" ht="12.75" customHeight="1">
      <c r="A1206" s="217" t="s">
        <v>381</v>
      </c>
      <c r="B1206" s="218" t="s">
        <v>32</v>
      </c>
      <c r="C1206" s="219" t="s">
        <v>396</v>
      </c>
      <c r="D1206" s="218" t="s">
        <v>127</v>
      </c>
      <c r="E1206" s="220" t="s">
        <v>68</v>
      </c>
      <c r="F1206" s="221" t="s">
        <v>397</v>
      </c>
      <c r="G1206" s="221" t="s">
        <v>398</v>
      </c>
      <c r="H1206" s="131"/>
    </row>
    <row r="1207" spans="1:8" ht="12.75" customHeight="1">
      <c r="A1207" s="142"/>
      <c r="B1207" s="114"/>
      <c r="C1207" s="114" t="str">
        <f>IF(B1207="","",IF(A1207="SINAPI",VLOOKUP(B1207,#REF!,2,0),IF(A1207="COTAÇÃO",VLOOKUP(B1207,#REF!,2,0))))</f>
        <v/>
      </c>
      <c r="D1207" s="114" t="str">
        <f>IF(B1207="","",IF(A1207="SINAPI",VLOOKUP(B1207,#REF!,3,0),IF(A1207="COTAÇÃO",VLOOKUP(B1207,#REF!,3,0))))</f>
        <v/>
      </c>
      <c r="E1207" s="143"/>
      <c r="F1207" s="138" t="str">
        <f>IF(B1207="","",IF('Planilha Orçamentária'!$H$2="NÃO DESONERADO",(IF(A1207="SINAPI",VLOOKUP(B1207,#REF!,4,0),IF(A1207="ORSE",VLOOKUP(B1207,#REF!,4,0),IF(A1207="COTAÇÃO",VLOOKUP(B1207,#REF!,13,0))))),(IF(A1207="SINAPI",VLOOKUP(B1207,#REF!,4,0),IF(A1207="ORSE",VLOOKUP(B1207,#REF!,4,0),IF(A1207="COTAÇÃO",VLOOKUP(B1207,#REF!,13,0)))))))</f>
        <v/>
      </c>
      <c r="G1207" s="138" t="str">
        <f>IF(D1207="","",E1207*F1207)</f>
        <v/>
      </c>
      <c r="H1207" s="131"/>
    </row>
    <row r="1208" spans="1:8" ht="12.75" customHeight="1">
      <c r="A1208" s="703" t="s">
        <v>399</v>
      </c>
      <c r="B1208" s="689"/>
      <c r="C1208" s="689"/>
      <c r="D1208" s="689"/>
      <c r="E1208" s="689"/>
      <c r="F1208" s="591"/>
      <c r="G1208" s="224">
        <f>SUM(G1207)</f>
        <v>0</v>
      </c>
      <c r="H1208" s="131"/>
    </row>
    <row r="1209" spans="1:8" ht="12.75" customHeight="1">
      <c r="A1209" s="135"/>
      <c r="B1209" s="115"/>
      <c r="C1209" s="115"/>
      <c r="D1209" s="115"/>
      <c r="E1209" s="136"/>
      <c r="F1209" s="137"/>
      <c r="G1209" s="141"/>
      <c r="H1209" s="131"/>
    </row>
    <row r="1210" spans="1:8" ht="12.75" customHeight="1">
      <c r="A1210" s="704" t="s">
        <v>401</v>
      </c>
      <c r="B1210" s="689"/>
      <c r="C1210" s="689"/>
      <c r="D1210" s="689"/>
      <c r="E1210" s="689"/>
      <c r="F1210" s="705"/>
      <c r="G1210" s="225" t="str">
        <f>G1192</f>
        <v>R$ 118,96</v>
      </c>
      <c r="H1210" s="131"/>
    </row>
    <row r="1211" spans="1:8" ht="12.75" customHeight="1">
      <c r="A1211" s="206"/>
      <c r="B1211" s="206"/>
      <c r="C1211" s="206"/>
      <c r="D1211" s="206"/>
      <c r="E1211" s="207"/>
      <c r="F1211" s="208"/>
      <c r="G1211" s="209"/>
      <c r="H1211" s="131"/>
    </row>
    <row r="1212" spans="1:8" ht="12.75" customHeight="1">
      <c r="A1212" s="115"/>
      <c r="B1212" s="115"/>
      <c r="C1212" s="115"/>
      <c r="D1212" s="115"/>
      <c r="E1212" s="136"/>
      <c r="F1212" s="137"/>
      <c r="G1212" s="137"/>
      <c r="H1212" s="131"/>
    </row>
    <row r="1213" spans="1:8" ht="12.75" customHeight="1">
      <c r="A1213" s="210" t="s">
        <v>32</v>
      </c>
      <c r="B1213" s="211" t="s">
        <v>24</v>
      </c>
      <c r="C1213" s="698" t="s">
        <v>67</v>
      </c>
      <c r="D1213" s="699"/>
      <c r="E1213" s="699"/>
      <c r="F1213" s="700"/>
      <c r="G1213" s="212" t="s">
        <v>27</v>
      </c>
      <c r="H1213" s="131"/>
    </row>
    <row r="1214" spans="1:8" ht="12.75" customHeight="1">
      <c r="A1214" s="188" t="s">
        <v>489</v>
      </c>
      <c r="B1214" s="182" t="s">
        <v>490</v>
      </c>
      <c r="C1214" s="701" t="s">
        <v>491</v>
      </c>
      <c r="D1214" s="689"/>
      <c r="E1214" s="591"/>
      <c r="F1214" s="229" t="str">
        <f>G1235</f>
        <v>R$ 144,11</v>
      </c>
      <c r="G1214" s="230" t="s">
        <v>133</v>
      </c>
      <c r="H1214" s="131"/>
    </row>
    <row r="1215" spans="1:8" ht="12.75" customHeight="1">
      <c r="A1215" s="702" t="s">
        <v>395</v>
      </c>
      <c r="B1215" s="689"/>
      <c r="C1215" s="689"/>
      <c r="D1215" s="689"/>
      <c r="E1215" s="689"/>
      <c r="F1215" s="689"/>
      <c r="G1215" s="591"/>
      <c r="H1215" s="131"/>
    </row>
    <row r="1216" spans="1:8" ht="12.75" customHeight="1">
      <c r="A1216" s="217" t="s">
        <v>381</v>
      </c>
      <c r="B1216" s="218" t="s">
        <v>32</v>
      </c>
      <c r="C1216" s="219" t="s">
        <v>396</v>
      </c>
      <c r="D1216" s="218" t="s">
        <v>127</v>
      </c>
      <c r="E1216" s="220" t="s">
        <v>68</v>
      </c>
      <c r="F1216" s="221" t="s">
        <v>397</v>
      </c>
      <c r="G1216" s="221" t="s">
        <v>398</v>
      </c>
      <c r="H1216" s="131"/>
    </row>
    <row r="1217" spans="1:8" ht="12.75" customHeight="1">
      <c r="A1217" s="132" t="s">
        <v>542</v>
      </c>
      <c r="B1217" s="133">
        <v>23</v>
      </c>
      <c r="C1217" s="227" t="s">
        <v>590</v>
      </c>
      <c r="D1217" s="133" t="s">
        <v>133</v>
      </c>
      <c r="E1217" s="228">
        <v>1</v>
      </c>
      <c r="F1217" s="205" t="s">
        <v>591</v>
      </c>
      <c r="G1217" s="205" t="s">
        <v>591</v>
      </c>
      <c r="H1217" s="131"/>
    </row>
    <row r="1218" spans="1:8" ht="12.75" customHeight="1">
      <c r="A1218" s="139"/>
      <c r="B1218" s="140"/>
      <c r="C1218" s="114"/>
      <c r="D1218" s="140"/>
      <c r="E1218" s="189"/>
      <c r="F1218" s="138"/>
      <c r="G1218" s="138"/>
      <c r="H1218" s="131"/>
    </row>
    <row r="1219" spans="1:8" ht="12.75" customHeight="1">
      <c r="A1219" s="223"/>
      <c r="B1219" s="223"/>
      <c r="C1219" s="114"/>
      <c r="D1219" s="140"/>
      <c r="E1219" s="189"/>
      <c r="F1219" s="138"/>
      <c r="G1219" s="138"/>
      <c r="H1219" s="131"/>
    </row>
    <row r="1220" spans="1:8" ht="12.75" customHeight="1">
      <c r="A1220" s="142"/>
      <c r="B1220" s="114"/>
      <c r="C1220" s="114" t="str">
        <f>IF(B1220="","",IF(A1220="SINAPI",VLOOKUP(B1220,#REF!,2,0),IF(A1220="COTAÇÃO",VLOOKUP(B1220,#REF!,2,0))))</f>
        <v/>
      </c>
      <c r="D1220" s="114" t="str">
        <f>IF(B1220="","",IF(A1220="SINAPI",VLOOKUP(B1220,#REF!,3,0),IF(A1220="COTAÇÃO",VLOOKUP(B1220,#REF!,3,0))))</f>
        <v/>
      </c>
      <c r="E1220" s="143"/>
      <c r="F1220" s="138" t="str">
        <f>IF(B1220="","",IF('Planilha Orçamentária'!$H$2="NÃO DESONERADO",(IF(A1220="SINAPI",VLOOKUP(B1220,#REF!,4,0),IF(A1220="ORSE",VLOOKUP(B1220,#REF!,4,0),IF(A1220="COTAÇÃO",VLOOKUP(B1220,#REF!,13,0))))),(IF(A1220="SINAPI",VLOOKUP(B1220,#REF!,4,0),IF(A1220="ORSE",VLOOKUP(B1220,#REF!,4,0),IF(A1220="COTAÇÃO",VLOOKUP(B1220,#REF!,13,0)))))))</f>
        <v/>
      </c>
      <c r="G1220" s="138" t="str">
        <f>IF(D1220="","",E1220*F1220)</f>
        <v/>
      </c>
      <c r="H1220" s="131"/>
    </row>
    <row r="1221" spans="1:8" ht="12.75" customHeight="1">
      <c r="A1221" s="703" t="s">
        <v>399</v>
      </c>
      <c r="B1221" s="689"/>
      <c r="C1221" s="689"/>
      <c r="D1221" s="689"/>
      <c r="E1221" s="689"/>
      <c r="F1221" s="591"/>
      <c r="G1221" s="224" t="str">
        <f>G1217</f>
        <v>R$ 144,11</v>
      </c>
      <c r="H1221" s="131"/>
    </row>
    <row r="1222" spans="1:8" ht="12.75" customHeight="1">
      <c r="A1222" s="135"/>
      <c r="B1222" s="115"/>
      <c r="C1222" s="115"/>
      <c r="D1222" s="115"/>
      <c r="E1222" s="136"/>
      <c r="F1222" s="137"/>
      <c r="G1222" s="138"/>
      <c r="H1222" s="131"/>
    </row>
    <row r="1223" spans="1:8" ht="12.75" customHeight="1">
      <c r="A1223" s="702" t="s">
        <v>386</v>
      </c>
      <c r="B1223" s="689"/>
      <c r="C1223" s="689"/>
      <c r="D1223" s="689"/>
      <c r="E1223" s="689"/>
      <c r="F1223" s="689"/>
      <c r="G1223" s="591"/>
      <c r="H1223" s="131"/>
    </row>
    <row r="1224" spans="1:8" ht="12.75" customHeight="1">
      <c r="A1224" s="217" t="s">
        <v>381</v>
      </c>
      <c r="B1224" s="218" t="s">
        <v>32</v>
      </c>
      <c r="C1224" s="219" t="s">
        <v>396</v>
      </c>
      <c r="D1224" s="218" t="s">
        <v>127</v>
      </c>
      <c r="E1224" s="220" t="s">
        <v>68</v>
      </c>
      <c r="F1224" s="221" t="s">
        <v>397</v>
      </c>
      <c r="G1224" s="221" t="s">
        <v>398</v>
      </c>
      <c r="H1224" s="131"/>
    </row>
    <row r="1225" spans="1:8" ht="12.75" customHeight="1">
      <c r="A1225" s="139"/>
      <c r="B1225" s="114"/>
      <c r="C1225" s="114"/>
      <c r="D1225" s="140"/>
      <c r="E1225" s="190"/>
      <c r="F1225" s="138"/>
      <c r="G1225" s="138"/>
      <c r="H1225" s="131"/>
    </row>
    <row r="1226" spans="1:8" ht="12.75" customHeight="1">
      <c r="A1226" s="139"/>
      <c r="B1226" s="114"/>
      <c r="C1226" s="114"/>
      <c r="D1226" s="140"/>
      <c r="E1226" s="190"/>
      <c r="F1226" s="138"/>
      <c r="G1226" s="138"/>
      <c r="H1226" s="131"/>
    </row>
    <row r="1227" spans="1:8" ht="12.75" customHeight="1">
      <c r="A1227" s="139"/>
      <c r="B1227" s="140"/>
      <c r="C1227" s="114"/>
      <c r="D1227" s="140"/>
      <c r="E1227" s="143"/>
      <c r="F1227" s="138"/>
      <c r="G1227" s="138"/>
      <c r="H1227" s="131"/>
    </row>
    <row r="1228" spans="1:8" ht="12.75" customHeight="1">
      <c r="A1228" s="703" t="s">
        <v>399</v>
      </c>
      <c r="B1228" s="689"/>
      <c r="C1228" s="689"/>
      <c r="D1228" s="689"/>
      <c r="E1228" s="689"/>
      <c r="F1228" s="591"/>
      <c r="G1228" s="224">
        <f>SUM(G1225:G1227)</f>
        <v>0</v>
      </c>
      <c r="H1228" s="131"/>
    </row>
    <row r="1229" spans="1:8" ht="12.75" customHeight="1">
      <c r="A1229" s="135"/>
      <c r="B1229" s="115"/>
      <c r="C1229" s="115"/>
      <c r="D1229" s="115"/>
      <c r="E1229" s="136"/>
      <c r="F1229" s="137"/>
      <c r="G1229" s="138"/>
      <c r="H1229" s="131"/>
    </row>
    <row r="1230" spans="1:8" ht="12.75" customHeight="1">
      <c r="A1230" s="702" t="s">
        <v>400</v>
      </c>
      <c r="B1230" s="689"/>
      <c r="C1230" s="689"/>
      <c r="D1230" s="689"/>
      <c r="E1230" s="689"/>
      <c r="F1230" s="689"/>
      <c r="G1230" s="591"/>
      <c r="H1230" s="131"/>
    </row>
    <row r="1231" spans="1:8" ht="12.75" customHeight="1">
      <c r="A1231" s="217" t="s">
        <v>381</v>
      </c>
      <c r="B1231" s="218" t="s">
        <v>32</v>
      </c>
      <c r="C1231" s="219" t="s">
        <v>396</v>
      </c>
      <c r="D1231" s="218" t="s">
        <v>127</v>
      </c>
      <c r="E1231" s="220" t="s">
        <v>68</v>
      </c>
      <c r="F1231" s="221" t="s">
        <v>397</v>
      </c>
      <c r="G1231" s="221" t="s">
        <v>398</v>
      </c>
      <c r="H1231" s="131"/>
    </row>
    <row r="1232" spans="1:8" ht="12.75" customHeight="1">
      <c r="A1232" s="142"/>
      <c r="B1232" s="114"/>
      <c r="C1232" s="114" t="str">
        <f>IF(B1232="","",IF(A1232="SINAPI",VLOOKUP(B1232,#REF!,2,0),IF(A1232="COTAÇÃO",VLOOKUP(B1232,#REF!,2,0))))</f>
        <v/>
      </c>
      <c r="D1232" s="114" t="str">
        <f>IF(B1232="","",IF(A1232="SINAPI",VLOOKUP(B1232,#REF!,3,0),IF(A1232="COTAÇÃO",VLOOKUP(B1232,#REF!,3,0))))</f>
        <v/>
      </c>
      <c r="E1232" s="143"/>
      <c r="F1232" s="138" t="str">
        <f>IF(B1232="","",IF('Planilha Orçamentária'!$H$2="NÃO DESONERADO",(IF(A1232="SINAPI",VLOOKUP(B1232,#REF!,4,0),IF(A1232="ORSE",VLOOKUP(B1232,#REF!,4,0),IF(A1232="COTAÇÃO",VLOOKUP(B1232,#REF!,13,0))))),(IF(A1232="SINAPI",VLOOKUP(B1232,#REF!,4,0),IF(A1232="ORSE",VLOOKUP(B1232,#REF!,4,0),IF(A1232="COTAÇÃO",VLOOKUP(B1232,#REF!,13,0)))))))</f>
        <v/>
      </c>
      <c r="G1232" s="138" t="str">
        <f>IF(D1232="","",E1232*F1232)</f>
        <v/>
      </c>
      <c r="H1232" s="131"/>
    </row>
    <row r="1233" spans="1:8" ht="12.75" customHeight="1">
      <c r="A1233" s="703" t="s">
        <v>399</v>
      </c>
      <c r="B1233" s="689"/>
      <c r="C1233" s="689"/>
      <c r="D1233" s="689"/>
      <c r="E1233" s="689"/>
      <c r="F1233" s="591"/>
      <c r="G1233" s="224">
        <f>SUM(G1232)</f>
        <v>0</v>
      </c>
      <c r="H1233" s="131"/>
    </row>
    <row r="1234" spans="1:8" ht="12.75" customHeight="1">
      <c r="A1234" s="135"/>
      <c r="B1234" s="115"/>
      <c r="C1234" s="115"/>
      <c r="D1234" s="115"/>
      <c r="E1234" s="136"/>
      <c r="F1234" s="137"/>
      <c r="G1234" s="141"/>
      <c r="H1234" s="131"/>
    </row>
    <row r="1235" spans="1:8" ht="12.75" customHeight="1">
      <c r="A1235" s="704" t="s">
        <v>401</v>
      </c>
      <c r="B1235" s="689"/>
      <c r="C1235" s="689"/>
      <c r="D1235" s="689"/>
      <c r="E1235" s="689"/>
      <c r="F1235" s="705"/>
      <c r="G1235" s="225" t="str">
        <f>G1217</f>
        <v>R$ 144,11</v>
      </c>
      <c r="H1235" s="131"/>
    </row>
    <row r="1236" spans="1:8" ht="12.75" customHeight="1">
      <c r="A1236" s="206"/>
      <c r="B1236" s="206"/>
      <c r="C1236" s="206"/>
      <c r="D1236" s="206"/>
      <c r="E1236" s="207"/>
      <c r="F1236" s="208"/>
      <c r="G1236" s="209"/>
      <c r="H1236" s="131"/>
    </row>
    <row r="1237" spans="1:8" ht="12.75" customHeight="1">
      <c r="A1237" s="115"/>
      <c r="B1237" s="115"/>
      <c r="C1237" s="115"/>
      <c r="D1237" s="115"/>
      <c r="E1237" s="136"/>
      <c r="F1237" s="137"/>
      <c r="G1237" s="137"/>
      <c r="H1237" s="131"/>
    </row>
    <row r="1238" spans="1:8" ht="12.75" customHeight="1">
      <c r="A1238" s="210" t="s">
        <v>32</v>
      </c>
      <c r="B1238" s="211" t="s">
        <v>24</v>
      </c>
      <c r="C1238" s="698" t="s">
        <v>67</v>
      </c>
      <c r="D1238" s="699"/>
      <c r="E1238" s="699"/>
      <c r="F1238" s="700"/>
      <c r="G1238" s="212" t="s">
        <v>27</v>
      </c>
      <c r="H1238" s="131"/>
    </row>
    <row r="1239" spans="1:8" ht="12.75" customHeight="1">
      <c r="A1239" s="188" t="s">
        <v>493</v>
      </c>
      <c r="B1239" s="182" t="s">
        <v>494</v>
      </c>
      <c r="C1239" s="701" t="s">
        <v>495</v>
      </c>
      <c r="D1239" s="689"/>
      <c r="E1239" s="591"/>
      <c r="F1239" s="229" t="str">
        <f>G1260</f>
        <v xml:space="preserve"> R$293,91 
</v>
      </c>
      <c r="G1239" s="230" t="s">
        <v>133</v>
      </c>
      <c r="H1239" s="131"/>
    </row>
    <row r="1240" spans="1:8" ht="12.75" customHeight="1">
      <c r="A1240" s="702" t="s">
        <v>395</v>
      </c>
      <c r="B1240" s="689"/>
      <c r="C1240" s="689"/>
      <c r="D1240" s="689"/>
      <c r="E1240" s="689"/>
      <c r="F1240" s="689"/>
      <c r="G1240" s="591"/>
      <c r="H1240" s="131"/>
    </row>
    <row r="1241" spans="1:8" ht="12.75" customHeight="1">
      <c r="A1241" s="217" t="s">
        <v>381</v>
      </c>
      <c r="B1241" s="218" t="s">
        <v>32</v>
      </c>
      <c r="C1241" s="219" t="s">
        <v>396</v>
      </c>
      <c r="D1241" s="218" t="s">
        <v>127</v>
      </c>
      <c r="E1241" s="220" t="s">
        <v>68</v>
      </c>
      <c r="F1241" s="221" t="s">
        <v>397</v>
      </c>
      <c r="G1241" s="221" t="s">
        <v>398</v>
      </c>
      <c r="H1241" s="131"/>
    </row>
    <row r="1242" spans="1:8" ht="12.75" customHeight="1">
      <c r="A1242" s="132" t="s">
        <v>542</v>
      </c>
      <c r="B1242" s="133">
        <v>24</v>
      </c>
      <c r="C1242" s="227" t="s">
        <v>592</v>
      </c>
      <c r="D1242" s="133" t="s">
        <v>133</v>
      </c>
      <c r="E1242" s="228">
        <v>1</v>
      </c>
      <c r="F1242" s="205" t="s">
        <v>593</v>
      </c>
      <c r="G1242" s="205" t="s">
        <v>593</v>
      </c>
      <c r="H1242" s="131"/>
    </row>
    <row r="1243" spans="1:8" ht="12.75" customHeight="1">
      <c r="A1243" s="139"/>
      <c r="B1243" s="140"/>
      <c r="C1243" s="114"/>
      <c r="D1243" s="140"/>
      <c r="E1243" s="189"/>
      <c r="F1243" s="138"/>
      <c r="G1243" s="138"/>
      <c r="H1243" s="131"/>
    </row>
    <row r="1244" spans="1:8" ht="12.75" customHeight="1">
      <c r="A1244" s="223"/>
      <c r="B1244" s="223"/>
      <c r="C1244" s="114"/>
      <c r="D1244" s="140"/>
      <c r="E1244" s="189"/>
      <c r="F1244" s="138"/>
      <c r="G1244" s="138"/>
      <c r="H1244" s="131"/>
    </row>
    <row r="1245" spans="1:8" ht="12.75" customHeight="1">
      <c r="A1245" s="142"/>
      <c r="B1245" s="114"/>
      <c r="C1245" s="114" t="str">
        <f>IF(B1245="","",IF(A1245="SINAPI",VLOOKUP(B1245,#REF!,2,0),IF(A1245="COTAÇÃO",VLOOKUP(B1245,#REF!,2,0))))</f>
        <v/>
      </c>
      <c r="D1245" s="114" t="str">
        <f>IF(B1245="","",IF(A1245="SINAPI",VLOOKUP(B1245,#REF!,3,0),IF(A1245="COTAÇÃO",VLOOKUP(B1245,#REF!,3,0))))</f>
        <v/>
      </c>
      <c r="E1245" s="143"/>
      <c r="F1245" s="138" t="str">
        <f>IF(B1245="","",IF('Planilha Orçamentária'!$H$2="NÃO DESONERADO",(IF(A1245="SINAPI",VLOOKUP(B1245,#REF!,4,0),IF(A1245="ORSE",VLOOKUP(B1245,#REF!,4,0),IF(A1245="COTAÇÃO",VLOOKUP(B1245,#REF!,13,0))))),(IF(A1245="SINAPI",VLOOKUP(B1245,#REF!,4,0),IF(A1245="ORSE",VLOOKUP(B1245,#REF!,4,0),IF(A1245="COTAÇÃO",VLOOKUP(B1245,#REF!,13,0)))))))</f>
        <v/>
      </c>
      <c r="G1245" s="138" t="str">
        <f>IF(D1245="","",E1245*F1245)</f>
        <v/>
      </c>
      <c r="H1245" s="131"/>
    </row>
    <row r="1246" spans="1:8" ht="12.75" customHeight="1">
      <c r="A1246" s="703" t="s">
        <v>399</v>
      </c>
      <c r="B1246" s="689"/>
      <c r="C1246" s="689"/>
      <c r="D1246" s="689"/>
      <c r="E1246" s="689"/>
      <c r="F1246" s="591"/>
      <c r="G1246" s="224" t="str">
        <f>G1242</f>
        <v xml:space="preserve"> R$293,91 
</v>
      </c>
      <c r="H1246" s="131"/>
    </row>
    <row r="1247" spans="1:8" ht="12.75" customHeight="1">
      <c r="A1247" s="135"/>
      <c r="B1247" s="115"/>
      <c r="C1247" s="115"/>
      <c r="D1247" s="115"/>
      <c r="E1247" s="136"/>
      <c r="F1247" s="137"/>
      <c r="G1247" s="138"/>
      <c r="H1247" s="131"/>
    </row>
    <row r="1248" spans="1:8" ht="12.75" customHeight="1">
      <c r="A1248" s="702" t="s">
        <v>386</v>
      </c>
      <c r="B1248" s="689"/>
      <c r="C1248" s="689"/>
      <c r="D1248" s="689"/>
      <c r="E1248" s="689"/>
      <c r="F1248" s="689"/>
      <c r="G1248" s="591"/>
      <c r="H1248" s="131"/>
    </row>
    <row r="1249" spans="1:8" ht="12.75" customHeight="1">
      <c r="A1249" s="217" t="s">
        <v>381</v>
      </c>
      <c r="B1249" s="218" t="s">
        <v>32</v>
      </c>
      <c r="C1249" s="219" t="s">
        <v>396</v>
      </c>
      <c r="D1249" s="218" t="s">
        <v>127</v>
      </c>
      <c r="E1249" s="220" t="s">
        <v>68</v>
      </c>
      <c r="F1249" s="221" t="s">
        <v>397</v>
      </c>
      <c r="G1249" s="221" t="s">
        <v>398</v>
      </c>
      <c r="H1249" s="131"/>
    </row>
    <row r="1250" spans="1:8" ht="12.75" customHeight="1">
      <c r="A1250" s="139"/>
      <c r="B1250" s="114"/>
      <c r="C1250" s="114"/>
      <c r="D1250" s="140"/>
      <c r="E1250" s="190"/>
      <c r="F1250" s="138"/>
      <c r="G1250" s="138"/>
      <c r="H1250" s="131"/>
    </row>
    <row r="1251" spans="1:8" ht="12.75" customHeight="1">
      <c r="A1251" s="139"/>
      <c r="B1251" s="114"/>
      <c r="C1251" s="114"/>
      <c r="D1251" s="140"/>
      <c r="E1251" s="190"/>
      <c r="F1251" s="138"/>
      <c r="G1251" s="138"/>
      <c r="H1251" s="131"/>
    </row>
    <row r="1252" spans="1:8" ht="12.75" customHeight="1">
      <c r="A1252" s="139"/>
      <c r="B1252" s="140"/>
      <c r="C1252" s="114"/>
      <c r="D1252" s="140"/>
      <c r="E1252" s="143"/>
      <c r="F1252" s="138"/>
      <c r="G1252" s="138"/>
      <c r="H1252" s="131"/>
    </row>
    <row r="1253" spans="1:8" ht="12.75" customHeight="1">
      <c r="A1253" s="703" t="s">
        <v>399</v>
      </c>
      <c r="B1253" s="689"/>
      <c r="C1253" s="689"/>
      <c r="D1253" s="689"/>
      <c r="E1253" s="689"/>
      <c r="F1253" s="591"/>
      <c r="G1253" s="224">
        <f>SUM(G1250:G1252)</f>
        <v>0</v>
      </c>
      <c r="H1253" s="131"/>
    </row>
    <row r="1254" spans="1:8" ht="12.75" customHeight="1">
      <c r="A1254" s="135"/>
      <c r="B1254" s="115"/>
      <c r="C1254" s="115"/>
      <c r="D1254" s="115"/>
      <c r="E1254" s="136"/>
      <c r="F1254" s="137"/>
      <c r="G1254" s="138"/>
      <c r="H1254" s="131"/>
    </row>
    <row r="1255" spans="1:8" ht="12.75" customHeight="1">
      <c r="A1255" s="702" t="s">
        <v>400</v>
      </c>
      <c r="B1255" s="689"/>
      <c r="C1255" s="689"/>
      <c r="D1255" s="689"/>
      <c r="E1255" s="689"/>
      <c r="F1255" s="689"/>
      <c r="G1255" s="591"/>
      <c r="H1255" s="131"/>
    </row>
    <row r="1256" spans="1:8" ht="12.75" customHeight="1">
      <c r="A1256" s="217" t="s">
        <v>381</v>
      </c>
      <c r="B1256" s="218" t="s">
        <v>32</v>
      </c>
      <c r="C1256" s="219" t="s">
        <v>396</v>
      </c>
      <c r="D1256" s="218" t="s">
        <v>127</v>
      </c>
      <c r="E1256" s="220" t="s">
        <v>68</v>
      </c>
      <c r="F1256" s="221" t="s">
        <v>397</v>
      </c>
      <c r="G1256" s="221" t="s">
        <v>398</v>
      </c>
      <c r="H1256" s="131"/>
    </row>
    <row r="1257" spans="1:8" ht="12.75" customHeight="1">
      <c r="A1257" s="142"/>
      <c r="B1257" s="114"/>
      <c r="C1257" s="114" t="str">
        <f>IF(B1257="","",IF(A1257="SINAPI",VLOOKUP(B1257,#REF!,2,0),IF(A1257="COTAÇÃO",VLOOKUP(B1257,#REF!,2,0))))</f>
        <v/>
      </c>
      <c r="D1257" s="114" t="str">
        <f>IF(B1257="","",IF(A1257="SINAPI",VLOOKUP(B1257,#REF!,3,0),IF(A1257="COTAÇÃO",VLOOKUP(B1257,#REF!,3,0))))</f>
        <v/>
      </c>
      <c r="E1257" s="143"/>
      <c r="F1257" s="138" t="str">
        <f>IF(B1257="","",IF('Planilha Orçamentária'!$H$2="NÃO DESONERADO",(IF(A1257="SINAPI",VLOOKUP(B1257,#REF!,4,0),IF(A1257="ORSE",VLOOKUP(B1257,#REF!,4,0),IF(A1257="COTAÇÃO",VLOOKUP(B1257,#REF!,13,0))))),(IF(A1257="SINAPI",VLOOKUP(B1257,#REF!,4,0),IF(A1257="ORSE",VLOOKUP(B1257,#REF!,4,0),IF(A1257="COTAÇÃO",VLOOKUP(B1257,#REF!,13,0)))))))</f>
        <v/>
      </c>
      <c r="G1257" s="138" t="str">
        <f>IF(D1257="","",E1257*F1257)</f>
        <v/>
      </c>
      <c r="H1257" s="131"/>
    </row>
    <row r="1258" spans="1:8" ht="12.75" customHeight="1">
      <c r="A1258" s="703" t="s">
        <v>399</v>
      </c>
      <c r="B1258" s="689"/>
      <c r="C1258" s="689"/>
      <c r="D1258" s="689"/>
      <c r="E1258" s="689"/>
      <c r="F1258" s="591"/>
      <c r="G1258" s="224">
        <f>SUM(G1257)</f>
        <v>0</v>
      </c>
      <c r="H1258" s="131"/>
    </row>
    <row r="1259" spans="1:8" ht="12.75" customHeight="1">
      <c r="A1259" s="135"/>
      <c r="B1259" s="115"/>
      <c r="C1259" s="115"/>
      <c r="D1259" s="115"/>
      <c r="E1259" s="136"/>
      <c r="F1259" s="137"/>
      <c r="G1259" s="141"/>
      <c r="H1259" s="131"/>
    </row>
    <row r="1260" spans="1:8" ht="12.75" customHeight="1">
      <c r="A1260" s="704" t="s">
        <v>401</v>
      </c>
      <c r="B1260" s="689"/>
      <c r="C1260" s="689"/>
      <c r="D1260" s="689"/>
      <c r="E1260" s="689"/>
      <c r="F1260" s="705"/>
      <c r="G1260" s="225" t="str">
        <f>G1242</f>
        <v xml:space="preserve"> R$293,91 
</v>
      </c>
      <c r="H1260" s="131"/>
    </row>
    <row r="1261" spans="1:8" ht="12.75" customHeight="1">
      <c r="A1261" s="206"/>
      <c r="B1261" s="206"/>
      <c r="C1261" s="206"/>
      <c r="D1261" s="206"/>
      <c r="E1261" s="207"/>
      <c r="F1261" s="208"/>
      <c r="G1261" s="209"/>
      <c r="H1261" s="131"/>
    </row>
    <row r="1262" spans="1:8" ht="12.75" customHeight="1">
      <c r="A1262" s="115"/>
      <c r="B1262" s="115"/>
      <c r="C1262" s="115"/>
      <c r="D1262" s="115"/>
      <c r="E1262" s="136"/>
      <c r="F1262" s="137"/>
      <c r="G1262" s="137"/>
      <c r="H1262" s="131"/>
    </row>
    <row r="1263" spans="1:8" ht="12.75" customHeight="1">
      <c r="A1263" s="210" t="s">
        <v>32</v>
      </c>
      <c r="B1263" s="211" t="s">
        <v>24</v>
      </c>
      <c r="C1263" s="698" t="s">
        <v>67</v>
      </c>
      <c r="D1263" s="699"/>
      <c r="E1263" s="699"/>
      <c r="F1263" s="700"/>
      <c r="G1263" s="212" t="s">
        <v>27</v>
      </c>
      <c r="H1263" s="131"/>
    </row>
    <row r="1264" spans="1:8" ht="12.75" customHeight="1">
      <c r="A1264" s="188" t="s">
        <v>497</v>
      </c>
      <c r="B1264" s="182" t="s">
        <v>498</v>
      </c>
      <c r="C1264" s="701" t="s">
        <v>499</v>
      </c>
      <c r="D1264" s="689"/>
      <c r="E1264" s="591"/>
      <c r="F1264" s="229" t="str">
        <f>G1285</f>
        <v>R$ 118,96</v>
      </c>
      <c r="G1264" s="230" t="s">
        <v>133</v>
      </c>
      <c r="H1264" s="131"/>
    </row>
    <row r="1265" spans="1:8" ht="12.75" customHeight="1">
      <c r="A1265" s="702" t="s">
        <v>395</v>
      </c>
      <c r="B1265" s="689"/>
      <c r="C1265" s="689"/>
      <c r="D1265" s="689"/>
      <c r="E1265" s="689"/>
      <c r="F1265" s="689"/>
      <c r="G1265" s="591"/>
      <c r="H1265" s="131"/>
    </row>
    <row r="1266" spans="1:8" ht="12.75" customHeight="1">
      <c r="A1266" s="217" t="s">
        <v>381</v>
      </c>
      <c r="B1266" s="218" t="s">
        <v>32</v>
      </c>
      <c r="C1266" s="219" t="s">
        <v>396</v>
      </c>
      <c r="D1266" s="218" t="s">
        <v>127</v>
      </c>
      <c r="E1266" s="220" t="s">
        <v>68</v>
      </c>
      <c r="F1266" s="221" t="s">
        <v>397</v>
      </c>
      <c r="G1266" s="221" t="s">
        <v>398</v>
      </c>
      <c r="H1266" s="131"/>
    </row>
    <row r="1267" spans="1:8" ht="12.75" customHeight="1">
      <c r="A1267" s="132" t="s">
        <v>542</v>
      </c>
      <c r="B1267" s="133">
        <v>25</v>
      </c>
      <c r="C1267" s="227" t="s">
        <v>588</v>
      </c>
      <c r="D1267" s="133" t="s">
        <v>133</v>
      </c>
      <c r="E1267" s="228">
        <v>1</v>
      </c>
      <c r="F1267" s="205" t="s">
        <v>589</v>
      </c>
      <c r="G1267" s="205" t="s">
        <v>589</v>
      </c>
      <c r="H1267" s="131"/>
    </row>
    <row r="1268" spans="1:8" ht="12.75" customHeight="1">
      <c r="A1268" s="139"/>
      <c r="B1268" s="140"/>
      <c r="C1268" s="114"/>
      <c r="D1268" s="140"/>
      <c r="E1268" s="189"/>
      <c r="F1268" s="138"/>
      <c r="G1268" s="138"/>
      <c r="H1268" s="131"/>
    </row>
    <row r="1269" spans="1:8" ht="12.75" customHeight="1">
      <c r="A1269" s="223"/>
      <c r="B1269" s="223"/>
      <c r="C1269" s="114"/>
      <c r="D1269" s="140"/>
      <c r="E1269" s="189"/>
      <c r="F1269" s="138"/>
      <c r="G1269" s="138"/>
      <c r="H1269" s="131"/>
    </row>
    <row r="1270" spans="1:8" ht="12.75" customHeight="1">
      <c r="A1270" s="142"/>
      <c r="B1270" s="114"/>
      <c r="C1270" s="114" t="str">
        <f>IF(B1270="","",IF(A1270="SINAPI",VLOOKUP(B1270,#REF!,2,0),IF(A1270="COTAÇÃO",VLOOKUP(B1270,#REF!,2,0))))</f>
        <v/>
      </c>
      <c r="D1270" s="114" t="str">
        <f>IF(B1270="","",IF(A1270="SINAPI",VLOOKUP(B1270,#REF!,3,0),IF(A1270="COTAÇÃO",VLOOKUP(B1270,#REF!,3,0))))</f>
        <v/>
      </c>
      <c r="E1270" s="143"/>
      <c r="F1270" s="138" t="str">
        <f>IF(B1270="","",IF('Planilha Orçamentária'!$H$2="NÃO DESONERADO",(IF(A1270="SINAPI",VLOOKUP(B1270,#REF!,4,0),IF(A1270="ORSE",VLOOKUP(B1270,#REF!,4,0),IF(A1270="COTAÇÃO",VLOOKUP(B1270,#REF!,13,0))))),(IF(A1270="SINAPI",VLOOKUP(B1270,#REF!,4,0),IF(A1270="ORSE",VLOOKUP(B1270,#REF!,4,0),IF(A1270="COTAÇÃO",VLOOKUP(B1270,#REF!,13,0)))))))</f>
        <v/>
      </c>
      <c r="G1270" s="138" t="str">
        <f>IF(D1270="","",E1270*F1270)</f>
        <v/>
      </c>
      <c r="H1270" s="131"/>
    </row>
    <row r="1271" spans="1:8" ht="12.75" customHeight="1">
      <c r="A1271" s="703" t="s">
        <v>399</v>
      </c>
      <c r="B1271" s="689"/>
      <c r="C1271" s="689"/>
      <c r="D1271" s="689"/>
      <c r="E1271" s="689"/>
      <c r="F1271" s="591"/>
      <c r="G1271" s="224" t="str">
        <f>G1267</f>
        <v>R$ 118,96</v>
      </c>
      <c r="H1271" s="131"/>
    </row>
    <row r="1272" spans="1:8" ht="12.75" customHeight="1">
      <c r="A1272" s="135"/>
      <c r="B1272" s="115"/>
      <c r="C1272" s="115"/>
      <c r="D1272" s="115"/>
      <c r="E1272" s="136"/>
      <c r="F1272" s="137"/>
      <c r="G1272" s="138"/>
      <c r="H1272" s="131"/>
    </row>
    <row r="1273" spans="1:8" ht="12.75" customHeight="1">
      <c r="A1273" s="702" t="s">
        <v>386</v>
      </c>
      <c r="B1273" s="689"/>
      <c r="C1273" s="689"/>
      <c r="D1273" s="689"/>
      <c r="E1273" s="689"/>
      <c r="F1273" s="689"/>
      <c r="G1273" s="591"/>
      <c r="H1273" s="131"/>
    </row>
    <row r="1274" spans="1:8" ht="12.75" customHeight="1">
      <c r="A1274" s="217" t="s">
        <v>381</v>
      </c>
      <c r="B1274" s="218" t="s">
        <v>32</v>
      </c>
      <c r="C1274" s="219" t="s">
        <v>396</v>
      </c>
      <c r="D1274" s="218" t="s">
        <v>127</v>
      </c>
      <c r="E1274" s="220" t="s">
        <v>68</v>
      </c>
      <c r="F1274" s="221" t="s">
        <v>397</v>
      </c>
      <c r="G1274" s="221" t="s">
        <v>398</v>
      </c>
      <c r="H1274" s="131"/>
    </row>
    <row r="1275" spans="1:8" ht="12.75" customHeight="1">
      <c r="A1275" s="139"/>
      <c r="B1275" s="114"/>
      <c r="C1275" s="114"/>
      <c r="D1275" s="140"/>
      <c r="E1275" s="190"/>
      <c r="F1275" s="138"/>
      <c r="G1275" s="138"/>
      <c r="H1275" s="131"/>
    </row>
    <row r="1276" spans="1:8" ht="12.75" customHeight="1">
      <c r="A1276" s="139"/>
      <c r="B1276" s="114"/>
      <c r="C1276" s="114"/>
      <c r="D1276" s="140"/>
      <c r="E1276" s="190"/>
      <c r="F1276" s="138"/>
      <c r="G1276" s="138"/>
      <c r="H1276" s="131"/>
    </row>
    <row r="1277" spans="1:8" ht="12.75" customHeight="1">
      <c r="A1277" s="139"/>
      <c r="B1277" s="140"/>
      <c r="C1277" s="114"/>
      <c r="D1277" s="140"/>
      <c r="E1277" s="143"/>
      <c r="F1277" s="138"/>
      <c r="G1277" s="138"/>
      <c r="H1277" s="131"/>
    </row>
    <row r="1278" spans="1:8" ht="12.75" customHeight="1">
      <c r="A1278" s="703" t="s">
        <v>399</v>
      </c>
      <c r="B1278" s="689"/>
      <c r="C1278" s="689"/>
      <c r="D1278" s="689"/>
      <c r="E1278" s="689"/>
      <c r="F1278" s="591"/>
      <c r="G1278" s="224">
        <f>SUM(G1275:G1277)</f>
        <v>0</v>
      </c>
      <c r="H1278" s="131"/>
    </row>
    <row r="1279" spans="1:8" ht="12.75" customHeight="1">
      <c r="A1279" s="135"/>
      <c r="B1279" s="115"/>
      <c r="C1279" s="115"/>
      <c r="D1279" s="115"/>
      <c r="E1279" s="136"/>
      <c r="F1279" s="137"/>
      <c r="G1279" s="138"/>
      <c r="H1279" s="131"/>
    </row>
    <row r="1280" spans="1:8" ht="12.75" customHeight="1">
      <c r="A1280" s="702" t="s">
        <v>400</v>
      </c>
      <c r="B1280" s="689"/>
      <c r="C1280" s="689"/>
      <c r="D1280" s="689"/>
      <c r="E1280" s="689"/>
      <c r="F1280" s="689"/>
      <c r="G1280" s="591"/>
      <c r="H1280" s="131"/>
    </row>
    <row r="1281" spans="1:8" ht="12.75" customHeight="1">
      <c r="A1281" s="217" t="s">
        <v>381</v>
      </c>
      <c r="B1281" s="218" t="s">
        <v>32</v>
      </c>
      <c r="C1281" s="219" t="s">
        <v>396</v>
      </c>
      <c r="D1281" s="218" t="s">
        <v>127</v>
      </c>
      <c r="E1281" s="220" t="s">
        <v>68</v>
      </c>
      <c r="F1281" s="221" t="s">
        <v>397</v>
      </c>
      <c r="G1281" s="221" t="s">
        <v>398</v>
      </c>
      <c r="H1281" s="131"/>
    </row>
    <row r="1282" spans="1:8" ht="12.75" customHeight="1">
      <c r="A1282" s="142"/>
      <c r="B1282" s="114"/>
      <c r="C1282" s="114" t="str">
        <f>IF(B1282="","",IF(A1282="SINAPI",VLOOKUP(B1282,#REF!,2,0),IF(A1282="COTAÇÃO",VLOOKUP(B1282,#REF!,2,0))))</f>
        <v/>
      </c>
      <c r="D1282" s="114" t="str">
        <f>IF(B1282="","",IF(A1282="SINAPI",VLOOKUP(B1282,#REF!,3,0),IF(A1282="COTAÇÃO",VLOOKUP(B1282,#REF!,3,0))))</f>
        <v/>
      </c>
      <c r="E1282" s="143"/>
      <c r="F1282" s="138" t="str">
        <f>IF(B1282="","",IF('Planilha Orçamentária'!$H$2="NÃO DESONERADO",(IF(A1282="SINAPI",VLOOKUP(B1282,#REF!,4,0),IF(A1282="ORSE",VLOOKUP(B1282,#REF!,4,0),IF(A1282="COTAÇÃO",VLOOKUP(B1282,#REF!,13,0))))),(IF(A1282="SINAPI",VLOOKUP(B1282,#REF!,4,0),IF(A1282="ORSE",VLOOKUP(B1282,#REF!,4,0),IF(A1282="COTAÇÃO",VLOOKUP(B1282,#REF!,13,0)))))))</f>
        <v/>
      </c>
      <c r="G1282" s="138" t="str">
        <f>IF(D1282="","",E1282*F1282)</f>
        <v/>
      </c>
      <c r="H1282" s="131"/>
    </row>
    <row r="1283" spans="1:8" ht="12.75" customHeight="1">
      <c r="A1283" s="703" t="s">
        <v>399</v>
      </c>
      <c r="B1283" s="689"/>
      <c r="C1283" s="689"/>
      <c r="D1283" s="689"/>
      <c r="E1283" s="689"/>
      <c r="F1283" s="591"/>
      <c r="G1283" s="224">
        <f>SUM(G1282)</f>
        <v>0</v>
      </c>
      <c r="H1283" s="131"/>
    </row>
    <row r="1284" spans="1:8" ht="12.75" customHeight="1">
      <c r="A1284" s="135"/>
      <c r="B1284" s="115"/>
      <c r="C1284" s="115"/>
      <c r="D1284" s="115"/>
      <c r="E1284" s="136"/>
      <c r="F1284" s="137"/>
      <c r="G1284" s="141"/>
      <c r="H1284" s="131"/>
    </row>
    <row r="1285" spans="1:8" ht="12.75" customHeight="1">
      <c r="A1285" s="704" t="s">
        <v>401</v>
      </c>
      <c r="B1285" s="689"/>
      <c r="C1285" s="689"/>
      <c r="D1285" s="689"/>
      <c r="E1285" s="689"/>
      <c r="F1285" s="705"/>
      <c r="G1285" s="225" t="str">
        <f>G1267</f>
        <v>R$ 118,96</v>
      </c>
      <c r="H1285" s="131"/>
    </row>
    <row r="1286" spans="1:8" ht="12.75" customHeight="1">
      <c r="A1286" s="206"/>
      <c r="B1286" s="206"/>
      <c r="C1286" s="206"/>
      <c r="D1286" s="206"/>
      <c r="E1286" s="207"/>
      <c r="F1286" s="208"/>
      <c r="G1286" s="209"/>
      <c r="H1286" s="131"/>
    </row>
    <row r="1287" spans="1:8" ht="12.75" customHeight="1">
      <c r="A1287" s="115"/>
      <c r="B1287" s="115"/>
      <c r="C1287" s="115"/>
      <c r="D1287" s="115"/>
      <c r="E1287" s="136"/>
      <c r="F1287" s="137"/>
      <c r="G1287" s="137"/>
      <c r="H1287" s="131"/>
    </row>
    <row r="1288" spans="1:8" ht="12.75" customHeight="1">
      <c r="A1288" s="210" t="s">
        <v>32</v>
      </c>
      <c r="B1288" s="211" t="s">
        <v>24</v>
      </c>
      <c r="C1288" s="698" t="s">
        <v>67</v>
      </c>
      <c r="D1288" s="699"/>
      <c r="E1288" s="699"/>
      <c r="F1288" s="700"/>
      <c r="G1288" s="212" t="s">
        <v>27</v>
      </c>
      <c r="H1288" s="131"/>
    </row>
    <row r="1289" spans="1:8" ht="12.75" customHeight="1">
      <c r="A1289" s="188" t="s">
        <v>501</v>
      </c>
      <c r="B1289" s="182" t="s">
        <v>502</v>
      </c>
      <c r="C1289" s="701" t="s">
        <v>503</v>
      </c>
      <c r="D1289" s="689"/>
      <c r="E1289" s="591"/>
      <c r="F1289" s="229" t="str">
        <f>G1310</f>
        <v>R$ 217,44</v>
      </c>
      <c r="G1289" s="230" t="s">
        <v>133</v>
      </c>
      <c r="H1289" s="131"/>
    </row>
    <row r="1290" spans="1:8" ht="12.75" customHeight="1">
      <c r="A1290" s="702" t="s">
        <v>395</v>
      </c>
      <c r="B1290" s="689"/>
      <c r="C1290" s="689"/>
      <c r="D1290" s="689"/>
      <c r="E1290" s="689"/>
      <c r="F1290" s="689"/>
      <c r="G1290" s="591"/>
      <c r="H1290" s="131"/>
    </row>
    <row r="1291" spans="1:8" ht="12.75" customHeight="1">
      <c r="A1291" s="217" t="s">
        <v>381</v>
      </c>
      <c r="B1291" s="218" t="s">
        <v>32</v>
      </c>
      <c r="C1291" s="219" t="s">
        <v>396</v>
      </c>
      <c r="D1291" s="218" t="s">
        <v>127</v>
      </c>
      <c r="E1291" s="220" t="s">
        <v>68</v>
      </c>
      <c r="F1291" s="221" t="s">
        <v>397</v>
      </c>
      <c r="G1291" s="221" t="s">
        <v>398</v>
      </c>
      <c r="H1291" s="131"/>
    </row>
    <row r="1292" spans="1:8" ht="12.75" customHeight="1">
      <c r="A1292" s="132" t="s">
        <v>542</v>
      </c>
      <c r="B1292" s="133">
        <v>26</v>
      </c>
      <c r="C1292" s="227" t="s">
        <v>594</v>
      </c>
      <c r="D1292" s="133" t="s">
        <v>133</v>
      </c>
      <c r="E1292" s="228">
        <v>1</v>
      </c>
      <c r="F1292" s="205" t="s">
        <v>595</v>
      </c>
      <c r="G1292" s="205" t="s">
        <v>595</v>
      </c>
      <c r="H1292" s="131"/>
    </row>
    <row r="1293" spans="1:8" ht="12.75" customHeight="1">
      <c r="A1293" s="139"/>
      <c r="B1293" s="140"/>
      <c r="C1293" s="114"/>
      <c r="D1293" s="140"/>
      <c r="E1293" s="189"/>
      <c r="F1293" s="138"/>
      <c r="G1293" s="138"/>
      <c r="H1293" s="131"/>
    </row>
    <row r="1294" spans="1:8" ht="12.75" customHeight="1">
      <c r="A1294" s="223"/>
      <c r="B1294" s="223"/>
      <c r="C1294" s="114"/>
      <c r="D1294" s="140"/>
      <c r="E1294" s="189"/>
      <c r="F1294" s="138"/>
      <c r="G1294" s="138"/>
      <c r="H1294" s="131"/>
    </row>
    <row r="1295" spans="1:8" ht="12.75" customHeight="1">
      <c r="A1295" s="142"/>
      <c r="B1295" s="114"/>
      <c r="C1295" s="114" t="str">
        <f>IF(B1295="","",IF(A1295="SINAPI",VLOOKUP(B1295,#REF!,2,0),IF(A1295="COTAÇÃO",VLOOKUP(B1295,#REF!,2,0))))</f>
        <v/>
      </c>
      <c r="D1295" s="114" t="str">
        <f>IF(B1295="","",IF(A1295="SINAPI",VLOOKUP(B1295,#REF!,3,0),IF(A1295="COTAÇÃO",VLOOKUP(B1295,#REF!,3,0))))</f>
        <v/>
      </c>
      <c r="E1295" s="143"/>
      <c r="F1295" s="138" t="str">
        <f>IF(B1295="","",IF('Planilha Orçamentária'!$H$2="NÃO DESONERADO",(IF(A1295="SINAPI",VLOOKUP(B1295,#REF!,4,0),IF(A1295="ORSE",VLOOKUP(B1295,#REF!,4,0),IF(A1295="COTAÇÃO",VLOOKUP(B1295,#REF!,13,0))))),(IF(A1295="SINAPI",VLOOKUP(B1295,#REF!,4,0),IF(A1295="ORSE",VLOOKUP(B1295,#REF!,4,0),IF(A1295="COTAÇÃO",VLOOKUP(B1295,#REF!,13,0)))))))</f>
        <v/>
      </c>
      <c r="G1295" s="138" t="str">
        <f>IF(D1295="","",E1295*F1295)</f>
        <v/>
      </c>
      <c r="H1295" s="131"/>
    </row>
    <row r="1296" spans="1:8" ht="12.75" customHeight="1">
      <c r="A1296" s="703" t="s">
        <v>399</v>
      </c>
      <c r="B1296" s="689"/>
      <c r="C1296" s="689"/>
      <c r="D1296" s="689"/>
      <c r="E1296" s="689"/>
      <c r="F1296" s="591"/>
      <c r="G1296" s="224" t="str">
        <f>G1292</f>
        <v>R$ 217,44</v>
      </c>
      <c r="H1296" s="131"/>
    </row>
    <row r="1297" spans="1:8" ht="12.75" customHeight="1">
      <c r="A1297" s="135"/>
      <c r="B1297" s="115"/>
      <c r="C1297" s="115"/>
      <c r="D1297" s="115"/>
      <c r="E1297" s="136"/>
      <c r="F1297" s="137"/>
      <c r="G1297" s="138"/>
      <c r="H1297" s="131"/>
    </row>
    <row r="1298" spans="1:8" ht="12.75" customHeight="1">
      <c r="A1298" s="702" t="s">
        <v>386</v>
      </c>
      <c r="B1298" s="689"/>
      <c r="C1298" s="689"/>
      <c r="D1298" s="689"/>
      <c r="E1298" s="689"/>
      <c r="F1298" s="689"/>
      <c r="G1298" s="591"/>
      <c r="H1298" s="131"/>
    </row>
    <row r="1299" spans="1:8" ht="12.75" customHeight="1">
      <c r="A1299" s="217" t="s">
        <v>381</v>
      </c>
      <c r="B1299" s="218" t="s">
        <v>32</v>
      </c>
      <c r="C1299" s="219" t="s">
        <v>396</v>
      </c>
      <c r="D1299" s="218" t="s">
        <v>127</v>
      </c>
      <c r="E1299" s="220" t="s">
        <v>68</v>
      </c>
      <c r="F1299" s="221" t="s">
        <v>397</v>
      </c>
      <c r="G1299" s="221" t="s">
        <v>398</v>
      </c>
      <c r="H1299" s="131"/>
    </row>
    <row r="1300" spans="1:8" ht="12.75" customHeight="1">
      <c r="A1300" s="139"/>
      <c r="B1300" s="114"/>
      <c r="C1300" s="114"/>
      <c r="D1300" s="140"/>
      <c r="E1300" s="190"/>
      <c r="F1300" s="138"/>
      <c r="G1300" s="138"/>
      <c r="H1300" s="131"/>
    </row>
    <row r="1301" spans="1:8" ht="12.75" customHeight="1">
      <c r="A1301" s="139"/>
      <c r="B1301" s="114"/>
      <c r="C1301" s="114"/>
      <c r="D1301" s="140"/>
      <c r="E1301" s="190"/>
      <c r="F1301" s="138"/>
      <c r="G1301" s="138"/>
      <c r="H1301" s="131"/>
    </row>
    <row r="1302" spans="1:8" ht="12.75" customHeight="1">
      <c r="A1302" s="139"/>
      <c r="B1302" s="140"/>
      <c r="C1302" s="114"/>
      <c r="D1302" s="140"/>
      <c r="E1302" s="143"/>
      <c r="F1302" s="138"/>
      <c r="G1302" s="138"/>
      <c r="H1302" s="131"/>
    </row>
    <row r="1303" spans="1:8" ht="12.75" customHeight="1">
      <c r="A1303" s="703" t="s">
        <v>399</v>
      </c>
      <c r="B1303" s="689"/>
      <c r="C1303" s="689"/>
      <c r="D1303" s="689"/>
      <c r="E1303" s="689"/>
      <c r="F1303" s="591"/>
      <c r="G1303" s="224">
        <f>SUM(G1300:G1302)</f>
        <v>0</v>
      </c>
      <c r="H1303" s="131"/>
    </row>
    <row r="1304" spans="1:8" ht="12.75" customHeight="1">
      <c r="A1304" s="135"/>
      <c r="B1304" s="115"/>
      <c r="C1304" s="115"/>
      <c r="D1304" s="115"/>
      <c r="E1304" s="136"/>
      <c r="F1304" s="137"/>
      <c r="G1304" s="138"/>
      <c r="H1304" s="131"/>
    </row>
    <row r="1305" spans="1:8" ht="12.75" customHeight="1">
      <c r="A1305" s="702" t="s">
        <v>400</v>
      </c>
      <c r="B1305" s="689"/>
      <c r="C1305" s="689"/>
      <c r="D1305" s="689"/>
      <c r="E1305" s="689"/>
      <c r="F1305" s="689"/>
      <c r="G1305" s="591"/>
      <c r="H1305" s="131"/>
    </row>
    <row r="1306" spans="1:8" ht="12.75" customHeight="1">
      <c r="A1306" s="217" t="s">
        <v>381</v>
      </c>
      <c r="B1306" s="218" t="s">
        <v>32</v>
      </c>
      <c r="C1306" s="219" t="s">
        <v>396</v>
      </c>
      <c r="D1306" s="218" t="s">
        <v>127</v>
      </c>
      <c r="E1306" s="220" t="s">
        <v>68</v>
      </c>
      <c r="F1306" s="221" t="s">
        <v>397</v>
      </c>
      <c r="G1306" s="221" t="s">
        <v>398</v>
      </c>
      <c r="H1306" s="131"/>
    </row>
    <row r="1307" spans="1:8" ht="12.75" customHeight="1">
      <c r="A1307" s="142"/>
      <c r="B1307" s="114"/>
      <c r="C1307" s="114" t="str">
        <f>IF(B1307="","",IF(A1307="SINAPI",VLOOKUP(B1307,#REF!,2,0),IF(A1307="COTAÇÃO",VLOOKUP(B1307,#REF!,2,0))))</f>
        <v/>
      </c>
      <c r="D1307" s="114" t="str">
        <f>IF(B1307="","",IF(A1307="SINAPI",VLOOKUP(B1307,#REF!,3,0),IF(A1307="COTAÇÃO",VLOOKUP(B1307,#REF!,3,0))))</f>
        <v/>
      </c>
      <c r="E1307" s="143"/>
      <c r="F1307" s="138" t="str">
        <f>IF(B1307="","",IF('Planilha Orçamentária'!$H$2="NÃO DESONERADO",(IF(A1307="SINAPI",VLOOKUP(B1307,#REF!,4,0),IF(A1307="ORSE",VLOOKUP(B1307,#REF!,4,0),IF(A1307="COTAÇÃO",VLOOKUP(B1307,#REF!,13,0))))),(IF(A1307="SINAPI",VLOOKUP(B1307,#REF!,4,0),IF(A1307="ORSE",VLOOKUP(B1307,#REF!,4,0),IF(A1307="COTAÇÃO",VLOOKUP(B1307,#REF!,13,0)))))))</f>
        <v/>
      </c>
      <c r="G1307" s="138" t="str">
        <f>IF(D1307="","",E1307*F1307)</f>
        <v/>
      </c>
      <c r="H1307" s="131"/>
    </row>
    <row r="1308" spans="1:8" ht="12.75" customHeight="1">
      <c r="A1308" s="703" t="s">
        <v>399</v>
      </c>
      <c r="B1308" s="689"/>
      <c r="C1308" s="689"/>
      <c r="D1308" s="689"/>
      <c r="E1308" s="689"/>
      <c r="F1308" s="591"/>
      <c r="G1308" s="224">
        <f>SUM(G1307)</f>
        <v>0</v>
      </c>
      <c r="H1308" s="131"/>
    </row>
    <row r="1309" spans="1:8" ht="12.75" customHeight="1">
      <c r="A1309" s="135"/>
      <c r="B1309" s="115"/>
      <c r="C1309" s="115"/>
      <c r="D1309" s="115"/>
      <c r="E1309" s="136"/>
      <c r="F1309" s="137"/>
      <c r="G1309" s="141"/>
      <c r="H1309" s="131"/>
    </row>
    <row r="1310" spans="1:8" ht="12.75" customHeight="1">
      <c r="A1310" s="704" t="s">
        <v>401</v>
      </c>
      <c r="B1310" s="689"/>
      <c r="C1310" s="689"/>
      <c r="D1310" s="689"/>
      <c r="E1310" s="689"/>
      <c r="F1310" s="705"/>
      <c r="G1310" s="225" t="str">
        <f>G1292</f>
        <v>R$ 217,44</v>
      </c>
      <c r="H1310" s="131"/>
    </row>
    <row r="1311" spans="1:8" ht="12.75" customHeight="1">
      <c r="A1311" s="206"/>
      <c r="B1311" s="206"/>
      <c r="C1311" s="206"/>
      <c r="D1311" s="206"/>
      <c r="E1311" s="207"/>
      <c r="F1311" s="208"/>
      <c r="G1311" s="209"/>
      <c r="H1311" s="131"/>
    </row>
    <row r="1312" spans="1:8" ht="12.75" customHeight="1">
      <c r="A1312" s="115"/>
      <c r="B1312" s="115"/>
      <c r="C1312" s="115"/>
      <c r="D1312" s="115"/>
      <c r="E1312" s="136"/>
      <c r="F1312" s="137"/>
      <c r="G1312" s="137"/>
      <c r="H1312" s="131"/>
    </row>
    <row r="1313" spans="1:8" ht="12.75" customHeight="1">
      <c r="A1313" s="210" t="s">
        <v>32</v>
      </c>
      <c r="B1313" s="211" t="s">
        <v>24</v>
      </c>
      <c r="C1313" s="698" t="s">
        <v>67</v>
      </c>
      <c r="D1313" s="699"/>
      <c r="E1313" s="699"/>
      <c r="F1313" s="700"/>
      <c r="G1313" s="212" t="s">
        <v>27</v>
      </c>
      <c r="H1313" s="131"/>
    </row>
    <row r="1314" spans="1:8" ht="12.75" customHeight="1">
      <c r="A1314" s="188" t="s">
        <v>505</v>
      </c>
      <c r="B1314" s="182" t="s">
        <v>506</v>
      </c>
      <c r="C1314" s="701" t="s">
        <v>507</v>
      </c>
      <c r="D1314" s="689"/>
      <c r="E1314" s="591"/>
      <c r="F1314" s="229" t="str">
        <f>G1335</f>
        <v>R$ 94,21</v>
      </c>
      <c r="G1314" s="230" t="s">
        <v>133</v>
      </c>
      <c r="H1314" s="131"/>
    </row>
    <row r="1315" spans="1:8" ht="12.75" customHeight="1">
      <c r="A1315" s="702" t="s">
        <v>395</v>
      </c>
      <c r="B1315" s="689"/>
      <c r="C1315" s="689"/>
      <c r="D1315" s="689"/>
      <c r="E1315" s="689"/>
      <c r="F1315" s="689"/>
      <c r="G1315" s="591"/>
      <c r="H1315" s="131"/>
    </row>
    <row r="1316" spans="1:8" ht="12.75" customHeight="1">
      <c r="A1316" s="217" t="s">
        <v>381</v>
      </c>
      <c r="B1316" s="218" t="s">
        <v>32</v>
      </c>
      <c r="C1316" s="219" t="s">
        <v>396</v>
      </c>
      <c r="D1316" s="218" t="s">
        <v>127</v>
      </c>
      <c r="E1316" s="220" t="s">
        <v>68</v>
      </c>
      <c r="F1316" s="221" t="s">
        <v>397</v>
      </c>
      <c r="G1316" s="221" t="s">
        <v>398</v>
      </c>
      <c r="H1316" s="131"/>
    </row>
    <row r="1317" spans="1:8" ht="12.75" customHeight="1">
      <c r="A1317" s="132" t="s">
        <v>542</v>
      </c>
      <c r="B1317" s="133">
        <v>27</v>
      </c>
      <c r="C1317" s="227" t="s">
        <v>596</v>
      </c>
      <c r="D1317" s="133" t="s">
        <v>133</v>
      </c>
      <c r="E1317" s="228">
        <v>1</v>
      </c>
      <c r="F1317" s="205" t="s">
        <v>597</v>
      </c>
      <c r="G1317" s="205" t="s">
        <v>597</v>
      </c>
      <c r="H1317" s="131"/>
    </row>
    <row r="1318" spans="1:8" ht="12.75" customHeight="1">
      <c r="A1318" s="139"/>
      <c r="B1318" s="140"/>
      <c r="C1318" s="114"/>
      <c r="D1318" s="140"/>
      <c r="E1318" s="189"/>
      <c r="F1318" s="138"/>
      <c r="G1318" s="138"/>
      <c r="H1318" s="131"/>
    </row>
    <row r="1319" spans="1:8" ht="12.75" customHeight="1">
      <c r="A1319" s="223"/>
      <c r="B1319" s="223"/>
      <c r="C1319" s="114"/>
      <c r="D1319" s="140"/>
      <c r="E1319" s="189"/>
      <c r="F1319" s="138"/>
      <c r="G1319" s="138"/>
      <c r="H1319" s="131"/>
    </row>
    <row r="1320" spans="1:8" ht="12.75" customHeight="1">
      <c r="A1320" s="142"/>
      <c r="B1320" s="114"/>
      <c r="C1320" s="114" t="str">
        <f>IF(B1320="","",IF(A1320="SINAPI",VLOOKUP(B1320,#REF!,2,0),IF(A1320="COTAÇÃO",VLOOKUP(B1320,#REF!,2,0))))</f>
        <v/>
      </c>
      <c r="D1320" s="114" t="str">
        <f>IF(B1320="","",IF(A1320="SINAPI",VLOOKUP(B1320,#REF!,3,0),IF(A1320="COTAÇÃO",VLOOKUP(B1320,#REF!,3,0))))</f>
        <v/>
      </c>
      <c r="E1320" s="143"/>
      <c r="F1320" s="138" t="str">
        <f>IF(B1320="","",IF('Planilha Orçamentária'!$H$2="NÃO DESONERADO",(IF(A1320="SINAPI",VLOOKUP(B1320,#REF!,4,0),IF(A1320="ORSE",VLOOKUP(B1320,#REF!,4,0),IF(A1320="COTAÇÃO",VLOOKUP(B1320,#REF!,13,0))))),(IF(A1320="SINAPI",VLOOKUP(B1320,#REF!,4,0),IF(A1320="ORSE",VLOOKUP(B1320,#REF!,4,0),IF(A1320="COTAÇÃO",VLOOKUP(B1320,#REF!,13,0)))))))</f>
        <v/>
      </c>
      <c r="G1320" s="138" t="str">
        <f>IF(D1320="","",E1320*F1320)</f>
        <v/>
      </c>
      <c r="H1320" s="131"/>
    </row>
    <row r="1321" spans="1:8" ht="12.75" customHeight="1">
      <c r="A1321" s="703" t="s">
        <v>399</v>
      </c>
      <c r="B1321" s="689"/>
      <c r="C1321" s="689"/>
      <c r="D1321" s="689"/>
      <c r="E1321" s="689"/>
      <c r="F1321" s="591"/>
      <c r="G1321" s="224" t="str">
        <f>G1317</f>
        <v>R$ 94,21</v>
      </c>
      <c r="H1321" s="131"/>
    </row>
    <row r="1322" spans="1:8" ht="12.75" customHeight="1">
      <c r="A1322" s="135"/>
      <c r="B1322" s="115"/>
      <c r="C1322" s="115"/>
      <c r="D1322" s="115"/>
      <c r="E1322" s="136"/>
      <c r="F1322" s="137"/>
      <c r="G1322" s="138"/>
      <c r="H1322" s="131"/>
    </row>
    <row r="1323" spans="1:8" ht="12.75" customHeight="1">
      <c r="A1323" s="702" t="s">
        <v>386</v>
      </c>
      <c r="B1323" s="689"/>
      <c r="C1323" s="689"/>
      <c r="D1323" s="689"/>
      <c r="E1323" s="689"/>
      <c r="F1323" s="689"/>
      <c r="G1323" s="591"/>
      <c r="H1323" s="131"/>
    </row>
    <row r="1324" spans="1:8" ht="12.75" customHeight="1">
      <c r="A1324" s="217" t="s">
        <v>381</v>
      </c>
      <c r="B1324" s="218" t="s">
        <v>32</v>
      </c>
      <c r="C1324" s="219" t="s">
        <v>396</v>
      </c>
      <c r="D1324" s="218" t="s">
        <v>127</v>
      </c>
      <c r="E1324" s="220" t="s">
        <v>68</v>
      </c>
      <c r="F1324" s="221" t="s">
        <v>397</v>
      </c>
      <c r="G1324" s="221" t="s">
        <v>398</v>
      </c>
      <c r="H1324" s="131"/>
    </row>
    <row r="1325" spans="1:8" ht="12.75" customHeight="1">
      <c r="A1325" s="139"/>
      <c r="B1325" s="114"/>
      <c r="C1325" s="114"/>
      <c r="D1325" s="140"/>
      <c r="E1325" s="190"/>
      <c r="F1325" s="138"/>
      <c r="G1325" s="138"/>
      <c r="H1325" s="131"/>
    </row>
    <row r="1326" spans="1:8" ht="12.75" customHeight="1">
      <c r="A1326" s="139"/>
      <c r="B1326" s="114"/>
      <c r="C1326" s="114"/>
      <c r="D1326" s="140"/>
      <c r="E1326" s="190"/>
      <c r="F1326" s="138"/>
      <c r="G1326" s="138"/>
      <c r="H1326" s="131"/>
    </row>
    <row r="1327" spans="1:8" ht="12.75" customHeight="1">
      <c r="A1327" s="139"/>
      <c r="B1327" s="140"/>
      <c r="C1327" s="114"/>
      <c r="D1327" s="140"/>
      <c r="E1327" s="143"/>
      <c r="F1327" s="138"/>
      <c r="G1327" s="138"/>
      <c r="H1327" s="131"/>
    </row>
    <row r="1328" spans="1:8" ht="12.75" customHeight="1">
      <c r="A1328" s="703" t="s">
        <v>399</v>
      </c>
      <c r="B1328" s="689"/>
      <c r="C1328" s="689"/>
      <c r="D1328" s="689"/>
      <c r="E1328" s="689"/>
      <c r="F1328" s="591"/>
      <c r="G1328" s="224">
        <f>SUM(G1325:G1327)</f>
        <v>0</v>
      </c>
      <c r="H1328" s="131"/>
    </row>
    <row r="1329" spans="1:8" ht="12.75" customHeight="1">
      <c r="A1329" s="135"/>
      <c r="B1329" s="115"/>
      <c r="C1329" s="115"/>
      <c r="D1329" s="115"/>
      <c r="E1329" s="136"/>
      <c r="F1329" s="137"/>
      <c r="G1329" s="138"/>
      <c r="H1329" s="131"/>
    </row>
    <row r="1330" spans="1:8" ht="12.75" customHeight="1">
      <c r="A1330" s="702" t="s">
        <v>400</v>
      </c>
      <c r="B1330" s="689"/>
      <c r="C1330" s="689"/>
      <c r="D1330" s="689"/>
      <c r="E1330" s="689"/>
      <c r="F1330" s="689"/>
      <c r="G1330" s="591"/>
      <c r="H1330" s="131"/>
    </row>
    <row r="1331" spans="1:8" ht="12.75" customHeight="1">
      <c r="A1331" s="217" t="s">
        <v>381</v>
      </c>
      <c r="B1331" s="218" t="s">
        <v>32</v>
      </c>
      <c r="C1331" s="219" t="s">
        <v>396</v>
      </c>
      <c r="D1331" s="218" t="s">
        <v>127</v>
      </c>
      <c r="E1331" s="220" t="s">
        <v>68</v>
      </c>
      <c r="F1331" s="221" t="s">
        <v>397</v>
      </c>
      <c r="G1331" s="221" t="s">
        <v>398</v>
      </c>
      <c r="H1331" s="131"/>
    </row>
    <row r="1332" spans="1:8" ht="12.75" customHeight="1">
      <c r="A1332" s="142"/>
      <c r="B1332" s="114"/>
      <c r="C1332" s="114" t="str">
        <f>IF(B1332="","",IF(A1332="SINAPI",VLOOKUP(B1332,#REF!,2,0),IF(A1332="COTAÇÃO",VLOOKUP(B1332,#REF!,2,0))))</f>
        <v/>
      </c>
      <c r="D1332" s="114" t="str">
        <f>IF(B1332="","",IF(A1332="SINAPI",VLOOKUP(B1332,#REF!,3,0),IF(A1332="COTAÇÃO",VLOOKUP(B1332,#REF!,3,0))))</f>
        <v/>
      </c>
      <c r="E1332" s="143"/>
      <c r="F1332" s="138" t="str">
        <f>IF(B1332="","",IF('Planilha Orçamentária'!$H$2="NÃO DESONERADO",(IF(A1332="SINAPI",VLOOKUP(B1332,#REF!,4,0),IF(A1332="ORSE",VLOOKUP(B1332,#REF!,4,0),IF(A1332="COTAÇÃO",VLOOKUP(B1332,#REF!,13,0))))),(IF(A1332="SINAPI",VLOOKUP(B1332,#REF!,4,0),IF(A1332="ORSE",VLOOKUP(B1332,#REF!,4,0),IF(A1332="COTAÇÃO",VLOOKUP(B1332,#REF!,13,0)))))))</f>
        <v/>
      </c>
      <c r="G1332" s="138" t="str">
        <f>IF(D1332="","",E1332*F1332)</f>
        <v/>
      </c>
      <c r="H1332" s="131"/>
    </row>
    <row r="1333" spans="1:8" ht="12.75" customHeight="1">
      <c r="A1333" s="703" t="s">
        <v>399</v>
      </c>
      <c r="B1333" s="689"/>
      <c r="C1333" s="689"/>
      <c r="D1333" s="689"/>
      <c r="E1333" s="689"/>
      <c r="F1333" s="591"/>
      <c r="G1333" s="224">
        <f>SUM(G1332)</f>
        <v>0</v>
      </c>
      <c r="H1333" s="131"/>
    </row>
    <row r="1334" spans="1:8" ht="12.75" customHeight="1">
      <c r="A1334" s="135"/>
      <c r="B1334" s="115"/>
      <c r="C1334" s="115"/>
      <c r="D1334" s="115"/>
      <c r="E1334" s="136"/>
      <c r="F1334" s="137"/>
      <c r="G1334" s="141"/>
      <c r="H1334" s="131"/>
    </row>
    <row r="1335" spans="1:8" ht="12.75" customHeight="1">
      <c r="A1335" s="704" t="s">
        <v>401</v>
      </c>
      <c r="B1335" s="689"/>
      <c r="C1335" s="689"/>
      <c r="D1335" s="689"/>
      <c r="E1335" s="689"/>
      <c r="F1335" s="705"/>
      <c r="G1335" s="225" t="str">
        <f>G1317</f>
        <v>R$ 94,21</v>
      </c>
      <c r="H1335" s="131"/>
    </row>
    <row r="1336" spans="1:8" ht="12.75" customHeight="1">
      <c r="A1336" s="206"/>
      <c r="B1336" s="206"/>
      <c r="C1336" s="206"/>
      <c r="D1336" s="206"/>
      <c r="E1336" s="207"/>
      <c r="F1336" s="208"/>
      <c r="G1336" s="209"/>
      <c r="H1336" s="131"/>
    </row>
    <row r="1337" spans="1:8" ht="12.75" customHeight="1">
      <c r="A1337" s="115"/>
      <c r="B1337" s="115"/>
      <c r="C1337" s="115"/>
      <c r="D1337" s="115"/>
      <c r="E1337" s="136"/>
      <c r="F1337" s="137"/>
      <c r="G1337" s="137"/>
      <c r="H1337" s="131"/>
    </row>
    <row r="1338" spans="1:8" ht="12.75" customHeight="1">
      <c r="A1338" s="210" t="s">
        <v>32</v>
      </c>
      <c r="B1338" s="211" t="s">
        <v>24</v>
      </c>
      <c r="C1338" s="698" t="s">
        <v>67</v>
      </c>
      <c r="D1338" s="699"/>
      <c r="E1338" s="699"/>
      <c r="F1338" s="700"/>
      <c r="G1338" s="212" t="s">
        <v>27</v>
      </c>
      <c r="H1338" s="131"/>
    </row>
    <row r="1339" spans="1:8" ht="12.75" customHeight="1">
      <c r="A1339" s="188" t="s">
        <v>509</v>
      </c>
      <c r="B1339" s="182" t="s">
        <v>510</v>
      </c>
      <c r="C1339" s="701" t="s">
        <v>511</v>
      </c>
      <c r="D1339" s="689"/>
      <c r="E1339" s="591"/>
      <c r="F1339" s="229" t="str">
        <f>G1360</f>
        <v>R$ 192,19</v>
      </c>
      <c r="G1339" s="230" t="s">
        <v>133</v>
      </c>
      <c r="H1339" s="131"/>
    </row>
    <row r="1340" spans="1:8" ht="12.75" customHeight="1">
      <c r="A1340" s="702" t="s">
        <v>395</v>
      </c>
      <c r="B1340" s="689"/>
      <c r="C1340" s="689"/>
      <c r="D1340" s="689"/>
      <c r="E1340" s="689"/>
      <c r="F1340" s="689"/>
      <c r="G1340" s="591"/>
      <c r="H1340" s="131"/>
    </row>
    <row r="1341" spans="1:8" ht="12.75" customHeight="1">
      <c r="A1341" s="217" t="s">
        <v>381</v>
      </c>
      <c r="B1341" s="218" t="s">
        <v>32</v>
      </c>
      <c r="C1341" s="219" t="s">
        <v>396</v>
      </c>
      <c r="D1341" s="218" t="s">
        <v>127</v>
      </c>
      <c r="E1341" s="220" t="s">
        <v>68</v>
      </c>
      <c r="F1341" s="221" t="s">
        <v>397</v>
      </c>
      <c r="G1341" s="221" t="s">
        <v>398</v>
      </c>
      <c r="H1341" s="131"/>
    </row>
    <row r="1342" spans="1:8" ht="12.75" customHeight="1">
      <c r="A1342" s="132" t="s">
        <v>542</v>
      </c>
      <c r="B1342" s="133">
        <v>28</v>
      </c>
      <c r="C1342" s="227" t="s">
        <v>598</v>
      </c>
      <c r="D1342" s="133" t="s">
        <v>133</v>
      </c>
      <c r="E1342" s="228">
        <v>1</v>
      </c>
      <c r="F1342" s="199" t="s">
        <v>599</v>
      </c>
      <c r="G1342" s="199" t="s">
        <v>599</v>
      </c>
      <c r="H1342" s="131"/>
    </row>
    <row r="1343" spans="1:8" ht="12.75" customHeight="1">
      <c r="A1343" s="139"/>
      <c r="B1343" s="140"/>
      <c r="C1343" s="114"/>
      <c r="D1343" s="140"/>
      <c r="E1343" s="189"/>
      <c r="F1343" s="138"/>
      <c r="G1343" s="138"/>
      <c r="H1343" s="131"/>
    </row>
    <row r="1344" spans="1:8" ht="12.75" customHeight="1">
      <c r="A1344" s="223"/>
      <c r="B1344" s="223"/>
      <c r="C1344" s="114"/>
      <c r="D1344" s="140"/>
      <c r="E1344" s="189"/>
      <c r="F1344" s="138"/>
      <c r="G1344" s="138"/>
      <c r="H1344" s="131"/>
    </row>
    <row r="1345" spans="1:8" ht="12.75" customHeight="1">
      <c r="A1345" s="142"/>
      <c r="B1345" s="114"/>
      <c r="C1345" s="114" t="str">
        <f>IF(B1345="","",IF(A1345="SINAPI",VLOOKUP(B1345,#REF!,2,0),IF(A1345="COTAÇÃO",VLOOKUP(B1345,#REF!,2,0))))</f>
        <v/>
      </c>
      <c r="D1345" s="114" t="str">
        <f>IF(B1345="","",IF(A1345="SINAPI",VLOOKUP(B1345,#REF!,3,0),IF(A1345="COTAÇÃO",VLOOKUP(B1345,#REF!,3,0))))</f>
        <v/>
      </c>
      <c r="E1345" s="143"/>
      <c r="F1345" s="138" t="str">
        <f>IF(B1345="","",IF('Planilha Orçamentária'!$H$2="NÃO DESONERADO",(IF(A1345="SINAPI",VLOOKUP(B1345,#REF!,4,0),IF(A1345="ORSE",VLOOKUP(B1345,#REF!,4,0),IF(A1345="COTAÇÃO",VLOOKUP(B1345,#REF!,13,0))))),(IF(A1345="SINAPI",VLOOKUP(B1345,#REF!,4,0),IF(A1345="ORSE",VLOOKUP(B1345,#REF!,4,0),IF(A1345="COTAÇÃO",VLOOKUP(B1345,#REF!,13,0)))))))</f>
        <v/>
      </c>
      <c r="G1345" s="138" t="str">
        <f>IF(D1345="","",E1345*F1345)</f>
        <v/>
      </c>
      <c r="H1345" s="131"/>
    </row>
    <row r="1346" spans="1:8" ht="12.75" customHeight="1">
      <c r="A1346" s="703" t="s">
        <v>399</v>
      </c>
      <c r="B1346" s="689"/>
      <c r="C1346" s="689"/>
      <c r="D1346" s="689"/>
      <c r="E1346" s="689"/>
      <c r="F1346" s="591"/>
      <c r="G1346" s="224" t="str">
        <f>G1342</f>
        <v>R$ 192,19</v>
      </c>
      <c r="H1346" s="131"/>
    </row>
    <row r="1347" spans="1:8" ht="12.75" customHeight="1">
      <c r="A1347" s="135"/>
      <c r="B1347" s="115"/>
      <c r="C1347" s="115"/>
      <c r="D1347" s="115"/>
      <c r="E1347" s="136"/>
      <c r="F1347" s="137"/>
      <c r="G1347" s="138"/>
      <c r="H1347" s="131"/>
    </row>
    <row r="1348" spans="1:8" ht="12.75" customHeight="1">
      <c r="A1348" s="702" t="s">
        <v>386</v>
      </c>
      <c r="B1348" s="689"/>
      <c r="C1348" s="689"/>
      <c r="D1348" s="689"/>
      <c r="E1348" s="689"/>
      <c r="F1348" s="689"/>
      <c r="G1348" s="591"/>
      <c r="H1348" s="131"/>
    </row>
    <row r="1349" spans="1:8" ht="12.75" customHeight="1">
      <c r="A1349" s="217" t="s">
        <v>381</v>
      </c>
      <c r="B1349" s="218" t="s">
        <v>32</v>
      </c>
      <c r="C1349" s="219" t="s">
        <v>396</v>
      </c>
      <c r="D1349" s="218" t="s">
        <v>127</v>
      </c>
      <c r="E1349" s="220" t="s">
        <v>68</v>
      </c>
      <c r="F1349" s="221" t="s">
        <v>397</v>
      </c>
      <c r="G1349" s="221" t="s">
        <v>398</v>
      </c>
      <c r="H1349" s="131"/>
    </row>
    <row r="1350" spans="1:8" ht="12.75" customHeight="1">
      <c r="A1350" s="139"/>
      <c r="B1350" s="114"/>
      <c r="C1350" s="114"/>
      <c r="D1350" s="140"/>
      <c r="E1350" s="190"/>
      <c r="F1350" s="138"/>
      <c r="G1350" s="138"/>
      <c r="H1350" s="131"/>
    </row>
    <row r="1351" spans="1:8" ht="12.75" customHeight="1">
      <c r="A1351" s="139"/>
      <c r="B1351" s="114"/>
      <c r="C1351" s="114"/>
      <c r="D1351" s="140"/>
      <c r="E1351" s="190"/>
      <c r="F1351" s="138"/>
      <c r="G1351" s="138"/>
      <c r="H1351" s="131"/>
    </row>
    <row r="1352" spans="1:8" ht="12.75" customHeight="1">
      <c r="A1352" s="139"/>
      <c r="B1352" s="140"/>
      <c r="C1352" s="114"/>
      <c r="D1352" s="140"/>
      <c r="E1352" s="143"/>
      <c r="F1352" s="138"/>
      <c r="G1352" s="138"/>
      <c r="H1352" s="131"/>
    </row>
    <row r="1353" spans="1:8" ht="12.75" customHeight="1">
      <c r="A1353" s="703" t="s">
        <v>399</v>
      </c>
      <c r="B1353" s="689"/>
      <c r="C1353" s="689"/>
      <c r="D1353" s="689"/>
      <c r="E1353" s="689"/>
      <c r="F1353" s="591"/>
      <c r="G1353" s="224">
        <f>SUM(G1350:G1352)</f>
        <v>0</v>
      </c>
      <c r="H1353" s="131"/>
    </row>
    <row r="1354" spans="1:8" ht="12.75" customHeight="1">
      <c r="A1354" s="135"/>
      <c r="B1354" s="115"/>
      <c r="C1354" s="115"/>
      <c r="D1354" s="115"/>
      <c r="E1354" s="136"/>
      <c r="F1354" s="137"/>
      <c r="G1354" s="138"/>
      <c r="H1354" s="131"/>
    </row>
    <row r="1355" spans="1:8" ht="12.75" customHeight="1">
      <c r="A1355" s="702" t="s">
        <v>400</v>
      </c>
      <c r="B1355" s="689"/>
      <c r="C1355" s="689"/>
      <c r="D1355" s="689"/>
      <c r="E1355" s="689"/>
      <c r="F1355" s="689"/>
      <c r="G1355" s="591"/>
      <c r="H1355" s="131"/>
    </row>
    <row r="1356" spans="1:8" ht="12.75" customHeight="1">
      <c r="A1356" s="217" t="s">
        <v>381</v>
      </c>
      <c r="B1356" s="218" t="s">
        <v>32</v>
      </c>
      <c r="C1356" s="219" t="s">
        <v>396</v>
      </c>
      <c r="D1356" s="218" t="s">
        <v>127</v>
      </c>
      <c r="E1356" s="220" t="s">
        <v>68</v>
      </c>
      <c r="F1356" s="221" t="s">
        <v>397</v>
      </c>
      <c r="G1356" s="221" t="s">
        <v>398</v>
      </c>
      <c r="H1356" s="131"/>
    </row>
    <row r="1357" spans="1:8" ht="12.75" customHeight="1">
      <c r="A1357" s="142"/>
      <c r="B1357" s="114"/>
      <c r="C1357" s="114" t="str">
        <f>IF(B1357="","",IF(A1357="SINAPI",VLOOKUP(B1357,#REF!,2,0),IF(A1357="COTAÇÃO",VLOOKUP(B1357,#REF!,2,0))))</f>
        <v/>
      </c>
      <c r="D1357" s="114" t="str">
        <f>IF(B1357="","",IF(A1357="SINAPI",VLOOKUP(B1357,#REF!,3,0),IF(A1357="COTAÇÃO",VLOOKUP(B1357,#REF!,3,0))))</f>
        <v/>
      </c>
      <c r="E1357" s="143"/>
      <c r="F1357" s="138" t="str">
        <f>IF(B1357="","",IF('Planilha Orçamentária'!$H$2="NÃO DESONERADO",(IF(A1357="SINAPI",VLOOKUP(B1357,#REF!,4,0),IF(A1357="ORSE",VLOOKUP(B1357,#REF!,4,0),IF(A1357="COTAÇÃO",VLOOKUP(B1357,#REF!,13,0))))),(IF(A1357="SINAPI",VLOOKUP(B1357,#REF!,4,0),IF(A1357="ORSE",VLOOKUP(B1357,#REF!,4,0),IF(A1357="COTAÇÃO",VLOOKUP(B1357,#REF!,13,0)))))))</f>
        <v/>
      </c>
      <c r="G1357" s="138" t="str">
        <f>IF(D1357="","",E1357*F1357)</f>
        <v/>
      </c>
      <c r="H1357" s="131"/>
    </row>
    <row r="1358" spans="1:8" ht="12.75" customHeight="1">
      <c r="A1358" s="703" t="s">
        <v>399</v>
      </c>
      <c r="B1358" s="689"/>
      <c r="C1358" s="689"/>
      <c r="D1358" s="689"/>
      <c r="E1358" s="689"/>
      <c r="F1358" s="591"/>
      <c r="G1358" s="224">
        <f>SUM(G1357)</f>
        <v>0</v>
      </c>
      <c r="H1358" s="131"/>
    </row>
    <row r="1359" spans="1:8" ht="12.75" customHeight="1">
      <c r="A1359" s="135"/>
      <c r="B1359" s="115"/>
      <c r="C1359" s="115"/>
      <c r="D1359" s="115"/>
      <c r="E1359" s="136"/>
      <c r="F1359" s="137"/>
      <c r="G1359" s="141"/>
      <c r="H1359" s="131"/>
    </row>
    <row r="1360" spans="1:8" ht="12.75" customHeight="1">
      <c r="A1360" s="704" t="s">
        <v>401</v>
      </c>
      <c r="B1360" s="689"/>
      <c r="C1360" s="689"/>
      <c r="D1360" s="689"/>
      <c r="E1360" s="689"/>
      <c r="F1360" s="705"/>
      <c r="G1360" s="225" t="str">
        <f>G1342</f>
        <v>R$ 192,19</v>
      </c>
      <c r="H1360" s="131"/>
    </row>
    <row r="1361" spans="1:8" ht="12.75" customHeight="1">
      <c r="A1361" s="206"/>
      <c r="B1361" s="206"/>
      <c r="C1361" s="206"/>
      <c r="D1361" s="206"/>
      <c r="E1361" s="207"/>
      <c r="F1361" s="208"/>
      <c r="G1361" s="209"/>
      <c r="H1361" s="131"/>
    </row>
    <row r="1362" spans="1:8" ht="12.75" customHeight="1">
      <c r="A1362" s="115"/>
      <c r="B1362" s="115"/>
      <c r="C1362" s="115"/>
      <c r="D1362" s="115"/>
      <c r="E1362" s="136"/>
      <c r="F1362" s="137"/>
      <c r="G1362" s="137"/>
      <c r="H1362" s="131"/>
    </row>
    <row r="1363" spans="1:8" ht="12.75" customHeight="1">
      <c r="A1363" s="210" t="s">
        <v>32</v>
      </c>
      <c r="B1363" s="211" t="s">
        <v>24</v>
      </c>
      <c r="C1363" s="698" t="s">
        <v>67</v>
      </c>
      <c r="D1363" s="699"/>
      <c r="E1363" s="699"/>
      <c r="F1363" s="700"/>
      <c r="G1363" s="212" t="s">
        <v>27</v>
      </c>
      <c r="H1363" s="131"/>
    </row>
    <row r="1364" spans="1:8" ht="12.75" customHeight="1">
      <c r="A1364" s="188" t="s">
        <v>513</v>
      </c>
      <c r="B1364" s="182" t="s">
        <v>514</v>
      </c>
      <c r="C1364" s="701" t="s">
        <v>600</v>
      </c>
      <c r="D1364" s="689"/>
      <c r="E1364" s="591"/>
      <c r="F1364" s="229" t="str">
        <f>G1385</f>
        <v>R$ 31,19</v>
      </c>
      <c r="G1364" s="230" t="s">
        <v>27</v>
      </c>
      <c r="H1364" s="131"/>
    </row>
    <row r="1365" spans="1:8" ht="12.75" customHeight="1">
      <c r="A1365" s="702" t="s">
        <v>395</v>
      </c>
      <c r="B1365" s="689"/>
      <c r="C1365" s="689"/>
      <c r="D1365" s="689"/>
      <c r="E1365" s="689"/>
      <c r="F1365" s="689"/>
      <c r="G1365" s="591"/>
      <c r="H1365" s="131"/>
    </row>
    <row r="1366" spans="1:8" ht="12.75" customHeight="1">
      <c r="A1366" s="217" t="s">
        <v>381</v>
      </c>
      <c r="B1366" s="218" t="s">
        <v>32</v>
      </c>
      <c r="C1366" s="219" t="s">
        <v>396</v>
      </c>
      <c r="D1366" s="218" t="s">
        <v>127</v>
      </c>
      <c r="E1366" s="220" t="s">
        <v>68</v>
      </c>
      <c r="F1366" s="221" t="s">
        <v>397</v>
      </c>
      <c r="G1366" s="221" t="s">
        <v>398</v>
      </c>
      <c r="H1366" s="131"/>
    </row>
    <row r="1367" spans="1:8" ht="12.75" customHeight="1">
      <c r="A1367" s="132" t="s">
        <v>542</v>
      </c>
      <c r="B1367" s="133">
        <v>29</v>
      </c>
      <c r="C1367" s="227" t="s">
        <v>601</v>
      </c>
      <c r="D1367" s="133" t="s">
        <v>127</v>
      </c>
      <c r="E1367" s="228">
        <v>1</v>
      </c>
      <c r="F1367" s="205" t="s">
        <v>602</v>
      </c>
      <c r="G1367" s="205" t="s">
        <v>602</v>
      </c>
      <c r="H1367" s="131"/>
    </row>
    <row r="1368" spans="1:8" ht="12.75" customHeight="1">
      <c r="A1368" s="139"/>
      <c r="B1368" s="140"/>
      <c r="C1368" s="114"/>
      <c r="D1368" s="140"/>
      <c r="E1368" s="189"/>
      <c r="F1368" s="138"/>
      <c r="G1368" s="138"/>
      <c r="H1368" s="131"/>
    </row>
    <row r="1369" spans="1:8" ht="12.75" customHeight="1">
      <c r="A1369" s="223"/>
      <c r="B1369" s="223"/>
      <c r="C1369" s="114"/>
      <c r="D1369" s="140"/>
      <c r="E1369" s="189"/>
      <c r="F1369" s="138"/>
      <c r="G1369" s="138"/>
      <c r="H1369" s="131"/>
    </row>
    <row r="1370" spans="1:8" ht="12.75" customHeight="1">
      <c r="A1370" s="142"/>
      <c r="B1370" s="114"/>
      <c r="C1370" s="114" t="str">
        <f>IF(B1370="","",IF(A1370="SINAPI",VLOOKUP(B1370,#REF!,2,0),IF(A1370="COTAÇÃO",VLOOKUP(B1370,#REF!,2,0))))</f>
        <v/>
      </c>
      <c r="D1370" s="114" t="str">
        <f>IF(B1370="","",IF(A1370="SINAPI",VLOOKUP(B1370,#REF!,3,0),IF(A1370="COTAÇÃO",VLOOKUP(B1370,#REF!,3,0))))</f>
        <v/>
      </c>
      <c r="E1370" s="143"/>
      <c r="F1370" s="138" t="str">
        <f>IF(B1370="","",IF('Planilha Orçamentária'!$H$2="NÃO DESONERADO",(IF(A1370="SINAPI",VLOOKUP(B1370,#REF!,4,0),IF(A1370="ORSE",VLOOKUP(B1370,#REF!,4,0),IF(A1370="COTAÇÃO",VLOOKUP(B1370,#REF!,13,0))))),(IF(A1370="SINAPI",VLOOKUP(B1370,#REF!,4,0),IF(A1370="ORSE",VLOOKUP(B1370,#REF!,4,0),IF(A1370="COTAÇÃO",VLOOKUP(B1370,#REF!,13,0)))))))</f>
        <v/>
      </c>
      <c r="G1370" s="138" t="str">
        <f>IF(D1370="","",E1370*F1370)</f>
        <v/>
      </c>
      <c r="H1370" s="131"/>
    </row>
    <row r="1371" spans="1:8" ht="12.75" customHeight="1">
      <c r="A1371" s="703" t="s">
        <v>399</v>
      </c>
      <c r="B1371" s="689"/>
      <c r="C1371" s="689"/>
      <c r="D1371" s="689"/>
      <c r="E1371" s="689"/>
      <c r="F1371" s="591"/>
      <c r="G1371" s="224" t="str">
        <f>G1367</f>
        <v>R$ 31,19</v>
      </c>
      <c r="H1371" s="131"/>
    </row>
    <row r="1372" spans="1:8" ht="12.75" customHeight="1">
      <c r="A1372" s="135"/>
      <c r="B1372" s="115"/>
      <c r="C1372" s="115"/>
      <c r="D1372" s="115"/>
      <c r="E1372" s="136"/>
      <c r="F1372" s="137"/>
      <c r="G1372" s="138"/>
      <c r="H1372" s="131"/>
    </row>
    <row r="1373" spans="1:8" ht="12.75" customHeight="1">
      <c r="A1373" s="702" t="s">
        <v>386</v>
      </c>
      <c r="B1373" s="689"/>
      <c r="C1373" s="689"/>
      <c r="D1373" s="689"/>
      <c r="E1373" s="689"/>
      <c r="F1373" s="689"/>
      <c r="G1373" s="591"/>
      <c r="H1373" s="131"/>
    </row>
    <row r="1374" spans="1:8" ht="12.75" customHeight="1">
      <c r="A1374" s="217" t="s">
        <v>381</v>
      </c>
      <c r="B1374" s="218" t="s">
        <v>32</v>
      </c>
      <c r="C1374" s="219" t="s">
        <v>396</v>
      </c>
      <c r="D1374" s="218" t="s">
        <v>127</v>
      </c>
      <c r="E1374" s="220" t="s">
        <v>68</v>
      </c>
      <c r="F1374" s="221" t="s">
        <v>397</v>
      </c>
      <c r="G1374" s="221" t="s">
        <v>398</v>
      </c>
      <c r="H1374" s="131"/>
    </row>
    <row r="1375" spans="1:8" ht="12.75" customHeight="1">
      <c r="A1375" s="139"/>
      <c r="B1375" s="114"/>
      <c r="C1375" s="114"/>
      <c r="D1375" s="140"/>
      <c r="E1375" s="190"/>
      <c r="F1375" s="138"/>
      <c r="G1375" s="138"/>
      <c r="H1375" s="131"/>
    </row>
    <row r="1376" spans="1:8" ht="12.75" customHeight="1">
      <c r="A1376" s="139"/>
      <c r="B1376" s="114"/>
      <c r="C1376" s="114"/>
      <c r="D1376" s="140"/>
      <c r="E1376" s="190"/>
      <c r="F1376" s="138"/>
      <c r="G1376" s="138"/>
      <c r="H1376" s="131"/>
    </row>
    <row r="1377" spans="1:8" ht="12.75" customHeight="1">
      <c r="A1377" s="139"/>
      <c r="B1377" s="140"/>
      <c r="C1377" s="114"/>
      <c r="D1377" s="140"/>
      <c r="E1377" s="143"/>
      <c r="F1377" s="138"/>
      <c r="G1377" s="138"/>
      <c r="H1377" s="131"/>
    </row>
    <row r="1378" spans="1:8" ht="12.75" customHeight="1">
      <c r="A1378" s="703" t="s">
        <v>399</v>
      </c>
      <c r="B1378" s="689"/>
      <c r="C1378" s="689"/>
      <c r="D1378" s="689"/>
      <c r="E1378" s="689"/>
      <c r="F1378" s="591"/>
      <c r="G1378" s="224">
        <f>SUM(G1375:G1377)</f>
        <v>0</v>
      </c>
      <c r="H1378" s="131"/>
    </row>
    <row r="1379" spans="1:8" ht="12.75" customHeight="1">
      <c r="A1379" s="135"/>
      <c r="B1379" s="115"/>
      <c r="C1379" s="115"/>
      <c r="D1379" s="115"/>
      <c r="E1379" s="136"/>
      <c r="F1379" s="137"/>
      <c r="G1379" s="138"/>
      <c r="H1379" s="131"/>
    </row>
    <row r="1380" spans="1:8" ht="12.75" customHeight="1">
      <c r="A1380" s="702" t="s">
        <v>400</v>
      </c>
      <c r="B1380" s="689"/>
      <c r="C1380" s="689"/>
      <c r="D1380" s="689"/>
      <c r="E1380" s="689"/>
      <c r="F1380" s="689"/>
      <c r="G1380" s="591"/>
      <c r="H1380" s="131"/>
    </row>
    <row r="1381" spans="1:8" ht="12.75" customHeight="1">
      <c r="A1381" s="217" t="s">
        <v>381</v>
      </c>
      <c r="B1381" s="218" t="s">
        <v>32</v>
      </c>
      <c r="C1381" s="219" t="s">
        <v>396</v>
      </c>
      <c r="D1381" s="218" t="s">
        <v>127</v>
      </c>
      <c r="E1381" s="220" t="s">
        <v>68</v>
      </c>
      <c r="F1381" s="221" t="s">
        <v>397</v>
      </c>
      <c r="G1381" s="221" t="s">
        <v>398</v>
      </c>
      <c r="H1381" s="131"/>
    </row>
    <row r="1382" spans="1:8" ht="12.75" customHeight="1">
      <c r="A1382" s="142"/>
      <c r="B1382" s="114"/>
      <c r="C1382" s="114" t="str">
        <f>IF(B1382="","",IF(A1382="SINAPI",VLOOKUP(B1382,#REF!,2,0),IF(A1382="COTAÇÃO",VLOOKUP(B1382,#REF!,2,0))))</f>
        <v/>
      </c>
      <c r="D1382" s="114" t="str">
        <f>IF(B1382="","",IF(A1382="SINAPI",VLOOKUP(B1382,#REF!,3,0),IF(A1382="COTAÇÃO",VLOOKUP(B1382,#REF!,3,0))))</f>
        <v/>
      </c>
      <c r="E1382" s="143"/>
      <c r="F1382" s="138" t="str">
        <f>IF(B1382="","",IF('Planilha Orçamentária'!$H$2="NÃO DESONERADO",(IF(A1382="SINAPI",VLOOKUP(B1382,#REF!,4,0),IF(A1382="ORSE",VLOOKUP(B1382,#REF!,4,0),IF(A1382="COTAÇÃO",VLOOKUP(B1382,#REF!,13,0))))),(IF(A1382="SINAPI",VLOOKUP(B1382,#REF!,4,0),IF(A1382="ORSE",VLOOKUP(B1382,#REF!,4,0),IF(A1382="COTAÇÃO",VLOOKUP(B1382,#REF!,13,0)))))))</f>
        <v/>
      </c>
      <c r="G1382" s="138" t="str">
        <f>IF(D1382="","",E1382*F1382)</f>
        <v/>
      </c>
      <c r="H1382" s="131"/>
    </row>
    <row r="1383" spans="1:8" ht="12.75" customHeight="1">
      <c r="A1383" s="703" t="s">
        <v>399</v>
      </c>
      <c r="B1383" s="689"/>
      <c r="C1383" s="689"/>
      <c r="D1383" s="689"/>
      <c r="E1383" s="689"/>
      <c r="F1383" s="591"/>
      <c r="G1383" s="224">
        <f>SUM(G1382)</f>
        <v>0</v>
      </c>
      <c r="H1383" s="131"/>
    </row>
    <row r="1384" spans="1:8" ht="12.75" customHeight="1">
      <c r="A1384" s="135"/>
      <c r="B1384" s="115"/>
      <c r="C1384" s="115"/>
      <c r="D1384" s="115"/>
      <c r="E1384" s="136"/>
      <c r="F1384" s="137"/>
      <c r="G1384" s="141"/>
      <c r="H1384" s="131"/>
    </row>
    <row r="1385" spans="1:8" ht="12.75" customHeight="1">
      <c r="A1385" s="704" t="s">
        <v>401</v>
      </c>
      <c r="B1385" s="689"/>
      <c r="C1385" s="689"/>
      <c r="D1385" s="689"/>
      <c r="E1385" s="689"/>
      <c r="F1385" s="705"/>
      <c r="G1385" s="225" t="str">
        <f>G1367</f>
        <v>R$ 31,19</v>
      </c>
      <c r="H1385" s="131"/>
    </row>
    <row r="1386" spans="1:8" ht="12.75" customHeight="1">
      <c r="A1386" s="206"/>
      <c r="B1386" s="206"/>
      <c r="C1386" s="206"/>
      <c r="D1386" s="206"/>
      <c r="E1386" s="207"/>
      <c r="F1386" s="208"/>
      <c r="G1386" s="209"/>
      <c r="H1386" s="131"/>
    </row>
    <row r="1387" spans="1:8" ht="12.75" customHeight="1">
      <c r="A1387" s="115"/>
      <c r="B1387" s="115"/>
      <c r="C1387" s="115"/>
      <c r="D1387" s="115"/>
      <c r="E1387" s="136"/>
      <c r="F1387" s="137"/>
      <c r="G1387" s="137"/>
      <c r="H1387" s="131"/>
    </row>
    <row r="1388" spans="1:8" ht="12.75" customHeight="1">
      <c r="A1388" s="210" t="s">
        <v>32</v>
      </c>
      <c r="B1388" s="211" t="s">
        <v>24</v>
      </c>
      <c r="C1388" s="698" t="s">
        <v>67</v>
      </c>
      <c r="D1388" s="699"/>
      <c r="E1388" s="699"/>
      <c r="F1388" s="700"/>
      <c r="G1388" s="212" t="s">
        <v>27</v>
      </c>
      <c r="H1388" s="131"/>
    </row>
    <row r="1389" spans="1:8" ht="12.75" customHeight="1">
      <c r="A1389" s="188" t="s">
        <v>517</v>
      </c>
      <c r="B1389" s="182" t="s">
        <v>518</v>
      </c>
      <c r="C1389" s="701" t="s">
        <v>603</v>
      </c>
      <c r="D1389" s="689"/>
      <c r="E1389" s="591"/>
      <c r="F1389" s="229" t="str">
        <f>G1410</f>
        <v>R$ 50,99</v>
      </c>
      <c r="G1389" s="230" t="s">
        <v>133</v>
      </c>
      <c r="H1389" s="131"/>
    </row>
    <row r="1390" spans="1:8" ht="12.75" customHeight="1">
      <c r="A1390" s="702" t="s">
        <v>395</v>
      </c>
      <c r="B1390" s="689"/>
      <c r="C1390" s="689"/>
      <c r="D1390" s="689"/>
      <c r="E1390" s="689"/>
      <c r="F1390" s="689"/>
      <c r="G1390" s="591"/>
      <c r="H1390" s="131"/>
    </row>
    <row r="1391" spans="1:8" ht="12.75" customHeight="1">
      <c r="A1391" s="217" t="s">
        <v>381</v>
      </c>
      <c r="B1391" s="218" t="s">
        <v>32</v>
      </c>
      <c r="C1391" s="219" t="s">
        <v>396</v>
      </c>
      <c r="D1391" s="218" t="s">
        <v>127</v>
      </c>
      <c r="E1391" s="220" t="s">
        <v>68</v>
      </c>
      <c r="F1391" s="221" t="s">
        <v>397</v>
      </c>
      <c r="G1391" s="221" t="s">
        <v>398</v>
      </c>
      <c r="H1391" s="131"/>
    </row>
    <row r="1392" spans="1:8" ht="12.75" customHeight="1">
      <c r="A1392" s="132" t="s">
        <v>542</v>
      </c>
      <c r="B1392" s="133">
        <v>30</v>
      </c>
      <c r="C1392" s="227" t="s">
        <v>604</v>
      </c>
      <c r="D1392" s="133" t="s">
        <v>133</v>
      </c>
      <c r="E1392" s="228">
        <v>1</v>
      </c>
      <c r="F1392" s="205" t="s">
        <v>605</v>
      </c>
      <c r="G1392" s="205" t="s">
        <v>605</v>
      </c>
      <c r="H1392" s="131"/>
    </row>
    <row r="1393" spans="1:8" ht="12.75" customHeight="1">
      <c r="A1393" s="139"/>
      <c r="B1393" s="140"/>
      <c r="C1393" s="114"/>
      <c r="D1393" s="140"/>
      <c r="E1393" s="189"/>
      <c r="F1393" s="138"/>
      <c r="G1393" s="138"/>
      <c r="H1393" s="131"/>
    </row>
    <row r="1394" spans="1:8" ht="12.75" customHeight="1">
      <c r="A1394" s="223"/>
      <c r="B1394" s="223"/>
      <c r="C1394" s="114"/>
      <c r="D1394" s="140"/>
      <c r="E1394" s="189"/>
      <c r="F1394" s="138"/>
      <c r="G1394" s="138"/>
      <c r="H1394" s="131"/>
    </row>
    <row r="1395" spans="1:8" ht="12.75" customHeight="1">
      <c r="A1395" s="142"/>
      <c r="B1395" s="114"/>
      <c r="C1395" s="114" t="str">
        <f>IF(B1395="","",IF(A1395="SINAPI",VLOOKUP(B1395,#REF!,2,0),IF(A1395="COTAÇÃO",VLOOKUP(B1395,#REF!,2,0))))</f>
        <v/>
      </c>
      <c r="D1395" s="114" t="str">
        <f>IF(B1395="","",IF(A1395="SINAPI",VLOOKUP(B1395,#REF!,3,0),IF(A1395="COTAÇÃO",VLOOKUP(B1395,#REF!,3,0))))</f>
        <v/>
      </c>
      <c r="E1395" s="143"/>
      <c r="F1395" s="138" t="str">
        <f>IF(B1395="","",IF('Planilha Orçamentária'!$H$2="NÃO DESONERADO",(IF(A1395="SINAPI",VLOOKUP(B1395,#REF!,4,0),IF(A1395="ORSE",VLOOKUP(B1395,#REF!,4,0),IF(A1395="COTAÇÃO",VLOOKUP(B1395,#REF!,13,0))))),(IF(A1395="SINAPI",VLOOKUP(B1395,#REF!,4,0),IF(A1395="ORSE",VLOOKUP(B1395,#REF!,4,0),IF(A1395="COTAÇÃO",VLOOKUP(B1395,#REF!,13,0)))))))</f>
        <v/>
      </c>
      <c r="G1395" s="138" t="str">
        <f>IF(D1395="","",E1395*F1395)</f>
        <v/>
      </c>
      <c r="H1395" s="131"/>
    </row>
    <row r="1396" spans="1:8" ht="12.75" customHeight="1">
      <c r="A1396" s="703" t="s">
        <v>399</v>
      </c>
      <c r="B1396" s="689"/>
      <c r="C1396" s="689"/>
      <c r="D1396" s="689"/>
      <c r="E1396" s="689"/>
      <c r="F1396" s="591"/>
      <c r="G1396" s="224" t="str">
        <f>G1392</f>
        <v>R$ 50,99</v>
      </c>
      <c r="H1396" s="131"/>
    </row>
    <row r="1397" spans="1:8" ht="12.75" customHeight="1">
      <c r="A1397" s="135"/>
      <c r="B1397" s="115"/>
      <c r="C1397" s="115"/>
      <c r="D1397" s="115"/>
      <c r="E1397" s="136"/>
      <c r="F1397" s="137"/>
      <c r="G1397" s="138"/>
      <c r="H1397" s="131"/>
    </row>
    <row r="1398" spans="1:8" ht="12.75" customHeight="1">
      <c r="A1398" s="702" t="s">
        <v>386</v>
      </c>
      <c r="B1398" s="689"/>
      <c r="C1398" s="689"/>
      <c r="D1398" s="689"/>
      <c r="E1398" s="689"/>
      <c r="F1398" s="689"/>
      <c r="G1398" s="591"/>
      <c r="H1398" s="131"/>
    </row>
    <row r="1399" spans="1:8" ht="12.75" customHeight="1">
      <c r="A1399" s="217" t="s">
        <v>381</v>
      </c>
      <c r="B1399" s="218" t="s">
        <v>32</v>
      </c>
      <c r="C1399" s="219" t="s">
        <v>396</v>
      </c>
      <c r="D1399" s="218" t="s">
        <v>127</v>
      </c>
      <c r="E1399" s="220" t="s">
        <v>68</v>
      </c>
      <c r="F1399" s="221" t="s">
        <v>397</v>
      </c>
      <c r="G1399" s="221" t="s">
        <v>398</v>
      </c>
      <c r="H1399" s="131"/>
    </row>
    <row r="1400" spans="1:8" ht="12.75" customHeight="1">
      <c r="A1400" s="139"/>
      <c r="B1400" s="114"/>
      <c r="C1400" s="114"/>
      <c r="D1400" s="140"/>
      <c r="E1400" s="190"/>
      <c r="F1400" s="138"/>
      <c r="G1400" s="138"/>
      <c r="H1400" s="131"/>
    </row>
    <row r="1401" spans="1:8" ht="12.75" customHeight="1">
      <c r="A1401" s="139"/>
      <c r="B1401" s="114"/>
      <c r="C1401" s="114"/>
      <c r="D1401" s="140"/>
      <c r="E1401" s="190"/>
      <c r="F1401" s="138"/>
      <c r="G1401" s="138"/>
      <c r="H1401" s="131"/>
    </row>
    <row r="1402" spans="1:8" ht="12.75" customHeight="1">
      <c r="A1402" s="139"/>
      <c r="B1402" s="140"/>
      <c r="C1402" s="114"/>
      <c r="D1402" s="140"/>
      <c r="E1402" s="143"/>
      <c r="F1402" s="138"/>
      <c r="G1402" s="138"/>
      <c r="H1402" s="131"/>
    </row>
    <row r="1403" spans="1:8" ht="12.75" customHeight="1">
      <c r="A1403" s="703" t="s">
        <v>399</v>
      </c>
      <c r="B1403" s="689"/>
      <c r="C1403" s="689"/>
      <c r="D1403" s="689"/>
      <c r="E1403" s="689"/>
      <c r="F1403" s="591"/>
      <c r="G1403" s="224">
        <f>SUM(G1400:G1402)</f>
        <v>0</v>
      </c>
      <c r="H1403" s="131"/>
    </row>
    <row r="1404" spans="1:8" ht="12.75" customHeight="1">
      <c r="A1404" s="135"/>
      <c r="B1404" s="115"/>
      <c r="C1404" s="115"/>
      <c r="D1404" s="115"/>
      <c r="E1404" s="136"/>
      <c r="F1404" s="137"/>
      <c r="G1404" s="138"/>
      <c r="H1404" s="131"/>
    </row>
    <row r="1405" spans="1:8" ht="12.75" customHeight="1">
      <c r="A1405" s="702" t="s">
        <v>400</v>
      </c>
      <c r="B1405" s="689"/>
      <c r="C1405" s="689"/>
      <c r="D1405" s="689"/>
      <c r="E1405" s="689"/>
      <c r="F1405" s="689"/>
      <c r="G1405" s="591"/>
      <c r="H1405" s="131"/>
    </row>
    <row r="1406" spans="1:8" ht="12.75" customHeight="1">
      <c r="A1406" s="217" t="s">
        <v>381</v>
      </c>
      <c r="B1406" s="218" t="s">
        <v>32</v>
      </c>
      <c r="C1406" s="219" t="s">
        <v>396</v>
      </c>
      <c r="D1406" s="218" t="s">
        <v>127</v>
      </c>
      <c r="E1406" s="220" t="s">
        <v>68</v>
      </c>
      <c r="F1406" s="221" t="s">
        <v>397</v>
      </c>
      <c r="G1406" s="221" t="s">
        <v>398</v>
      </c>
      <c r="H1406" s="131"/>
    </row>
    <row r="1407" spans="1:8" ht="12.75" customHeight="1">
      <c r="A1407" s="142"/>
      <c r="B1407" s="114"/>
      <c r="C1407" s="114" t="str">
        <f>IF(B1407="","",IF(A1407="SINAPI",VLOOKUP(B1407,#REF!,2,0),IF(A1407="COTAÇÃO",VLOOKUP(B1407,#REF!,2,0))))</f>
        <v/>
      </c>
      <c r="D1407" s="114" t="str">
        <f>IF(B1407="","",IF(A1407="SINAPI",VLOOKUP(B1407,#REF!,3,0),IF(A1407="COTAÇÃO",VLOOKUP(B1407,#REF!,3,0))))</f>
        <v/>
      </c>
      <c r="E1407" s="143"/>
      <c r="F1407" s="138" t="str">
        <f>IF(B1407="","",IF('Planilha Orçamentária'!$H$2="NÃO DESONERADO",(IF(A1407="SINAPI",VLOOKUP(B1407,#REF!,4,0),IF(A1407="ORSE",VLOOKUP(B1407,#REF!,4,0),IF(A1407="COTAÇÃO",VLOOKUP(B1407,#REF!,13,0))))),(IF(A1407="SINAPI",VLOOKUP(B1407,#REF!,4,0),IF(A1407="ORSE",VLOOKUP(B1407,#REF!,4,0),IF(A1407="COTAÇÃO",VLOOKUP(B1407,#REF!,13,0)))))))</f>
        <v/>
      </c>
      <c r="G1407" s="138" t="str">
        <f>IF(D1407="","",E1407*F1407)</f>
        <v/>
      </c>
      <c r="H1407" s="131"/>
    </row>
    <row r="1408" spans="1:8" ht="12.75" customHeight="1">
      <c r="A1408" s="703" t="s">
        <v>399</v>
      </c>
      <c r="B1408" s="689"/>
      <c r="C1408" s="689"/>
      <c r="D1408" s="689"/>
      <c r="E1408" s="689"/>
      <c r="F1408" s="591"/>
      <c r="G1408" s="224">
        <f>SUM(G1407)</f>
        <v>0</v>
      </c>
      <c r="H1408" s="131"/>
    </row>
    <row r="1409" spans="1:8" ht="12.75" customHeight="1">
      <c r="A1409" s="135"/>
      <c r="B1409" s="115"/>
      <c r="C1409" s="115"/>
      <c r="D1409" s="115"/>
      <c r="E1409" s="136"/>
      <c r="F1409" s="137"/>
      <c r="G1409" s="141"/>
      <c r="H1409" s="131"/>
    </row>
    <row r="1410" spans="1:8" ht="12.75" customHeight="1">
      <c r="A1410" s="704" t="s">
        <v>401</v>
      </c>
      <c r="B1410" s="689"/>
      <c r="C1410" s="689"/>
      <c r="D1410" s="689"/>
      <c r="E1410" s="689"/>
      <c r="F1410" s="705"/>
      <c r="G1410" s="225" t="str">
        <f>G1392</f>
        <v>R$ 50,99</v>
      </c>
      <c r="H1410" s="131"/>
    </row>
    <row r="1411" spans="1:8" ht="12.75" customHeight="1">
      <c r="A1411" s="206"/>
      <c r="B1411" s="206"/>
      <c r="C1411" s="206"/>
      <c r="D1411" s="206"/>
      <c r="E1411" s="207"/>
      <c r="F1411" s="208"/>
      <c r="G1411" s="209"/>
      <c r="H1411" s="131"/>
    </row>
    <row r="1412" spans="1:8" ht="12.75" customHeight="1">
      <c r="A1412" s="115"/>
      <c r="B1412" s="115"/>
      <c r="C1412" s="115"/>
      <c r="D1412" s="115"/>
      <c r="E1412" s="136"/>
      <c r="F1412" s="137"/>
      <c r="G1412" s="137"/>
      <c r="H1412" s="131"/>
    </row>
    <row r="1413" spans="1:8" ht="12.75" customHeight="1">
      <c r="A1413" s="210" t="s">
        <v>32</v>
      </c>
      <c r="B1413" s="211" t="s">
        <v>24</v>
      </c>
      <c r="C1413" s="698" t="s">
        <v>67</v>
      </c>
      <c r="D1413" s="699"/>
      <c r="E1413" s="699"/>
      <c r="F1413" s="700"/>
      <c r="G1413" s="212" t="s">
        <v>27</v>
      </c>
      <c r="H1413" s="131"/>
    </row>
    <row r="1414" spans="1:8" ht="12.75" customHeight="1">
      <c r="A1414" s="188" t="s">
        <v>521</v>
      </c>
      <c r="B1414" s="182" t="s">
        <v>522</v>
      </c>
      <c r="C1414" s="701" t="s">
        <v>606</v>
      </c>
      <c r="D1414" s="689"/>
      <c r="E1414" s="591"/>
      <c r="F1414" s="229" t="str">
        <f>G1435</f>
        <v>R$ 1.555,94</v>
      </c>
      <c r="G1414" s="230" t="s">
        <v>27</v>
      </c>
      <c r="H1414" s="131"/>
    </row>
    <row r="1415" spans="1:8" ht="12.75" customHeight="1">
      <c r="A1415" s="702" t="s">
        <v>395</v>
      </c>
      <c r="B1415" s="689"/>
      <c r="C1415" s="689"/>
      <c r="D1415" s="689"/>
      <c r="E1415" s="689"/>
      <c r="F1415" s="689"/>
      <c r="G1415" s="591"/>
      <c r="H1415" s="131"/>
    </row>
    <row r="1416" spans="1:8" ht="12.75" customHeight="1">
      <c r="A1416" s="217" t="s">
        <v>381</v>
      </c>
      <c r="B1416" s="218" t="s">
        <v>32</v>
      </c>
      <c r="C1416" s="219" t="s">
        <v>396</v>
      </c>
      <c r="D1416" s="218" t="s">
        <v>127</v>
      </c>
      <c r="E1416" s="220" t="s">
        <v>68</v>
      </c>
      <c r="F1416" s="221" t="s">
        <v>397</v>
      </c>
      <c r="G1416" s="221" t="s">
        <v>398</v>
      </c>
      <c r="H1416" s="131"/>
    </row>
    <row r="1417" spans="1:8" ht="12.75" customHeight="1">
      <c r="A1417" s="132" t="s">
        <v>542</v>
      </c>
      <c r="B1417" s="133">
        <v>31</v>
      </c>
      <c r="C1417" s="227" t="s">
        <v>607</v>
      </c>
      <c r="D1417" s="133" t="s">
        <v>127</v>
      </c>
      <c r="E1417" s="228">
        <v>1</v>
      </c>
      <c r="F1417" s="199" t="s">
        <v>608</v>
      </c>
      <c r="G1417" s="199" t="s">
        <v>608</v>
      </c>
      <c r="H1417" s="131"/>
    </row>
    <row r="1418" spans="1:8" ht="12.75" customHeight="1">
      <c r="A1418" s="139"/>
      <c r="B1418" s="140"/>
      <c r="C1418" s="114"/>
      <c r="D1418" s="140"/>
      <c r="E1418" s="189"/>
      <c r="F1418" s="138"/>
      <c r="G1418" s="138"/>
      <c r="H1418" s="131"/>
    </row>
    <row r="1419" spans="1:8" ht="12.75" customHeight="1">
      <c r="A1419" s="223"/>
      <c r="B1419" s="223"/>
      <c r="C1419" s="114"/>
      <c r="D1419" s="140"/>
      <c r="E1419" s="189"/>
      <c r="F1419" s="138"/>
      <c r="G1419" s="138"/>
      <c r="H1419" s="131"/>
    </row>
    <row r="1420" spans="1:8" ht="12.75" customHeight="1">
      <c r="A1420" s="142"/>
      <c r="B1420" s="114"/>
      <c r="C1420" s="114" t="str">
        <f>IF(B1420="","",IF(A1420="SINAPI",VLOOKUP(B1420,#REF!,2,0),IF(A1420="COTAÇÃO",VLOOKUP(B1420,#REF!,2,0))))</f>
        <v/>
      </c>
      <c r="D1420" s="114" t="str">
        <f>IF(B1420="","",IF(A1420="SINAPI",VLOOKUP(B1420,#REF!,3,0),IF(A1420="COTAÇÃO",VLOOKUP(B1420,#REF!,3,0))))</f>
        <v/>
      </c>
      <c r="E1420" s="143"/>
      <c r="F1420" s="138" t="str">
        <f>IF(B1420="","",IF('Planilha Orçamentária'!$H$2="NÃO DESONERADO",(IF(A1420="SINAPI",VLOOKUP(B1420,#REF!,4,0),IF(A1420="ORSE",VLOOKUP(B1420,#REF!,4,0),IF(A1420="COTAÇÃO",VLOOKUP(B1420,#REF!,13,0))))),(IF(A1420="SINAPI",VLOOKUP(B1420,#REF!,4,0),IF(A1420="ORSE",VLOOKUP(B1420,#REF!,4,0),IF(A1420="COTAÇÃO",VLOOKUP(B1420,#REF!,13,0)))))))</f>
        <v/>
      </c>
      <c r="G1420" s="138" t="str">
        <f>IF(D1420="","",E1420*F1420)</f>
        <v/>
      </c>
      <c r="H1420" s="131"/>
    </row>
    <row r="1421" spans="1:8" ht="12.75" customHeight="1">
      <c r="A1421" s="703" t="s">
        <v>399</v>
      </c>
      <c r="B1421" s="689"/>
      <c r="C1421" s="689"/>
      <c r="D1421" s="689"/>
      <c r="E1421" s="689"/>
      <c r="F1421" s="591"/>
      <c r="G1421" s="224" t="str">
        <f>G1417</f>
        <v>R$ 1.555,94</v>
      </c>
      <c r="H1421" s="131"/>
    </row>
    <row r="1422" spans="1:8" ht="12.75" customHeight="1">
      <c r="A1422" s="135"/>
      <c r="B1422" s="115"/>
      <c r="C1422" s="115"/>
      <c r="D1422" s="115"/>
      <c r="E1422" s="136"/>
      <c r="F1422" s="137"/>
      <c r="G1422" s="138"/>
      <c r="H1422" s="131"/>
    </row>
    <row r="1423" spans="1:8" ht="12.75" customHeight="1">
      <c r="A1423" s="702" t="s">
        <v>386</v>
      </c>
      <c r="B1423" s="689"/>
      <c r="C1423" s="689"/>
      <c r="D1423" s="689"/>
      <c r="E1423" s="689"/>
      <c r="F1423" s="689"/>
      <c r="G1423" s="591"/>
      <c r="H1423" s="131"/>
    </row>
    <row r="1424" spans="1:8" ht="12.75" customHeight="1">
      <c r="A1424" s="217" t="s">
        <v>381</v>
      </c>
      <c r="B1424" s="218" t="s">
        <v>32</v>
      </c>
      <c r="C1424" s="219" t="s">
        <v>396</v>
      </c>
      <c r="D1424" s="218" t="s">
        <v>127</v>
      </c>
      <c r="E1424" s="220" t="s">
        <v>68</v>
      </c>
      <c r="F1424" s="221" t="s">
        <v>397</v>
      </c>
      <c r="G1424" s="221" t="s">
        <v>398</v>
      </c>
      <c r="H1424" s="131"/>
    </row>
    <row r="1425" spans="1:8" ht="12.75" customHeight="1">
      <c r="A1425" s="139"/>
      <c r="B1425" s="114"/>
      <c r="C1425" s="114"/>
      <c r="D1425" s="140"/>
      <c r="E1425" s="190"/>
      <c r="F1425" s="138"/>
      <c r="G1425" s="138"/>
      <c r="H1425" s="131"/>
    </row>
    <row r="1426" spans="1:8" ht="12.75" customHeight="1">
      <c r="A1426" s="139"/>
      <c r="B1426" s="114"/>
      <c r="C1426" s="114"/>
      <c r="D1426" s="140"/>
      <c r="E1426" s="190"/>
      <c r="F1426" s="138"/>
      <c r="G1426" s="138"/>
      <c r="H1426" s="131"/>
    </row>
    <row r="1427" spans="1:8" ht="12.75" customHeight="1">
      <c r="A1427" s="139"/>
      <c r="B1427" s="140"/>
      <c r="C1427" s="114"/>
      <c r="D1427" s="140"/>
      <c r="E1427" s="143"/>
      <c r="F1427" s="138"/>
      <c r="G1427" s="138"/>
      <c r="H1427" s="131"/>
    </row>
    <row r="1428" spans="1:8" ht="12.75" customHeight="1">
      <c r="A1428" s="703" t="s">
        <v>399</v>
      </c>
      <c r="B1428" s="689"/>
      <c r="C1428" s="689"/>
      <c r="D1428" s="689"/>
      <c r="E1428" s="689"/>
      <c r="F1428" s="591"/>
      <c r="G1428" s="224">
        <f>SUM(G1425:G1427)</f>
        <v>0</v>
      </c>
      <c r="H1428" s="131"/>
    </row>
    <row r="1429" spans="1:8" ht="12.75" customHeight="1">
      <c r="A1429" s="135"/>
      <c r="B1429" s="115"/>
      <c r="C1429" s="115"/>
      <c r="D1429" s="115"/>
      <c r="E1429" s="136"/>
      <c r="F1429" s="137"/>
      <c r="G1429" s="138"/>
      <c r="H1429" s="131"/>
    </row>
    <row r="1430" spans="1:8" ht="12.75" customHeight="1">
      <c r="A1430" s="702" t="s">
        <v>400</v>
      </c>
      <c r="B1430" s="689"/>
      <c r="C1430" s="689"/>
      <c r="D1430" s="689"/>
      <c r="E1430" s="689"/>
      <c r="F1430" s="689"/>
      <c r="G1430" s="591"/>
      <c r="H1430" s="131"/>
    </row>
    <row r="1431" spans="1:8" ht="12.75" customHeight="1">
      <c r="A1431" s="217" t="s">
        <v>381</v>
      </c>
      <c r="B1431" s="218" t="s">
        <v>32</v>
      </c>
      <c r="C1431" s="219" t="s">
        <v>396</v>
      </c>
      <c r="D1431" s="218" t="s">
        <v>127</v>
      </c>
      <c r="E1431" s="220" t="s">
        <v>68</v>
      </c>
      <c r="F1431" s="221" t="s">
        <v>397</v>
      </c>
      <c r="G1431" s="221" t="s">
        <v>398</v>
      </c>
      <c r="H1431" s="131"/>
    </row>
    <row r="1432" spans="1:8" ht="12.75" customHeight="1">
      <c r="A1432" s="142"/>
      <c r="B1432" s="114"/>
      <c r="C1432" s="114" t="str">
        <f>IF(B1432="","",IF(A1432="SINAPI",VLOOKUP(B1432,#REF!,2,0),IF(A1432="COTAÇÃO",VLOOKUP(B1432,#REF!,2,0))))</f>
        <v/>
      </c>
      <c r="D1432" s="114" t="str">
        <f>IF(B1432="","",IF(A1432="SINAPI",VLOOKUP(B1432,#REF!,3,0),IF(A1432="COTAÇÃO",VLOOKUP(B1432,#REF!,3,0))))</f>
        <v/>
      </c>
      <c r="E1432" s="143"/>
      <c r="F1432" s="138" t="str">
        <f>IF(B1432="","",IF('Planilha Orçamentária'!$H$2="NÃO DESONERADO",(IF(A1432="SINAPI",VLOOKUP(B1432,#REF!,4,0),IF(A1432="ORSE",VLOOKUP(B1432,#REF!,4,0),IF(A1432="COTAÇÃO",VLOOKUP(B1432,#REF!,13,0))))),(IF(A1432="SINAPI",VLOOKUP(B1432,#REF!,4,0),IF(A1432="ORSE",VLOOKUP(B1432,#REF!,4,0),IF(A1432="COTAÇÃO",VLOOKUP(B1432,#REF!,13,0)))))))</f>
        <v/>
      </c>
      <c r="G1432" s="138" t="str">
        <f>IF(D1432="","",E1432*F1432)</f>
        <v/>
      </c>
      <c r="H1432" s="131"/>
    </row>
    <row r="1433" spans="1:8" ht="12.75" customHeight="1">
      <c r="A1433" s="703" t="s">
        <v>399</v>
      </c>
      <c r="B1433" s="689"/>
      <c r="C1433" s="689"/>
      <c r="D1433" s="689"/>
      <c r="E1433" s="689"/>
      <c r="F1433" s="591"/>
      <c r="G1433" s="224">
        <f>SUM(G1432)</f>
        <v>0</v>
      </c>
      <c r="H1433" s="131"/>
    </row>
    <row r="1434" spans="1:8" ht="12.75" customHeight="1">
      <c r="A1434" s="135"/>
      <c r="B1434" s="115"/>
      <c r="C1434" s="115"/>
      <c r="D1434" s="115"/>
      <c r="E1434" s="136"/>
      <c r="F1434" s="137"/>
      <c r="G1434" s="141"/>
      <c r="H1434" s="131"/>
    </row>
    <row r="1435" spans="1:8" ht="12.75" customHeight="1">
      <c r="A1435" s="704" t="s">
        <v>401</v>
      </c>
      <c r="B1435" s="689"/>
      <c r="C1435" s="689"/>
      <c r="D1435" s="689"/>
      <c r="E1435" s="689"/>
      <c r="F1435" s="705"/>
      <c r="G1435" s="225" t="str">
        <f>G1417</f>
        <v>R$ 1.555,94</v>
      </c>
      <c r="H1435" s="131"/>
    </row>
    <row r="1436" spans="1:8" ht="12.75" customHeight="1">
      <c r="A1436" s="206"/>
      <c r="B1436" s="206"/>
      <c r="C1436" s="206"/>
      <c r="D1436" s="206"/>
      <c r="E1436" s="207"/>
      <c r="F1436" s="208"/>
      <c r="G1436" s="209"/>
      <c r="H1436" s="131"/>
    </row>
    <row r="1437" spans="1:8" ht="12.75" customHeight="1">
      <c r="A1437" s="115"/>
      <c r="B1437" s="115"/>
      <c r="C1437" s="115"/>
      <c r="D1437" s="115"/>
      <c r="E1437" s="136"/>
      <c r="F1437" s="137"/>
      <c r="G1437" s="137"/>
      <c r="H1437" s="131"/>
    </row>
    <row r="1438" spans="1:8" ht="12.75" customHeight="1">
      <c r="A1438" s="210" t="s">
        <v>32</v>
      </c>
      <c r="B1438" s="211" t="s">
        <v>24</v>
      </c>
      <c r="C1438" s="698" t="s">
        <v>67</v>
      </c>
      <c r="D1438" s="699"/>
      <c r="E1438" s="699"/>
      <c r="F1438" s="700"/>
      <c r="G1438" s="212" t="s">
        <v>27</v>
      </c>
      <c r="H1438" s="131"/>
    </row>
    <row r="1439" spans="1:8" ht="12.75" customHeight="1">
      <c r="A1439" s="188" t="s">
        <v>525</v>
      </c>
      <c r="B1439" s="182" t="s">
        <v>526</v>
      </c>
      <c r="C1439" s="701" t="s">
        <v>609</v>
      </c>
      <c r="D1439" s="689"/>
      <c r="E1439" s="591"/>
      <c r="F1439" s="229" t="str">
        <f>G1460</f>
        <v>R$ 6.032,46</v>
      </c>
      <c r="G1439" s="230" t="s">
        <v>27</v>
      </c>
      <c r="H1439" s="131"/>
    </row>
    <row r="1440" spans="1:8" ht="12.75" customHeight="1">
      <c r="A1440" s="702" t="s">
        <v>395</v>
      </c>
      <c r="B1440" s="689"/>
      <c r="C1440" s="689"/>
      <c r="D1440" s="689"/>
      <c r="E1440" s="689"/>
      <c r="F1440" s="689"/>
      <c r="G1440" s="591"/>
      <c r="H1440" s="131"/>
    </row>
    <row r="1441" spans="1:8" ht="12.75" customHeight="1">
      <c r="A1441" s="217" t="s">
        <v>381</v>
      </c>
      <c r="B1441" s="218" t="s">
        <v>32</v>
      </c>
      <c r="C1441" s="219" t="s">
        <v>396</v>
      </c>
      <c r="D1441" s="218" t="s">
        <v>127</v>
      </c>
      <c r="E1441" s="220" t="s">
        <v>68</v>
      </c>
      <c r="F1441" s="221" t="s">
        <v>397</v>
      </c>
      <c r="G1441" s="221" t="s">
        <v>398</v>
      </c>
      <c r="H1441" s="131"/>
    </row>
    <row r="1442" spans="1:8" ht="12.75" customHeight="1">
      <c r="A1442" s="132" t="s">
        <v>542</v>
      </c>
      <c r="B1442" s="133">
        <v>32</v>
      </c>
      <c r="C1442" s="227" t="s">
        <v>610</v>
      </c>
      <c r="D1442" s="133" t="s">
        <v>127</v>
      </c>
      <c r="E1442" s="228">
        <v>1</v>
      </c>
      <c r="F1442" s="205" t="s">
        <v>611</v>
      </c>
      <c r="G1442" s="205" t="s">
        <v>611</v>
      </c>
      <c r="H1442" s="131"/>
    </row>
    <row r="1443" spans="1:8" ht="12.75" customHeight="1">
      <c r="A1443" s="139"/>
      <c r="B1443" s="140"/>
      <c r="C1443" s="114"/>
      <c r="D1443" s="140"/>
      <c r="E1443" s="189"/>
      <c r="F1443" s="138"/>
      <c r="G1443" s="138"/>
      <c r="H1443" s="131"/>
    </row>
    <row r="1444" spans="1:8" ht="12.75" customHeight="1">
      <c r="A1444" s="223"/>
      <c r="B1444" s="223"/>
      <c r="C1444" s="114"/>
      <c r="D1444" s="140"/>
      <c r="E1444" s="189"/>
      <c r="F1444" s="138"/>
      <c r="G1444" s="138"/>
      <c r="H1444" s="131"/>
    </row>
    <row r="1445" spans="1:8" ht="12.75" customHeight="1">
      <c r="A1445" s="142"/>
      <c r="B1445" s="114"/>
      <c r="C1445" s="114" t="str">
        <f>IF(B1445="","",IF(A1445="SINAPI",VLOOKUP(B1445,#REF!,2,0),IF(A1445="COTAÇÃO",VLOOKUP(B1445,#REF!,2,0))))</f>
        <v/>
      </c>
      <c r="D1445" s="114" t="str">
        <f>IF(B1445="","",IF(A1445="SINAPI",VLOOKUP(B1445,#REF!,3,0),IF(A1445="COTAÇÃO",VLOOKUP(B1445,#REF!,3,0))))</f>
        <v/>
      </c>
      <c r="E1445" s="143"/>
      <c r="F1445" s="138" t="str">
        <f>IF(B1445="","",IF('Planilha Orçamentária'!$H$2="NÃO DESONERADO",(IF(A1445="SINAPI",VLOOKUP(B1445,#REF!,4,0),IF(A1445="ORSE",VLOOKUP(B1445,#REF!,4,0),IF(A1445="COTAÇÃO",VLOOKUP(B1445,#REF!,13,0))))),(IF(A1445="SINAPI",VLOOKUP(B1445,#REF!,4,0),IF(A1445="ORSE",VLOOKUP(B1445,#REF!,4,0),IF(A1445="COTAÇÃO",VLOOKUP(B1445,#REF!,13,0)))))))</f>
        <v/>
      </c>
      <c r="G1445" s="138" t="str">
        <f>IF(D1445="","",E1445*F1445)</f>
        <v/>
      </c>
      <c r="H1445" s="131"/>
    </row>
    <row r="1446" spans="1:8" ht="12.75" customHeight="1">
      <c r="A1446" s="703" t="s">
        <v>399</v>
      </c>
      <c r="B1446" s="689"/>
      <c r="C1446" s="689"/>
      <c r="D1446" s="689"/>
      <c r="E1446" s="689"/>
      <c r="F1446" s="591"/>
      <c r="G1446" s="224" t="str">
        <f>G1442</f>
        <v>R$ 6.032,46</v>
      </c>
      <c r="H1446" s="131"/>
    </row>
    <row r="1447" spans="1:8" ht="12.75" customHeight="1">
      <c r="A1447" s="135"/>
      <c r="B1447" s="115"/>
      <c r="C1447" s="115"/>
      <c r="D1447" s="115"/>
      <c r="E1447" s="136"/>
      <c r="F1447" s="137"/>
      <c r="G1447" s="138"/>
      <c r="H1447" s="131"/>
    </row>
    <row r="1448" spans="1:8" ht="12.75" customHeight="1">
      <c r="A1448" s="702" t="s">
        <v>386</v>
      </c>
      <c r="B1448" s="689"/>
      <c r="C1448" s="689"/>
      <c r="D1448" s="689"/>
      <c r="E1448" s="689"/>
      <c r="F1448" s="689"/>
      <c r="G1448" s="591"/>
      <c r="H1448" s="131"/>
    </row>
    <row r="1449" spans="1:8" ht="12.75" customHeight="1">
      <c r="A1449" s="217" t="s">
        <v>381</v>
      </c>
      <c r="B1449" s="218" t="s">
        <v>32</v>
      </c>
      <c r="C1449" s="219" t="s">
        <v>396</v>
      </c>
      <c r="D1449" s="218" t="s">
        <v>127</v>
      </c>
      <c r="E1449" s="220" t="s">
        <v>68</v>
      </c>
      <c r="F1449" s="221" t="s">
        <v>397</v>
      </c>
      <c r="G1449" s="221" t="s">
        <v>398</v>
      </c>
      <c r="H1449" s="131"/>
    </row>
    <row r="1450" spans="1:8" ht="12.75" customHeight="1">
      <c r="A1450" s="139"/>
      <c r="B1450" s="114"/>
      <c r="C1450" s="114"/>
      <c r="D1450" s="140"/>
      <c r="E1450" s="190"/>
      <c r="F1450" s="138"/>
      <c r="G1450" s="138"/>
      <c r="H1450" s="131"/>
    </row>
    <row r="1451" spans="1:8" ht="12.75" customHeight="1">
      <c r="A1451" s="139"/>
      <c r="B1451" s="114"/>
      <c r="C1451" s="114"/>
      <c r="D1451" s="140"/>
      <c r="E1451" s="190"/>
      <c r="F1451" s="138"/>
      <c r="G1451" s="138"/>
      <c r="H1451" s="131"/>
    </row>
    <row r="1452" spans="1:8" ht="12.75" customHeight="1">
      <c r="A1452" s="139"/>
      <c r="B1452" s="140"/>
      <c r="C1452" s="114"/>
      <c r="D1452" s="140"/>
      <c r="E1452" s="143"/>
      <c r="F1452" s="138"/>
      <c r="G1452" s="138"/>
      <c r="H1452" s="131"/>
    </row>
    <row r="1453" spans="1:8" ht="12.75" customHeight="1">
      <c r="A1453" s="703" t="s">
        <v>399</v>
      </c>
      <c r="B1453" s="689"/>
      <c r="C1453" s="689"/>
      <c r="D1453" s="689"/>
      <c r="E1453" s="689"/>
      <c r="F1453" s="591"/>
      <c r="G1453" s="224">
        <f>SUM(G1450:G1452)</f>
        <v>0</v>
      </c>
      <c r="H1453" s="131"/>
    </row>
    <row r="1454" spans="1:8" ht="12.75" customHeight="1">
      <c r="A1454" s="135"/>
      <c r="B1454" s="115"/>
      <c r="C1454" s="115"/>
      <c r="D1454" s="115"/>
      <c r="E1454" s="136"/>
      <c r="F1454" s="137"/>
      <c r="G1454" s="138"/>
      <c r="H1454" s="131"/>
    </row>
    <row r="1455" spans="1:8" ht="12.75" customHeight="1">
      <c r="A1455" s="702" t="s">
        <v>400</v>
      </c>
      <c r="B1455" s="689"/>
      <c r="C1455" s="689"/>
      <c r="D1455" s="689"/>
      <c r="E1455" s="689"/>
      <c r="F1455" s="689"/>
      <c r="G1455" s="591"/>
      <c r="H1455" s="131"/>
    </row>
    <row r="1456" spans="1:8" ht="12.75" customHeight="1">
      <c r="A1456" s="217" t="s">
        <v>381</v>
      </c>
      <c r="B1456" s="218" t="s">
        <v>32</v>
      </c>
      <c r="C1456" s="219" t="s">
        <v>396</v>
      </c>
      <c r="D1456" s="218" t="s">
        <v>127</v>
      </c>
      <c r="E1456" s="220" t="s">
        <v>68</v>
      </c>
      <c r="F1456" s="221" t="s">
        <v>397</v>
      </c>
      <c r="G1456" s="221" t="s">
        <v>398</v>
      </c>
      <c r="H1456" s="131"/>
    </row>
    <row r="1457" spans="1:8" ht="12.75" customHeight="1">
      <c r="A1457" s="142"/>
      <c r="B1457" s="114"/>
      <c r="C1457" s="114" t="str">
        <f>IF(B1457="","",IF(A1457="SINAPI",VLOOKUP(B1457,#REF!,2,0),IF(A1457="COTAÇÃO",VLOOKUP(B1457,#REF!,2,0))))</f>
        <v/>
      </c>
      <c r="D1457" s="114" t="str">
        <f>IF(B1457="","",IF(A1457="SINAPI",VLOOKUP(B1457,#REF!,3,0),IF(A1457="COTAÇÃO",VLOOKUP(B1457,#REF!,3,0))))</f>
        <v/>
      </c>
      <c r="E1457" s="143"/>
      <c r="F1457" s="138" t="str">
        <f>IF(B1457="","",IF('Planilha Orçamentária'!$H$2="NÃO DESONERADO",(IF(A1457="SINAPI",VLOOKUP(B1457,#REF!,4,0),IF(A1457="ORSE",VLOOKUP(B1457,#REF!,4,0),IF(A1457="COTAÇÃO",VLOOKUP(B1457,#REF!,13,0))))),(IF(A1457="SINAPI",VLOOKUP(B1457,#REF!,4,0),IF(A1457="ORSE",VLOOKUP(B1457,#REF!,4,0),IF(A1457="COTAÇÃO",VLOOKUP(B1457,#REF!,13,0)))))))</f>
        <v/>
      </c>
      <c r="G1457" s="138" t="str">
        <f>IF(D1457="","",E1457*F1457)</f>
        <v/>
      </c>
      <c r="H1457" s="131"/>
    </row>
    <row r="1458" spans="1:8" ht="12.75" customHeight="1">
      <c r="A1458" s="703" t="s">
        <v>399</v>
      </c>
      <c r="B1458" s="689"/>
      <c r="C1458" s="689"/>
      <c r="D1458" s="689"/>
      <c r="E1458" s="689"/>
      <c r="F1458" s="591"/>
      <c r="G1458" s="224">
        <f>SUM(G1457)</f>
        <v>0</v>
      </c>
      <c r="H1458" s="131"/>
    </row>
    <row r="1459" spans="1:8" ht="12.75" customHeight="1">
      <c r="A1459" s="135"/>
      <c r="B1459" s="115"/>
      <c r="C1459" s="115"/>
      <c r="D1459" s="115"/>
      <c r="E1459" s="136"/>
      <c r="F1459" s="137"/>
      <c r="G1459" s="141"/>
      <c r="H1459" s="131"/>
    </row>
    <row r="1460" spans="1:8" ht="12.75" customHeight="1">
      <c r="A1460" s="704" t="s">
        <v>401</v>
      </c>
      <c r="B1460" s="689"/>
      <c r="C1460" s="689"/>
      <c r="D1460" s="689"/>
      <c r="E1460" s="689"/>
      <c r="F1460" s="705"/>
      <c r="G1460" s="225" t="str">
        <f>G1442</f>
        <v>R$ 6.032,46</v>
      </c>
      <c r="H1460" s="131"/>
    </row>
    <row r="1461" spans="1:8" ht="12.75" customHeight="1">
      <c r="A1461" s="206"/>
      <c r="B1461" s="206"/>
      <c r="C1461" s="206"/>
      <c r="D1461" s="206"/>
      <c r="E1461" s="207"/>
      <c r="F1461" s="208"/>
      <c r="G1461" s="209"/>
      <c r="H1461" s="131"/>
    </row>
    <row r="1462" spans="1:8" ht="12.75" customHeight="1">
      <c r="A1462" s="115"/>
      <c r="B1462" s="115"/>
      <c r="C1462" s="115"/>
      <c r="D1462" s="115"/>
      <c r="E1462" s="136"/>
      <c r="F1462" s="137"/>
      <c r="G1462" s="137"/>
      <c r="H1462" s="131"/>
    </row>
    <row r="1463" spans="1:8" ht="12.75" customHeight="1">
      <c r="A1463" s="210" t="s">
        <v>32</v>
      </c>
      <c r="B1463" s="211" t="s">
        <v>24</v>
      </c>
      <c r="C1463" s="698" t="s">
        <v>67</v>
      </c>
      <c r="D1463" s="699"/>
      <c r="E1463" s="699"/>
      <c r="F1463" s="700"/>
      <c r="G1463" s="212" t="s">
        <v>27</v>
      </c>
      <c r="H1463" s="131"/>
    </row>
    <row r="1464" spans="1:8" ht="12.75" customHeight="1">
      <c r="A1464" s="188" t="s">
        <v>529</v>
      </c>
      <c r="B1464" s="182" t="s">
        <v>530</v>
      </c>
      <c r="C1464" s="701" t="s">
        <v>612</v>
      </c>
      <c r="D1464" s="689"/>
      <c r="E1464" s="591"/>
      <c r="F1464" s="229" t="str">
        <f>G1485</f>
        <v>R$ 934,66</v>
      </c>
      <c r="G1464" s="230" t="s">
        <v>27</v>
      </c>
      <c r="H1464" s="131"/>
    </row>
    <row r="1465" spans="1:8" ht="12.75" customHeight="1">
      <c r="A1465" s="702" t="s">
        <v>395</v>
      </c>
      <c r="B1465" s="689"/>
      <c r="C1465" s="689"/>
      <c r="D1465" s="689"/>
      <c r="E1465" s="689"/>
      <c r="F1465" s="689"/>
      <c r="G1465" s="591"/>
      <c r="H1465" s="131"/>
    </row>
    <row r="1466" spans="1:8" ht="12.75" customHeight="1">
      <c r="A1466" s="217" t="s">
        <v>381</v>
      </c>
      <c r="B1466" s="218" t="s">
        <v>32</v>
      </c>
      <c r="C1466" s="219" t="s">
        <v>396</v>
      </c>
      <c r="D1466" s="218" t="s">
        <v>127</v>
      </c>
      <c r="E1466" s="220" t="s">
        <v>68</v>
      </c>
      <c r="F1466" s="221" t="s">
        <v>397</v>
      </c>
      <c r="G1466" s="221" t="s">
        <v>398</v>
      </c>
      <c r="H1466" s="131"/>
    </row>
    <row r="1467" spans="1:8" ht="12.75" customHeight="1">
      <c r="A1467" s="132" t="s">
        <v>542</v>
      </c>
      <c r="B1467" s="133">
        <v>33</v>
      </c>
      <c r="C1467" s="227" t="s">
        <v>613</v>
      </c>
      <c r="D1467" s="133" t="s">
        <v>127</v>
      </c>
      <c r="E1467" s="228">
        <v>1</v>
      </c>
      <c r="F1467" s="205" t="s">
        <v>614</v>
      </c>
      <c r="G1467" s="205" t="s">
        <v>614</v>
      </c>
      <c r="H1467" s="131"/>
    </row>
    <row r="1468" spans="1:8" ht="12.75" customHeight="1">
      <c r="A1468" s="139"/>
      <c r="B1468" s="140"/>
      <c r="C1468" s="114"/>
      <c r="D1468" s="140"/>
      <c r="E1468" s="189"/>
      <c r="F1468" s="138"/>
      <c r="G1468" s="138"/>
      <c r="H1468" s="131"/>
    </row>
    <row r="1469" spans="1:8" ht="12.75" customHeight="1">
      <c r="A1469" s="223"/>
      <c r="B1469" s="223"/>
      <c r="C1469" s="114"/>
      <c r="D1469" s="140"/>
      <c r="E1469" s="189"/>
      <c r="F1469" s="138"/>
      <c r="G1469" s="138"/>
      <c r="H1469" s="131"/>
    </row>
    <row r="1470" spans="1:8" ht="12.75" customHeight="1">
      <c r="A1470" s="142"/>
      <c r="B1470" s="114"/>
      <c r="C1470" s="114" t="str">
        <f>IF(B1470="","",IF(A1470="SINAPI",VLOOKUP(B1470,#REF!,2,0),IF(A1470="COTAÇÃO",VLOOKUP(B1470,#REF!,2,0))))</f>
        <v/>
      </c>
      <c r="D1470" s="114" t="str">
        <f>IF(B1470="","",IF(A1470="SINAPI",VLOOKUP(B1470,#REF!,3,0),IF(A1470="COTAÇÃO",VLOOKUP(B1470,#REF!,3,0))))</f>
        <v/>
      </c>
      <c r="E1470" s="143"/>
      <c r="F1470" s="138" t="str">
        <f>IF(B1470="","",IF('Planilha Orçamentária'!$H$2="NÃO DESONERADO",(IF(A1470="SINAPI",VLOOKUP(B1470,#REF!,4,0),IF(A1470="ORSE",VLOOKUP(B1470,#REF!,4,0),IF(A1470="COTAÇÃO",VLOOKUP(B1470,#REF!,13,0))))),(IF(A1470="SINAPI",VLOOKUP(B1470,#REF!,4,0),IF(A1470="ORSE",VLOOKUP(B1470,#REF!,4,0),IF(A1470="COTAÇÃO",VLOOKUP(B1470,#REF!,13,0)))))))</f>
        <v/>
      </c>
      <c r="G1470" s="138" t="str">
        <f>IF(D1470="","",E1470*F1470)</f>
        <v/>
      </c>
      <c r="H1470" s="131"/>
    </row>
    <row r="1471" spans="1:8" ht="12.75" customHeight="1">
      <c r="A1471" s="703" t="s">
        <v>399</v>
      </c>
      <c r="B1471" s="689"/>
      <c r="C1471" s="689"/>
      <c r="D1471" s="689"/>
      <c r="E1471" s="689"/>
      <c r="F1471" s="591"/>
      <c r="G1471" s="224" t="str">
        <f>G1467</f>
        <v>R$ 934,66</v>
      </c>
      <c r="H1471" s="131"/>
    </row>
    <row r="1472" spans="1:8" ht="12.75" customHeight="1">
      <c r="A1472" s="135"/>
      <c r="B1472" s="115"/>
      <c r="C1472" s="115"/>
      <c r="D1472" s="115"/>
      <c r="E1472" s="136"/>
      <c r="F1472" s="137"/>
      <c r="G1472" s="138"/>
      <c r="H1472" s="131"/>
    </row>
    <row r="1473" spans="1:8" ht="12.75" customHeight="1">
      <c r="A1473" s="702" t="s">
        <v>386</v>
      </c>
      <c r="B1473" s="689"/>
      <c r="C1473" s="689"/>
      <c r="D1473" s="689"/>
      <c r="E1473" s="689"/>
      <c r="F1473" s="689"/>
      <c r="G1473" s="591"/>
      <c r="H1473" s="131"/>
    </row>
    <row r="1474" spans="1:8" ht="12.75" customHeight="1">
      <c r="A1474" s="217" t="s">
        <v>381</v>
      </c>
      <c r="B1474" s="218" t="s">
        <v>32</v>
      </c>
      <c r="C1474" s="219" t="s">
        <v>396</v>
      </c>
      <c r="D1474" s="218" t="s">
        <v>127</v>
      </c>
      <c r="E1474" s="220" t="s">
        <v>68</v>
      </c>
      <c r="F1474" s="221" t="s">
        <v>397</v>
      </c>
      <c r="G1474" s="221" t="s">
        <v>398</v>
      </c>
      <c r="H1474" s="131"/>
    </row>
    <row r="1475" spans="1:8" ht="12.75" customHeight="1">
      <c r="A1475" s="139"/>
      <c r="B1475" s="114"/>
      <c r="C1475" s="114"/>
      <c r="D1475" s="140"/>
      <c r="E1475" s="190"/>
      <c r="F1475" s="138"/>
      <c r="G1475" s="138"/>
      <c r="H1475" s="131"/>
    </row>
    <row r="1476" spans="1:8" ht="12.75" customHeight="1">
      <c r="A1476" s="139"/>
      <c r="B1476" s="114"/>
      <c r="C1476" s="114"/>
      <c r="D1476" s="140"/>
      <c r="E1476" s="190"/>
      <c r="F1476" s="138"/>
      <c r="G1476" s="138"/>
      <c r="H1476" s="131"/>
    </row>
    <row r="1477" spans="1:8" ht="12.75" customHeight="1">
      <c r="A1477" s="139"/>
      <c r="B1477" s="140"/>
      <c r="C1477" s="114"/>
      <c r="D1477" s="140"/>
      <c r="E1477" s="143"/>
      <c r="F1477" s="138"/>
      <c r="G1477" s="138"/>
      <c r="H1477" s="131"/>
    </row>
    <row r="1478" spans="1:8" ht="12.75" customHeight="1">
      <c r="A1478" s="703" t="s">
        <v>399</v>
      </c>
      <c r="B1478" s="689"/>
      <c r="C1478" s="689"/>
      <c r="D1478" s="689"/>
      <c r="E1478" s="689"/>
      <c r="F1478" s="591"/>
      <c r="G1478" s="224">
        <f>SUM(G1475:G1477)</f>
        <v>0</v>
      </c>
      <c r="H1478" s="131"/>
    </row>
    <row r="1479" spans="1:8" ht="12.75" customHeight="1">
      <c r="A1479" s="135"/>
      <c r="B1479" s="115"/>
      <c r="C1479" s="115"/>
      <c r="D1479" s="115"/>
      <c r="E1479" s="136"/>
      <c r="F1479" s="137"/>
      <c r="G1479" s="138"/>
      <c r="H1479" s="131"/>
    </row>
    <row r="1480" spans="1:8" ht="12.75" customHeight="1">
      <c r="A1480" s="702" t="s">
        <v>400</v>
      </c>
      <c r="B1480" s="689"/>
      <c r="C1480" s="689"/>
      <c r="D1480" s="689"/>
      <c r="E1480" s="689"/>
      <c r="F1480" s="689"/>
      <c r="G1480" s="591"/>
      <c r="H1480" s="131"/>
    </row>
    <row r="1481" spans="1:8" ht="12.75" customHeight="1">
      <c r="A1481" s="217" t="s">
        <v>381</v>
      </c>
      <c r="B1481" s="218" t="s">
        <v>32</v>
      </c>
      <c r="C1481" s="219" t="s">
        <v>396</v>
      </c>
      <c r="D1481" s="218" t="s">
        <v>127</v>
      </c>
      <c r="E1481" s="220" t="s">
        <v>68</v>
      </c>
      <c r="F1481" s="221" t="s">
        <v>397</v>
      </c>
      <c r="G1481" s="221" t="s">
        <v>398</v>
      </c>
      <c r="H1481" s="131"/>
    </row>
    <row r="1482" spans="1:8" ht="12.75" customHeight="1">
      <c r="A1482" s="142"/>
      <c r="B1482" s="114"/>
      <c r="C1482" s="114" t="str">
        <f>IF(B1482="","",IF(A1482="SINAPI",VLOOKUP(B1482,#REF!,2,0),IF(A1482="COTAÇÃO",VLOOKUP(B1482,#REF!,2,0))))</f>
        <v/>
      </c>
      <c r="D1482" s="114" t="str">
        <f>IF(B1482="","",IF(A1482="SINAPI",VLOOKUP(B1482,#REF!,3,0),IF(A1482="COTAÇÃO",VLOOKUP(B1482,#REF!,3,0))))</f>
        <v/>
      </c>
      <c r="E1482" s="143"/>
      <c r="F1482" s="138" t="str">
        <f>IF(B1482="","",IF('Planilha Orçamentária'!$H$2="NÃO DESONERADO",(IF(A1482="SINAPI",VLOOKUP(B1482,#REF!,4,0),IF(A1482="ORSE",VLOOKUP(B1482,#REF!,4,0),IF(A1482="COTAÇÃO",VLOOKUP(B1482,#REF!,13,0))))),(IF(A1482="SINAPI",VLOOKUP(B1482,#REF!,4,0),IF(A1482="ORSE",VLOOKUP(B1482,#REF!,4,0),IF(A1482="COTAÇÃO",VLOOKUP(B1482,#REF!,13,0)))))))</f>
        <v/>
      </c>
      <c r="G1482" s="138" t="str">
        <f>IF(D1482="","",E1482*F1482)</f>
        <v/>
      </c>
      <c r="H1482" s="131"/>
    </row>
    <row r="1483" spans="1:8" ht="12.75" customHeight="1">
      <c r="A1483" s="703" t="s">
        <v>399</v>
      </c>
      <c r="B1483" s="689"/>
      <c r="C1483" s="689"/>
      <c r="D1483" s="689"/>
      <c r="E1483" s="689"/>
      <c r="F1483" s="591"/>
      <c r="G1483" s="224">
        <f>SUM(G1482)</f>
        <v>0</v>
      </c>
      <c r="H1483" s="131"/>
    </row>
    <row r="1484" spans="1:8" ht="12.75" customHeight="1">
      <c r="A1484" s="135"/>
      <c r="B1484" s="115"/>
      <c r="C1484" s="115"/>
      <c r="D1484" s="115"/>
      <c r="E1484" s="136"/>
      <c r="F1484" s="137"/>
      <c r="G1484" s="141"/>
      <c r="H1484" s="131"/>
    </row>
    <row r="1485" spans="1:8" ht="12.75" customHeight="1">
      <c r="A1485" s="704" t="s">
        <v>401</v>
      </c>
      <c r="B1485" s="689"/>
      <c r="C1485" s="689"/>
      <c r="D1485" s="689"/>
      <c r="E1485" s="689"/>
      <c r="F1485" s="705"/>
      <c r="G1485" s="225" t="str">
        <f>G1467</f>
        <v>R$ 934,66</v>
      </c>
      <c r="H1485" s="131"/>
    </row>
    <row r="1486" spans="1:8" ht="12.75" customHeight="1">
      <c r="A1486" s="206"/>
      <c r="B1486" s="206"/>
      <c r="C1486" s="206"/>
      <c r="D1486" s="206"/>
      <c r="E1486" s="207"/>
      <c r="F1486" s="208"/>
      <c r="G1486" s="209"/>
      <c r="H1486" s="131"/>
    </row>
    <row r="1487" spans="1:8" ht="12.75" customHeight="1">
      <c r="A1487" s="115"/>
      <c r="B1487" s="115"/>
      <c r="C1487" s="115"/>
      <c r="D1487" s="115"/>
      <c r="E1487" s="136"/>
      <c r="F1487" s="137"/>
      <c r="G1487" s="137"/>
      <c r="H1487" s="131"/>
    </row>
    <row r="1488" spans="1:8" ht="12.75" customHeight="1">
      <c r="A1488" s="210" t="s">
        <v>32</v>
      </c>
      <c r="B1488" s="211" t="s">
        <v>24</v>
      </c>
      <c r="C1488" s="698" t="s">
        <v>67</v>
      </c>
      <c r="D1488" s="699"/>
      <c r="E1488" s="699"/>
      <c r="F1488" s="700"/>
      <c r="G1488" s="212" t="s">
        <v>27</v>
      </c>
      <c r="H1488" s="131"/>
    </row>
    <row r="1489" spans="1:8" ht="12.75" customHeight="1">
      <c r="A1489" s="188" t="s">
        <v>533</v>
      </c>
      <c r="B1489" s="182" t="s">
        <v>534</v>
      </c>
      <c r="C1489" s="701" t="s">
        <v>615</v>
      </c>
      <c r="D1489" s="689"/>
      <c r="E1489" s="591"/>
      <c r="F1489" s="229" t="str">
        <f>G1510</f>
        <v>R$ 93,64</v>
      </c>
      <c r="G1489" s="230" t="s">
        <v>388</v>
      </c>
      <c r="H1489" s="131"/>
    </row>
    <row r="1490" spans="1:8" ht="12.75" customHeight="1">
      <c r="A1490" s="702" t="s">
        <v>395</v>
      </c>
      <c r="B1490" s="689"/>
      <c r="C1490" s="689"/>
      <c r="D1490" s="689"/>
      <c r="E1490" s="689"/>
      <c r="F1490" s="689"/>
      <c r="G1490" s="591"/>
      <c r="H1490" s="131"/>
    </row>
    <row r="1491" spans="1:8" ht="12.75" customHeight="1">
      <c r="A1491" s="217" t="s">
        <v>381</v>
      </c>
      <c r="B1491" s="218" t="s">
        <v>32</v>
      </c>
      <c r="C1491" s="219" t="s">
        <v>396</v>
      </c>
      <c r="D1491" s="218" t="s">
        <v>127</v>
      </c>
      <c r="E1491" s="220" t="s">
        <v>68</v>
      </c>
      <c r="F1491" s="221" t="s">
        <v>397</v>
      </c>
      <c r="G1491" s="221" t="s">
        <v>398</v>
      </c>
      <c r="H1491" s="131"/>
    </row>
    <row r="1492" spans="1:8" ht="12.75" customHeight="1">
      <c r="A1492" s="132" t="s">
        <v>542</v>
      </c>
      <c r="B1492" s="133">
        <v>34</v>
      </c>
      <c r="C1492" s="227" t="s">
        <v>616</v>
      </c>
      <c r="D1492" s="133" t="s">
        <v>388</v>
      </c>
      <c r="E1492" s="228">
        <v>1</v>
      </c>
      <c r="F1492" s="205" t="s">
        <v>617</v>
      </c>
      <c r="G1492" s="205" t="s">
        <v>618</v>
      </c>
      <c r="H1492" s="131"/>
    </row>
    <row r="1493" spans="1:8" ht="12.75" customHeight="1">
      <c r="A1493" s="139"/>
      <c r="B1493" s="140"/>
      <c r="C1493" s="114"/>
      <c r="D1493" s="140"/>
      <c r="E1493" s="189"/>
      <c r="F1493" s="138"/>
      <c r="G1493" s="138"/>
      <c r="H1493" s="131"/>
    </row>
    <row r="1494" spans="1:8" ht="12.75" customHeight="1">
      <c r="A1494" s="223"/>
      <c r="B1494" s="223"/>
      <c r="C1494" s="114"/>
      <c r="D1494" s="140"/>
      <c r="E1494" s="189"/>
      <c r="F1494" s="138"/>
      <c r="G1494" s="138"/>
      <c r="H1494" s="131"/>
    </row>
    <row r="1495" spans="1:8" ht="12.75" customHeight="1">
      <c r="A1495" s="142"/>
      <c r="B1495" s="114"/>
      <c r="C1495" s="114" t="str">
        <f>IF(B1495="","",IF(A1495="SINAPI",VLOOKUP(B1495,#REF!,2,0),IF(A1495="COTAÇÃO",VLOOKUP(B1495,#REF!,2,0))))</f>
        <v/>
      </c>
      <c r="D1495" s="114" t="str">
        <f>IF(B1495="","",IF(A1495="SINAPI",VLOOKUP(B1495,#REF!,3,0),IF(A1495="COTAÇÃO",VLOOKUP(B1495,#REF!,3,0))))</f>
        <v/>
      </c>
      <c r="E1495" s="143"/>
      <c r="F1495" s="138" t="str">
        <f>IF(B1495="","",IF('Planilha Orçamentária'!$H$2="NÃO DESONERADO",(IF(A1495="SINAPI",VLOOKUP(B1495,#REF!,4,0),IF(A1495="ORSE",VLOOKUP(B1495,#REF!,4,0),IF(A1495="COTAÇÃO",VLOOKUP(B1495,#REF!,13,0))))),(IF(A1495="SINAPI",VLOOKUP(B1495,#REF!,4,0),IF(A1495="ORSE",VLOOKUP(B1495,#REF!,4,0),IF(A1495="COTAÇÃO",VLOOKUP(B1495,#REF!,13,0)))))))</f>
        <v/>
      </c>
      <c r="G1495" s="138" t="str">
        <f>IF(D1495="","",E1495*F1495)</f>
        <v/>
      </c>
      <c r="H1495" s="131"/>
    </row>
    <row r="1496" spans="1:8" ht="12.75" customHeight="1">
      <c r="A1496" s="703" t="s">
        <v>399</v>
      </c>
      <c r="B1496" s="689"/>
      <c r="C1496" s="689"/>
      <c r="D1496" s="689"/>
      <c r="E1496" s="689"/>
      <c r="F1496" s="591"/>
      <c r="G1496" s="224" t="str">
        <f>G1492</f>
        <v>R$ 93,64</v>
      </c>
      <c r="H1496" s="131"/>
    </row>
    <row r="1497" spans="1:8" ht="12.75" customHeight="1">
      <c r="A1497" s="135"/>
      <c r="B1497" s="115"/>
      <c r="C1497" s="115"/>
      <c r="D1497" s="115"/>
      <c r="E1497" s="136"/>
      <c r="F1497" s="137"/>
      <c r="G1497" s="138"/>
      <c r="H1497" s="131"/>
    </row>
    <row r="1498" spans="1:8" ht="12.75" customHeight="1">
      <c r="A1498" s="702" t="s">
        <v>386</v>
      </c>
      <c r="B1498" s="689"/>
      <c r="C1498" s="689"/>
      <c r="D1498" s="689"/>
      <c r="E1498" s="689"/>
      <c r="F1498" s="689"/>
      <c r="G1498" s="591"/>
      <c r="H1498" s="131"/>
    </row>
    <row r="1499" spans="1:8" ht="12.75" customHeight="1">
      <c r="A1499" s="217" t="s">
        <v>381</v>
      </c>
      <c r="B1499" s="218" t="s">
        <v>32</v>
      </c>
      <c r="C1499" s="219" t="s">
        <v>396</v>
      </c>
      <c r="D1499" s="218" t="s">
        <v>127</v>
      </c>
      <c r="E1499" s="220" t="s">
        <v>68</v>
      </c>
      <c r="F1499" s="221" t="s">
        <v>397</v>
      </c>
      <c r="G1499" s="221" t="s">
        <v>398</v>
      </c>
      <c r="H1499" s="131"/>
    </row>
    <row r="1500" spans="1:8" ht="12.75" customHeight="1">
      <c r="A1500" s="139"/>
      <c r="B1500" s="114"/>
      <c r="C1500" s="114"/>
      <c r="D1500" s="140"/>
      <c r="E1500" s="190"/>
      <c r="F1500" s="138"/>
      <c r="G1500" s="138"/>
      <c r="H1500" s="131"/>
    </row>
    <row r="1501" spans="1:8" ht="12.75" customHeight="1">
      <c r="A1501" s="139"/>
      <c r="B1501" s="114"/>
      <c r="C1501" s="114"/>
      <c r="D1501" s="140"/>
      <c r="E1501" s="190"/>
      <c r="F1501" s="138"/>
      <c r="G1501" s="138"/>
      <c r="H1501" s="131"/>
    </row>
    <row r="1502" spans="1:8" ht="12.75" customHeight="1">
      <c r="A1502" s="139"/>
      <c r="B1502" s="140"/>
      <c r="C1502" s="114"/>
      <c r="D1502" s="140"/>
      <c r="E1502" s="143"/>
      <c r="F1502" s="138"/>
      <c r="G1502" s="138"/>
      <c r="H1502" s="131"/>
    </row>
    <row r="1503" spans="1:8" ht="12.75" customHeight="1">
      <c r="A1503" s="703" t="s">
        <v>399</v>
      </c>
      <c r="B1503" s="689"/>
      <c r="C1503" s="689"/>
      <c r="D1503" s="689"/>
      <c r="E1503" s="689"/>
      <c r="F1503" s="591"/>
      <c r="G1503" s="224">
        <f>SUM(G1500:G1502)</f>
        <v>0</v>
      </c>
      <c r="H1503" s="131"/>
    </row>
    <row r="1504" spans="1:8" ht="12.75" customHeight="1">
      <c r="A1504" s="135"/>
      <c r="B1504" s="115"/>
      <c r="C1504" s="115"/>
      <c r="D1504" s="115"/>
      <c r="E1504" s="136"/>
      <c r="F1504" s="137"/>
      <c r="G1504" s="138"/>
      <c r="H1504" s="131"/>
    </row>
    <row r="1505" spans="1:8" ht="12.75" customHeight="1">
      <c r="A1505" s="702" t="s">
        <v>400</v>
      </c>
      <c r="B1505" s="689"/>
      <c r="C1505" s="689"/>
      <c r="D1505" s="689"/>
      <c r="E1505" s="689"/>
      <c r="F1505" s="689"/>
      <c r="G1505" s="591"/>
      <c r="H1505" s="131"/>
    </row>
    <row r="1506" spans="1:8" ht="12.75" customHeight="1">
      <c r="A1506" s="217" t="s">
        <v>381</v>
      </c>
      <c r="B1506" s="218" t="s">
        <v>32</v>
      </c>
      <c r="C1506" s="219" t="s">
        <v>396</v>
      </c>
      <c r="D1506" s="218" t="s">
        <v>127</v>
      </c>
      <c r="E1506" s="220" t="s">
        <v>68</v>
      </c>
      <c r="F1506" s="221" t="s">
        <v>397</v>
      </c>
      <c r="G1506" s="221" t="s">
        <v>398</v>
      </c>
      <c r="H1506" s="131"/>
    </row>
    <row r="1507" spans="1:8" ht="12.75" customHeight="1">
      <c r="A1507" s="142"/>
      <c r="B1507" s="114"/>
      <c r="C1507" s="114" t="str">
        <f>IF(B1507="","",IF(A1507="SINAPI",VLOOKUP(B1507,#REF!,2,0),IF(A1507="COTAÇÃO",VLOOKUP(B1507,#REF!,2,0))))</f>
        <v/>
      </c>
      <c r="D1507" s="114" t="str">
        <f>IF(B1507="","",IF(A1507="SINAPI",VLOOKUP(B1507,#REF!,3,0),IF(A1507="COTAÇÃO",VLOOKUP(B1507,#REF!,3,0))))</f>
        <v/>
      </c>
      <c r="E1507" s="143"/>
      <c r="F1507" s="138" t="str">
        <f>IF(B1507="","",IF('Planilha Orçamentária'!$H$2="NÃO DESONERADO",(IF(A1507="SINAPI",VLOOKUP(B1507,#REF!,4,0),IF(A1507="ORSE",VLOOKUP(B1507,#REF!,4,0),IF(A1507="COTAÇÃO",VLOOKUP(B1507,#REF!,13,0))))),(IF(A1507="SINAPI",VLOOKUP(B1507,#REF!,4,0),IF(A1507="ORSE",VLOOKUP(B1507,#REF!,4,0),IF(A1507="COTAÇÃO",VLOOKUP(B1507,#REF!,13,0)))))))</f>
        <v/>
      </c>
      <c r="G1507" s="138" t="str">
        <f>IF(D1507="","",E1507*F1507)</f>
        <v/>
      </c>
      <c r="H1507" s="131"/>
    </row>
    <row r="1508" spans="1:8" ht="12.75" customHeight="1">
      <c r="A1508" s="703" t="s">
        <v>399</v>
      </c>
      <c r="B1508" s="689"/>
      <c r="C1508" s="689"/>
      <c r="D1508" s="689"/>
      <c r="E1508" s="689"/>
      <c r="F1508" s="591"/>
      <c r="G1508" s="224">
        <f>SUM(G1507)</f>
        <v>0</v>
      </c>
      <c r="H1508" s="131"/>
    </row>
    <row r="1509" spans="1:8" ht="12.75" customHeight="1">
      <c r="A1509" s="135"/>
      <c r="B1509" s="115"/>
      <c r="C1509" s="115"/>
      <c r="D1509" s="115"/>
      <c r="E1509" s="136"/>
      <c r="F1509" s="137"/>
      <c r="G1509" s="141"/>
      <c r="H1509" s="131"/>
    </row>
    <row r="1510" spans="1:8" ht="12.75" customHeight="1">
      <c r="A1510" s="704" t="s">
        <v>401</v>
      </c>
      <c r="B1510" s="689"/>
      <c r="C1510" s="689"/>
      <c r="D1510" s="689"/>
      <c r="E1510" s="689"/>
      <c r="F1510" s="705"/>
      <c r="G1510" s="225" t="str">
        <f>G1492</f>
        <v>R$ 93,64</v>
      </c>
      <c r="H1510" s="131"/>
    </row>
    <row r="1511" spans="1:8" ht="12.75" customHeight="1">
      <c r="A1511" s="206"/>
      <c r="B1511" s="206"/>
      <c r="C1511" s="206"/>
      <c r="D1511" s="206"/>
      <c r="E1511" s="207"/>
      <c r="F1511" s="208"/>
      <c r="G1511" s="209"/>
      <c r="H1511" s="131"/>
    </row>
    <row r="1512" spans="1:8" ht="12.75" customHeight="1">
      <c r="A1512" s="115"/>
      <c r="B1512" s="115"/>
      <c r="C1512" s="115"/>
      <c r="D1512" s="115"/>
      <c r="E1512" s="136"/>
      <c r="F1512" s="137"/>
      <c r="G1512" s="137"/>
      <c r="H1512" s="131"/>
    </row>
    <row r="1513" spans="1:8" ht="12.75" customHeight="1">
      <c r="A1513" s="210" t="s">
        <v>32</v>
      </c>
      <c r="B1513" s="211" t="s">
        <v>24</v>
      </c>
      <c r="C1513" s="698" t="s">
        <v>67</v>
      </c>
      <c r="D1513" s="699"/>
      <c r="E1513" s="699"/>
      <c r="F1513" s="700"/>
      <c r="G1513" s="212" t="s">
        <v>27</v>
      </c>
      <c r="H1513" s="131"/>
    </row>
    <row r="1514" spans="1:8" ht="12.75" customHeight="1">
      <c r="A1514" s="188" t="s">
        <v>537</v>
      </c>
      <c r="B1514" s="182" t="s">
        <v>538</v>
      </c>
      <c r="C1514" s="701" t="s">
        <v>539</v>
      </c>
      <c r="D1514" s="689"/>
      <c r="E1514" s="591"/>
      <c r="F1514" s="229" t="str">
        <f>G1535</f>
        <v>R$ 455,61</v>
      </c>
      <c r="G1514" s="230" t="s">
        <v>92</v>
      </c>
      <c r="H1514" s="131"/>
    </row>
    <row r="1515" spans="1:8" ht="12.75" customHeight="1">
      <c r="A1515" s="702" t="s">
        <v>395</v>
      </c>
      <c r="B1515" s="689"/>
      <c r="C1515" s="689"/>
      <c r="D1515" s="689"/>
      <c r="E1515" s="689"/>
      <c r="F1515" s="689"/>
      <c r="G1515" s="591"/>
      <c r="H1515" s="131"/>
    </row>
    <row r="1516" spans="1:8" ht="12.75" customHeight="1">
      <c r="A1516" s="217" t="s">
        <v>381</v>
      </c>
      <c r="B1516" s="218" t="s">
        <v>32</v>
      </c>
      <c r="C1516" s="219" t="s">
        <v>396</v>
      </c>
      <c r="D1516" s="218" t="s">
        <v>127</v>
      </c>
      <c r="E1516" s="220" t="s">
        <v>68</v>
      </c>
      <c r="F1516" s="221" t="s">
        <v>397</v>
      </c>
      <c r="G1516" s="221" t="s">
        <v>398</v>
      </c>
      <c r="H1516" s="131"/>
    </row>
    <row r="1517" spans="1:8" ht="12.75" customHeight="1">
      <c r="A1517" s="132" t="s">
        <v>542</v>
      </c>
      <c r="B1517" s="133">
        <v>35</v>
      </c>
      <c r="C1517" s="227" t="s">
        <v>619</v>
      </c>
      <c r="D1517" s="133" t="s">
        <v>92</v>
      </c>
      <c r="E1517" s="228">
        <v>1</v>
      </c>
      <c r="F1517" s="205" t="s">
        <v>620</v>
      </c>
      <c r="G1517" s="205" t="s">
        <v>620</v>
      </c>
      <c r="H1517" s="131"/>
    </row>
    <row r="1518" spans="1:8" ht="12.75" customHeight="1">
      <c r="A1518" s="139"/>
      <c r="B1518" s="140"/>
      <c r="C1518" s="114"/>
      <c r="D1518" s="140"/>
      <c r="E1518" s="189"/>
      <c r="F1518" s="138"/>
      <c r="G1518" s="138"/>
      <c r="H1518" s="131"/>
    </row>
    <row r="1519" spans="1:8" ht="12.75" customHeight="1">
      <c r="A1519" s="223"/>
      <c r="B1519" s="223"/>
      <c r="C1519" s="114"/>
      <c r="D1519" s="140"/>
      <c r="E1519" s="189"/>
      <c r="F1519" s="138"/>
      <c r="G1519" s="138"/>
      <c r="H1519" s="131"/>
    </row>
    <row r="1520" spans="1:8" ht="12.75" customHeight="1">
      <c r="A1520" s="142"/>
      <c r="B1520" s="114"/>
      <c r="C1520" s="114" t="str">
        <f>IF(B1520="","",IF(A1520="SINAPI",VLOOKUP(B1520,#REF!,2,0),IF(A1520="COTAÇÃO",VLOOKUP(B1520,#REF!,2,0))))</f>
        <v/>
      </c>
      <c r="D1520" s="114" t="str">
        <f>IF(B1520="","",IF(A1520="SINAPI",VLOOKUP(B1520,#REF!,3,0),IF(A1520="COTAÇÃO",VLOOKUP(B1520,#REF!,3,0))))</f>
        <v/>
      </c>
      <c r="E1520" s="143"/>
      <c r="F1520" s="138" t="str">
        <f>IF(B1520="","",IF('Planilha Orçamentária'!$H$2="NÃO DESONERADO",(IF(A1520="SINAPI",VLOOKUP(B1520,#REF!,4,0),IF(A1520="ORSE",VLOOKUP(B1520,#REF!,4,0),IF(A1520="COTAÇÃO",VLOOKUP(B1520,#REF!,13,0))))),(IF(A1520="SINAPI",VLOOKUP(B1520,#REF!,4,0),IF(A1520="ORSE",VLOOKUP(B1520,#REF!,4,0),IF(A1520="COTAÇÃO",VLOOKUP(B1520,#REF!,13,0)))))))</f>
        <v/>
      </c>
      <c r="G1520" s="138" t="str">
        <f>IF(D1520="","",E1520*F1520)</f>
        <v/>
      </c>
      <c r="H1520" s="131"/>
    </row>
    <row r="1521" spans="1:8" ht="12.75" customHeight="1">
      <c r="A1521" s="703" t="s">
        <v>399</v>
      </c>
      <c r="B1521" s="689"/>
      <c r="C1521" s="689"/>
      <c r="D1521" s="689"/>
      <c r="E1521" s="689"/>
      <c r="F1521" s="591"/>
      <c r="G1521" s="224" t="str">
        <f>G1517</f>
        <v>R$ 455,61</v>
      </c>
      <c r="H1521" s="131"/>
    </row>
    <row r="1522" spans="1:8" ht="12.75" customHeight="1">
      <c r="A1522" s="135"/>
      <c r="B1522" s="115"/>
      <c r="C1522" s="115"/>
      <c r="D1522" s="115"/>
      <c r="E1522" s="136"/>
      <c r="F1522" s="137"/>
      <c r="G1522" s="138"/>
      <c r="H1522" s="131"/>
    </row>
    <row r="1523" spans="1:8" ht="12.75" customHeight="1">
      <c r="A1523" s="702" t="s">
        <v>386</v>
      </c>
      <c r="B1523" s="689"/>
      <c r="C1523" s="689"/>
      <c r="D1523" s="689"/>
      <c r="E1523" s="689"/>
      <c r="F1523" s="689"/>
      <c r="G1523" s="591"/>
      <c r="H1523" s="131"/>
    </row>
    <row r="1524" spans="1:8" ht="12.75" customHeight="1">
      <c r="A1524" s="217" t="s">
        <v>381</v>
      </c>
      <c r="B1524" s="218" t="s">
        <v>32</v>
      </c>
      <c r="C1524" s="219" t="s">
        <v>396</v>
      </c>
      <c r="D1524" s="218" t="s">
        <v>127</v>
      </c>
      <c r="E1524" s="220" t="s">
        <v>68</v>
      </c>
      <c r="F1524" s="221" t="s">
        <v>397</v>
      </c>
      <c r="G1524" s="221" t="s">
        <v>398</v>
      </c>
      <c r="H1524" s="131"/>
    </row>
    <row r="1525" spans="1:8" ht="12.75" customHeight="1">
      <c r="A1525" s="139"/>
      <c r="B1525" s="114"/>
      <c r="C1525" s="114"/>
      <c r="D1525" s="140"/>
      <c r="E1525" s="190"/>
      <c r="F1525" s="138"/>
      <c r="G1525" s="138"/>
      <c r="H1525" s="131"/>
    </row>
    <row r="1526" spans="1:8" ht="12.75" customHeight="1">
      <c r="A1526" s="139"/>
      <c r="B1526" s="114"/>
      <c r="C1526" s="114"/>
      <c r="D1526" s="140"/>
      <c r="E1526" s="190"/>
      <c r="F1526" s="138"/>
      <c r="G1526" s="138"/>
      <c r="H1526" s="131"/>
    </row>
    <row r="1527" spans="1:8" ht="12.75" customHeight="1">
      <c r="A1527" s="139"/>
      <c r="B1527" s="140"/>
      <c r="C1527" s="114"/>
      <c r="D1527" s="140"/>
      <c r="E1527" s="143"/>
      <c r="F1527" s="138"/>
      <c r="G1527" s="138"/>
      <c r="H1527" s="131"/>
    </row>
    <row r="1528" spans="1:8" ht="12.75" customHeight="1">
      <c r="A1528" s="703" t="s">
        <v>399</v>
      </c>
      <c r="B1528" s="689"/>
      <c r="C1528" s="689"/>
      <c r="D1528" s="689"/>
      <c r="E1528" s="689"/>
      <c r="F1528" s="591"/>
      <c r="G1528" s="224">
        <f>SUM(G1525:G1527)</f>
        <v>0</v>
      </c>
      <c r="H1528" s="131"/>
    </row>
    <row r="1529" spans="1:8" ht="12.75" customHeight="1">
      <c r="A1529" s="135"/>
      <c r="B1529" s="115"/>
      <c r="C1529" s="115"/>
      <c r="D1529" s="115"/>
      <c r="E1529" s="136"/>
      <c r="F1529" s="137"/>
      <c r="G1529" s="138"/>
      <c r="H1529" s="131"/>
    </row>
    <row r="1530" spans="1:8" ht="12.75" customHeight="1">
      <c r="A1530" s="702" t="s">
        <v>400</v>
      </c>
      <c r="B1530" s="689"/>
      <c r="C1530" s="689"/>
      <c r="D1530" s="689"/>
      <c r="E1530" s="689"/>
      <c r="F1530" s="689"/>
      <c r="G1530" s="591"/>
      <c r="H1530" s="131"/>
    </row>
    <row r="1531" spans="1:8" ht="12.75" customHeight="1">
      <c r="A1531" s="217" t="s">
        <v>381</v>
      </c>
      <c r="B1531" s="218" t="s">
        <v>32</v>
      </c>
      <c r="C1531" s="219" t="s">
        <v>396</v>
      </c>
      <c r="D1531" s="218" t="s">
        <v>127</v>
      </c>
      <c r="E1531" s="220" t="s">
        <v>68</v>
      </c>
      <c r="F1531" s="221" t="s">
        <v>397</v>
      </c>
      <c r="G1531" s="221" t="s">
        <v>398</v>
      </c>
      <c r="H1531" s="131"/>
    </row>
    <row r="1532" spans="1:8" ht="12.75" customHeight="1">
      <c r="A1532" s="142"/>
      <c r="B1532" s="114"/>
      <c r="C1532" s="114" t="str">
        <f>IF(B1532="","",IF(A1532="SINAPI",VLOOKUP(B1532,#REF!,2,0),IF(A1532="COTAÇÃO",VLOOKUP(B1532,#REF!,2,0))))</f>
        <v/>
      </c>
      <c r="D1532" s="114" t="str">
        <f>IF(B1532="","",IF(A1532="SINAPI",VLOOKUP(B1532,#REF!,3,0),IF(A1532="COTAÇÃO",VLOOKUP(B1532,#REF!,3,0))))</f>
        <v/>
      </c>
      <c r="E1532" s="143"/>
      <c r="F1532" s="138" t="str">
        <f>IF(B1532="","",IF('Planilha Orçamentária'!$H$2="NÃO DESONERADO",(IF(A1532="SINAPI",VLOOKUP(B1532,#REF!,4,0),IF(A1532="ORSE",VLOOKUP(B1532,#REF!,4,0),IF(A1532="COTAÇÃO",VLOOKUP(B1532,#REF!,13,0))))),(IF(A1532="SINAPI",VLOOKUP(B1532,#REF!,4,0),IF(A1532="ORSE",VLOOKUP(B1532,#REF!,4,0),IF(A1532="COTAÇÃO",VLOOKUP(B1532,#REF!,13,0)))))))</f>
        <v/>
      </c>
      <c r="G1532" s="138" t="str">
        <f>IF(D1532="","",E1532*F1532)</f>
        <v/>
      </c>
      <c r="H1532" s="131"/>
    </row>
    <row r="1533" spans="1:8" ht="12.75" customHeight="1">
      <c r="A1533" s="703" t="s">
        <v>399</v>
      </c>
      <c r="B1533" s="689"/>
      <c r="C1533" s="689"/>
      <c r="D1533" s="689"/>
      <c r="E1533" s="689"/>
      <c r="F1533" s="591"/>
      <c r="G1533" s="224">
        <f>SUM(G1532)</f>
        <v>0</v>
      </c>
      <c r="H1533" s="131"/>
    </row>
    <row r="1534" spans="1:8" ht="12.75" customHeight="1">
      <c r="A1534" s="135"/>
      <c r="B1534" s="115"/>
      <c r="C1534" s="115"/>
      <c r="D1534" s="115"/>
      <c r="E1534" s="136"/>
      <c r="F1534" s="137"/>
      <c r="G1534" s="141"/>
      <c r="H1534" s="131"/>
    </row>
    <row r="1535" spans="1:8" ht="12.75" customHeight="1">
      <c r="A1535" s="704" t="s">
        <v>401</v>
      </c>
      <c r="B1535" s="689"/>
      <c r="C1535" s="689"/>
      <c r="D1535" s="689"/>
      <c r="E1535" s="689"/>
      <c r="F1535" s="705"/>
      <c r="G1535" s="225" t="str">
        <f>G1517</f>
        <v>R$ 455,61</v>
      </c>
      <c r="H1535" s="131"/>
    </row>
    <row r="1536" spans="1:8" ht="12.75" customHeight="1">
      <c r="A1536" s="10"/>
      <c r="B1536" s="10"/>
      <c r="C1536" s="10"/>
      <c r="D1536" s="10"/>
      <c r="E1536" s="231"/>
      <c r="F1536" s="232"/>
      <c r="G1536" s="232"/>
      <c r="H1536" s="131"/>
    </row>
    <row r="1537" spans="1:8" ht="12.75" customHeight="1">
      <c r="A1537" s="10"/>
      <c r="B1537" s="10"/>
      <c r="C1537" s="10"/>
      <c r="D1537" s="10"/>
      <c r="E1537" s="231"/>
      <c r="F1537" s="232"/>
      <c r="G1537" s="232"/>
      <c r="H1537" s="131"/>
    </row>
    <row r="1538" spans="1:8" ht="12.75" customHeight="1">
      <c r="A1538" s="144" t="s">
        <v>32</v>
      </c>
      <c r="B1538" s="144" t="s">
        <v>24</v>
      </c>
      <c r="C1538" s="691" t="s">
        <v>67</v>
      </c>
      <c r="D1538" s="589"/>
      <c r="E1538" s="589"/>
      <c r="F1538" s="596"/>
      <c r="G1538" s="146" t="s">
        <v>27</v>
      </c>
      <c r="H1538" s="131" t="s">
        <v>93</v>
      </c>
    </row>
    <row r="1539" spans="1:8" ht="12.75" customHeight="1">
      <c r="A1539" s="185">
        <v>666</v>
      </c>
      <c r="B1539" s="182" t="s">
        <v>621</v>
      </c>
      <c r="C1539" s="692" t="s">
        <v>622</v>
      </c>
      <c r="D1539" s="689"/>
      <c r="E1539" s="689"/>
      <c r="F1539" s="149">
        <f>G1560</f>
        <v>92</v>
      </c>
      <c r="G1539" s="150" t="s">
        <v>127</v>
      </c>
      <c r="H1539" s="233">
        <v>44501</v>
      </c>
    </row>
    <row r="1540" spans="1:8" ht="12.75" customHeight="1">
      <c r="A1540" s="690" t="s">
        <v>395</v>
      </c>
      <c r="B1540" s="689"/>
      <c r="C1540" s="689"/>
      <c r="D1540" s="689"/>
      <c r="E1540" s="689"/>
      <c r="F1540" s="689"/>
      <c r="G1540" s="591"/>
      <c r="H1540" s="131"/>
    </row>
    <row r="1541" spans="1:8" ht="12.75" customHeight="1">
      <c r="A1541" s="152" t="s">
        <v>381</v>
      </c>
      <c r="B1541" s="152" t="s">
        <v>32</v>
      </c>
      <c r="C1541" s="153" t="s">
        <v>396</v>
      </c>
      <c r="D1541" s="152" t="s">
        <v>127</v>
      </c>
      <c r="E1541" s="154" t="s">
        <v>68</v>
      </c>
      <c r="F1541" s="155" t="s">
        <v>397</v>
      </c>
      <c r="G1541" s="155" t="s">
        <v>398</v>
      </c>
      <c r="H1541" s="131"/>
    </row>
    <row r="1542" spans="1:8" ht="12.75" customHeight="1">
      <c r="A1542" s="156" t="s">
        <v>93</v>
      </c>
      <c r="B1542" s="156">
        <v>485</v>
      </c>
      <c r="C1542" s="234" t="s">
        <v>623</v>
      </c>
      <c r="D1542" s="156" t="s">
        <v>392</v>
      </c>
      <c r="E1542" s="187">
        <v>1</v>
      </c>
      <c r="F1542" s="159">
        <v>92</v>
      </c>
      <c r="G1542" s="159">
        <f>TRUNC(E1542*F1542,2)</f>
        <v>92</v>
      </c>
      <c r="H1542" s="131"/>
    </row>
    <row r="1543" spans="1:8" ht="12.75" customHeight="1">
      <c r="A1543" s="156"/>
      <c r="B1543" s="156"/>
      <c r="C1543" s="157" t="str">
        <f>IF(B1543="","",IF(A1543="SINAPI",VLOOKUP(B1543,#REF!,2,0),IF(A1543="COTAÇÃO",VLOOKUP(B1543,#REF!,2,0))))</f>
        <v/>
      </c>
      <c r="D1543" s="156" t="str">
        <f>IF(B1543="","",IF(A1543="SINAPI",VLOOKUP(B1543,#REF!,3,0),IF(A1543="COTAÇÃO",VLOOKUP(B1543,#REF!,3,0))))</f>
        <v/>
      </c>
      <c r="E1543" s="158"/>
      <c r="F1543" s="159" t="str">
        <f>IF(B1543="","",IF('Planilha Orçamentária'!$H$2="NÃO DESONERADO",(IF(A1543="SINAPI",VLOOKUP(B1543,#REF!,4,0),IF(A1543="ORSE",VLOOKUP(B1543,#REF!,4,0),IF(A1543="COTAÇÃO",VLOOKUP(B1543,#REF!,13,0))))),(IF(A1543="SINAPI",VLOOKUP(B1543,#REF!,4,0),IF(A1543="ORSE",VLOOKUP(B1543,#REF!,4,0),IF(A1543="COTAÇÃO",VLOOKUP(B1543,#REF!,13,0)))))))</f>
        <v/>
      </c>
      <c r="G1543" s="159" t="str">
        <f>IF(D1543="","",E1543*F1543)</f>
        <v/>
      </c>
      <c r="H1543" s="131"/>
    </row>
    <row r="1544" spans="1:8" ht="12.75" customHeight="1">
      <c r="A1544" s="684" t="s">
        <v>399</v>
      </c>
      <c r="B1544" s="585"/>
      <c r="C1544" s="585"/>
      <c r="D1544" s="585"/>
      <c r="E1544" s="585"/>
      <c r="F1544" s="586"/>
      <c r="G1544" s="160">
        <f>SUM(G1542:G1543)</f>
        <v>92</v>
      </c>
      <c r="H1544" s="131"/>
    </row>
    <row r="1545" spans="1:8" ht="12.75" customHeight="1">
      <c r="A1545" s="161"/>
      <c r="B1545" s="162"/>
      <c r="C1545" s="163"/>
      <c r="D1545" s="164"/>
      <c r="E1545" s="165"/>
      <c r="F1545" s="166"/>
      <c r="G1545" s="167"/>
      <c r="H1545" s="131"/>
    </row>
    <row r="1546" spans="1:8" ht="12.75" customHeight="1">
      <c r="A1546" s="683" t="s">
        <v>386</v>
      </c>
      <c r="B1546" s="585"/>
      <c r="C1546" s="585"/>
      <c r="D1546" s="585"/>
      <c r="E1546" s="585"/>
      <c r="F1546" s="585"/>
      <c r="G1546" s="586"/>
      <c r="H1546" s="131"/>
    </row>
    <row r="1547" spans="1:8" ht="12.75" customHeight="1">
      <c r="A1547" s="152" t="s">
        <v>381</v>
      </c>
      <c r="B1547" s="152" t="s">
        <v>32</v>
      </c>
      <c r="C1547" s="153" t="s">
        <v>396</v>
      </c>
      <c r="D1547" s="152" t="s">
        <v>127</v>
      </c>
      <c r="E1547" s="154" t="s">
        <v>68</v>
      </c>
      <c r="F1547" s="155" t="s">
        <v>397</v>
      </c>
      <c r="G1547" s="155" t="s">
        <v>398</v>
      </c>
      <c r="H1547" s="131"/>
    </row>
    <row r="1548" spans="1:8" ht="12.75" customHeight="1">
      <c r="A1548" s="156"/>
      <c r="B1548" s="200"/>
      <c r="C1548" s="157"/>
      <c r="D1548" s="156"/>
      <c r="E1548" s="159"/>
      <c r="F1548" s="159"/>
      <c r="G1548" s="159"/>
      <c r="H1548" s="131"/>
    </row>
    <row r="1549" spans="1:8" ht="12.75" customHeight="1">
      <c r="A1549" s="156"/>
      <c r="B1549" s="200"/>
      <c r="C1549" s="157"/>
      <c r="D1549" s="156"/>
      <c r="E1549" s="159"/>
      <c r="F1549" s="159"/>
      <c r="G1549" s="159"/>
      <c r="H1549" s="131"/>
    </row>
    <row r="1550" spans="1:8" ht="12.75" customHeight="1">
      <c r="A1550" s="156"/>
      <c r="B1550" s="200"/>
      <c r="C1550" s="157"/>
      <c r="D1550" s="156"/>
      <c r="E1550" s="159"/>
      <c r="F1550" s="159"/>
      <c r="G1550" s="159"/>
      <c r="H1550" s="131"/>
    </row>
    <row r="1551" spans="1:8" ht="12.75" customHeight="1">
      <c r="A1551" s="156"/>
      <c r="B1551" s="201"/>
      <c r="C1551" s="157"/>
      <c r="D1551" s="156"/>
      <c r="E1551" s="159"/>
      <c r="F1551" s="159"/>
      <c r="G1551" s="159"/>
      <c r="H1551" s="131"/>
    </row>
    <row r="1552" spans="1:8" ht="12.75" customHeight="1">
      <c r="A1552" s="156"/>
      <c r="B1552" s="156"/>
      <c r="C1552" s="157"/>
      <c r="D1552" s="156"/>
      <c r="E1552" s="158"/>
      <c r="F1552" s="159"/>
      <c r="G1552" s="159"/>
      <c r="H1552" s="131"/>
    </row>
    <row r="1553" spans="1:8" ht="12.75" customHeight="1">
      <c r="A1553" s="684" t="s">
        <v>399</v>
      </c>
      <c r="B1553" s="585"/>
      <c r="C1553" s="585"/>
      <c r="D1553" s="585"/>
      <c r="E1553" s="585"/>
      <c r="F1553" s="586"/>
      <c r="G1553" s="160">
        <f>SUM(G1548:G1552)</f>
        <v>0</v>
      </c>
      <c r="H1553" s="131"/>
    </row>
    <row r="1554" spans="1:8" ht="12.75" customHeight="1">
      <c r="A1554" s="161"/>
      <c r="B1554" s="162"/>
      <c r="C1554" s="168"/>
      <c r="D1554" s="162"/>
      <c r="E1554" s="169"/>
      <c r="F1554" s="170"/>
      <c r="G1554" s="167"/>
      <c r="H1554" s="131"/>
    </row>
    <row r="1555" spans="1:8" ht="12.75" customHeight="1">
      <c r="A1555" s="683" t="s">
        <v>400</v>
      </c>
      <c r="B1555" s="585"/>
      <c r="C1555" s="585"/>
      <c r="D1555" s="585"/>
      <c r="E1555" s="585"/>
      <c r="F1555" s="585"/>
      <c r="G1555" s="586"/>
      <c r="H1555" s="131"/>
    </row>
    <row r="1556" spans="1:8" ht="12.75" customHeight="1">
      <c r="A1556" s="152" t="s">
        <v>381</v>
      </c>
      <c r="B1556" s="152" t="s">
        <v>32</v>
      </c>
      <c r="C1556" s="153" t="s">
        <v>396</v>
      </c>
      <c r="D1556" s="152" t="s">
        <v>127</v>
      </c>
      <c r="E1556" s="154" t="s">
        <v>68</v>
      </c>
      <c r="F1556" s="155" t="s">
        <v>397</v>
      </c>
      <c r="G1556" s="155" t="s">
        <v>398</v>
      </c>
      <c r="H1556" s="131"/>
    </row>
    <row r="1557" spans="1:8" ht="12.75" customHeight="1">
      <c r="A1557" s="156"/>
      <c r="B1557" s="156"/>
      <c r="C1557" s="157" t="str">
        <f>IF(B1557="","",IF(A1557="SINAPI",VLOOKUP(B1557,#REF!,2,0),IF(A1557="COTAÇÃO",VLOOKUP(B1557,#REF!,2,0))))</f>
        <v/>
      </c>
      <c r="D1557" s="156" t="str">
        <f>IF(B1557="","",IF(A1557="SINAPI",VLOOKUP(B1557,#REF!,3,0),IF(A1557="COTAÇÃO",VLOOKUP(B1557,#REF!,3,0))))</f>
        <v/>
      </c>
      <c r="E1557" s="158"/>
      <c r="F1557" s="159" t="str">
        <f>IF(B1557="","",IF('Planilha Orçamentária'!$H$2="NÃO DESONERADO",(IF(A1557="SINAPI",VLOOKUP(B1557,#REF!,4,0),IF(A1557="ORSE",VLOOKUP(B1557,#REF!,4,0),IF(A1557="COTAÇÃO",VLOOKUP(B1557,#REF!,13,0))))),(IF(A1557="SINAPI",VLOOKUP(B1557,#REF!,4,0),IF(A1557="ORSE",VLOOKUP(B1557,#REF!,4,0),IF(A1557="COTAÇÃO",VLOOKUP(B1557,#REF!,13,0)))))))</f>
        <v/>
      </c>
      <c r="G1557" s="159" t="str">
        <f>IF(D1557="","",E1557*F1557)</f>
        <v/>
      </c>
      <c r="H1557" s="131"/>
    </row>
    <row r="1558" spans="1:8" ht="12.75" customHeight="1">
      <c r="A1558" s="684" t="s">
        <v>399</v>
      </c>
      <c r="B1558" s="585"/>
      <c r="C1558" s="585"/>
      <c r="D1558" s="585"/>
      <c r="E1558" s="585"/>
      <c r="F1558" s="586"/>
      <c r="G1558" s="160">
        <f>SUM(G1557)</f>
        <v>0</v>
      </c>
      <c r="H1558" s="131"/>
    </row>
    <row r="1559" spans="1:8" ht="12.75" customHeight="1">
      <c r="A1559" s="161"/>
      <c r="B1559" s="162"/>
      <c r="C1559" s="171"/>
      <c r="D1559" s="172"/>
      <c r="E1559" s="173"/>
      <c r="F1559" s="174"/>
      <c r="G1559" s="175"/>
      <c r="H1559" s="131"/>
    </row>
    <row r="1560" spans="1:8" ht="12.75" customHeight="1">
      <c r="A1560" s="685" t="s">
        <v>401</v>
      </c>
      <c r="B1560" s="585"/>
      <c r="C1560" s="585"/>
      <c r="D1560" s="585"/>
      <c r="E1560" s="585"/>
      <c r="F1560" s="686"/>
      <c r="G1560" s="176">
        <f>SUM(G1544,G1553,G1558)</f>
        <v>92</v>
      </c>
      <c r="H1560" s="131"/>
    </row>
    <row r="1561" spans="1:8" ht="12.75" customHeight="1">
      <c r="A1561" s="10"/>
      <c r="B1561" s="10"/>
      <c r="C1561" s="10"/>
      <c r="D1561" s="10"/>
      <c r="E1561" s="231"/>
      <c r="F1561" s="232"/>
      <c r="G1561" s="232"/>
      <c r="H1561" s="131"/>
    </row>
    <row r="1562" spans="1:8" ht="12.75" customHeight="1">
      <c r="A1562" s="10"/>
      <c r="B1562" s="10"/>
      <c r="C1562" s="10"/>
      <c r="D1562" s="10"/>
      <c r="E1562" s="231"/>
      <c r="F1562" s="232"/>
      <c r="G1562" s="232"/>
      <c r="H1562" s="131"/>
    </row>
    <row r="1563" spans="1:8" ht="12.75" customHeight="1">
      <c r="A1563" s="144" t="s">
        <v>32</v>
      </c>
      <c r="B1563" s="144" t="s">
        <v>24</v>
      </c>
      <c r="C1563" s="691" t="s">
        <v>67</v>
      </c>
      <c r="D1563" s="589"/>
      <c r="E1563" s="589"/>
      <c r="F1563" s="596"/>
      <c r="G1563" s="146" t="s">
        <v>27</v>
      </c>
      <c r="H1563" s="131" t="s">
        <v>93</v>
      </c>
    </row>
    <row r="1564" spans="1:8" ht="12.75" customHeight="1">
      <c r="A1564" s="185">
        <v>356</v>
      </c>
      <c r="B1564" s="182" t="s">
        <v>624</v>
      </c>
      <c r="C1564" s="692" t="s">
        <v>625</v>
      </c>
      <c r="D1564" s="689"/>
      <c r="E1564" s="689"/>
      <c r="F1564" s="149">
        <f>G1585</f>
        <v>21.329000000000001</v>
      </c>
      <c r="G1564" s="150" t="s">
        <v>127</v>
      </c>
      <c r="H1564" s="233">
        <v>44501</v>
      </c>
    </row>
    <row r="1565" spans="1:8" ht="12.75" customHeight="1">
      <c r="A1565" s="690" t="s">
        <v>395</v>
      </c>
      <c r="B1565" s="689"/>
      <c r="C1565" s="689"/>
      <c r="D1565" s="689"/>
      <c r="E1565" s="689"/>
      <c r="F1565" s="689"/>
      <c r="G1565" s="591"/>
      <c r="H1565" s="131"/>
    </row>
    <row r="1566" spans="1:8" ht="12.75" customHeight="1">
      <c r="A1566" s="152" t="s">
        <v>381</v>
      </c>
      <c r="B1566" s="152" t="s">
        <v>32</v>
      </c>
      <c r="C1566" s="153" t="s">
        <v>396</v>
      </c>
      <c r="D1566" s="152" t="s">
        <v>127</v>
      </c>
      <c r="E1566" s="154" t="s">
        <v>68</v>
      </c>
      <c r="F1566" s="155" t="s">
        <v>397</v>
      </c>
      <c r="G1566" s="155" t="s">
        <v>398</v>
      </c>
      <c r="H1566" s="131"/>
    </row>
    <row r="1567" spans="1:8" ht="12.75" customHeight="1">
      <c r="A1567" s="156" t="s">
        <v>76</v>
      </c>
      <c r="B1567" s="156">
        <v>2680</v>
      </c>
      <c r="C1567" s="234" t="s">
        <v>626</v>
      </c>
      <c r="D1567" s="156" t="s">
        <v>392</v>
      </c>
      <c r="E1567" s="187">
        <v>1.05</v>
      </c>
      <c r="F1567" s="159">
        <v>11.25</v>
      </c>
      <c r="G1567" s="159">
        <f>TRUNC(E1567*F1567,2)</f>
        <v>11.81</v>
      </c>
      <c r="H1567" s="131"/>
    </row>
    <row r="1568" spans="1:8" ht="12.75" customHeight="1">
      <c r="A1568" s="156"/>
      <c r="B1568" s="156"/>
      <c r="C1568" s="157" t="str">
        <f>IF(B1568="","",IF(A1568="SINAPI",VLOOKUP(B1568,#REF!,2,0),IF(A1568="COTAÇÃO",VLOOKUP(B1568,#REF!,2,0))))</f>
        <v/>
      </c>
      <c r="D1568" s="156" t="str">
        <f>IF(B1568="","",IF(A1568="SINAPI",VLOOKUP(B1568,#REF!,3,0),IF(A1568="COTAÇÃO",VLOOKUP(B1568,#REF!,3,0))))</f>
        <v/>
      </c>
      <c r="E1568" s="158"/>
      <c r="F1568" s="159" t="str">
        <f>IF(B1568="","",IF('Planilha Orçamentária'!$H$2="NÃO DESONERADO",(IF(A1568="SINAPI",VLOOKUP(B1568,#REF!,4,0),IF(A1568="ORSE",VLOOKUP(B1568,#REF!,4,0),IF(A1568="COTAÇÃO",VLOOKUP(B1568,#REF!,13,0))))),(IF(A1568="SINAPI",VLOOKUP(B1568,#REF!,4,0),IF(A1568="ORSE",VLOOKUP(B1568,#REF!,4,0),IF(A1568="COTAÇÃO",VLOOKUP(B1568,#REF!,13,0)))))))</f>
        <v/>
      </c>
      <c r="G1568" s="159" t="str">
        <f>IF(D1568="","",E1568*F1568)</f>
        <v/>
      </c>
      <c r="H1568" s="131"/>
    </row>
    <row r="1569" spans="1:8" ht="12.75" customHeight="1">
      <c r="A1569" s="684" t="s">
        <v>399</v>
      </c>
      <c r="B1569" s="585"/>
      <c r="C1569" s="585"/>
      <c r="D1569" s="585"/>
      <c r="E1569" s="585"/>
      <c r="F1569" s="586"/>
      <c r="G1569" s="160">
        <f>SUM(G1567:G1568)</f>
        <v>11.81</v>
      </c>
      <c r="H1569" s="131"/>
    </row>
    <row r="1570" spans="1:8" ht="12.75" customHeight="1">
      <c r="A1570" s="161"/>
      <c r="B1570" s="162"/>
      <c r="C1570" s="163"/>
      <c r="D1570" s="164"/>
      <c r="E1570" s="165"/>
      <c r="F1570" s="166"/>
      <c r="G1570" s="167"/>
      <c r="H1570" s="131"/>
    </row>
    <row r="1571" spans="1:8" ht="12.75" customHeight="1">
      <c r="A1571" s="683" t="s">
        <v>386</v>
      </c>
      <c r="B1571" s="585"/>
      <c r="C1571" s="585"/>
      <c r="D1571" s="585"/>
      <c r="E1571" s="585"/>
      <c r="F1571" s="585"/>
      <c r="G1571" s="586"/>
      <c r="H1571" s="131"/>
    </row>
    <row r="1572" spans="1:8" ht="12.75" customHeight="1">
      <c r="A1572" s="152" t="s">
        <v>381</v>
      </c>
      <c r="B1572" s="152" t="s">
        <v>32</v>
      </c>
      <c r="C1572" s="153" t="s">
        <v>396</v>
      </c>
      <c r="D1572" s="152" t="s">
        <v>127</v>
      </c>
      <c r="E1572" s="154" t="s">
        <v>68</v>
      </c>
      <c r="F1572" s="155" t="s">
        <v>397</v>
      </c>
      <c r="G1572" s="155" t="s">
        <v>398</v>
      </c>
      <c r="H1572" s="131"/>
    </row>
    <row r="1573" spans="1:8" ht="12.75" customHeight="1">
      <c r="A1573" s="156" t="s">
        <v>93</v>
      </c>
      <c r="B1573" s="200">
        <v>10549</v>
      </c>
      <c r="C1573" s="157" t="s">
        <v>402</v>
      </c>
      <c r="D1573" s="156" t="s">
        <v>394</v>
      </c>
      <c r="E1573" s="159">
        <v>0.3</v>
      </c>
      <c r="F1573" s="159">
        <v>3.78</v>
      </c>
      <c r="G1573" s="159">
        <f t="shared" ref="G1573:G1576" si="38">E1573*F1573</f>
        <v>1.1339999999999999</v>
      </c>
      <c r="H1573" s="131"/>
    </row>
    <row r="1574" spans="1:8" ht="12.75" customHeight="1">
      <c r="A1574" s="156" t="s">
        <v>93</v>
      </c>
      <c r="B1574" s="201">
        <v>10552</v>
      </c>
      <c r="C1574" s="157" t="s">
        <v>413</v>
      </c>
      <c r="D1574" s="156" t="s">
        <v>394</v>
      </c>
      <c r="E1574" s="159">
        <v>0.3</v>
      </c>
      <c r="F1574" s="159">
        <v>3.62</v>
      </c>
      <c r="G1574" s="159">
        <f t="shared" si="38"/>
        <v>1.0860000000000001</v>
      </c>
      <c r="H1574" s="131"/>
    </row>
    <row r="1575" spans="1:8" ht="12.75" customHeight="1">
      <c r="A1575" s="156" t="s">
        <v>76</v>
      </c>
      <c r="B1575" s="200">
        <v>2436</v>
      </c>
      <c r="C1575" s="157" t="s">
        <v>627</v>
      </c>
      <c r="D1575" s="156" t="s">
        <v>384</v>
      </c>
      <c r="E1575" s="159">
        <v>0.3</v>
      </c>
      <c r="F1575" s="159">
        <v>14.26</v>
      </c>
      <c r="G1575" s="159">
        <f t="shared" si="38"/>
        <v>4.2779999999999996</v>
      </c>
      <c r="H1575" s="131"/>
    </row>
    <row r="1576" spans="1:8" ht="12.75" customHeight="1">
      <c r="A1576" s="156" t="s">
        <v>76</v>
      </c>
      <c r="B1576" s="200">
        <v>6111</v>
      </c>
      <c r="C1576" s="157" t="s">
        <v>628</v>
      </c>
      <c r="D1576" s="156" t="s">
        <v>384</v>
      </c>
      <c r="E1576" s="159">
        <v>0.3</v>
      </c>
      <c r="F1576" s="159">
        <v>10.07</v>
      </c>
      <c r="G1576" s="159">
        <f t="shared" si="38"/>
        <v>3.0209999999999999</v>
      </c>
    </row>
    <row r="1577" spans="1:8" ht="12.75" customHeight="1">
      <c r="A1577" s="156"/>
      <c r="B1577" s="156"/>
      <c r="C1577" s="157"/>
      <c r="D1577" s="156"/>
      <c r="E1577" s="158"/>
      <c r="F1577" s="159"/>
      <c r="G1577" s="159"/>
    </row>
    <row r="1578" spans="1:8" ht="12.75" customHeight="1">
      <c r="A1578" s="684" t="s">
        <v>399</v>
      </c>
      <c r="B1578" s="585"/>
      <c r="C1578" s="585"/>
      <c r="D1578" s="585"/>
      <c r="E1578" s="585"/>
      <c r="F1578" s="586"/>
      <c r="G1578" s="160">
        <f>SUM(G1573:G1577)</f>
        <v>9.5189999999999984</v>
      </c>
      <c r="H1578" s="131"/>
    </row>
    <row r="1579" spans="1:8" ht="12.75" customHeight="1">
      <c r="A1579" s="161"/>
      <c r="B1579" s="162"/>
      <c r="C1579" s="168"/>
      <c r="D1579" s="162"/>
      <c r="E1579" s="169"/>
      <c r="F1579" s="170"/>
      <c r="G1579" s="167"/>
      <c r="H1579" s="131"/>
    </row>
    <row r="1580" spans="1:8" ht="12.75" customHeight="1">
      <c r="A1580" s="683" t="s">
        <v>400</v>
      </c>
      <c r="B1580" s="585"/>
      <c r="C1580" s="585"/>
      <c r="D1580" s="585"/>
      <c r="E1580" s="585"/>
      <c r="F1580" s="585"/>
      <c r="G1580" s="586"/>
      <c r="H1580" s="131"/>
    </row>
    <row r="1581" spans="1:8" ht="12.75" customHeight="1">
      <c r="A1581" s="152" t="s">
        <v>381</v>
      </c>
      <c r="B1581" s="152" t="s">
        <v>32</v>
      </c>
      <c r="C1581" s="153" t="s">
        <v>396</v>
      </c>
      <c r="D1581" s="152" t="s">
        <v>127</v>
      </c>
      <c r="E1581" s="154" t="s">
        <v>68</v>
      </c>
      <c r="F1581" s="155" t="s">
        <v>397</v>
      </c>
      <c r="G1581" s="155" t="s">
        <v>398</v>
      </c>
      <c r="H1581" s="131"/>
    </row>
    <row r="1582" spans="1:8" ht="12.75" customHeight="1">
      <c r="A1582" s="156"/>
      <c r="B1582" s="156"/>
      <c r="C1582" s="157" t="str">
        <f>IF(B1582="","",IF(A1582="SINAPI",VLOOKUP(B1582,#REF!,2,0),IF(A1582="COTAÇÃO",VLOOKUP(B1582,#REF!,2,0))))</f>
        <v/>
      </c>
      <c r="D1582" s="156" t="str">
        <f>IF(B1582="","",IF(A1582="SINAPI",VLOOKUP(B1582,#REF!,3,0),IF(A1582="COTAÇÃO",VLOOKUP(B1582,#REF!,3,0))))</f>
        <v/>
      </c>
      <c r="E1582" s="158"/>
      <c r="F1582" s="159" t="str">
        <f>IF(B1582="","",IF('Planilha Orçamentária'!$H$2="NÃO DESONERADO",(IF(A1582="SINAPI",VLOOKUP(B1582,#REF!,4,0),IF(A1582="ORSE",VLOOKUP(B1582,#REF!,4,0),IF(A1582="COTAÇÃO",VLOOKUP(B1582,#REF!,13,0))))),(IF(A1582="SINAPI",VLOOKUP(B1582,#REF!,4,0),IF(A1582="ORSE",VLOOKUP(B1582,#REF!,4,0),IF(A1582="COTAÇÃO",VLOOKUP(B1582,#REF!,13,0)))))))</f>
        <v/>
      </c>
      <c r="G1582" s="159" t="str">
        <f>IF(D1582="","",E1582*F1582)</f>
        <v/>
      </c>
      <c r="H1582" s="131"/>
    </row>
    <row r="1583" spans="1:8" ht="12.75" customHeight="1">
      <c r="A1583" s="684" t="s">
        <v>399</v>
      </c>
      <c r="B1583" s="585"/>
      <c r="C1583" s="585"/>
      <c r="D1583" s="585"/>
      <c r="E1583" s="585"/>
      <c r="F1583" s="586"/>
      <c r="G1583" s="160">
        <f>SUM(G1582)</f>
        <v>0</v>
      </c>
      <c r="H1583" s="131"/>
    </row>
    <row r="1584" spans="1:8" ht="12.75" customHeight="1">
      <c r="A1584" s="161"/>
      <c r="B1584" s="162"/>
      <c r="C1584" s="171"/>
      <c r="D1584" s="172"/>
      <c r="E1584" s="173"/>
      <c r="F1584" s="174"/>
      <c r="G1584" s="175"/>
      <c r="H1584" s="131"/>
    </row>
    <row r="1585" spans="1:8" ht="12.75" customHeight="1">
      <c r="A1585" s="685" t="s">
        <v>401</v>
      </c>
      <c r="B1585" s="585"/>
      <c r="C1585" s="585"/>
      <c r="D1585" s="585"/>
      <c r="E1585" s="585"/>
      <c r="F1585" s="686"/>
      <c r="G1585" s="176">
        <f>SUM(G1569,G1578,G1583)</f>
        <v>21.329000000000001</v>
      </c>
      <c r="H1585" s="131"/>
    </row>
    <row r="1586" spans="1:8" ht="12.75" customHeight="1">
      <c r="A1586" s="10"/>
      <c r="B1586" s="10"/>
      <c r="C1586" s="10"/>
      <c r="D1586" s="10"/>
      <c r="E1586" s="231"/>
      <c r="F1586" s="232"/>
      <c r="G1586" s="232"/>
      <c r="H1586" s="131"/>
    </row>
    <row r="1587" spans="1:8" ht="12.75" customHeight="1">
      <c r="A1587" s="10"/>
      <c r="B1587" s="10"/>
      <c r="C1587" s="10"/>
      <c r="D1587" s="10"/>
      <c r="E1587" s="231"/>
      <c r="F1587" s="232"/>
      <c r="G1587" s="232"/>
      <c r="H1587" s="131"/>
    </row>
    <row r="1588" spans="1:8" ht="12.75" customHeight="1">
      <c r="A1588" s="144" t="s">
        <v>32</v>
      </c>
      <c r="B1588" s="144" t="s">
        <v>24</v>
      </c>
      <c r="C1588" s="691" t="s">
        <v>67</v>
      </c>
      <c r="D1588" s="589"/>
      <c r="E1588" s="589"/>
      <c r="F1588" s="596"/>
      <c r="G1588" s="146" t="s">
        <v>27</v>
      </c>
      <c r="H1588" s="131" t="s">
        <v>93</v>
      </c>
    </row>
    <row r="1589" spans="1:8" ht="12.75" customHeight="1">
      <c r="A1589" s="185">
        <v>365</v>
      </c>
      <c r="B1589" s="182" t="s">
        <v>629</v>
      </c>
      <c r="C1589" s="692" t="s">
        <v>630</v>
      </c>
      <c r="D1589" s="689"/>
      <c r="E1589" s="689"/>
      <c r="F1589" s="149">
        <f>G1610</f>
        <v>11.376000000000001</v>
      </c>
      <c r="G1589" s="150" t="s">
        <v>127</v>
      </c>
      <c r="H1589" s="233">
        <v>44501</v>
      </c>
    </row>
    <row r="1590" spans="1:8" ht="12.75" customHeight="1">
      <c r="A1590" s="690" t="s">
        <v>395</v>
      </c>
      <c r="B1590" s="689"/>
      <c r="C1590" s="689"/>
      <c r="D1590" s="689"/>
      <c r="E1590" s="689"/>
      <c r="F1590" s="689"/>
      <c r="G1590" s="591"/>
      <c r="H1590" s="131"/>
    </row>
    <row r="1591" spans="1:8" ht="12.75" customHeight="1">
      <c r="A1591" s="152" t="s">
        <v>381</v>
      </c>
      <c r="B1591" s="152" t="s">
        <v>32</v>
      </c>
      <c r="C1591" s="153" t="s">
        <v>396</v>
      </c>
      <c r="D1591" s="152" t="s">
        <v>127</v>
      </c>
      <c r="E1591" s="154" t="s">
        <v>68</v>
      </c>
      <c r="F1591" s="155" t="s">
        <v>397</v>
      </c>
      <c r="G1591" s="155" t="s">
        <v>398</v>
      </c>
      <c r="H1591" s="131"/>
    </row>
    <row r="1592" spans="1:8" ht="12.75" customHeight="1">
      <c r="A1592" s="156" t="s">
        <v>76</v>
      </c>
      <c r="B1592" s="156">
        <v>1875</v>
      </c>
      <c r="C1592" s="234" t="s">
        <v>631</v>
      </c>
      <c r="D1592" s="156" t="s">
        <v>392</v>
      </c>
      <c r="E1592" s="187">
        <v>1</v>
      </c>
      <c r="F1592" s="159">
        <v>5.03</v>
      </c>
      <c r="G1592" s="159">
        <f>(E1592*F1592)</f>
        <v>5.03</v>
      </c>
      <c r="H1592" s="131"/>
    </row>
    <row r="1593" spans="1:8" ht="12.75" customHeight="1">
      <c r="A1593" s="156"/>
      <c r="B1593" s="156"/>
      <c r="C1593" s="157" t="str">
        <f>IF(B1593="","",IF(A1593="SINAPI",VLOOKUP(B1593,#REF!,2,0),IF(A1593="COTAÇÃO",VLOOKUP(B1593,#REF!,2,0))))</f>
        <v/>
      </c>
      <c r="D1593" s="156" t="str">
        <f>IF(B1593="","",IF(A1593="SINAPI",VLOOKUP(B1593,#REF!,3,0),IF(A1593="COTAÇÃO",VLOOKUP(B1593,#REF!,3,0))))</f>
        <v/>
      </c>
      <c r="E1593" s="158"/>
      <c r="F1593" s="159" t="str">
        <f>IF(B1593="","",IF('Planilha Orçamentária'!$H$2="NÃO DESONERADO",(IF(A1593="SINAPI",VLOOKUP(B1593,#REF!,4,0),IF(A1593="ORSE",VLOOKUP(B1593,#REF!,4,0),IF(A1593="COTAÇÃO",VLOOKUP(B1593,#REF!,13,0))))),(IF(A1593="SINAPI",VLOOKUP(B1593,#REF!,4,0),IF(A1593="ORSE",VLOOKUP(B1593,#REF!,4,0),IF(A1593="COTAÇÃO",VLOOKUP(B1593,#REF!,13,0)))))))</f>
        <v/>
      </c>
      <c r="G1593" s="159"/>
      <c r="H1593" s="131"/>
    </row>
    <row r="1594" spans="1:8" ht="12.75" customHeight="1">
      <c r="A1594" s="684" t="s">
        <v>399</v>
      </c>
      <c r="B1594" s="585"/>
      <c r="C1594" s="585"/>
      <c r="D1594" s="585"/>
      <c r="E1594" s="585"/>
      <c r="F1594" s="586"/>
      <c r="G1594" s="160">
        <f>SUM(G1592:G1593)</f>
        <v>5.03</v>
      </c>
      <c r="H1594" s="131"/>
    </row>
    <row r="1595" spans="1:8" ht="12.75" customHeight="1">
      <c r="A1595" s="161"/>
      <c r="B1595" s="162"/>
      <c r="C1595" s="163"/>
      <c r="D1595" s="164"/>
      <c r="E1595" s="165"/>
      <c r="F1595" s="166"/>
      <c r="G1595" s="167"/>
      <c r="H1595" s="131"/>
    </row>
    <row r="1596" spans="1:8" ht="12.75" customHeight="1">
      <c r="A1596" s="683" t="s">
        <v>386</v>
      </c>
      <c r="B1596" s="585"/>
      <c r="C1596" s="585"/>
      <c r="D1596" s="585"/>
      <c r="E1596" s="585"/>
      <c r="F1596" s="585"/>
      <c r="G1596" s="586"/>
      <c r="H1596" s="131"/>
    </row>
    <row r="1597" spans="1:8" ht="12.75" customHeight="1">
      <c r="A1597" s="152" t="s">
        <v>381</v>
      </c>
      <c r="B1597" s="152" t="s">
        <v>32</v>
      </c>
      <c r="C1597" s="153" t="s">
        <v>396</v>
      </c>
      <c r="D1597" s="152" t="s">
        <v>127</v>
      </c>
      <c r="E1597" s="154" t="s">
        <v>68</v>
      </c>
      <c r="F1597" s="155" t="s">
        <v>397</v>
      </c>
      <c r="G1597" s="155" t="s">
        <v>398</v>
      </c>
      <c r="H1597" s="131"/>
    </row>
    <row r="1598" spans="1:8" ht="12.75" customHeight="1">
      <c r="A1598" s="156" t="s">
        <v>93</v>
      </c>
      <c r="B1598" s="200">
        <v>10549</v>
      </c>
      <c r="C1598" s="157" t="s">
        <v>632</v>
      </c>
      <c r="D1598" s="156" t="s">
        <v>394</v>
      </c>
      <c r="E1598" s="159">
        <v>0.2</v>
      </c>
      <c r="F1598" s="159">
        <v>3.78</v>
      </c>
      <c r="G1598" s="159">
        <f t="shared" ref="G1598:G1601" si="39">E1598*F1598</f>
        <v>0.75600000000000001</v>
      </c>
      <c r="H1598" s="131"/>
    </row>
    <row r="1599" spans="1:8" ht="12.75" customHeight="1">
      <c r="A1599" s="156" t="s">
        <v>93</v>
      </c>
      <c r="B1599" s="200">
        <v>10552</v>
      </c>
      <c r="C1599" s="157" t="s">
        <v>633</v>
      </c>
      <c r="D1599" s="156" t="s">
        <v>394</v>
      </c>
      <c r="E1599" s="159">
        <v>0.2</v>
      </c>
      <c r="F1599" s="159">
        <v>3.62</v>
      </c>
      <c r="G1599" s="159">
        <f t="shared" si="39"/>
        <v>0.72400000000000009</v>
      </c>
      <c r="H1599" s="131"/>
    </row>
    <row r="1600" spans="1:8" ht="12.75" customHeight="1">
      <c r="A1600" s="156" t="s">
        <v>76</v>
      </c>
      <c r="B1600" s="235" t="s">
        <v>634</v>
      </c>
      <c r="C1600" s="157" t="s">
        <v>635</v>
      </c>
      <c r="D1600" s="156" t="s">
        <v>394</v>
      </c>
      <c r="E1600" s="159">
        <v>0.2</v>
      </c>
      <c r="F1600" s="159">
        <v>14.26</v>
      </c>
      <c r="G1600" s="159">
        <f t="shared" si="39"/>
        <v>2.8520000000000003</v>
      </c>
      <c r="H1600" s="131"/>
    </row>
    <row r="1601" spans="1:8" ht="12.75" customHeight="1">
      <c r="A1601" s="156" t="s">
        <v>76</v>
      </c>
      <c r="B1601" s="236" t="s">
        <v>636</v>
      </c>
      <c r="C1601" s="157" t="s">
        <v>405</v>
      </c>
      <c r="D1601" s="156" t="s">
        <v>394</v>
      </c>
      <c r="E1601" s="159">
        <v>0.2</v>
      </c>
      <c r="F1601" s="159">
        <v>10.07</v>
      </c>
      <c r="G1601" s="159">
        <f t="shared" si="39"/>
        <v>2.0140000000000002</v>
      </c>
      <c r="H1601" s="131"/>
    </row>
    <row r="1602" spans="1:8" ht="12.75" customHeight="1">
      <c r="A1602" s="156"/>
      <c r="B1602" s="156"/>
      <c r="C1602" s="157"/>
      <c r="D1602" s="156"/>
      <c r="E1602" s="158"/>
      <c r="F1602" s="159"/>
      <c r="G1602" s="159"/>
      <c r="H1602" s="131"/>
    </row>
    <row r="1603" spans="1:8" ht="12.75" customHeight="1">
      <c r="A1603" s="684" t="s">
        <v>399</v>
      </c>
      <c r="B1603" s="585"/>
      <c r="C1603" s="585"/>
      <c r="D1603" s="585"/>
      <c r="E1603" s="585"/>
      <c r="F1603" s="586"/>
      <c r="G1603" s="160">
        <f>SUM(G1598:G1602)</f>
        <v>6.346000000000001</v>
      </c>
      <c r="H1603" s="131"/>
    </row>
    <row r="1604" spans="1:8" ht="12.75" customHeight="1">
      <c r="A1604" s="161"/>
      <c r="B1604" s="162"/>
      <c r="C1604" s="168"/>
      <c r="D1604" s="162"/>
      <c r="E1604" s="169"/>
      <c r="F1604" s="170"/>
      <c r="G1604" s="167"/>
      <c r="H1604" s="131"/>
    </row>
    <row r="1605" spans="1:8" ht="12.75" customHeight="1">
      <c r="A1605" s="683" t="s">
        <v>400</v>
      </c>
      <c r="B1605" s="585"/>
      <c r="C1605" s="585"/>
      <c r="D1605" s="585"/>
      <c r="E1605" s="585"/>
      <c r="F1605" s="585"/>
      <c r="G1605" s="586"/>
      <c r="H1605" s="131"/>
    </row>
    <row r="1606" spans="1:8" ht="12.75" customHeight="1">
      <c r="A1606" s="152" t="s">
        <v>381</v>
      </c>
      <c r="B1606" s="152" t="s">
        <v>32</v>
      </c>
      <c r="C1606" s="153" t="s">
        <v>396</v>
      </c>
      <c r="D1606" s="152" t="s">
        <v>127</v>
      </c>
      <c r="E1606" s="154" t="s">
        <v>68</v>
      </c>
      <c r="F1606" s="155" t="s">
        <v>397</v>
      </c>
      <c r="G1606" s="155" t="s">
        <v>398</v>
      </c>
      <c r="H1606" s="131"/>
    </row>
    <row r="1607" spans="1:8" ht="12.75" customHeight="1">
      <c r="A1607" s="156"/>
      <c r="B1607" s="156"/>
      <c r="C1607" s="157" t="str">
        <f>IF(B1607="","",IF(A1607="SINAPI",VLOOKUP(B1607,#REF!,2,0),IF(A1607="COTAÇÃO",VLOOKUP(B1607,#REF!,2,0))))</f>
        <v/>
      </c>
      <c r="D1607" s="156" t="str">
        <f>IF(B1607="","",IF(A1607="SINAPI",VLOOKUP(B1607,#REF!,3,0),IF(A1607="COTAÇÃO",VLOOKUP(B1607,#REF!,3,0))))</f>
        <v/>
      </c>
      <c r="E1607" s="158"/>
      <c r="F1607" s="159" t="str">
        <f>IF(B1607="","",IF('Planilha Orçamentária'!$H$2="NÃO DESONERADO",(IF(A1607="SINAPI",VLOOKUP(B1607,#REF!,4,0),IF(A1607="ORSE",VLOOKUP(B1607,#REF!,4,0),IF(A1607="COTAÇÃO",VLOOKUP(B1607,#REF!,13,0))))),(IF(A1607="SINAPI",VLOOKUP(B1607,#REF!,4,0),IF(A1607="ORSE",VLOOKUP(B1607,#REF!,4,0),IF(A1607="COTAÇÃO",VLOOKUP(B1607,#REF!,13,0)))))))</f>
        <v/>
      </c>
      <c r="G1607" s="159" t="str">
        <f>IF(D1607="","",E1607*F1607)</f>
        <v/>
      </c>
      <c r="H1607" s="131"/>
    </row>
    <row r="1608" spans="1:8" ht="12.75" customHeight="1">
      <c r="A1608" s="684" t="s">
        <v>399</v>
      </c>
      <c r="B1608" s="585"/>
      <c r="C1608" s="585"/>
      <c r="D1608" s="585"/>
      <c r="E1608" s="585"/>
      <c r="F1608" s="586"/>
      <c r="G1608" s="160">
        <f>SUM(G1607)</f>
        <v>0</v>
      </c>
      <c r="H1608" s="131"/>
    </row>
    <row r="1609" spans="1:8" ht="12.75" customHeight="1">
      <c r="A1609" s="161"/>
      <c r="B1609" s="162"/>
      <c r="C1609" s="171"/>
      <c r="D1609" s="172"/>
      <c r="E1609" s="173"/>
      <c r="F1609" s="174"/>
      <c r="G1609" s="175"/>
      <c r="H1609" s="131"/>
    </row>
    <row r="1610" spans="1:8" ht="12.75" customHeight="1">
      <c r="A1610" s="685" t="s">
        <v>401</v>
      </c>
      <c r="B1610" s="585"/>
      <c r="C1610" s="585"/>
      <c r="D1610" s="585"/>
      <c r="E1610" s="585"/>
      <c r="F1610" s="686"/>
      <c r="G1610" s="176">
        <f>SUM(G1594,G1603,G1608)</f>
        <v>11.376000000000001</v>
      </c>
      <c r="H1610" s="131"/>
    </row>
    <row r="1611" spans="1:8" ht="12.75" customHeight="1">
      <c r="A1611" s="10"/>
      <c r="B1611" s="10"/>
      <c r="C1611" s="10"/>
      <c r="D1611" s="10"/>
      <c r="E1611" s="231"/>
      <c r="F1611" s="232"/>
      <c r="G1611" s="232"/>
      <c r="H1611" s="131"/>
    </row>
    <row r="1612" spans="1:8" ht="12.75" customHeight="1">
      <c r="A1612" s="10"/>
      <c r="B1612" s="10"/>
      <c r="C1612" s="10"/>
      <c r="D1612" s="10"/>
      <c r="E1612" s="231"/>
      <c r="F1612" s="232"/>
      <c r="G1612" s="232"/>
      <c r="H1612" s="131"/>
    </row>
    <row r="1613" spans="1:8" ht="12.75" customHeight="1">
      <c r="A1613" s="144" t="s">
        <v>32</v>
      </c>
      <c r="B1613" s="144" t="s">
        <v>24</v>
      </c>
      <c r="C1613" s="691" t="s">
        <v>67</v>
      </c>
      <c r="D1613" s="589"/>
      <c r="E1613" s="589"/>
      <c r="F1613" s="596"/>
      <c r="G1613" s="146" t="s">
        <v>27</v>
      </c>
      <c r="H1613" s="131" t="s">
        <v>93</v>
      </c>
    </row>
    <row r="1614" spans="1:8" ht="12.75" customHeight="1">
      <c r="A1614" s="185">
        <v>374</v>
      </c>
      <c r="B1614" s="182" t="s">
        <v>637</v>
      </c>
      <c r="C1614" s="692" t="s">
        <v>638</v>
      </c>
      <c r="D1614" s="689"/>
      <c r="E1614" s="689"/>
      <c r="F1614" s="149">
        <f>G1635</f>
        <v>5.9956999999999994</v>
      </c>
      <c r="G1614" s="150" t="s">
        <v>127</v>
      </c>
      <c r="H1614" s="233">
        <v>44501</v>
      </c>
    </row>
    <row r="1615" spans="1:8" ht="12.75" customHeight="1">
      <c r="A1615" s="690" t="s">
        <v>395</v>
      </c>
      <c r="B1615" s="689"/>
      <c r="C1615" s="689"/>
      <c r="D1615" s="689"/>
      <c r="E1615" s="689"/>
      <c r="F1615" s="689"/>
      <c r="G1615" s="591"/>
      <c r="H1615" s="131"/>
    </row>
    <row r="1616" spans="1:8" ht="12.75" customHeight="1">
      <c r="A1616" s="152" t="s">
        <v>381</v>
      </c>
      <c r="B1616" s="152" t="s">
        <v>32</v>
      </c>
      <c r="C1616" s="153" t="s">
        <v>396</v>
      </c>
      <c r="D1616" s="152" t="s">
        <v>127</v>
      </c>
      <c r="E1616" s="154" t="s">
        <v>68</v>
      </c>
      <c r="F1616" s="155" t="s">
        <v>397</v>
      </c>
      <c r="G1616" s="155" t="s">
        <v>398</v>
      </c>
      <c r="H1616" s="131"/>
    </row>
    <row r="1617" spans="1:8" ht="12.75" customHeight="1">
      <c r="A1617" s="156" t="s">
        <v>76</v>
      </c>
      <c r="B1617" s="156">
        <v>1893</v>
      </c>
      <c r="C1617" s="234" t="s">
        <v>639</v>
      </c>
      <c r="D1617" s="156" t="s">
        <v>392</v>
      </c>
      <c r="E1617" s="187">
        <v>1</v>
      </c>
      <c r="F1617" s="159">
        <v>3.14</v>
      </c>
      <c r="G1617" s="159">
        <f>TRUNC(E1617*F1617,2)</f>
        <v>3.14</v>
      </c>
      <c r="H1617" s="131"/>
    </row>
    <row r="1618" spans="1:8" ht="12.75" customHeight="1">
      <c r="A1618" s="156"/>
      <c r="B1618" s="156"/>
      <c r="C1618" s="157" t="str">
        <f>IF(B1618="","",IF(A1618="SINAPI",VLOOKUP(B1618,#REF!,2,0),IF(A1618="COTAÇÃO",VLOOKUP(B1618,#REF!,2,0))))</f>
        <v/>
      </c>
      <c r="D1618" s="156" t="str">
        <f>IF(B1618="","",IF(A1618="SINAPI",VLOOKUP(B1618,#REF!,3,0),IF(A1618="COTAÇÃO",VLOOKUP(B1618,#REF!,3,0))))</f>
        <v/>
      </c>
      <c r="E1618" s="158"/>
      <c r="F1618" s="159" t="str">
        <f>IF(B1618="","",IF('Planilha Orçamentária'!$H$2="NÃO DESONERADO",(IF(A1618="SINAPI",VLOOKUP(B1618,#REF!,4,0),IF(A1618="ORSE",VLOOKUP(B1618,#REF!,4,0),IF(A1618="COTAÇÃO",VLOOKUP(B1618,#REF!,13,0))))),(IF(A1618="SINAPI",VLOOKUP(B1618,#REF!,4,0),IF(A1618="ORSE",VLOOKUP(B1618,#REF!,4,0),IF(A1618="COTAÇÃO",VLOOKUP(B1618,#REF!,13,0)))))))</f>
        <v/>
      </c>
      <c r="G1618" s="159" t="str">
        <f>IF(D1618="","",E1618*F1618)</f>
        <v/>
      </c>
      <c r="H1618" s="131"/>
    </row>
    <row r="1619" spans="1:8" ht="12.75" customHeight="1">
      <c r="A1619" s="684" t="s">
        <v>399</v>
      </c>
      <c r="B1619" s="585"/>
      <c r="C1619" s="585"/>
      <c r="D1619" s="585"/>
      <c r="E1619" s="585"/>
      <c r="F1619" s="586"/>
      <c r="G1619" s="160">
        <f>SUM(G1617:G1618)</f>
        <v>3.14</v>
      </c>
      <c r="H1619" s="131"/>
    </row>
    <row r="1620" spans="1:8" ht="12.75" customHeight="1">
      <c r="A1620" s="161"/>
      <c r="B1620" s="162"/>
      <c r="C1620" s="163"/>
      <c r="D1620" s="164"/>
      <c r="E1620" s="165"/>
      <c r="F1620" s="166"/>
      <c r="G1620" s="167"/>
      <c r="H1620" s="131"/>
    </row>
    <row r="1621" spans="1:8" ht="12.75" customHeight="1">
      <c r="A1621" s="683" t="s">
        <v>386</v>
      </c>
      <c r="B1621" s="585"/>
      <c r="C1621" s="585"/>
      <c r="D1621" s="585"/>
      <c r="E1621" s="585"/>
      <c r="F1621" s="585"/>
      <c r="G1621" s="586"/>
      <c r="H1621" s="131"/>
    </row>
    <row r="1622" spans="1:8" ht="12.75" customHeight="1">
      <c r="A1622" s="152" t="s">
        <v>381</v>
      </c>
      <c r="B1622" s="152" t="s">
        <v>32</v>
      </c>
      <c r="C1622" s="153" t="s">
        <v>396</v>
      </c>
      <c r="D1622" s="152" t="s">
        <v>127</v>
      </c>
      <c r="E1622" s="154" t="s">
        <v>68</v>
      </c>
      <c r="F1622" s="155" t="s">
        <v>397</v>
      </c>
      <c r="G1622" s="155" t="s">
        <v>398</v>
      </c>
      <c r="H1622" s="131"/>
    </row>
    <row r="1623" spans="1:8" ht="12.75" customHeight="1">
      <c r="A1623" s="156" t="s">
        <v>93</v>
      </c>
      <c r="B1623" s="200">
        <v>10549</v>
      </c>
      <c r="C1623" s="157" t="s">
        <v>632</v>
      </c>
      <c r="D1623" s="156" t="s">
        <v>394</v>
      </c>
      <c r="E1623" s="159">
        <v>0.09</v>
      </c>
      <c r="F1623" s="159">
        <v>3.78</v>
      </c>
      <c r="G1623" s="159">
        <f t="shared" ref="G1623:G1626" si="40">E1623*F1623</f>
        <v>0.34019999999999995</v>
      </c>
      <c r="H1623" s="131"/>
    </row>
    <row r="1624" spans="1:8" ht="12.75" customHeight="1">
      <c r="A1624" s="156" t="s">
        <v>93</v>
      </c>
      <c r="B1624" s="200">
        <v>10552</v>
      </c>
      <c r="C1624" s="157" t="s">
        <v>633</v>
      </c>
      <c r="D1624" s="156" t="s">
        <v>394</v>
      </c>
      <c r="E1624" s="159">
        <v>0.09</v>
      </c>
      <c r="F1624" s="159">
        <v>3.62</v>
      </c>
      <c r="G1624" s="159">
        <f t="shared" si="40"/>
        <v>0.32579999999999998</v>
      </c>
      <c r="H1624" s="131"/>
    </row>
    <row r="1625" spans="1:8" ht="12.75" customHeight="1">
      <c r="A1625" s="156" t="s">
        <v>76</v>
      </c>
      <c r="B1625" s="235" t="s">
        <v>634</v>
      </c>
      <c r="C1625" s="157" t="s">
        <v>635</v>
      </c>
      <c r="D1625" s="156" t="s">
        <v>394</v>
      </c>
      <c r="E1625" s="159">
        <v>0.09</v>
      </c>
      <c r="F1625" s="159">
        <v>14.26</v>
      </c>
      <c r="G1625" s="159">
        <f t="shared" si="40"/>
        <v>1.2833999999999999</v>
      </c>
      <c r="H1625" s="131"/>
    </row>
    <row r="1626" spans="1:8" ht="12.75" customHeight="1">
      <c r="A1626" s="156" t="s">
        <v>76</v>
      </c>
      <c r="B1626" s="236" t="s">
        <v>636</v>
      </c>
      <c r="C1626" s="157" t="s">
        <v>405</v>
      </c>
      <c r="D1626" s="156" t="s">
        <v>394</v>
      </c>
      <c r="E1626" s="159">
        <v>0.09</v>
      </c>
      <c r="F1626" s="159">
        <v>10.07</v>
      </c>
      <c r="G1626" s="159">
        <f t="shared" si="40"/>
        <v>0.90629999999999999</v>
      </c>
      <c r="H1626" s="131"/>
    </row>
    <row r="1627" spans="1:8" ht="12.75" customHeight="1">
      <c r="A1627" s="156"/>
      <c r="B1627" s="156"/>
      <c r="C1627" s="157"/>
      <c r="D1627" s="156"/>
      <c r="E1627" s="158"/>
      <c r="F1627" s="159"/>
      <c r="G1627" s="159"/>
      <c r="H1627" s="131"/>
    </row>
    <row r="1628" spans="1:8" ht="12.75" customHeight="1">
      <c r="A1628" s="684" t="s">
        <v>399</v>
      </c>
      <c r="B1628" s="585"/>
      <c r="C1628" s="585"/>
      <c r="D1628" s="585"/>
      <c r="E1628" s="585"/>
      <c r="F1628" s="586"/>
      <c r="G1628" s="160">
        <f>SUM(G1623:G1627)</f>
        <v>2.8556999999999997</v>
      </c>
      <c r="H1628" s="131"/>
    </row>
    <row r="1629" spans="1:8" ht="12.75" customHeight="1">
      <c r="A1629" s="161"/>
      <c r="B1629" s="162"/>
      <c r="C1629" s="168"/>
      <c r="D1629" s="162"/>
      <c r="E1629" s="169"/>
      <c r="F1629" s="170"/>
      <c r="G1629" s="167"/>
      <c r="H1629" s="131"/>
    </row>
    <row r="1630" spans="1:8" ht="12.75" customHeight="1">
      <c r="A1630" s="683" t="s">
        <v>400</v>
      </c>
      <c r="B1630" s="585"/>
      <c r="C1630" s="585"/>
      <c r="D1630" s="585"/>
      <c r="E1630" s="585"/>
      <c r="F1630" s="585"/>
      <c r="G1630" s="586"/>
      <c r="H1630" s="131"/>
    </row>
    <row r="1631" spans="1:8" ht="12.75" customHeight="1">
      <c r="A1631" s="152" t="s">
        <v>381</v>
      </c>
      <c r="B1631" s="152" t="s">
        <v>32</v>
      </c>
      <c r="C1631" s="153" t="s">
        <v>396</v>
      </c>
      <c r="D1631" s="152" t="s">
        <v>127</v>
      </c>
      <c r="E1631" s="154" t="s">
        <v>68</v>
      </c>
      <c r="F1631" s="155" t="s">
        <v>397</v>
      </c>
      <c r="G1631" s="155" t="s">
        <v>398</v>
      </c>
      <c r="H1631" s="131"/>
    </row>
    <row r="1632" spans="1:8" ht="12.75" customHeight="1">
      <c r="A1632" s="156"/>
      <c r="B1632" s="156"/>
      <c r="C1632" s="157" t="str">
        <f>IF(B1632="","",IF(A1632="SINAPI",VLOOKUP(B1632,#REF!,2,0),IF(A1632="COTAÇÃO",VLOOKUP(B1632,#REF!,2,0))))</f>
        <v/>
      </c>
      <c r="D1632" s="156" t="str">
        <f>IF(B1632="","",IF(A1632="SINAPI",VLOOKUP(B1632,#REF!,3,0),IF(A1632="COTAÇÃO",VLOOKUP(B1632,#REF!,3,0))))</f>
        <v/>
      </c>
      <c r="E1632" s="158"/>
      <c r="F1632" s="159" t="str">
        <f>IF(B1632="","",IF('Planilha Orçamentária'!$H$2="NÃO DESONERADO",(IF(A1632="SINAPI",VLOOKUP(B1632,#REF!,4,0),IF(A1632="ORSE",VLOOKUP(B1632,#REF!,4,0),IF(A1632="COTAÇÃO",VLOOKUP(B1632,#REF!,13,0))))),(IF(A1632="SINAPI",VLOOKUP(B1632,#REF!,4,0),IF(A1632="ORSE",VLOOKUP(B1632,#REF!,4,0),IF(A1632="COTAÇÃO",VLOOKUP(B1632,#REF!,13,0)))))))</f>
        <v/>
      </c>
      <c r="G1632" s="159" t="str">
        <f>IF(D1632="","",E1632*F1632)</f>
        <v/>
      </c>
      <c r="H1632" s="131"/>
    </row>
    <row r="1633" spans="1:8" ht="12.75" customHeight="1">
      <c r="A1633" s="684" t="s">
        <v>399</v>
      </c>
      <c r="B1633" s="585"/>
      <c r="C1633" s="585"/>
      <c r="D1633" s="585"/>
      <c r="E1633" s="585"/>
      <c r="F1633" s="586"/>
      <c r="G1633" s="160">
        <f>SUM(G1632)</f>
        <v>0</v>
      </c>
      <c r="H1633" s="131"/>
    </row>
    <row r="1634" spans="1:8" ht="12.75" customHeight="1">
      <c r="A1634" s="161"/>
      <c r="B1634" s="162"/>
      <c r="C1634" s="171"/>
      <c r="D1634" s="172"/>
      <c r="E1634" s="173"/>
      <c r="F1634" s="174"/>
      <c r="G1634" s="175"/>
      <c r="H1634" s="131"/>
    </row>
    <row r="1635" spans="1:8" ht="12.75" customHeight="1">
      <c r="A1635" s="685" t="s">
        <v>401</v>
      </c>
      <c r="B1635" s="585"/>
      <c r="C1635" s="585"/>
      <c r="D1635" s="585"/>
      <c r="E1635" s="585"/>
      <c r="F1635" s="686"/>
      <c r="G1635" s="176">
        <f>SUM(G1619,G1628,G1633)</f>
        <v>5.9956999999999994</v>
      </c>
      <c r="H1635" s="131"/>
    </row>
    <row r="1636" spans="1:8" ht="12.75" customHeight="1">
      <c r="A1636" s="10"/>
      <c r="B1636" s="10"/>
      <c r="C1636" s="10"/>
      <c r="D1636" s="10"/>
      <c r="E1636" s="231"/>
      <c r="F1636" s="232"/>
      <c r="G1636" s="232"/>
      <c r="H1636" s="131"/>
    </row>
    <row r="1637" spans="1:8" ht="12.75" customHeight="1">
      <c r="A1637" s="10"/>
      <c r="B1637" s="10"/>
      <c r="C1637" s="10"/>
      <c r="D1637" s="10"/>
      <c r="E1637" s="231"/>
      <c r="F1637" s="232"/>
      <c r="G1637" s="232"/>
      <c r="H1637" s="131"/>
    </row>
    <row r="1638" spans="1:8" ht="12.75" customHeight="1">
      <c r="A1638" s="144" t="s">
        <v>32</v>
      </c>
      <c r="B1638" s="144" t="s">
        <v>24</v>
      </c>
      <c r="C1638" s="691" t="s">
        <v>67</v>
      </c>
      <c r="D1638" s="589"/>
      <c r="E1638" s="589"/>
      <c r="F1638" s="596"/>
      <c r="G1638" s="146" t="s">
        <v>27</v>
      </c>
      <c r="H1638" s="131" t="s">
        <v>93</v>
      </c>
    </row>
    <row r="1639" spans="1:8" ht="12.75" customHeight="1">
      <c r="A1639" s="185">
        <v>4223</v>
      </c>
      <c r="B1639" s="182" t="s">
        <v>640</v>
      </c>
      <c r="C1639" s="692" t="s">
        <v>641</v>
      </c>
      <c r="D1639" s="689"/>
      <c r="E1639" s="689"/>
      <c r="F1639" s="149">
        <f>G1660</f>
        <v>12.05</v>
      </c>
      <c r="G1639" s="184" t="s">
        <v>133</v>
      </c>
      <c r="H1639" s="233">
        <v>44501</v>
      </c>
    </row>
    <row r="1640" spans="1:8" ht="12.75" customHeight="1">
      <c r="A1640" s="690" t="s">
        <v>395</v>
      </c>
      <c r="B1640" s="689"/>
      <c r="C1640" s="689"/>
      <c r="D1640" s="689"/>
      <c r="E1640" s="689"/>
      <c r="F1640" s="689"/>
      <c r="G1640" s="591"/>
      <c r="H1640" s="131"/>
    </row>
    <row r="1641" spans="1:8" ht="12.75" customHeight="1">
      <c r="A1641" s="152" t="s">
        <v>381</v>
      </c>
      <c r="B1641" s="152" t="s">
        <v>32</v>
      </c>
      <c r="C1641" s="153" t="s">
        <v>396</v>
      </c>
      <c r="D1641" s="152" t="s">
        <v>127</v>
      </c>
      <c r="E1641" s="154" t="s">
        <v>68</v>
      </c>
      <c r="F1641" s="155" t="s">
        <v>397</v>
      </c>
      <c r="G1641" s="155" t="s">
        <v>398</v>
      </c>
      <c r="H1641" s="131"/>
    </row>
    <row r="1642" spans="1:8" ht="12.75" customHeight="1">
      <c r="A1642" s="156" t="s">
        <v>93</v>
      </c>
      <c r="B1642" s="156">
        <v>3821</v>
      </c>
      <c r="C1642" s="234" t="s">
        <v>642</v>
      </c>
      <c r="D1642" s="156" t="s">
        <v>133</v>
      </c>
      <c r="E1642" s="187">
        <v>1</v>
      </c>
      <c r="F1642" s="159">
        <v>12.05</v>
      </c>
      <c r="G1642" s="159">
        <f>TRUNC(E1642*F1642,2)</f>
        <v>12.05</v>
      </c>
      <c r="H1642" s="131"/>
    </row>
    <row r="1643" spans="1:8" ht="12.75" customHeight="1">
      <c r="A1643" s="156"/>
      <c r="B1643" s="156"/>
      <c r="C1643" s="157" t="str">
        <f>IF(B1643="","",IF(A1643="SINAPI",VLOOKUP(B1643,#REF!,2,0),IF(A1643="COTAÇÃO",VLOOKUP(B1643,#REF!,2,0))))</f>
        <v/>
      </c>
      <c r="D1643" s="156"/>
      <c r="E1643" s="158"/>
      <c r="F1643" s="159" t="str">
        <f>IF(B1643="","",IF('Planilha Orçamentária'!$H$2="NÃO DESONERADO",(IF(A1643="SINAPI",VLOOKUP(B1643,#REF!,4,0),IF(A1643="ORSE",VLOOKUP(B1643,#REF!,4,0),IF(A1643="COTAÇÃO",VLOOKUP(B1643,#REF!,13,0))))),(IF(A1643="SINAPI",VLOOKUP(B1643,#REF!,4,0),IF(A1643="ORSE",VLOOKUP(B1643,#REF!,4,0),IF(A1643="COTAÇÃO",VLOOKUP(B1643,#REF!,13,0)))))))</f>
        <v/>
      </c>
      <c r="G1643" s="159" t="str">
        <f>IF(D1643="","",E1643*F1643)</f>
        <v/>
      </c>
      <c r="H1643" s="131"/>
    </row>
    <row r="1644" spans="1:8" ht="12.75" customHeight="1">
      <c r="A1644" s="684" t="s">
        <v>399</v>
      </c>
      <c r="B1644" s="585"/>
      <c r="C1644" s="585"/>
      <c r="D1644" s="585"/>
      <c r="E1644" s="585"/>
      <c r="F1644" s="586"/>
      <c r="G1644" s="160">
        <f>SUM(G1642:G1643)</f>
        <v>12.05</v>
      </c>
      <c r="H1644" s="131"/>
    </row>
    <row r="1645" spans="1:8" ht="12.75" customHeight="1">
      <c r="A1645" s="161"/>
      <c r="B1645" s="162"/>
      <c r="C1645" s="163"/>
      <c r="D1645" s="164"/>
      <c r="E1645" s="165"/>
      <c r="F1645" s="166"/>
      <c r="G1645" s="167"/>
      <c r="H1645" s="131"/>
    </row>
    <row r="1646" spans="1:8" ht="12.75" customHeight="1">
      <c r="A1646" s="683" t="s">
        <v>386</v>
      </c>
      <c r="B1646" s="585"/>
      <c r="C1646" s="585"/>
      <c r="D1646" s="585"/>
      <c r="E1646" s="585"/>
      <c r="F1646" s="585"/>
      <c r="G1646" s="586"/>
      <c r="H1646" s="131"/>
    </row>
    <row r="1647" spans="1:8" ht="12.75" customHeight="1">
      <c r="A1647" s="152" t="s">
        <v>381</v>
      </c>
      <c r="B1647" s="152" t="s">
        <v>32</v>
      </c>
      <c r="C1647" s="153" t="s">
        <v>396</v>
      </c>
      <c r="D1647" s="152" t="s">
        <v>127</v>
      </c>
      <c r="E1647" s="154" t="s">
        <v>68</v>
      </c>
      <c r="F1647" s="155" t="s">
        <v>397</v>
      </c>
      <c r="G1647" s="155" t="s">
        <v>398</v>
      </c>
      <c r="H1647" s="131"/>
    </row>
    <row r="1648" spans="1:8" ht="12.75" customHeight="1">
      <c r="A1648" s="156"/>
      <c r="B1648" s="200"/>
      <c r="C1648" s="157"/>
      <c r="D1648" s="156"/>
      <c r="E1648" s="159"/>
      <c r="F1648" s="159"/>
      <c r="G1648" s="159"/>
      <c r="H1648" s="131"/>
    </row>
    <row r="1649" spans="1:8" ht="12.75" customHeight="1">
      <c r="A1649" s="156"/>
      <c r="B1649" s="200"/>
      <c r="C1649" s="157"/>
      <c r="D1649" s="156"/>
      <c r="E1649" s="159"/>
      <c r="F1649" s="159"/>
      <c r="G1649" s="159"/>
      <c r="H1649" s="131"/>
    </row>
    <row r="1650" spans="1:8" ht="12.75" customHeight="1">
      <c r="A1650" s="156"/>
      <c r="B1650" s="200"/>
      <c r="C1650" s="157"/>
      <c r="D1650" s="156"/>
      <c r="E1650" s="159"/>
      <c r="F1650" s="159"/>
      <c r="G1650" s="159"/>
      <c r="H1650" s="131"/>
    </row>
    <row r="1651" spans="1:8" ht="12.75" customHeight="1">
      <c r="A1651" s="156"/>
      <c r="B1651" s="201"/>
      <c r="C1651" s="157"/>
      <c r="D1651" s="156"/>
      <c r="E1651" s="159"/>
      <c r="F1651" s="159"/>
      <c r="G1651" s="159"/>
      <c r="H1651" s="131"/>
    </row>
    <row r="1652" spans="1:8" ht="12.75" customHeight="1">
      <c r="A1652" s="156"/>
      <c r="B1652" s="156"/>
      <c r="C1652" s="157"/>
      <c r="D1652" s="156"/>
      <c r="E1652" s="158"/>
      <c r="F1652" s="159"/>
      <c r="G1652" s="159"/>
      <c r="H1652" s="131"/>
    </row>
    <row r="1653" spans="1:8" ht="12.75" customHeight="1">
      <c r="A1653" s="684" t="s">
        <v>399</v>
      </c>
      <c r="B1653" s="585"/>
      <c r="C1653" s="585"/>
      <c r="D1653" s="585"/>
      <c r="E1653" s="585"/>
      <c r="F1653" s="586"/>
      <c r="G1653" s="160">
        <f>SUM(G1648:G1652)</f>
        <v>0</v>
      </c>
      <c r="H1653" s="131"/>
    </row>
    <row r="1654" spans="1:8" ht="12.75" customHeight="1">
      <c r="A1654" s="161"/>
      <c r="B1654" s="162"/>
      <c r="C1654" s="168"/>
      <c r="D1654" s="162"/>
      <c r="E1654" s="169"/>
      <c r="F1654" s="170"/>
      <c r="G1654" s="167"/>
      <c r="H1654" s="131"/>
    </row>
    <row r="1655" spans="1:8" ht="12.75" customHeight="1">
      <c r="A1655" s="683" t="s">
        <v>400</v>
      </c>
      <c r="B1655" s="585"/>
      <c r="C1655" s="585"/>
      <c r="D1655" s="585"/>
      <c r="E1655" s="585"/>
      <c r="F1655" s="585"/>
      <c r="G1655" s="586"/>
      <c r="H1655" s="131"/>
    </row>
    <row r="1656" spans="1:8" ht="12.75" customHeight="1">
      <c r="A1656" s="152" t="s">
        <v>381</v>
      </c>
      <c r="B1656" s="152" t="s">
        <v>32</v>
      </c>
      <c r="C1656" s="153" t="s">
        <v>396</v>
      </c>
      <c r="D1656" s="152" t="s">
        <v>127</v>
      </c>
      <c r="E1656" s="154" t="s">
        <v>68</v>
      </c>
      <c r="F1656" s="155" t="s">
        <v>397</v>
      </c>
      <c r="G1656" s="155" t="s">
        <v>398</v>
      </c>
      <c r="H1656" s="131"/>
    </row>
    <row r="1657" spans="1:8" ht="12.75" customHeight="1">
      <c r="A1657" s="156"/>
      <c r="B1657" s="156"/>
      <c r="C1657" s="157" t="str">
        <f>IF(B1657="","",IF(A1657="SINAPI",VLOOKUP(B1657,#REF!,2,0),IF(A1657="COTAÇÃO",VLOOKUP(B1657,#REF!,2,0))))</f>
        <v/>
      </c>
      <c r="D1657" s="156" t="str">
        <f>IF(B1657="","",IF(A1657="SINAPI",VLOOKUP(B1657,#REF!,3,0),IF(A1657="COTAÇÃO",VLOOKUP(B1657,#REF!,3,0))))</f>
        <v/>
      </c>
      <c r="E1657" s="158"/>
      <c r="F1657" s="159" t="str">
        <f>IF(B1657="","",IF('Planilha Orçamentária'!$H$2="NÃO DESONERADO",(IF(A1657="SINAPI",VLOOKUP(B1657,#REF!,4,0),IF(A1657="ORSE",VLOOKUP(B1657,#REF!,4,0),IF(A1657="COTAÇÃO",VLOOKUP(B1657,#REF!,13,0))))),(IF(A1657="SINAPI",VLOOKUP(B1657,#REF!,4,0),IF(A1657="ORSE",VLOOKUP(B1657,#REF!,4,0),IF(A1657="COTAÇÃO",VLOOKUP(B1657,#REF!,13,0)))))))</f>
        <v/>
      </c>
      <c r="G1657" s="159" t="str">
        <f>IF(D1657="","",E1657*F1657)</f>
        <v/>
      </c>
      <c r="H1657" s="131"/>
    </row>
    <row r="1658" spans="1:8" ht="12.75" customHeight="1">
      <c r="A1658" s="684" t="s">
        <v>399</v>
      </c>
      <c r="B1658" s="585"/>
      <c r="C1658" s="585"/>
      <c r="D1658" s="585"/>
      <c r="E1658" s="585"/>
      <c r="F1658" s="586"/>
      <c r="G1658" s="160">
        <f>SUM(G1657)</f>
        <v>0</v>
      </c>
      <c r="H1658" s="131"/>
    </row>
    <row r="1659" spans="1:8" ht="12.75" customHeight="1">
      <c r="A1659" s="161"/>
      <c r="B1659" s="162"/>
      <c r="C1659" s="171"/>
      <c r="D1659" s="172"/>
      <c r="E1659" s="173"/>
      <c r="F1659" s="174"/>
      <c r="G1659" s="175"/>
      <c r="H1659" s="131"/>
    </row>
    <row r="1660" spans="1:8" ht="12.75" customHeight="1">
      <c r="A1660" s="685" t="s">
        <v>401</v>
      </c>
      <c r="B1660" s="585"/>
      <c r="C1660" s="585"/>
      <c r="D1660" s="585"/>
      <c r="E1660" s="585"/>
      <c r="F1660" s="686"/>
      <c r="G1660" s="176">
        <f>SUM(G1644,G1653,G1658)</f>
        <v>12.05</v>
      </c>
      <c r="H1660" s="131"/>
    </row>
    <row r="1661" spans="1:8" ht="12.75" customHeight="1">
      <c r="A1661" s="10"/>
      <c r="B1661" s="10"/>
      <c r="C1661" s="10"/>
      <c r="D1661" s="10"/>
      <c r="E1661" s="231"/>
      <c r="F1661" s="232"/>
      <c r="G1661" s="232"/>
      <c r="H1661" s="131"/>
    </row>
    <row r="1662" spans="1:8" ht="12.75" customHeight="1">
      <c r="A1662" s="10"/>
      <c r="B1662" s="10"/>
      <c r="C1662" s="10"/>
      <c r="D1662" s="10"/>
      <c r="E1662" s="231"/>
      <c r="F1662" s="232"/>
      <c r="G1662" s="232"/>
      <c r="H1662" s="131"/>
    </row>
    <row r="1663" spans="1:8" ht="12.75" customHeight="1">
      <c r="A1663" s="144" t="s">
        <v>32</v>
      </c>
      <c r="B1663" s="144" t="s">
        <v>24</v>
      </c>
      <c r="C1663" s="691" t="s">
        <v>67</v>
      </c>
      <c r="D1663" s="589"/>
      <c r="E1663" s="589"/>
      <c r="F1663" s="596"/>
      <c r="G1663" s="146" t="s">
        <v>27</v>
      </c>
      <c r="H1663" s="131" t="s">
        <v>93</v>
      </c>
    </row>
    <row r="1664" spans="1:8" ht="12.75" customHeight="1">
      <c r="A1664" s="185">
        <v>4225</v>
      </c>
      <c r="B1664" s="182" t="s">
        <v>643</v>
      </c>
      <c r="C1664" s="692" t="s">
        <v>644</v>
      </c>
      <c r="D1664" s="689"/>
      <c r="E1664" s="689"/>
      <c r="F1664" s="149">
        <f>G1685</f>
        <v>24</v>
      </c>
      <c r="G1664" s="150" t="s">
        <v>127</v>
      </c>
      <c r="H1664" s="233">
        <v>44501</v>
      </c>
    </row>
    <row r="1665" spans="1:8" ht="12.75" customHeight="1">
      <c r="A1665" s="690" t="s">
        <v>395</v>
      </c>
      <c r="B1665" s="689"/>
      <c r="C1665" s="689"/>
      <c r="D1665" s="689"/>
      <c r="E1665" s="689"/>
      <c r="F1665" s="689"/>
      <c r="G1665" s="591"/>
      <c r="H1665" s="131"/>
    </row>
    <row r="1666" spans="1:8" ht="12.75" customHeight="1">
      <c r="A1666" s="152" t="s">
        <v>381</v>
      </c>
      <c r="B1666" s="152" t="s">
        <v>32</v>
      </c>
      <c r="C1666" s="153" t="s">
        <v>396</v>
      </c>
      <c r="D1666" s="152" t="s">
        <v>127</v>
      </c>
      <c r="E1666" s="154" t="s">
        <v>68</v>
      </c>
      <c r="F1666" s="155" t="s">
        <v>397</v>
      </c>
      <c r="G1666" s="155" t="s">
        <v>398</v>
      </c>
      <c r="H1666" s="131"/>
    </row>
    <row r="1667" spans="1:8" ht="12.75" customHeight="1">
      <c r="A1667" s="156" t="s">
        <v>93</v>
      </c>
      <c r="B1667" s="156">
        <v>3828</v>
      </c>
      <c r="C1667" s="234" t="s">
        <v>645</v>
      </c>
      <c r="D1667" s="156" t="s">
        <v>392</v>
      </c>
      <c r="E1667" s="187">
        <v>1</v>
      </c>
      <c r="F1667" s="159">
        <v>24</v>
      </c>
      <c r="G1667" s="159">
        <f>TRUNC(E1667*F1667,2)</f>
        <v>24</v>
      </c>
      <c r="H1667" s="131"/>
    </row>
    <row r="1668" spans="1:8" ht="12.75" customHeight="1">
      <c r="A1668" s="156"/>
      <c r="B1668" s="156"/>
      <c r="C1668" s="157" t="str">
        <f>IF(B1668="","",IF(A1668="SINAPI",VLOOKUP(B1668,#REF!,2,0),IF(A1668="COTAÇÃO",VLOOKUP(B1668,#REF!,2,0))))</f>
        <v/>
      </c>
      <c r="D1668" s="156" t="str">
        <f>IF(B1668="","",IF(A1668="SINAPI",VLOOKUP(B1668,#REF!,3,0),IF(A1668="COTAÇÃO",VLOOKUP(B1668,#REF!,3,0))))</f>
        <v/>
      </c>
      <c r="E1668" s="158"/>
      <c r="F1668" s="159" t="str">
        <f>IF(B1668="","",IF('Planilha Orçamentária'!$H$2="NÃO DESONERADO",(IF(A1668="SINAPI",VLOOKUP(B1668,#REF!,4,0),IF(A1668="ORSE",VLOOKUP(B1668,#REF!,4,0),IF(A1668="COTAÇÃO",VLOOKUP(B1668,#REF!,13,0))))),(IF(A1668="SINAPI",VLOOKUP(B1668,#REF!,4,0),IF(A1668="ORSE",VLOOKUP(B1668,#REF!,4,0),IF(A1668="COTAÇÃO",VLOOKUP(B1668,#REF!,13,0)))))))</f>
        <v/>
      </c>
      <c r="G1668" s="159" t="str">
        <f>IF(D1668="","",E1668*F1668)</f>
        <v/>
      </c>
      <c r="H1668" s="131"/>
    </row>
    <row r="1669" spans="1:8" ht="12.75" customHeight="1">
      <c r="A1669" s="684" t="s">
        <v>399</v>
      </c>
      <c r="B1669" s="585"/>
      <c r="C1669" s="585"/>
      <c r="D1669" s="585"/>
      <c r="E1669" s="585"/>
      <c r="F1669" s="586"/>
      <c r="G1669" s="160">
        <f>SUM(G1667:G1668)</f>
        <v>24</v>
      </c>
      <c r="H1669" s="131"/>
    </row>
    <row r="1670" spans="1:8" ht="12.75" customHeight="1">
      <c r="A1670" s="161"/>
      <c r="B1670" s="162"/>
      <c r="C1670" s="163"/>
      <c r="D1670" s="164"/>
      <c r="E1670" s="165"/>
      <c r="F1670" s="166"/>
      <c r="G1670" s="167"/>
      <c r="H1670" s="131"/>
    </row>
    <row r="1671" spans="1:8" ht="12.75" customHeight="1">
      <c r="A1671" s="683" t="s">
        <v>386</v>
      </c>
      <c r="B1671" s="585"/>
      <c r="C1671" s="585"/>
      <c r="D1671" s="585"/>
      <c r="E1671" s="585"/>
      <c r="F1671" s="585"/>
      <c r="G1671" s="586"/>
      <c r="H1671" s="131"/>
    </row>
    <row r="1672" spans="1:8" ht="12.75" customHeight="1">
      <c r="A1672" s="152" t="s">
        <v>381</v>
      </c>
      <c r="B1672" s="152" t="s">
        <v>32</v>
      </c>
      <c r="C1672" s="153" t="s">
        <v>396</v>
      </c>
      <c r="D1672" s="152" t="s">
        <v>127</v>
      </c>
      <c r="E1672" s="154" t="s">
        <v>68</v>
      </c>
      <c r="F1672" s="155" t="s">
        <v>397</v>
      </c>
      <c r="G1672" s="155" t="s">
        <v>398</v>
      </c>
      <c r="H1672" s="131"/>
    </row>
    <row r="1673" spans="1:8" ht="12.75" customHeight="1">
      <c r="A1673" s="156"/>
      <c r="B1673" s="200"/>
      <c r="C1673" s="157"/>
      <c r="D1673" s="156"/>
      <c r="E1673" s="159"/>
      <c r="F1673" s="159"/>
      <c r="G1673" s="159"/>
      <c r="H1673" s="131"/>
    </row>
    <row r="1674" spans="1:8" ht="12.75" customHeight="1">
      <c r="A1674" s="156"/>
      <c r="B1674" s="200"/>
      <c r="C1674" s="157"/>
      <c r="D1674" s="156"/>
      <c r="E1674" s="159"/>
      <c r="F1674" s="159"/>
      <c r="G1674" s="159"/>
      <c r="H1674" s="131"/>
    </row>
    <row r="1675" spans="1:8" ht="12.75" customHeight="1">
      <c r="A1675" s="156"/>
      <c r="B1675" s="200"/>
      <c r="C1675" s="157"/>
      <c r="D1675" s="156"/>
      <c r="E1675" s="159"/>
      <c r="F1675" s="159"/>
      <c r="G1675" s="159"/>
      <c r="H1675" s="131"/>
    </row>
    <row r="1676" spans="1:8" ht="12.75" customHeight="1">
      <c r="A1676" s="156"/>
      <c r="B1676" s="201"/>
      <c r="C1676" s="157"/>
      <c r="D1676" s="156"/>
      <c r="E1676" s="159"/>
      <c r="F1676" s="159"/>
      <c r="G1676" s="159"/>
      <c r="H1676" s="131"/>
    </row>
    <row r="1677" spans="1:8" ht="12.75" customHeight="1">
      <c r="A1677" s="156"/>
      <c r="B1677" s="156"/>
      <c r="C1677" s="157"/>
      <c r="D1677" s="156"/>
      <c r="E1677" s="158"/>
      <c r="F1677" s="159"/>
      <c r="G1677" s="159"/>
      <c r="H1677" s="131"/>
    </row>
    <row r="1678" spans="1:8" ht="12.75" customHeight="1">
      <c r="A1678" s="684" t="s">
        <v>399</v>
      </c>
      <c r="B1678" s="585"/>
      <c r="C1678" s="585"/>
      <c r="D1678" s="585"/>
      <c r="E1678" s="585"/>
      <c r="F1678" s="586"/>
      <c r="G1678" s="160">
        <f>SUM(G1673:G1677)</f>
        <v>0</v>
      </c>
      <c r="H1678" s="131"/>
    </row>
    <row r="1679" spans="1:8" ht="12.75" customHeight="1">
      <c r="A1679" s="161"/>
      <c r="B1679" s="162"/>
      <c r="C1679" s="168"/>
      <c r="D1679" s="162"/>
      <c r="E1679" s="169"/>
      <c r="F1679" s="170"/>
      <c r="G1679" s="167"/>
      <c r="H1679" s="131"/>
    </row>
    <row r="1680" spans="1:8" ht="12.75" customHeight="1">
      <c r="A1680" s="683" t="s">
        <v>400</v>
      </c>
      <c r="B1680" s="585"/>
      <c r="C1680" s="585"/>
      <c r="D1680" s="585"/>
      <c r="E1680" s="585"/>
      <c r="F1680" s="585"/>
      <c r="G1680" s="586"/>
      <c r="H1680" s="131"/>
    </row>
    <row r="1681" spans="1:8" ht="12.75" customHeight="1">
      <c r="A1681" s="152" t="s">
        <v>381</v>
      </c>
      <c r="B1681" s="152" t="s">
        <v>32</v>
      </c>
      <c r="C1681" s="153" t="s">
        <v>396</v>
      </c>
      <c r="D1681" s="152" t="s">
        <v>127</v>
      </c>
      <c r="E1681" s="154" t="s">
        <v>68</v>
      </c>
      <c r="F1681" s="155" t="s">
        <v>397</v>
      </c>
      <c r="G1681" s="155" t="s">
        <v>398</v>
      </c>
      <c r="H1681" s="131"/>
    </row>
    <row r="1682" spans="1:8" ht="12.75" customHeight="1">
      <c r="A1682" s="156"/>
      <c r="B1682" s="156"/>
      <c r="C1682" s="157" t="str">
        <f>IF(B1682="","",IF(A1682="SINAPI",VLOOKUP(B1682,#REF!,2,0),IF(A1682="COTAÇÃO",VLOOKUP(B1682,#REF!,2,0))))</f>
        <v/>
      </c>
      <c r="D1682" s="156" t="str">
        <f>IF(B1682="","",IF(A1682="SINAPI",VLOOKUP(B1682,#REF!,3,0),IF(A1682="COTAÇÃO",VLOOKUP(B1682,#REF!,3,0))))</f>
        <v/>
      </c>
      <c r="E1682" s="158"/>
      <c r="F1682" s="159" t="str">
        <f>IF(B1682="","",IF('Planilha Orçamentária'!$H$2="NÃO DESONERADO",(IF(A1682="SINAPI",VLOOKUP(B1682,#REF!,4,0),IF(A1682="ORSE",VLOOKUP(B1682,#REF!,4,0),IF(A1682="COTAÇÃO",VLOOKUP(B1682,#REF!,13,0))))),(IF(A1682="SINAPI",VLOOKUP(B1682,#REF!,4,0),IF(A1682="ORSE",VLOOKUP(B1682,#REF!,4,0),IF(A1682="COTAÇÃO",VLOOKUP(B1682,#REF!,13,0)))))))</f>
        <v/>
      </c>
      <c r="G1682" s="159" t="str">
        <f>IF(D1682="","",E1682*F1682)</f>
        <v/>
      </c>
      <c r="H1682" s="131"/>
    </row>
    <row r="1683" spans="1:8" ht="12.75" customHeight="1">
      <c r="A1683" s="684" t="s">
        <v>399</v>
      </c>
      <c r="B1683" s="585"/>
      <c r="C1683" s="585"/>
      <c r="D1683" s="585"/>
      <c r="E1683" s="585"/>
      <c r="F1683" s="586"/>
      <c r="G1683" s="160">
        <f>SUM(G1682)</f>
        <v>0</v>
      </c>
      <c r="H1683" s="131"/>
    </row>
    <row r="1684" spans="1:8" ht="12.75" customHeight="1">
      <c r="A1684" s="161"/>
      <c r="B1684" s="162"/>
      <c r="C1684" s="171"/>
      <c r="D1684" s="172"/>
      <c r="E1684" s="173"/>
      <c r="F1684" s="174"/>
      <c r="G1684" s="175"/>
      <c r="H1684" s="131"/>
    </row>
    <row r="1685" spans="1:8" ht="12.75" customHeight="1">
      <c r="A1685" s="685" t="s">
        <v>401</v>
      </c>
      <c r="B1685" s="585"/>
      <c r="C1685" s="585"/>
      <c r="D1685" s="585"/>
      <c r="E1685" s="585"/>
      <c r="F1685" s="686"/>
      <c r="G1685" s="176">
        <f>SUM(G1669,G1678,G1683)</f>
        <v>24</v>
      </c>
      <c r="H1685" s="131"/>
    </row>
    <row r="1686" spans="1:8" ht="12.75" customHeight="1">
      <c r="A1686" s="10"/>
      <c r="B1686" s="10"/>
      <c r="C1686" s="10"/>
      <c r="D1686" s="10"/>
      <c r="E1686" s="231"/>
      <c r="F1686" s="232"/>
      <c r="G1686" s="232"/>
      <c r="H1686" s="131"/>
    </row>
    <row r="1687" spans="1:8" ht="12.75" customHeight="1">
      <c r="A1687" s="10"/>
      <c r="B1687" s="10"/>
      <c r="C1687" s="10"/>
      <c r="D1687" s="10"/>
      <c r="E1687" s="231"/>
      <c r="F1687" s="232"/>
      <c r="G1687" s="232"/>
      <c r="H1687" s="131"/>
    </row>
    <row r="1688" spans="1:8" ht="12.75" customHeight="1">
      <c r="A1688" s="144" t="s">
        <v>32</v>
      </c>
      <c r="B1688" s="144" t="s">
        <v>24</v>
      </c>
      <c r="C1688" s="691" t="s">
        <v>67</v>
      </c>
      <c r="D1688" s="589"/>
      <c r="E1688" s="589"/>
      <c r="F1688" s="596"/>
      <c r="G1688" s="146" t="s">
        <v>27</v>
      </c>
      <c r="H1688" s="131" t="s">
        <v>93</v>
      </c>
    </row>
    <row r="1689" spans="1:8" ht="12.75" customHeight="1">
      <c r="A1689" s="185">
        <v>9427</v>
      </c>
      <c r="B1689" s="182" t="s">
        <v>646</v>
      </c>
      <c r="C1689" s="692" t="s">
        <v>647</v>
      </c>
      <c r="D1689" s="689"/>
      <c r="E1689" s="689"/>
      <c r="F1689" s="149">
        <f>G1710</f>
        <v>5.9809999999999999</v>
      </c>
      <c r="G1689" s="150" t="s">
        <v>127</v>
      </c>
      <c r="H1689" s="233">
        <v>44501</v>
      </c>
    </row>
    <row r="1690" spans="1:8" ht="12.75" customHeight="1">
      <c r="A1690" s="690" t="s">
        <v>395</v>
      </c>
      <c r="B1690" s="689"/>
      <c r="C1690" s="689"/>
      <c r="D1690" s="689"/>
      <c r="E1690" s="689"/>
      <c r="F1690" s="689"/>
      <c r="G1690" s="591"/>
      <c r="H1690" s="131"/>
    </row>
    <row r="1691" spans="1:8" ht="12.75" customHeight="1">
      <c r="A1691" s="152" t="s">
        <v>381</v>
      </c>
      <c r="B1691" s="152" t="s">
        <v>32</v>
      </c>
      <c r="C1691" s="153" t="s">
        <v>396</v>
      </c>
      <c r="D1691" s="152" t="s">
        <v>127</v>
      </c>
      <c r="E1691" s="154" t="s">
        <v>68</v>
      </c>
      <c r="F1691" s="155" t="s">
        <v>397</v>
      </c>
      <c r="G1691" s="155" t="s">
        <v>398</v>
      </c>
      <c r="H1691" s="131"/>
    </row>
    <row r="1692" spans="1:8" ht="12.75" customHeight="1">
      <c r="A1692" s="156" t="s">
        <v>76</v>
      </c>
      <c r="B1692" s="156">
        <v>2696</v>
      </c>
      <c r="C1692" s="234" t="s">
        <v>648</v>
      </c>
      <c r="D1692" s="156" t="s">
        <v>392</v>
      </c>
      <c r="E1692" s="187">
        <v>1</v>
      </c>
      <c r="F1692" s="159">
        <v>2.8</v>
      </c>
      <c r="G1692" s="159">
        <f>TRUNC(E1692*F1692,2)</f>
        <v>2.8</v>
      </c>
      <c r="H1692" s="131"/>
    </row>
    <row r="1693" spans="1:8" ht="12.75" customHeight="1">
      <c r="A1693" s="156"/>
      <c r="B1693" s="156"/>
      <c r="C1693" s="157" t="str">
        <f>IF(B1693="","",IF(A1693="SINAPI",VLOOKUP(B1693,#REF!,2,0),IF(A1693="COTAÇÃO",VLOOKUP(B1693,#REF!,2,0))))</f>
        <v/>
      </c>
      <c r="D1693" s="156" t="str">
        <f>IF(B1693="","",IF(A1693="SINAPI",VLOOKUP(B1693,#REF!,3,0),IF(A1693="COTAÇÃO",VLOOKUP(B1693,#REF!,3,0))))</f>
        <v/>
      </c>
      <c r="E1693" s="158"/>
      <c r="F1693" s="159" t="str">
        <f>IF(B1693="","",IF('Planilha Orçamentária'!$H$2="NÃO DESONERADO",(IF(A1693="SINAPI",VLOOKUP(B1693,#REF!,4,0),IF(A1693="ORSE",VLOOKUP(B1693,#REF!,4,0),IF(A1693="COTAÇÃO",VLOOKUP(B1693,#REF!,13,0))))),(IF(A1693="SINAPI",VLOOKUP(B1693,#REF!,4,0),IF(A1693="ORSE",VLOOKUP(B1693,#REF!,4,0),IF(A1693="COTAÇÃO",VLOOKUP(B1693,#REF!,13,0)))))))</f>
        <v/>
      </c>
      <c r="G1693" s="159" t="str">
        <f>IF(D1693="","",E1693*F1693)</f>
        <v/>
      </c>
      <c r="H1693" s="131"/>
    </row>
    <row r="1694" spans="1:8" ht="12.75" customHeight="1">
      <c r="A1694" s="684" t="s">
        <v>399</v>
      </c>
      <c r="B1694" s="585"/>
      <c r="C1694" s="585"/>
      <c r="D1694" s="585"/>
      <c r="E1694" s="585"/>
      <c r="F1694" s="586"/>
      <c r="G1694" s="160">
        <f>SUM(G1692:G1693)</f>
        <v>2.8</v>
      </c>
      <c r="H1694" s="131"/>
    </row>
    <row r="1695" spans="1:8" ht="12.75" customHeight="1">
      <c r="A1695" s="161"/>
      <c r="B1695" s="162"/>
      <c r="C1695" s="163"/>
      <c r="D1695" s="164"/>
      <c r="E1695" s="165"/>
      <c r="F1695" s="166"/>
      <c r="G1695" s="167"/>
      <c r="H1695" s="131"/>
    </row>
    <row r="1696" spans="1:8" ht="12.75" customHeight="1">
      <c r="A1696" s="683" t="s">
        <v>386</v>
      </c>
      <c r="B1696" s="585"/>
      <c r="C1696" s="585"/>
      <c r="D1696" s="585"/>
      <c r="E1696" s="585"/>
      <c r="F1696" s="585"/>
      <c r="G1696" s="586"/>
      <c r="H1696" s="131"/>
    </row>
    <row r="1697" spans="1:8" ht="12.75" customHeight="1">
      <c r="A1697" s="152" t="s">
        <v>381</v>
      </c>
      <c r="B1697" s="152" t="s">
        <v>32</v>
      </c>
      <c r="C1697" s="153" t="s">
        <v>396</v>
      </c>
      <c r="D1697" s="152" t="s">
        <v>127</v>
      </c>
      <c r="E1697" s="154" t="s">
        <v>68</v>
      </c>
      <c r="F1697" s="155" t="s">
        <v>397</v>
      </c>
      <c r="G1697" s="155" t="s">
        <v>398</v>
      </c>
      <c r="H1697" s="131"/>
    </row>
    <row r="1698" spans="1:8" ht="12.75" customHeight="1">
      <c r="A1698" s="156" t="s">
        <v>93</v>
      </c>
      <c r="B1698" s="200">
        <v>10549</v>
      </c>
      <c r="C1698" s="157" t="s">
        <v>632</v>
      </c>
      <c r="D1698" s="156" t="s">
        <v>394</v>
      </c>
      <c r="E1698" s="159">
        <v>0.1</v>
      </c>
      <c r="F1698" s="159">
        <v>3.78</v>
      </c>
      <c r="G1698" s="159">
        <f t="shared" ref="G1698:G1701" si="41">E1698*F1698</f>
        <v>0.378</v>
      </c>
      <c r="H1698" s="131"/>
    </row>
    <row r="1699" spans="1:8" ht="12.75" customHeight="1">
      <c r="A1699" s="156" t="s">
        <v>93</v>
      </c>
      <c r="B1699" s="200">
        <v>10554</v>
      </c>
      <c r="C1699" s="157" t="s">
        <v>410</v>
      </c>
      <c r="D1699" s="156" t="s">
        <v>394</v>
      </c>
      <c r="E1699" s="159">
        <v>0.1</v>
      </c>
      <c r="F1699" s="159">
        <v>3.7</v>
      </c>
      <c r="G1699" s="159">
        <f t="shared" si="41"/>
        <v>0.37000000000000005</v>
      </c>
      <c r="H1699" s="131"/>
    </row>
    <row r="1700" spans="1:8" ht="12.75" customHeight="1">
      <c r="A1700" s="156" t="s">
        <v>76</v>
      </c>
      <c r="B1700" s="235" t="s">
        <v>634</v>
      </c>
      <c r="C1700" s="157" t="s">
        <v>635</v>
      </c>
      <c r="D1700" s="156" t="s">
        <v>394</v>
      </c>
      <c r="E1700" s="159">
        <v>0.1</v>
      </c>
      <c r="F1700" s="159">
        <v>14.26</v>
      </c>
      <c r="G1700" s="159">
        <f t="shared" si="41"/>
        <v>1.4260000000000002</v>
      </c>
      <c r="H1700" s="131"/>
    </row>
    <row r="1701" spans="1:8" ht="12.75" customHeight="1">
      <c r="A1701" s="156" t="s">
        <v>76</v>
      </c>
      <c r="B1701" s="236" t="s">
        <v>636</v>
      </c>
      <c r="C1701" s="157" t="s">
        <v>405</v>
      </c>
      <c r="D1701" s="156" t="s">
        <v>394</v>
      </c>
      <c r="E1701" s="159">
        <v>0.1</v>
      </c>
      <c r="F1701" s="159">
        <v>10.07</v>
      </c>
      <c r="G1701" s="159">
        <f t="shared" si="41"/>
        <v>1.0070000000000001</v>
      </c>
      <c r="H1701" s="131"/>
    </row>
    <row r="1702" spans="1:8" ht="12.75" customHeight="1">
      <c r="A1702" s="156"/>
      <c r="B1702" s="156"/>
      <c r="C1702" s="157"/>
      <c r="D1702" s="156"/>
      <c r="E1702" s="158"/>
      <c r="F1702" s="159"/>
      <c r="G1702" s="159"/>
      <c r="H1702" s="131"/>
    </row>
    <row r="1703" spans="1:8" ht="12.75" customHeight="1">
      <c r="A1703" s="684" t="s">
        <v>399</v>
      </c>
      <c r="B1703" s="585"/>
      <c r="C1703" s="585"/>
      <c r="D1703" s="585"/>
      <c r="E1703" s="585"/>
      <c r="F1703" s="586"/>
      <c r="G1703" s="160">
        <f>SUM(G1698:G1702)</f>
        <v>3.1810000000000005</v>
      </c>
      <c r="H1703" s="131"/>
    </row>
    <row r="1704" spans="1:8" ht="12.75" customHeight="1">
      <c r="A1704" s="161"/>
      <c r="B1704" s="162"/>
      <c r="C1704" s="168"/>
      <c r="D1704" s="162"/>
      <c r="E1704" s="169"/>
      <c r="F1704" s="170"/>
      <c r="G1704" s="167"/>
      <c r="H1704" s="131"/>
    </row>
    <row r="1705" spans="1:8" ht="12.75" customHeight="1">
      <c r="A1705" s="683" t="s">
        <v>400</v>
      </c>
      <c r="B1705" s="585"/>
      <c r="C1705" s="585"/>
      <c r="D1705" s="585"/>
      <c r="E1705" s="585"/>
      <c r="F1705" s="585"/>
      <c r="G1705" s="586"/>
      <c r="H1705" s="131"/>
    </row>
    <row r="1706" spans="1:8" ht="12.75" customHeight="1">
      <c r="A1706" s="152" t="s">
        <v>381</v>
      </c>
      <c r="B1706" s="152" t="s">
        <v>32</v>
      </c>
      <c r="C1706" s="153" t="s">
        <v>396</v>
      </c>
      <c r="D1706" s="152" t="s">
        <v>127</v>
      </c>
      <c r="E1706" s="154" t="s">
        <v>68</v>
      </c>
      <c r="F1706" s="155" t="s">
        <v>397</v>
      </c>
      <c r="G1706" s="155" t="s">
        <v>398</v>
      </c>
      <c r="H1706" s="131"/>
    </row>
    <row r="1707" spans="1:8" ht="12.75" customHeight="1">
      <c r="A1707" s="156"/>
      <c r="B1707" s="156"/>
      <c r="C1707" s="157" t="str">
        <f>IF(B1707="","",IF(A1707="SINAPI",VLOOKUP(B1707,#REF!,2,0),IF(A1707="COTAÇÃO",VLOOKUP(B1707,#REF!,2,0))))</f>
        <v/>
      </c>
      <c r="D1707" s="156" t="str">
        <f>IF(B1707="","",IF(A1707="SINAPI",VLOOKUP(B1707,#REF!,3,0),IF(A1707="COTAÇÃO",VLOOKUP(B1707,#REF!,3,0))))</f>
        <v/>
      </c>
      <c r="E1707" s="158"/>
      <c r="F1707" s="159" t="str">
        <f>IF(B1707="","",IF('Planilha Orçamentária'!$H$2="NÃO DESONERADO",(IF(A1707="SINAPI",VLOOKUP(B1707,#REF!,4,0),IF(A1707="ORSE",VLOOKUP(B1707,#REF!,4,0),IF(A1707="COTAÇÃO",VLOOKUP(B1707,#REF!,13,0))))),(IF(A1707="SINAPI",VLOOKUP(B1707,#REF!,4,0),IF(A1707="ORSE",VLOOKUP(B1707,#REF!,4,0),IF(A1707="COTAÇÃO",VLOOKUP(B1707,#REF!,13,0)))))))</f>
        <v/>
      </c>
      <c r="G1707" s="159" t="str">
        <f>IF(D1707="","",E1707*F1707)</f>
        <v/>
      </c>
      <c r="H1707" s="131"/>
    </row>
    <row r="1708" spans="1:8" ht="12.75" customHeight="1">
      <c r="A1708" s="684" t="s">
        <v>399</v>
      </c>
      <c r="B1708" s="585"/>
      <c r="C1708" s="585"/>
      <c r="D1708" s="585"/>
      <c r="E1708" s="585"/>
      <c r="F1708" s="586"/>
      <c r="G1708" s="160">
        <f>SUM(G1707)</f>
        <v>0</v>
      </c>
      <c r="H1708" s="131"/>
    </row>
    <row r="1709" spans="1:8" ht="12.75" customHeight="1">
      <c r="A1709" s="161"/>
      <c r="B1709" s="162"/>
      <c r="C1709" s="171"/>
      <c r="D1709" s="172"/>
      <c r="E1709" s="173"/>
      <c r="F1709" s="174"/>
      <c r="G1709" s="175"/>
      <c r="H1709" s="131"/>
    </row>
    <row r="1710" spans="1:8" ht="12.75" customHeight="1">
      <c r="A1710" s="685" t="s">
        <v>401</v>
      </c>
      <c r="B1710" s="585"/>
      <c r="C1710" s="585"/>
      <c r="D1710" s="585"/>
      <c r="E1710" s="585"/>
      <c r="F1710" s="686"/>
      <c r="G1710" s="176">
        <f>SUM(G1694,G1703,G1708)</f>
        <v>5.9809999999999999</v>
      </c>
      <c r="H1710" s="131"/>
    </row>
    <row r="1711" spans="1:8" ht="12.75" customHeight="1">
      <c r="A1711" s="10"/>
      <c r="B1711" s="10"/>
      <c r="C1711" s="10"/>
      <c r="D1711" s="10"/>
      <c r="E1711" s="231"/>
      <c r="F1711" s="232"/>
      <c r="G1711" s="232"/>
      <c r="H1711" s="131"/>
    </row>
    <row r="1712" spans="1:8" ht="12.75" customHeight="1">
      <c r="A1712" s="10"/>
      <c r="B1712" s="10"/>
      <c r="C1712" s="10"/>
      <c r="D1712" s="10"/>
      <c r="E1712" s="231"/>
      <c r="F1712" s="232"/>
      <c r="G1712" s="232"/>
      <c r="H1712" s="131"/>
    </row>
    <row r="1713" spans="1:8" ht="12.75" customHeight="1">
      <c r="A1713" s="144" t="s">
        <v>32</v>
      </c>
      <c r="B1713" s="144" t="s">
        <v>24</v>
      </c>
      <c r="C1713" s="691" t="s">
        <v>67</v>
      </c>
      <c r="D1713" s="589"/>
      <c r="E1713" s="589"/>
      <c r="F1713" s="596"/>
      <c r="G1713" s="146" t="s">
        <v>27</v>
      </c>
      <c r="H1713" s="131" t="s">
        <v>93</v>
      </c>
    </row>
    <row r="1714" spans="1:8" ht="12.75" customHeight="1">
      <c r="A1714" s="185">
        <v>4178</v>
      </c>
      <c r="B1714" s="182" t="s">
        <v>649</v>
      </c>
      <c r="C1714" s="692" t="s">
        <v>650</v>
      </c>
      <c r="D1714" s="689"/>
      <c r="E1714" s="689"/>
      <c r="F1714" s="149">
        <f>G1735</f>
        <v>1.6</v>
      </c>
      <c r="G1714" s="150" t="s">
        <v>127</v>
      </c>
      <c r="H1714" s="233">
        <v>44501</v>
      </c>
    </row>
    <row r="1715" spans="1:8" ht="12.75" customHeight="1">
      <c r="A1715" s="690" t="s">
        <v>395</v>
      </c>
      <c r="B1715" s="689"/>
      <c r="C1715" s="689"/>
      <c r="D1715" s="689"/>
      <c r="E1715" s="689"/>
      <c r="F1715" s="689"/>
      <c r="G1715" s="591"/>
      <c r="H1715" s="131"/>
    </row>
    <row r="1716" spans="1:8" ht="12.75" customHeight="1">
      <c r="A1716" s="152" t="s">
        <v>381</v>
      </c>
      <c r="B1716" s="152" t="s">
        <v>32</v>
      </c>
      <c r="C1716" s="153" t="s">
        <v>396</v>
      </c>
      <c r="D1716" s="152" t="s">
        <v>127</v>
      </c>
      <c r="E1716" s="154" t="s">
        <v>68</v>
      </c>
      <c r="F1716" s="155" t="s">
        <v>397</v>
      </c>
      <c r="G1716" s="155" t="s">
        <v>398</v>
      </c>
      <c r="H1716" s="131"/>
    </row>
    <row r="1717" spans="1:8" ht="12.75" customHeight="1">
      <c r="A1717" s="156" t="s">
        <v>93</v>
      </c>
      <c r="B1717" s="156">
        <v>3309</v>
      </c>
      <c r="C1717" s="234" t="s">
        <v>651</v>
      </c>
      <c r="D1717" s="156" t="s">
        <v>392</v>
      </c>
      <c r="E1717" s="187">
        <v>1</v>
      </c>
      <c r="F1717" s="159">
        <v>1.6</v>
      </c>
      <c r="G1717" s="159">
        <f>TRUNC(E1717*F1717,2)</f>
        <v>1.6</v>
      </c>
      <c r="H1717" s="131"/>
    </row>
    <row r="1718" spans="1:8" ht="12.75" customHeight="1">
      <c r="A1718" s="156"/>
      <c r="B1718" s="156"/>
      <c r="C1718" s="157" t="str">
        <f>IF(B1718="","",IF(A1718="SINAPI",VLOOKUP(B1718,#REF!,2,0),IF(A1718="COTAÇÃO",VLOOKUP(B1718,#REF!,2,0))))</f>
        <v/>
      </c>
      <c r="D1718" s="156" t="str">
        <f>IF(B1718="","",IF(A1718="SINAPI",VLOOKUP(B1718,#REF!,3,0),IF(A1718="COTAÇÃO",VLOOKUP(B1718,#REF!,3,0))))</f>
        <v/>
      </c>
      <c r="E1718" s="158"/>
      <c r="F1718" s="159" t="str">
        <f>IF(B1718="","",IF('Planilha Orçamentária'!$H$2="NÃO DESONERADO",(IF(A1718="SINAPI",VLOOKUP(B1718,#REF!,4,0),IF(A1718="ORSE",VLOOKUP(B1718,#REF!,4,0),IF(A1718="COTAÇÃO",VLOOKUP(B1718,#REF!,13,0))))),(IF(A1718="SINAPI",VLOOKUP(B1718,#REF!,4,0),IF(A1718="ORSE",VLOOKUP(B1718,#REF!,4,0),IF(A1718="COTAÇÃO",VLOOKUP(B1718,#REF!,13,0)))))))</f>
        <v/>
      </c>
      <c r="G1718" s="159" t="str">
        <f>IF(D1718="","",E1718*F1718)</f>
        <v/>
      </c>
      <c r="H1718" s="131"/>
    </row>
    <row r="1719" spans="1:8" ht="12.75" customHeight="1">
      <c r="A1719" s="684" t="s">
        <v>399</v>
      </c>
      <c r="B1719" s="585"/>
      <c r="C1719" s="585"/>
      <c r="D1719" s="585"/>
      <c r="E1719" s="585"/>
      <c r="F1719" s="586"/>
      <c r="G1719" s="160">
        <f>SUM(G1717:G1718)</f>
        <v>1.6</v>
      </c>
      <c r="H1719" s="131"/>
    </row>
    <row r="1720" spans="1:8" ht="12.75" customHeight="1">
      <c r="A1720" s="161"/>
      <c r="B1720" s="162"/>
      <c r="C1720" s="163"/>
      <c r="D1720" s="164"/>
      <c r="E1720" s="165"/>
      <c r="F1720" s="166"/>
      <c r="G1720" s="167"/>
      <c r="H1720" s="131"/>
    </row>
    <row r="1721" spans="1:8" ht="12.75" customHeight="1">
      <c r="A1721" s="683" t="s">
        <v>386</v>
      </c>
      <c r="B1721" s="585"/>
      <c r="C1721" s="585"/>
      <c r="D1721" s="585"/>
      <c r="E1721" s="585"/>
      <c r="F1721" s="585"/>
      <c r="G1721" s="586"/>
      <c r="H1721" s="131"/>
    </row>
    <row r="1722" spans="1:8" ht="12.75" customHeight="1">
      <c r="A1722" s="152" t="s">
        <v>381</v>
      </c>
      <c r="B1722" s="152" t="s">
        <v>32</v>
      </c>
      <c r="C1722" s="153" t="s">
        <v>396</v>
      </c>
      <c r="D1722" s="152" t="s">
        <v>127</v>
      </c>
      <c r="E1722" s="154" t="s">
        <v>68</v>
      </c>
      <c r="F1722" s="155" t="s">
        <v>397</v>
      </c>
      <c r="G1722" s="155" t="s">
        <v>398</v>
      </c>
      <c r="H1722" s="131"/>
    </row>
    <row r="1723" spans="1:8" ht="12.75" customHeight="1">
      <c r="A1723" s="156"/>
      <c r="B1723" s="200"/>
      <c r="C1723" s="157"/>
      <c r="D1723" s="156"/>
      <c r="E1723" s="159"/>
      <c r="F1723" s="159"/>
      <c r="G1723" s="159"/>
      <c r="H1723" s="131"/>
    </row>
    <row r="1724" spans="1:8" ht="12.75" customHeight="1">
      <c r="A1724" s="156"/>
      <c r="B1724" s="200"/>
      <c r="C1724" s="157"/>
      <c r="D1724" s="156"/>
      <c r="E1724" s="159"/>
      <c r="F1724" s="159"/>
      <c r="G1724" s="159"/>
      <c r="H1724" s="131"/>
    </row>
    <row r="1725" spans="1:8" ht="12.75" customHeight="1">
      <c r="A1725" s="156"/>
      <c r="B1725" s="200"/>
      <c r="C1725" s="157"/>
      <c r="D1725" s="156"/>
      <c r="E1725" s="159"/>
      <c r="F1725" s="159"/>
      <c r="G1725" s="159"/>
      <c r="H1725" s="131"/>
    </row>
    <row r="1726" spans="1:8" ht="12.75" customHeight="1">
      <c r="A1726" s="156"/>
      <c r="B1726" s="201"/>
      <c r="C1726" s="157"/>
      <c r="D1726" s="156"/>
      <c r="E1726" s="159"/>
      <c r="F1726" s="159"/>
      <c r="G1726" s="159"/>
      <c r="H1726" s="131"/>
    </row>
    <row r="1727" spans="1:8" ht="12.75" customHeight="1">
      <c r="A1727" s="156"/>
      <c r="B1727" s="156"/>
      <c r="C1727" s="157"/>
      <c r="D1727" s="156"/>
      <c r="E1727" s="158"/>
      <c r="F1727" s="159"/>
      <c r="G1727" s="159"/>
      <c r="H1727" s="131"/>
    </row>
    <row r="1728" spans="1:8" ht="12.75" customHeight="1">
      <c r="A1728" s="684" t="s">
        <v>399</v>
      </c>
      <c r="B1728" s="585"/>
      <c r="C1728" s="585"/>
      <c r="D1728" s="585"/>
      <c r="E1728" s="585"/>
      <c r="F1728" s="586"/>
      <c r="G1728" s="160">
        <f>SUM(G1723:G1727)</f>
        <v>0</v>
      </c>
      <c r="H1728" s="131"/>
    </row>
    <row r="1729" spans="1:8" ht="12.75" customHeight="1">
      <c r="A1729" s="161"/>
      <c r="B1729" s="162"/>
      <c r="C1729" s="168"/>
      <c r="D1729" s="162"/>
      <c r="E1729" s="169"/>
      <c r="F1729" s="170"/>
      <c r="G1729" s="167"/>
      <c r="H1729" s="131"/>
    </row>
    <row r="1730" spans="1:8" ht="12.75" customHeight="1">
      <c r="A1730" s="683" t="s">
        <v>400</v>
      </c>
      <c r="B1730" s="585"/>
      <c r="C1730" s="585"/>
      <c r="D1730" s="585"/>
      <c r="E1730" s="585"/>
      <c r="F1730" s="585"/>
      <c r="G1730" s="586"/>
      <c r="H1730" s="131"/>
    </row>
    <row r="1731" spans="1:8" ht="12.75" customHeight="1">
      <c r="A1731" s="152" t="s">
        <v>381</v>
      </c>
      <c r="B1731" s="152" t="s">
        <v>32</v>
      </c>
      <c r="C1731" s="153" t="s">
        <v>396</v>
      </c>
      <c r="D1731" s="152" t="s">
        <v>127</v>
      </c>
      <c r="E1731" s="154" t="s">
        <v>68</v>
      </c>
      <c r="F1731" s="155" t="s">
        <v>397</v>
      </c>
      <c r="G1731" s="155" t="s">
        <v>398</v>
      </c>
      <c r="H1731" s="131"/>
    </row>
    <row r="1732" spans="1:8" ht="12.75" customHeight="1">
      <c r="A1732" s="156"/>
      <c r="B1732" s="156"/>
      <c r="C1732" s="157" t="str">
        <f>IF(B1732="","",IF(A1732="SINAPI",VLOOKUP(B1732,#REF!,2,0),IF(A1732="COTAÇÃO",VLOOKUP(B1732,#REF!,2,0))))</f>
        <v/>
      </c>
      <c r="D1732" s="156" t="str">
        <f>IF(B1732="","",IF(A1732="SINAPI",VLOOKUP(B1732,#REF!,3,0),IF(A1732="COTAÇÃO",VLOOKUP(B1732,#REF!,3,0))))</f>
        <v/>
      </c>
      <c r="E1732" s="158"/>
      <c r="F1732" s="159" t="str">
        <f>IF(B1732="","",IF('Planilha Orçamentária'!$H$2="NÃO DESONERADO",(IF(A1732="SINAPI",VLOOKUP(B1732,#REF!,4,0),IF(A1732="ORSE",VLOOKUP(B1732,#REF!,4,0),IF(A1732="COTAÇÃO",VLOOKUP(B1732,#REF!,13,0))))),(IF(A1732="SINAPI",VLOOKUP(B1732,#REF!,4,0),IF(A1732="ORSE",VLOOKUP(B1732,#REF!,4,0),IF(A1732="COTAÇÃO",VLOOKUP(B1732,#REF!,13,0)))))))</f>
        <v/>
      </c>
      <c r="G1732" s="159" t="str">
        <f>IF(D1732="","",E1732*F1732)</f>
        <v/>
      </c>
      <c r="H1732" s="131"/>
    </row>
    <row r="1733" spans="1:8" ht="12.75" customHeight="1">
      <c r="A1733" s="684" t="s">
        <v>399</v>
      </c>
      <c r="B1733" s="585"/>
      <c r="C1733" s="585"/>
      <c r="D1733" s="585"/>
      <c r="E1733" s="585"/>
      <c r="F1733" s="586"/>
      <c r="G1733" s="160">
        <f>SUM(G1732)</f>
        <v>0</v>
      </c>
      <c r="H1733" s="131"/>
    </row>
    <row r="1734" spans="1:8" ht="12.75" customHeight="1">
      <c r="A1734" s="161"/>
      <c r="B1734" s="162"/>
      <c r="C1734" s="171"/>
      <c r="D1734" s="172"/>
      <c r="E1734" s="173"/>
      <c r="F1734" s="174"/>
      <c r="G1734" s="175"/>
      <c r="H1734" s="131"/>
    </row>
    <row r="1735" spans="1:8" ht="12.75" customHeight="1">
      <c r="A1735" s="685" t="s">
        <v>401</v>
      </c>
      <c r="B1735" s="585"/>
      <c r="C1735" s="585"/>
      <c r="D1735" s="585"/>
      <c r="E1735" s="585"/>
      <c r="F1735" s="686"/>
      <c r="G1735" s="176">
        <f>SUM(G1719,G1728,G1733)</f>
        <v>1.6</v>
      </c>
      <c r="H1735" s="131"/>
    </row>
    <row r="1736" spans="1:8" ht="12.75" customHeight="1">
      <c r="A1736" s="10"/>
      <c r="B1736" s="10"/>
      <c r="C1736" s="10"/>
      <c r="D1736" s="10"/>
      <c r="E1736" s="231"/>
      <c r="F1736" s="232"/>
      <c r="G1736" s="232"/>
      <c r="H1736" s="131"/>
    </row>
    <row r="1737" spans="1:8" ht="12.75" customHeight="1">
      <c r="A1737" s="10"/>
      <c r="B1737" s="10"/>
      <c r="C1737" s="10"/>
      <c r="D1737" s="10"/>
      <c r="E1737" s="231"/>
      <c r="F1737" s="232"/>
      <c r="G1737" s="232"/>
      <c r="H1737" s="131"/>
    </row>
    <row r="1738" spans="1:8" ht="12.75" customHeight="1">
      <c r="A1738" s="144" t="s">
        <v>32</v>
      </c>
      <c r="B1738" s="144" t="s">
        <v>24</v>
      </c>
      <c r="C1738" s="691" t="s">
        <v>67</v>
      </c>
      <c r="D1738" s="589"/>
      <c r="E1738" s="589"/>
      <c r="F1738" s="596"/>
      <c r="G1738" s="146" t="s">
        <v>27</v>
      </c>
      <c r="H1738" s="131" t="s">
        <v>93</v>
      </c>
    </row>
    <row r="1739" spans="1:8" ht="12.75" customHeight="1">
      <c r="A1739" s="185">
        <v>346</v>
      </c>
      <c r="B1739" s="182" t="s">
        <v>652</v>
      </c>
      <c r="C1739" s="692" t="s">
        <v>653</v>
      </c>
      <c r="D1739" s="689"/>
      <c r="E1739" s="689"/>
      <c r="F1739" s="149">
        <f>G1760</f>
        <v>3.5092000000000003</v>
      </c>
      <c r="G1739" s="150" t="s">
        <v>127</v>
      </c>
      <c r="H1739" s="233">
        <v>44501</v>
      </c>
    </row>
    <row r="1740" spans="1:8" ht="12.75" customHeight="1">
      <c r="A1740" s="690" t="s">
        <v>395</v>
      </c>
      <c r="B1740" s="689"/>
      <c r="C1740" s="689"/>
      <c r="D1740" s="689"/>
      <c r="E1740" s="689"/>
      <c r="F1740" s="689"/>
      <c r="G1740" s="591"/>
      <c r="H1740" s="131"/>
    </row>
    <row r="1741" spans="1:8" ht="12.75" customHeight="1">
      <c r="A1741" s="152" t="s">
        <v>381</v>
      </c>
      <c r="B1741" s="152" t="s">
        <v>32</v>
      </c>
      <c r="C1741" s="153" t="s">
        <v>396</v>
      </c>
      <c r="D1741" s="152" t="s">
        <v>127</v>
      </c>
      <c r="E1741" s="154" t="s">
        <v>68</v>
      </c>
      <c r="F1741" s="155" t="s">
        <v>397</v>
      </c>
      <c r="G1741" s="155" t="s">
        <v>398</v>
      </c>
      <c r="H1741" s="131"/>
    </row>
    <row r="1742" spans="1:8" ht="12.75" customHeight="1">
      <c r="A1742" s="156" t="s">
        <v>93</v>
      </c>
      <c r="B1742" s="156">
        <v>216</v>
      </c>
      <c r="C1742" s="234" t="s">
        <v>654</v>
      </c>
      <c r="D1742" s="156" t="s">
        <v>392</v>
      </c>
      <c r="E1742" s="187">
        <v>1</v>
      </c>
      <c r="F1742" s="159">
        <v>0.96</v>
      </c>
      <c r="G1742" s="159">
        <f>TRUNC(E1742*F1742,2)</f>
        <v>0.96</v>
      </c>
      <c r="H1742" s="131"/>
    </row>
    <row r="1743" spans="1:8" ht="12.75" customHeight="1">
      <c r="A1743" s="156" t="s">
        <v>93</v>
      </c>
      <c r="B1743" s="156">
        <v>327</v>
      </c>
      <c r="C1743" s="157" t="s">
        <v>655</v>
      </c>
      <c r="D1743" s="156" t="s">
        <v>127</v>
      </c>
      <c r="E1743" s="187">
        <v>1</v>
      </c>
      <c r="F1743" s="159">
        <v>1.28</v>
      </c>
      <c r="G1743" s="159">
        <f>IF(D1743="","",E1743*F1743)</f>
        <v>1.28</v>
      </c>
      <c r="H1743" s="131"/>
    </row>
    <row r="1744" spans="1:8" ht="12.75" customHeight="1">
      <c r="A1744" s="684" t="s">
        <v>399</v>
      </c>
      <c r="B1744" s="585"/>
      <c r="C1744" s="585"/>
      <c r="D1744" s="585"/>
      <c r="E1744" s="585"/>
      <c r="F1744" s="586"/>
      <c r="G1744" s="160">
        <f>SUM(G1742:G1743)</f>
        <v>2.2400000000000002</v>
      </c>
      <c r="H1744" s="131"/>
    </row>
    <row r="1745" spans="1:8" ht="12.75" customHeight="1">
      <c r="A1745" s="161"/>
      <c r="B1745" s="162"/>
      <c r="C1745" s="163"/>
      <c r="D1745" s="164"/>
      <c r="E1745" s="165"/>
      <c r="F1745" s="166"/>
      <c r="G1745" s="167"/>
      <c r="H1745" s="131"/>
    </row>
    <row r="1746" spans="1:8" ht="12.75" customHeight="1">
      <c r="A1746" s="683" t="s">
        <v>386</v>
      </c>
      <c r="B1746" s="585"/>
      <c r="C1746" s="585"/>
      <c r="D1746" s="585"/>
      <c r="E1746" s="585"/>
      <c r="F1746" s="585"/>
      <c r="G1746" s="586"/>
      <c r="H1746" s="131"/>
    </row>
    <row r="1747" spans="1:8" ht="12.75" customHeight="1">
      <c r="A1747" s="152" t="s">
        <v>381</v>
      </c>
      <c r="B1747" s="152" t="s">
        <v>32</v>
      </c>
      <c r="C1747" s="153" t="s">
        <v>396</v>
      </c>
      <c r="D1747" s="152" t="s">
        <v>127</v>
      </c>
      <c r="E1747" s="154" t="s">
        <v>68</v>
      </c>
      <c r="F1747" s="155" t="s">
        <v>397</v>
      </c>
      <c r="G1747" s="155" t="s">
        <v>398</v>
      </c>
      <c r="H1747" s="131"/>
    </row>
    <row r="1748" spans="1:8" ht="12.75" customHeight="1">
      <c r="A1748" s="156" t="s">
        <v>93</v>
      </c>
      <c r="B1748" s="200">
        <v>10549</v>
      </c>
      <c r="C1748" s="157" t="s">
        <v>632</v>
      </c>
      <c r="D1748" s="156" t="s">
        <v>394</v>
      </c>
      <c r="E1748" s="159">
        <v>0.04</v>
      </c>
      <c r="F1748" s="159">
        <v>3.78</v>
      </c>
      <c r="G1748" s="159">
        <f t="shared" ref="G1748:G1751" si="42">E1748*F1748</f>
        <v>0.1512</v>
      </c>
      <c r="H1748" s="131"/>
    </row>
    <row r="1749" spans="1:8" ht="12.75" customHeight="1">
      <c r="A1749" s="156" t="s">
        <v>93</v>
      </c>
      <c r="B1749" s="200">
        <v>10552</v>
      </c>
      <c r="C1749" s="157" t="s">
        <v>633</v>
      </c>
      <c r="D1749" s="156" t="s">
        <v>394</v>
      </c>
      <c r="E1749" s="159">
        <v>0.04</v>
      </c>
      <c r="F1749" s="159">
        <v>3.62</v>
      </c>
      <c r="G1749" s="159">
        <f t="shared" si="42"/>
        <v>0.14480000000000001</v>
      </c>
      <c r="H1749" s="131"/>
    </row>
    <row r="1750" spans="1:8" ht="12.75" customHeight="1">
      <c r="A1750" s="156" t="s">
        <v>76</v>
      </c>
      <c r="B1750" s="235" t="s">
        <v>634</v>
      </c>
      <c r="C1750" s="157" t="s">
        <v>635</v>
      </c>
      <c r="D1750" s="156" t="s">
        <v>394</v>
      </c>
      <c r="E1750" s="159">
        <v>0.04</v>
      </c>
      <c r="F1750" s="159">
        <v>14.26</v>
      </c>
      <c r="G1750" s="159">
        <f t="shared" si="42"/>
        <v>0.57040000000000002</v>
      </c>
      <c r="H1750" s="131"/>
    </row>
    <row r="1751" spans="1:8" ht="12.75" customHeight="1">
      <c r="A1751" s="156" t="s">
        <v>76</v>
      </c>
      <c r="B1751" s="236" t="s">
        <v>636</v>
      </c>
      <c r="C1751" s="157" t="s">
        <v>405</v>
      </c>
      <c r="D1751" s="156" t="s">
        <v>394</v>
      </c>
      <c r="E1751" s="159">
        <v>0.04</v>
      </c>
      <c r="F1751" s="159">
        <v>10.07</v>
      </c>
      <c r="G1751" s="159">
        <f t="shared" si="42"/>
        <v>0.40280000000000005</v>
      </c>
      <c r="H1751" s="131"/>
    </row>
    <row r="1752" spans="1:8" ht="12.75" customHeight="1">
      <c r="A1752" s="156"/>
      <c r="B1752" s="156"/>
      <c r="C1752" s="157"/>
      <c r="D1752" s="156"/>
      <c r="E1752" s="158"/>
      <c r="F1752" s="159"/>
      <c r="G1752" s="159"/>
      <c r="H1752" s="131"/>
    </row>
    <row r="1753" spans="1:8" ht="12.75" customHeight="1">
      <c r="A1753" s="684" t="s">
        <v>399</v>
      </c>
      <c r="B1753" s="585"/>
      <c r="C1753" s="585"/>
      <c r="D1753" s="585"/>
      <c r="E1753" s="585"/>
      <c r="F1753" s="586"/>
      <c r="G1753" s="160">
        <f>SUM(G1748:G1752)</f>
        <v>1.2692000000000001</v>
      </c>
      <c r="H1753" s="131"/>
    </row>
    <row r="1754" spans="1:8" ht="12.75" customHeight="1">
      <c r="A1754" s="161"/>
      <c r="B1754" s="162"/>
      <c r="C1754" s="168"/>
      <c r="D1754" s="162"/>
      <c r="E1754" s="169"/>
      <c r="F1754" s="170"/>
      <c r="G1754" s="167"/>
      <c r="H1754" s="131"/>
    </row>
    <row r="1755" spans="1:8" ht="12.75" customHeight="1">
      <c r="A1755" s="683" t="s">
        <v>400</v>
      </c>
      <c r="B1755" s="585"/>
      <c r="C1755" s="585"/>
      <c r="D1755" s="585"/>
      <c r="E1755" s="585"/>
      <c r="F1755" s="585"/>
      <c r="G1755" s="586"/>
      <c r="H1755" s="131"/>
    </row>
    <row r="1756" spans="1:8" ht="12.75" customHeight="1">
      <c r="A1756" s="152" t="s">
        <v>381</v>
      </c>
      <c r="B1756" s="152" t="s">
        <v>32</v>
      </c>
      <c r="C1756" s="153" t="s">
        <v>396</v>
      </c>
      <c r="D1756" s="152" t="s">
        <v>127</v>
      </c>
      <c r="E1756" s="154" t="s">
        <v>68</v>
      </c>
      <c r="F1756" s="155" t="s">
        <v>397</v>
      </c>
      <c r="G1756" s="155" t="s">
        <v>398</v>
      </c>
      <c r="H1756" s="131"/>
    </row>
    <row r="1757" spans="1:8" ht="12.75" customHeight="1">
      <c r="A1757" s="156"/>
      <c r="B1757" s="156"/>
      <c r="C1757" s="157" t="str">
        <f>IF(B1757="","",IF(A1757="SINAPI",VLOOKUP(B1757,#REF!,2,0),IF(A1757="COTAÇÃO",VLOOKUP(B1757,#REF!,2,0))))</f>
        <v/>
      </c>
      <c r="D1757" s="156" t="str">
        <f>IF(B1757="","",IF(A1757="SINAPI",VLOOKUP(B1757,#REF!,3,0),IF(A1757="COTAÇÃO",VLOOKUP(B1757,#REF!,3,0))))</f>
        <v/>
      </c>
      <c r="E1757" s="158"/>
      <c r="F1757" s="159" t="str">
        <f>IF(B1757="","",IF('Planilha Orçamentária'!$H$2="NÃO DESONERADO",(IF(A1757="SINAPI",VLOOKUP(B1757,#REF!,4,0),IF(A1757="ORSE",VLOOKUP(B1757,#REF!,4,0),IF(A1757="COTAÇÃO",VLOOKUP(B1757,#REF!,13,0))))),(IF(A1757="SINAPI",VLOOKUP(B1757,#REF!,4,0),IF(A1757="ORSE",VLOOKUP(B1757,#REF!,4,0),IF(A1757="COTAÇÃO",VLOOKUP(B1757,#REF!,13,0)))))))</f>
        <v/>
      </c>
      <c r="G1757" s="159" t="str">
        <f>IF(D1757="","",E1757*F1757)</f>
        <v/>
      </c>
      <c r="H1757" s="131"/>
    </row>
    <row r="1758" spans="1:8" ht="12.75" customHeight="1">
      <c r="A1758" s="684" t="s">
        <v>399</v>
      </c>
      <c r="B1758" s="585"/>
      <c r="C1758" s="585"/>
      <c r="D1758" s="585"/>
      <c r="E1758" s="585"/>
      <c r="F1758" s="586"/>
      <c r="G1758" s="160">
        <f>SUM(G1757)</f>
        <v>0</v>
      </c>
      <c r="H1758" s="131"/>
    </row>
    <row r="1759" spans="1:8" ht="12.75" customHeight="1">
      <c r="A1759" s="161"/>
      <c r="B1759" s="162"/>
      <c r="C1759" s="171"/>
      <c r="D1759" s="172"/>
      <c r="E1759" s="173"/>
      <c r="F1759" s="174"/>
      <c r="G1759" s="175"/>
      <c r="H1759" s="131"/>
    </row>
    <row r="1760" spans="1:8" ht="12.75" customHeight="1">
      <c r="A1760" s="685" t="s">
        <v>401</v>
      </c>
      <c r="B1760" s="585"/>
      <c r="C1760" s="585"/>
      <c r="D1760" s="585"/>
      <c r="E1760" s="585"/>
      <c r="F1760" s="686"/>
      <c r="G1760" s="176">
        <f>SUM(G1744,G1753,G1758)</f>
        <v>3.5092000000000003</v>
      </c>
      <c r="H1760" s="131"/>
    </row>
    <row r="1761" spans="1:8" ht="12.75" customHeight="1">
      <c r="A1761" s="10"/>
      <c r="B1761" s="10"/>
      <c r="C1761" s="10"/>
      <c r="D1761" s="10"/>
      <c r="E1761" s="231"/>
      <c r="F1761" s="232"/>
      <c r="G1761" s="232"/>
      <c r="H1761" s="131"/>
    </row>
    <row r="1762" spans="1:8" ht="12.75" customHeight="1">
      <c r="A1762" s="10"/>
      <c r="B1762" s="10"/>
      <c r="C1762" s="10"/>
      <c r="D1762" s="10"/>
      <c r="E1762" s="231"/>
      <c r="F1762" s="232"/>
      <c r="G1762" s="232"/>
      <c r="H1762" s="131"/>
    </row>
    <row r="1763" spans="1:8" ht="12.75" customHeight="1">
      <c r="A1763" s="144" t="s">
        <v>32</v>
      </c>
      <c r="B1763" s="144" t="s">
        <v>24</v>
      </c>
      <c r="C1763" s="691" t="s">
        <v>67</v>
      </c>
      <c r="D1763" s="589"/>
      <c r="E1763" s="589"/>
      <c r="F1763" s="596"/>
      <c r="G1763" s="146" t="s">
        <v>27</v>
      </c>
      <c r="H1763" s="131" t="s">
        <v>93</v>
      </c>
    </row>
    <row r="1764" spans="1:8" ht="12.75" customHeight="1">
      <c r="A1764" s="185">
        <v>344</v>
      </c>
      <c r="B1764" s="182" t="s">
        <v>656</v>
      </c>
      <c r="C1764" s="692" t="s">
        <v>657</v>
      </c>
      <c r="D1764" s="689"/>
      <c r="E1764" s="689"/>
      <c r="F1764" s="149">
        <f>G1785</f>
        <v>1.5573000000000001</v>
      </c>
      <c r="G1764" s="150" t="s">
        <v>127</v>
      </c>
      <c r="H1764" s="233">
        <v>44501</v>
      </c>
    </row>
    <row r="1765" spans="1:8" ht="12.75" customHeight="1">
      <c r="A1765" s="690" t="s">
        <v>395</v>
      </c>
      <c r="B1765" s="689"/>
      <c r="C1765" s="689"/>
      <c r="D1765" s="689"/>
      <c r="E1765" s="689"/>
      <c r="F1765" s="689"/>
      <c r="G1765" s="591"/>
      <c r="H1765" s="131"/>
    </row>
    <row r="1766" spans="1:8" ht="12.75" customHeight="1">
      <c r="A1766" s="152" t="s">
        <v>381</v>
      </c>
      <c r="B1766" s="152" t="s">
        <v>32</v>
      </c>
      <c r="C1766" s="153" t="s">
        <v>396</v>
      </c>
      <c r="D1766" s="152" t="s">
        <v>127</v>
      </c>
      <c r="E1766" s="154" t="s">
        <v>68</v>
      </c>
      <c r="F1766" s="155" t="s">
        <v>397</v>
      </c>
      <c r="G1766" s="155" t="s">
        <v>398</v>
      </c>
      <c r="H1766" s="131"/>
    </row>
    <row r="1767" spans="1:8" ht="12.75" customHeight="1">
      <c r="A1767" s="156" t="s">
        <v>93</v>
      </c>
      <c r="B1767" s="156">
        <v>214</v>
      </c>
      <c r="C1767" s="157" t="s">
        <v>658</v>
      </c>
      <c r="D1767" s="156" t="s">
        <v>392</v>
      </c>
      <c r="E1767" s="187">
        <v>1</v>
      </c>
      <c r="F1767" s="159">
        <v>0.56999999999999995</v>
      </c>
      <c r="G1767" s="159">
        <f>TRUNC(E1767*F1767,2)</f>
        <v>0.56999999999999995</v>
      </c>
      <c r="H1767" s="131"/>
    </row>
    <row r="1768" spans="1:8" ht="12.75" customHeight="1">
      <c r="A1768" s="156" t="s">
        <v>93</v>
      </c>
      <c r="B1768" s="156">
        <v>325</v>
      </c>
      <c r="C1768" s="10" t="s">
        <v>659</v>
      </c>
      <c r="D1768" s="156" t="s">
        <v>127</v>
      </c>
      <c r="E1768" s="187">
        <v>1</v>
      </c>
      <c r="F1768" s="159">
        <v>0.67</v>
      </c>
      <c r="G1768" s="159">
        <f>IF(D1768="","",E1768*F1768)</f>
        <v>0.67</v>
      </c>
      <c r="H1768" s="131"/>
    </row>
    <row r="1769" spans="1:8" ht="12.75" customHeight="1">
      <c r="A1769" s="684" t="s">
        <v>399</v>
      </c>
      <c r="B1769" s="585"/>
      <c r="C1769" s="585"/>
      <c r="D1769" s="585"/>
      <c r="E1769" s="585"/>
      <c r="F1769" s="586"/>
      <c r="G1769" s="160">
        <f>SUM(G1767:G1768)</f>
        <v>1.24</v>
      </c>
      <c r="H1769" s="131"/>
    </row>
    <row r="1770" spans="1:8" ht="12.75" customHeight="1">
      <c r="A1770" s="161"/>
      <c r="B1770" s="162"/>
      <c r="C1770" s="163"/>
      <c r="D1770" s="164"/>
      <c r="E1770" s="165"/>
      <c r="F1770" s="166"/>
      <c r="G1770" s="167"/>
      <c r="H1770" s="131"/>
    </row>
    <row r="1771" spans="1:8" ht="12.75" customHeight="1">
      <c r="A1771" s="683" t="s">
        <v>386</v>
      </c>
      <c r="B1771" s="585"/>
      <c r="C1771" s="585"/>
      <c r="D1771" s="585"/>
      <c r="E1771" s="585"/>
      <c r="F1771" s="585"/>
      <c r="G1771" s="586"/>
      <c r="H1771" s="131"/>
    </row>
    <row r="1772" spans="1:8" ht="12.75" customHeight="1">
      <c r="A1772" s="152" t="s">
        <v>381</v>
      </c>
      <c r="B1772" s="152" t="s">
        <v>32</v>
      </c>
      <c r="C1772" s="153" t="s">
        <v>396</v>
      </c>
      <c r="D1772" s="152" t="s">
        <v>127</v>
      </c>
      <c r="E1772" s="154" t="s">
        <v>68</v>
      </c>
      <c r="F1772" s="155" t="s">
        <v>397</v>
      </c>
      <c r="G1772" s="155" t="s">
        <v>398</v>
      </c>
      <c r="H1772" s="131"/>
    </row>
    <row r="1773" spans="1:8" ht="12.75" customHeight="1">
      <c r="A1773" s="156" t="s">
        <v>93</v>
      </c>
      <c r="B1773" s="200">
        <v>10549</v>
      </c>
      <c r="C1773" s="157" t="s">
        <v>632</v>
      </c>
      <c r="D1773" s="156" t="s">
        <v>394</v>
      </c>
      <c r="E1773" s="159">
        <v>0.01</v>
      </c>
      <c r="F1773" s="159">
        <v>3.78</v>
      </c>
      <c r="G1773" s="159">
        <f t="shared" ref="G1773:G1776" si="43">E1773*F1773</f>
        <v>3.78E-2</v>
      </c>
      <c r="H1773" s="131"/>
    </row>
    <row r="1774" spans="1:8" ht="12.75" customHeight="1">
      <c r="A1774" s="156" t="s">
        <v>93</v>
      </c>
      <c r="B1774" s="200">
        <v>10552</v>
      </c>
      <c r="C1774" s="157" t="s">
        <v>633</v>
      </c>
      <c r="D1774" s="156" t="s">
        <v>394</v>
      </c>
      <c r="E1774" s="159">
        <v>0.01</v>
      </c>
      <c r="F1774" s="159">
        <v>3.62</v>
      </c>
      <c r="G1774" s="159">
        <f t="shared" si="43"/>
        <v>3.6200000000000003E-2</v>
      </c>
      <c r="H1774" s="131"/>
    </row>
    <row r="1775" spans="1:8" ht="12.75" customHeight="1">
      <c r="A1775" s="156" t="s">
        <v>76</v>
      </c>
      <c r="B1775" s="235" t="s">
        <v>634</v>
      </c>
      <c r="C1775" s="157" t="s">
        <v>635</v>
      </c>
      <c r="D1775" s="156" t="s">
        <v>394</v>
      </c>
      <c r="E1775" s="159">
        <v>0.01</v>
      </c>
      <c r="F1775" s="159">
        <v>14.26</v>
      </c>
      <c r="G1775" s="159">
        <f t="shared" si="43"/>
        <v>0.1426</v>
      </c>
      <c r="H1775" s="131"/>
    </row>
    <row r="1776" spans="1:8" ht="12.75" customHeight="1">
      <c r="A1776" s="156" t="s">
        <v>76</v>
      </c>
      <c r="B1776" s="236" t="s">
        <v>636</v>
      </c>
      <c r="C1776" s="157" t="s">
        <v>405</v>
      </c>
      <c r="D1776" s="156" t="s">
        <v>394</v>
      </c>
      <c r="E1776" s="159">
        <v>0.01</v>
      </c>
      <c r="F1776" s="159">
        <v>10.07</v>
      </c>
      <c r="G1776" s="159">
        <f t="shared" si="43"/>
        <v>0.10070000000000001</v>
      </c>
      <c r="H1776" s="131"/>
    </row>
    <row r="1777" spans="1:8" ht="12.75" customHeight="1">
      <c r="A1777" s="156"/>
      <c r="B1777" s="156"/>
      <c r="C1777" s="157"/>
      <c r="D1777" s="156"/>
      <c r="E1777" s="158"/>
      <c r="F1777" s="159"/>
      <c r="G1777" s="159"/>
      <c r="H1777" s="131"/>
    </row>
    <row r="1778" spans="1:8" ht="12.75" customHeight="1">
      <c r="A1778" s="684" t="s">
        <v>399</v>
      </c>
      <c r="B1778" s="585"/>
      <c r="C1778" s="585"/>
      <c r="D1778" s="585"/>
      <c r="E1778" s="585"/>
      <c r="F1778" s="586"/>
      <c r="G1778" s="160">
        <f>SUM(G1773:G1777)</f>
        <v>0.31730000000000003</v>
      </c>
      <c r="H1778" s="131"/>
    </row>
    <row r="1779" spans="1:8" ht="12.75" customHeight="1">
      <c r="A1779" s="161"/>
      <c r="B1779" s="162"/>
      <c r="C1779" s="168"/>
      <c r="D1779" s="162"/>
      <c r="E1779" s="169"/>
      <c r="F1779" s="170"/>
      <c r="G1779" s="167"/>
      <c r="H1779" s="131"/>
    </row>
    <row r="1780" spans="1:8" ht="12.75" customHeight="1">
      <c r="A1780" s="683" t="s">
        <v>400</v>
      </c>
      <c r="B1780" s="585"/>
      <c r="C1780" s="585"/>
      <c r="D1780" s="585"/>
      <c r="E1780" s="585"/>
      <c r="F1780" s="585"/>
      <c r="G1780" s="586"/>
      <c r="H1780" s="131"/>
    </row>
    <row r="1781" spans="1:8" ht="12.75" customHeight="1">
      <c r="A1781" s="152" t="s">
        <v>381</v>
      </c>
      <c r="B1781" s="152" t="s">
        <v>32</v>
      </c>
      <c r="C1781" s="153" t="s">
        <v>396</v>
      </c>
      <c r="D1781" s="152" t="s">
        <v>127</v>
      </c>
      <c r="E1781" s="154" t="s">
        <v>68</v>
      </c>
      <c r="F1781" s="155" t="s">
        <v>397</v>
      </c>
      <c r="G1781" s="155" t="s">
        <v>398</v>
      </c>
      <c r="H1781" s="131"/>
    </row>
    <row r="1782" spans="1:8" ht="12.75" customHeight="1">
      <c r="A1782" s="156"/>
      <c r="B1782" s="156"/>
      <c r="C1782" s="157" t="str">
        <f>IF(B1782="","",IF(A1782="SINAPI",VLOOKUP(B1782,#REF!,2,0),IF(A1782="COTAÇÃO",VLOOKUP(B1782,#REF!,2,0))))</f>
        <v/>
      </c>
      <c r="D1782" s="156" t="str">
        <f>IF(B1782="","",IF(A1782="SINAPI",VLOOKUP(B1782,#REF!,3,0),IF(A1782="COTAÇÃO",VLOOKUP(B1782,#REF!,3,0))))</f>
        <v/>
      </c>
      <c r="E1782" s="158"/>
      <c r="F1782" s="159" t="str">
        <f>IF(B1782="","",IF('Planilha Orçamentária'!$H$2="NÃO DESONERADO",(IF(A1782="SINAPI",VLOOKUP(B1782,#REF!,4,0),IF(A1782="ORSE",VLOOKUP(B1782,#REF!,4,0),IF(A1782="COTAÇÃO",VLOOKUP(B1782,#REF!,13,0))))),(IF(A1782="SINAPI",VLOOKUP(B1782,#REF!,4,0),IF(A1782="ORSE",VLOOKUP(B1782,#REF!,4,0),IF(A1782="COTAÇÃO",VLOOKUP(B1782,#REF!,13,0)))))))</f>
        <v/>
      </c>
      <c r="G1782" s="159" t="str">
        <f>IF(D1782="","",E1782*F1782)</f>
        <v/>
      </c>
      <c r="H1782" s="131"/>
    </row>
    <row r="1783" spans="1:8" ht="12.75" customHeight="1">
      <c r="A1783" s="684" t="s">
        <v>399</v>
      </c>
      <c r="B1783" s="585"/>
      <c r="C1783" s="585"/>
      <c r="D1783" s="585"/>
      <c r="E1783" s="585"/>
      <c r="F1783" s="586"/>
      <c r="G1783" s="160">
        <f>SUM(G1782)</f>
        <v>0</v>
      </c>
      <c r="H1783" s="131"/>
    </row>
    <row r="1784" spans="1:8" ht="12.75" customHeight="1">
      <c r="A1784" s="161"/>
      <c r="B1784" s="162"/>
      <c r="C1784" s="171"/>
      <c r="D1784" s="172"/>
      <c r="E1784" s="173"/>
      <c r="F1784" s="174"/>
      <c r="G1784" s="175"/>
      <c r="H1784" s="131"/>
    </row>
    <row r="1785" spans="1:8" ht="12.75" customHeight="1">
      <c r="A1785" s="685" t="s">
        <v>401</v>
      </c>
      <c r="B1785" s="585"/>
      <c r="C1785" s="585"/>
      <c r="D1785" s="585"/>
      <c r="E1785" s="585"/>
      <c r="F1785" s="686"/>
      <c r="G1785" s="176">
        <f>SUM(G1769,G1778,G1783)</f>
        <v>1.5573000000000001</v>
      </c>
      <c r="H1785" s="131"/>
    </row>
    <row r="1786" spans="1:8" ht="12.75" customHeight="1">
      <c r="A1786" s="10"/>
      <c r="B1786" s="10"/>
      <c r="C1786" s="10"/>
      <c r="D1786" s="10"/>
      <c r="E1786" s="231"/>
      <c r="F1786" s="232"/>
      <c r="G1786" s="232"/>
      <c r="H1786" s="131"/>
    </row>
    <row r="1787" spans="1:8" ht="12.75" customHeight="1">
      <c r="A1787" s="10"/>
      <c r="B1787" s="10"/>
      <c r="C1787" s="10"/>
      <c r="D1787" s="10"/>
      <c r="E1787" s="231"/>
      <c r="F1787" s="232"/>
      <c r="G1787" s="232"/>
      <c r="H1787" s="131"/>
    </row>
    <row r="1788" spans="1:8" ht="12.75" customHeight="1">
      <c r="A1788" s="144" t="s">
        <v>32</v>
      </c>
      <c r="B1788" s="144" t="s">
        <v>24</v>
      </c>
      <c r="C1788" s="691" t="s">
        <v>67</v>
      </c>
      <c r="D1788" s="589"/>
      <c r="E1788" s="589"/>
      <c r="F1788" s="596"/>
      <c r="G1788" s="146" t="s">
        <v>27</v>
      </c>
      <c r="H1788" s="131" t="s">
        <v>93</v>
      </c>
    </row>
    <row r="1789" spans="1:8" ht="12.75" customHeight="1">
      <c r="A1789" s="185">
        <v>11190</v>
      </c>
      <c r="B1789" s="182" t="s">
        <v>660</v>
      </c>
      <c r="C1789" s="692" t="s">
        <v>661</v>
      </c>
      <c r="D1789" s="689"/>
      <c r="E1789" s="689"/>
      <c r="F1789" s="149">
        <f>G1810</f>
        <v>13.8222</v>
      </c>
      <c r="G1789" s="150" t="s">
        <v>127</v>
      </c>
      <c r="H1789" s="233">
        <v>44501</v>
      </c>
    </row>
    <row r="1790" spans="1:8" ht="12.75" customHeight="1">
      <c r="A1790" s="690" t="s">
        <v>395</v>
      </c>
      <c r="B1790" s="689"/>
      <c r="C1790" s="689"/>
      <c r="D1790" s="689"/>
      <c r="E1790" s="689"/>
      <c r="F1790" s="689"/>
      <c r="G1790" s="591"/>
      <c r="H1790" s="131"/>
    </row>
    <row r="1791" spans="1:8" ht="12.75" customHeight="1">
      <c r="A1791" s="152" t="s">
        <v>381</v>
      </c>
      <c r="B1791" s="152" t="s">
        <v>32</v>
      </c>
      <c r="C1791" s="153" t="s">
        <v>396</v>
      </c>
      <c r="D1791" s="152" t="s">
        <v>127</v>
      </c>
      <c r="E1791" s="154" t="s">
        <v>68</v>
      </c>
      <c r="F1791" s="155" t="s">
        <v>397</v>
      </c>
      <c r="G1791" s="155" t="s">
        <v>398</v>
      </c>
      <c r="H1791" s="131"/>
    </row>
    <row r="1792" spans="1:8" ht="12.75" customHeight="1">
      <c r="A1792" s="156" t="s">
        <v>93</v>
      </c>
      <c r="B1792" s="156">
        <v>12038</v>
      </c>
      <c r="C1792" s="234" t="s">
        <v>662</v>
      </c>
      <c r="D1792" s="156" t="s">
        <v>133</v>
      </c>
      <c r="E1792" s="187">
        <v>1.02</v>
      </c>
      <c r="F1792" s="159">
        <v>9.1999999999999993</v>
      </c>
      <c r="G1792" s="159">
        <f>TRUNC(E1792*F1792,2)</f>
        <v>9.3800000000000008</v>
      </c>
      <c r="H1792" s="131"/>
    </row>
    <row r="1793" spans="1:8" ht="12.75" customHeight="1">
      <c r="A1793" s="156"/>
      <c r="B1793" s="156"/>
      <c r="C1793" s="157" t="str">
        <f>IF(B1793="","",IF(A1793="SINAPI",VLOOKUP(B1793,#REF!,2,0),IF(A1793="COTAÇÃO",VLOOKUP(B1793,#REF!,2,0))))</f>
        <v/>
      </c>
      <c r="D1793" s="156" t="str">
        <f>IF(B1793="","",IF(A1793="SINAPI",VLOOKUP(B1793,#REF!,3,0),IF(A1793="COTAÇÃO",VLOOKUP(B1793,#REF!,3,0))))</f>
        <v/>
      </c>
      <c r="E1793" s="158"/>
      <c r="F1793" s="159" t="str">
        <f>IF(B1793="","",IF('Planilha Orçamentária'!$H$2="NÃO DESONERADO",(IF(A1793="SINAPI",VLOOKUP(B1793,#REF!,4,0),IF(A1793="ORSE",VLOOKUP(B1793,#REF!,4,0),IF(A1793="COTAÇÃO",VLOOKUP(B1793,#REF!,13,0))))),(IF(A1793="SINAPI",VLOOKUP(B1793,#REF!,4,0),IF(A1793="ORSE",VLOOKUP(B1793,#REF!,4,0),IF(A1793="COTAÇÃO",VLOOKUP(B1793,#REF!,13,0)))))))</f>
        <v/>
      </c>
      <c r="G1793" s="159" t="str">
        <f>IF(D1793="","",E1793*F1793)</f>
        <v/>
      </c>
      <c r="H1793" s="131"/>
    </row>
    <row r="1794" spans="1:8" ht="12.75" customHeight="1">
      <c r="A1794" s="684" t="s">
        <v>399</v>
      </c>
      <c r="B1794" s="585"/>
      <c r="C1794" s="585"/>
      <c r="D1794" s="585"/>
      <c r="E1794" s="585"/>
      <c r="F1794" s="586"/>
      <c r="G1794" s="160">
        <f>SUM(G1792:G1793)</f>
        <v>9.3800000000000008</v>
      </c>
      <c r="H1794" s="131"/>
    </row>
    <row r="1795" spans="1:8" ht="12.75" customHeight="1">
      <c r="A1795" s="161"/>
      <c r="B1795" s="162"/>
      <c r="C1795" s="163"/>
      <c r="D1795" s="164"/>
      <c r="E1795" s="165"/>
      <c r="F1795" s="166"/>
      <c r="G1795" s="167"/>
      <c r="H1795" s="131"/>
    </row>
    <row r="1796" spans="1:8" ht="12.75" customHeight="1">
      <c r="A1796" s="683" t="s">
        <v>386</v>
      </c>
      <c r="B1796" s="585"/>
      <c r="C1796" s="585"/>
      <c r="D1796" s="585"/>
      <c r="E1796" s="585"/>
      <c r="F1796" s="585"/>
      <c r="G1796" s="586"/>
      <c r="H1796" s="131"/>
    </row>
    <row r="1797" spans="1:8" ht="12.75" customHeight="1">
      <c r="A1797" s="152" t="s">
        <v>381</v>
      </c>
      <c r="B1797" s="152" t="s">
        <v>32</v>
      </c>
      <c r="C1797" s="153" t="s">
        <v>396</v>
      </c>
      <c r="D1797" s="152" t="s">
        <v>127</v>
      </c>
      <c r="E1797" s="154" t="s">
        <v>68</v>
      </c>
      <c r="F1797" s="155" t="s">
        <v>397</v>
      </c>
      <c r="G1797" s="155" t="s">
        <v>398</v>
      </c>
      <c r="H1797" s="131"/>
    </row>
    <row r="1798" spans="1:8" ht="12.75" customHeight="1">
      <c r="A1798" s="156" t="s">
        <v>93</v>
      </c>
      <c r="B1798" s="200">
        <v>10549</v>
      </c>
      <c r="C1798" s="157" t="s">
        <v>632</v>
      </c>
      <c r="D1798" s="156" t="s">
        <v>394</v>
      </c>
      <c r="E1798" s="159">
        <v>0.14000000000000001</v>
      </c>
      <c r="F1798" s="159">
        <v>3.78</v>
      </c>
      <c r="G1798" s="159">
        <f t="shared" ref="G1798:G1801" si="44">E1798*F1798</f>
        <v>0.5292</v>
      </c>
      <c r="H1798" s="131"/>
    </row>
    <row r="1799" spans="1:8" ht="12.75" customHeight="1">
      <c r="A1799" s="156" t="s">
        <v>93</v>
      </c>
      <c r="B1799" s="200">
        <v>10552</v>
      </c>
      <c r="C1799" s="157" t="s">
        <v>633</v>
      </c>
      <c r="D1799" s="156" t="s">
        <v>394</v>
      </c>
      <c r="E1799" s="159">
        <v>0.14000000000000001</v>
      </c>
      <c r="F1799" s="159">
        <v>3.62</v>
      </c>
      <c r="G1799" s="159">
        <f t="shared" si="44"/>
        <v>0.50680000000000003</v>
      </c>
      <c r="H1799" s="131"/>
    </row>
    <row r="1800" spans="1:8" ht="12.75" customHeight="1">
      <c r="A1800" s="156" t="s">
        <v>76</v>
      </c>
      <c r="B1800" s="235" t="s">
        <v>634</v>
      </c>
      <c r="C1800" s="157" t="s">
        <v>635</v>
      </c>
      <c r="D1800" s="156" t="s">
        <v>394</v>
      </c>
      <c r="E1800" s="159">
        <v>0.14000000000000001</v>
      </c>
      <c r="F1800" s="159">
        <v>14.26</v>
      </c>
      <c r="G1800" s="159">
        <f t="shared" si="44"/>
        <v>1.9964000000000002</v>
      </c>
      <c r="H1800" s="131"/>
    </row>
    <row r="1801" spans="1:8" ht="12.75" customHeight="1">
      <c r="A1801" s="156" t="s">
        <v>76</v>
      </c>
      <c r="B1801" s="236" t="s">
        <v>636</v>
      </c>
      <c r="C1801" s="157" t="s">
        <v>405</v>
      </c>
      <c r="D1801" s="156" t="s">
        <v>394</v>
      </c>
      <c r="E1801" s="159">
        <v>0.14000000000000001</v>
      </c>
      <c r="F1801" s="159">
        <v>10.07</v>
      </c>
      <c r="G1801" s="159">
        <f t="shared" si="44"/>
        <v>1.4098000000000002</v>
      </c>
      <c r="H1801" s="131"/>
    </row>
    <row r="1802" spans="1:8" ht="12.75" customHeight="1">
      <c r="A1802" s="156"/>
      <c r="B1802" s="156"/>
      <c r="C1802" s="157"/>
      <c r="D1802" s="156"/>
      <c r="E1802" s="158"/>
      <c r="F1802" s="159"/>
      <c r="G1802" s="159"/>
      <c r="H1802" s="131"/>
    </row>
    <row r="1803" spans="1:8" ht="12.75" customHeight="1">
      <c r="A1803" s="684" t="s">
        <v>399</v>
      </c>
      <c r="B1803" s="585"/>
      <c r="C1803" s="585"/>
      <c r="D1803" s="585"/>
      <c r="E1803" s="585"/>
      <c r="F1803" s="586"/>
      <c r="G1803" s="160">
        <f>SUM(G1798:G1802)</f>
        <v>4.4421999999999997</v>
      </c>
      <c r="H1803" s="131"/>
    </row>
    <row r="1804" spans="1:8" ht="12.75" customHeight="1">
      <c r="A1804" s="161"/>
      <c r="B1804" s="162"/>
      <c r="C1804" s="168"/>
      <c r="D1804" s="162"/>
      <c r="E1804" s="169"/>
      <c r="F1804" s="170"/>
      <c r="G1804" s="167"/>
      <c r="H1804" s="131"/>
    </row>
    <row r="1805" spans="1:8" ht="12.75" customHeight="1">
      <c r="A1805" s="683" t="s">
        <v>400</v>
      </c>
      <c r="B1805" s="585"/>
      <c r="C1805" s="585"/>
      <c r="D1805" s="585"/>
      <c r="E1805" s="585"/>
      <c r="F1805" s="585"/>
      <c r="G1805" s="586"/>
      <c r="H1805" s="131"/>
    </row>
    <row r="1806" spans="1:8" ht="12.75" customHeight="1">
      <c r="A1806" s="152" t="s">
        <v>381</v>
      </c>
      <c r="B1806" s="152" t="s">
        <v>32</v>
      </c>
      <c r="C1806" s="153" t="s">
        <v>396</v>
      </c>
      <c r="D1806" s="152" t="s">
        <v>127</v>
      </c>
      <c r="E1806" s="154" t="s">
        <v>68</v>
      </c>
      <c r="F1806" s="155" t="s">
        <v>397</v>
      </c>
      <c r="G1806" s="155" t="s">
        <v>398</v>
      </c>
      <c r="H1806" s="131"/>
    </row>
    <row r="1807" spans="1:8" ht="12.75" customHeight="1">
      <c r="A1807" s="156"/>
      <c r="B1807" s="156"/>
      <c r="C1807" s="157" t="str">
        <f>IF(B1807="","",IF(A1807="SINAPI",VLOOKUP(B1807,#REF!,2,0),IF(A1807="COTAÇÃO",VLOOKUP(B1807,#REF!,2,0))))</f>
        <v/>
      </c>
      <c r="D1807" s="156" t="str">
        <f>IF(B1807="","",IF(A1807="SINAPI",VLOOKUP(B1807,#REF!,3,0),IF(A1807="COTAÇÃO",VLOOKUP(B1807,#REF!,3,0))))</f>
        <v/>
      </c>
      <c r="E1807" s="158"/>
      <c r="F1807" s="159" t="str">
        <f>IF(B1807="","",IF('Planilha Orçamentária'!$H$2="NÃO DESONERADO",(IF(A1807="SINAPI",VLOOKUP(B1807,#REF!,4,0),IF(A1807="ORSE",VLOOKUP(B1807,#REF!,4,0),IF(A1807="COTAÇÃO",VLOOKUP(B1807,#REF!,13,0))))),(IF(A1807="SINAPI",VLOOKUP(B1807,#REF!,4,0),IF(A1807="ORSE",VLOOKUP(B1807,#REF!,4,0),IF(A1807="COTAÇÃO",VLOOKUP(B1807,#REF!,13,0)))))))</f>
        <v/>
      </c>
      <c r="G1807" s="159" t="str">
        <f>IF(D1807="","",E1807*F1807)</f>
        <v/>
      </c>
      <c r="H1807" s="131"/>
    </row>
    <row r="1808" spans="1:8" ht="12.75" customHeight="1">
      <c r="A1808" s="684" t="s">
        <v>399</v>
      </c>
      <c r="B1808" s="585"/>
      <c r="C1808" s="585"/>
      <c r="D1808" s="585"/>
      <c r="E1808" s="585"/>
      <c r="F1808" s="586"/>
      <c r="G1808" s="160">
        <f>SUM(G1807)</f>
        <v>0</v>
      </c>
      <c r="H1808" s="131"/>
    </row>
    <row r="1809" spans="1:8" ht="12.75" customHeight="1">
      <c r="A1809" s="161"/>
      <c r="B1809" s="162"/>
      <c r="C1809" s="171"/>
      <c r="D1809" s="172"/>
      <c r="E1809" s="173"/>
      <c r="F1809" s="174"/>
      <c r="G1809" s="175"/>
      <c r="H1809" s="131"/>
    </row>
    <row r="1810" spans="1:8" ht="12.75" customHeight="1">
      <c r="A1810" s="685" t="s">
        <v>401</v>
      </c>
      <c r="B1810" s="585"/>
      <c r="C1810" s="585"/>
      <c r="D1810" s="585"/>
      <c r="E1810" s="585"/>
      <c r="F1810" s="686"/>
      <c r="G1810" s="176">
        <f>SUM(G1794,G1803,G1808)</f>
        <v>13.8222</v>
      </c>
      <c r="H1810" s="131"/>
    </row>
    <row r="1811" spans="1:8" ht="12.75" customHeight="1">
      <c r="A1811" s="10"/>
      <c r="B1811" s="10"/>
      <c r="C1811" s="10"/>
      <c r="D1811" s="10"/>
      <c r="E1811" s="231"/>
      <c r="F1811" s="232"/>
      <c r="G1811" s="232"/>
      <c r="H1811" s="131"/>
    </row>
    <row r="1812" spans="1:8" ht="12.75" customHeight="1">
      <c r="A1812" s="10"/>
      <c r="B1812" s="10"/>
      <c r="C1812" s="10"/>
      <c r="D1812" s="10"/>
      <c r="E1812" s="231"/>
      <c r="F1812" s="232"/>
      <c r="G1812" s="232"/>
      <c r="H1812" s="131"/>
    </row>
    <row r="1813" spans="1:8" ht="12.75" customHeight="1">
      <c r="A1813" s="144" t="s">
        <v>32</v>
      </c>
      <c r="B1813" s="145" t="s">
        <v>24</v>
      </c>
      <c r="C1813" s="691" t="s">
        <v>67</v>
      </c>
      <c r="D1813" s="589"/>
      <c r="E1813" s="589"/>
      <c r="F1813" s="596"/>
      <c r="G1813" s="146" t="s">
        <v>27</v>
      </c>
      <c r="H1813" s="131" t="s">
        <v>93</v>
      </c>
    </row>
    <row r="1814" spans="1:8" ht="12.75" customHeight="1">
      <c r="A1814" s="185" t="s">
        <v>663</v>
      </c>
      <c r="B1814" s="148" t="s">
        <v>664</v>
      </c>
      <c r="C1814" s="697" t="e">
        <f>VLOOKUP(B1814,#REF!,2,0)</f>
        <v>#REF!</v>
      </c>
      <c r="D1814" s="689"/>
      <c r="E1814" s="689"/>
      <c r="F1814" s="149" t="e">
        <f>G1835</f>
        <v>#REF!</v>
      </c>
      <c r="G1814" s="150" t="s">
        <v>127</v>
      </c>
      <c r="H1814" s="233">
        <v>44501</v>
      </c>
    </row>
    <row r="1815" spans="1:8" ht="12.75" customHeight="1">
      <c r="A1815" s="690" t="s">
        <v>395</v>
      </c>
      <c r="B1815" s="689"/>
      <c r="C1815" s="689"/>
      <c r="D1815" s="689"/>
      <c r="E1815" s="689"/>
      <c r="F1815" s="689"/>
      <c r="G1815" s="591"/>
      <c r="H1815" s="131"/>
    </row>
    <row r="1816" spans="1:8" ht="12.75" customHeight="1">
      <c r="A1816" s="152" t="s">
        <v>381</v>
      </c>
      <c r="B1816" s="152" t="s">
        <v>32</v>
      </c>
      <c r="C1816" s="153" t="s">
        <v>396</v>
      </c>
      <c r="D1816" s="152" t="s">
        <v>127</v>
      </c>
      <c r="E1816" s="154" t="s">
        <v>68</v>
      </c>
      <c r="F1816" s="155" t="s">
        <v>397</v>
      </c>
      <c r="G1816" s="155" t="s">
        <v>398</v>
      </c>
      <c r="H1816" s="131"/>
    </row>
    <row r="1817" spans="1:8" ht="12.75" customHeight="1">
      <c r="A1817" s="156" t="s">
        <v>76</v>
      </c>
      <c r="B1817" s="156">
        <v>93654</v>
      </c>
      <c r="C1817" s="157" t="e">
        <f>IF(B1817="","",IF(A1817="SINAPI",VLOOKUP(B1817,#REF!,2,0),IF(A1817="COTAÇÃO",VLOOKUP(B1817,#REF!,2,0))))</f>
        <v>#REF!</v>
      </c>
      <c r="D1817" s="156" t="e">
        <f>IF(B1817="","",IF(A1817="SINAPI",VLOOKUP(B1817,#REF!,3,0),IF(A1817="COTAÇÃO",VLOOKUP(B1817,#REF!,3,0))))</f>
        <v>#REF!</v>
      </c>
      <c r="E1817" s="158">
        <v>4</v>
      </c>
      <c r="F1817" s="159" t="e">
        <f>IF(B1817="","",IF('Planilha Orçamentária'!$H$2="NÃO DESONERADO",(IF(A1817="SINAPI",VLOOKUP(B1817,#REF!,4,0),IF(A1817="ORSE",VLOOKUP(B1817,#REF!,4,0),IF(A1817="COTAÇÃO",VLOOKUP(B1817,#REF!,13,0))))),(IF(A1817="SINAPI",VLOOKUP(B1817,#REF!,4,0),IF(A1817="ORSE",VLOOKUP(B1817,#REF!,4,0),IF(A1817="COTAÇÃO",VLOOKUP(B1817,#REF!,13,0)))))))</f>
        <v>#REF!</v>
      </c>
      <c r="G1817" s="159" t="e">
        <f t="shared" ref="G1817:G1820" si="45">IF(D1817="","",E1817*F1817)</f>
        <v>#REF!</v>
      </c>
      <c r="H1817" s="131"/>
    </row>
    <row r="1818" spans="1:8" ht="12.75" customHeight="1">
      <c r="A1818" s="156" t="s">
        <v>76</v>
      </c>
      <c r="B1818" s="156">
        <v>93658</v>
      </c>
      <c r="C1818" s="157" t="e">
        <f>IF(B1818="","",IF(A1818="SINAPI",VLOOKUP(B1818,#REF!,2,0),IF(A1818="COTAÇÃO",VLOOKUP(B1818,#REF!,2,0))))</f>
        <v>#REF!</v>
      </c>
      <c r="D1818" s="156" t="e">
        <f>IF(B1818="","",IF(A1818="SINAPI",VLOOKUP(B1818,#REF!,3,0),IF(A1818="COTAÇÃO",VLOOKUP(B1818,#REF!,3,0))))</f>
        <v>#REF!</v>
      </c>
      <c r="E1818" s="158">
        <v>3</v>
      </c>
      <c r="F1818" s="159" t="e">
        <f>IF(B1818="","",IF('Planilha Orçamentária'!$H$2="NÃO DESONERADO",(IF(A1818="SINAPI",VLOOKUP(B1818,#REF!,4,0),IF(A1818="ORSE",VLOOKUP(B1818,#REF!,4,0),IF(A1818="COTAÇÃO",VLOOKUP(B1818,#REF!,13,0))))),(IF(A1818="SINAPI",VLOOKUP(B1818,#REF!,4,0),IF(A1818="ORSE",VLOOKUP(B1818,#REF!,4,0),IF(A1818="COTAÇÃO",VLOOKUP(B1818,#REF!,13,0)))))))</f>
        <v>#REF!</v>
      </c>
      <c r="G1818" s="159" t="e">
        <f t="shared" si="45"/>
        <v>#REF!</v>
      </c>
      <c r="H1818" s="131"/>
    </row>
    <row r="1819" spans="1:8" ht="12.75" customHeight="1">
      <c r="A1819" s="156" t="s">
        <v>76</v>
      </c>
      <c r="B1819" s="156">
        <v>93672</v>
      </c>
      <c r="C1819" s="157" t="e">
        <f>IF(B1819="","",IF(A1819="SINAPI",VLOOKUP(B1819,#REF!,2,0),IF(A1819="COTAÇÃO",VLOOKUP(B1819,#REF!,2,0))))</f>
        <v>#REF!</v>
      </c>
      <c r="D1819" s="156" t="e">
        <f>IF(B1819="","",IF(A1819="SINAPI",VLOOKUP(B1819,#REF!,3,0),IF(A1819="COTAÇÃO",VLOOKUP(B1819,#REF!,3,0))))</f>
        <v>#REF!</v>
      </c>
      <c r="E1819" s="158">
        <v>1</v>
      </c>
      <c r="F1819" s="159" t="e">
        <f>IF(B1819="","",IF('Planilha Orçamentária'!$H$2="NÃO DESONERADO",(IF(A1819="SINAPI",VLOOKUP(B1819,#REF!,4,0),IF(A1819="ORSE",VLOOKUP(B1819,#REF!,4,0),IF(A1819="COTAÇÃO",VLOOKUP(B1819,#REF!,13,0))))),(IF(A1819="SINAPI",VLOOKUP(B1819,#REF!,4,0),IF(A1819="ORSE",VLOOKUP(B1819,#REF!,4,0),IF(A1819="COTAÇÃO",VLOOKUP(B1819,#REF!,13,0)))))))</f>
        <v>#REF!</v>
      </c>
      <c r="G1819" s="159" t="e">
        <f t="shared" si="45"/>
        <v>#REF!</v>
      </c>
      <c r="H1819" s="131"/>
    </row>
    <row r="1820" spans="1:8" ht="12.75" customHeight="1">
      <c r="A1820" s="156" t="s">
        <v>76</v>
      </c>
      <c r="B1820" s="156">
        <v>39469</v>
      </c>
      <c r="C1820" s="157" t="e">
        <f>IF(B1820="","",IF(A1820="SINAPI",VLOOKUP(B1820,#REF!,2,0),IF(A1820="COTAÇÃO",VLOOKUP(B1820,#REF!,2,0))))</f>
        <v>#REF!</v>
      </c>
      <c r="D1820" s="156" t="e">
        <f>IF(B1820="","",IF(A1820="SINAPI",VLOOKUP(B1820,#REF!,3,0),IF(A1820="COTAÇÃO",VLOOKUP(B1820,#REF!,3,0))))</f>
        <v>#REF!</v>
      </c>
      <c r="E1820" s="158">
        <v>4</v>
      </c>
      <c r="F1820" s="159" t="e">
        <f>IF(B1820="","",IF('Planilha Orçamentária'!$H$2="NÃO DESONERADO",(IF(A1820="SINAPI",VLOOKUP(B1820,#REF!,4,0),IF(A1820="ORSE",VLOOKUP(B1820,#REF!,4,0),IF(A1820="COTAÇÃO",VLOOKUP(B1820,#REF!,13,0))))),(IF(A1820="SINAPI",VLOOKUP(B1820,#REF!,4,0),IF(A1820="ORSE",VLOOKUP(B1820,#REF!,4,0),IF(A1820="COTAÇÃO",VLOOKUP(B1820,#REF!,13,0)))))))</f>
        <v>#REF!</v>
      </c>
      <c r="G1820" s="159" t="e">
        <f t="shared" si="45"/>
        <v>#REF!</v>
      </c>
      <c r="H1820" s="131"/>
    </row>
    <row r="1821" spans="1:8" ht="12.75" customHeight="1">
      <c r="A1821" s="684" t="s">
        <v>399</v>
      </c>
      <c r="B1821" s="585"/>
      <c r="C1821" s="585"/>
      <c r="D1821" s="585"/>
      <c r="E1821" s="585"/>
      <c r="F1821" s="586"/>
      <c r="G1821" s="160" t="e">
        <f>IF(F1817="","",(SUM(G1817:G1820)))</f>
        <v>#REF!</v>
      </c>
      <c r="H1821" s="131"/>
    </row>
    <row r="1822" spans="1:8" ht="12.75" customHeight="1">
      <c r="A1822" s="161"/>
      <c r="B1822" s="162"/>
      <c r="C1822" s="163"/>
      <c r="D1822" s="164"/>
      <c r="E1822" s="165"/>
      <c r="F1822" s="166"/>
      <c r="G1822" s="167"/>
      <c r="H1822" s="131"/>
    </row>
    <row r="1823" spans="1:8" ht="12.75" customHeight="1">
      <c r="A1823" s="683" t="s">
        <v>386</v>
      </c>
      <c r="B1823" s="585"/>
      <c r="C1823" s="585"/>
      <c r="D1823" s="585"/>
      <c r="E1823" s="585"/>
      <c r="F1823" s="585"/>
      <c r="G1823" s="586"/>
      <c r="H1823" s="131"/>
    </row>
    <row r="1824" spans="1:8" ht="12.75" customHeight="1">
      <c r="A1824" s="152" t="s">
        <v>381</v>
      </c>
      <c r="B1824" s="152" t="s">
        <v>32</v>
      </c>
      <c r="C1824" s="153" t="s">
        <v>396</v>
      </c>
      <c r="D1824" s="152" t="s">
        <v>127</v>
      </c>
      <c r="E1824" s="154" t="s">
        <v>68</v>
      </c>
      <c r="F1824" s="155" t="s">
        <v>397</v>
      </c>
      <c r="G1824" s="155" t="s">
        <v>398</v>
      </c>
      <c r="H1824" s="131"/>
    </row>
    <row r="1825" spans="1:8" ht="12.75" customHeight="1">
      <c r="A1825" s="156" t="s">
        <v>76</v>
      </c>
      <c r="B1825" s="156">
        <v>88247</v>
      </c>
      <c r="C1825" s="157" t="e">
        <f>IF(B1825="","",IF(A1825="SINAPI",VLOOKUP(B1825,#REF!,2,0),IF(A1825="COTAÇÃO",VLOOKUP(B1825,#REF!,2,0))))</f>
        <v>#REF!</v>
      </c>
      <c r="D1825" s="156" t="e">
        <f>IF(B1825="","",IF(A1825="SINAPI",VLOOKUP(B1825,#REF!,3,0),IF(A1825="COTAÇÃO",VLOOKUP(B1825,#REF!,3,0))))</f>
        <v>#REF!</v>
      </c>
      <c r="E1825" s="158">
        <v>4</v>
      </c>
      <c r="F1825" s="159" t="e">
        <f>IF(B1825="","",IF('Planilha Orçamentária'!$H$2="NÃO DESONERADO",(IF(A1825="SINAPI",VLOOKUP(B1825,#REF!,4,0),IF(A1825="ORSE",VLOOKUP(B1825,#REF!,4,0),IF(A1825="COTAÇÃO",VLOOKUP(B1825,#REF!,13,0))))),(IF(A1825="SINAPI",VLOOKUP(B1825,#REF!,4,0),IF(A1825="ORSE",VLOOKUP(B1825,#REF!,4,0),IF(A1825="COTAÇÃO",VLOOKUP(B1825,#REF!,13,0)))))))</f>
        <v>#REF!</v>
      </c>
      <c r="G1825" s="159" t="e">
        <f t="shared" ref="G1825:G1826" si="46">IF(D1825="","",E1825*F1825)</f>
        <v>#REF!</v>
      </c>
      <c r="H1825" s="131"/>
    </row>
    <row r="1826" spans="1:8" ht="12.75" customHeight="1">
      <c r="A1826" s="156" t="s">
        <v>76</v>
      </c>
      <c r="B1826" s="156">
        <v>88264</v>
      </c>
      <c r="C1826" s="157" t="e">
        <f>IF(B1826="","",IF(A1826="SINAPI",VLOOKUP(B1826,#REF!,2,0),IF(A1826="COTAÇÃO",VLOOKUP(B1826,#REF!,2,0))))</f>
        <v>#REF!</v>
      </c>
      <c r="D1826" s="156" t="e">
        <f>IF(B1826="","",IF(A1826="SINAPI",VLOOKUP(B1826,#REF!,3,0),IF(A1826="COTAÇÃO",VLOOKUP(B1826,#REF!,3,0))))</f>
        <v>#REF!</v>
      </c>
      <c r="E1826" s="158">
        <v>4</v>
      </c>
      <c r="F1826" s="159" t="e">
        <f>IF(B1826="","",IF('Planilha Orçamentária'!$H$2="NÃO DESONERADO",(IF(A1826="SINAPI",VLOOKUP(B1826,#REF!,4,0),IF(A1826="ORSE",VLOOKUP(B1826,#REF!,4,0),IF(A1826="COTAÇÃO",VLOOKUP(B1826,#REF!,13,0))))),(IF(A1826="SINAPI",VLOOKUP(B1826,#REF!,4,0),IF(A1826="ORSE",VLOOKUP(B1826,#REF!,4,0),IF(A1826="COTAÇÃO",VLOOKUP(B1826,#REF!,13,0)))))))</f>
        <v>#REF!</v>
      </c>
      <c r="G1826" s="159" t="e">
        <f t="shared" si="46"/>
        <v>#REF!</v>
      </c>
      <c r="H1826" s="131"/>
    </row>
    <row r="1827" spans="1:8" ht="12.75" customHeight="1">
      <c r="A1827" s="684" t="s">
        <v>399</v>
      </c>
      <c r="B1827" s="585"/>
      <c r="C1827" s="585"/>
      <c r="D1827" s="585"/>
      <c r="E1827" s="585"/>
      <c r="F1827" s="586"/>
      <c r="G1827" s="160" t="e">
        <f>IF(F1825="","",(SUM(G1825:G1826)))</f>
        <v>#REF!</v>
      </c>
      <c r="H1827" s="131"/>
    </row>
    <row r="1828" spans="1:8" ht="12.75" customHeight="1">
      <c r="A1828" s="161"/>
      <c r="B1828" s="162"/>
      <c r="C1828" s="168"/>
      <c r="D1828" s="162"/>
      <c r="E1828" s="169"/>
      <c r="F1828" s="170"/>
      <c r="G1828" s="167"/>
      <c r="H1828" s="131"/>
    </row>
    <row r="1829" spans="1:8" ht="12.75" customHeight="1">
      <c r="A1829" s="683" t="s">
        <v>400</v>
      </c>
      <c r="B1829" s="585"/>
      <c r="C1829" s="585"/>
      <c r="D1829" s="585"/>
      <c r="E1829" s="585"/>
      <c r="F1829" s="585"/>
      <c r="G1829" s="586"/>
      <c r="H1829" s="131"/>
    </row>
    <row r="1830" spans="1:8" ht="12.75" customHeight="1">
      <c r="A1830" s="152" t="s">
        <v>381</v>
      </c>
      <c r="B1830" s="152" t="s">
        <v>32</v>
      </c>
      <c r="C1830" s="153" t="s">
        <v>396</v>
      </c>
      <c r="D1830" s="152" t="s">
        <v>127</v>
      </c>
      <c r="E1830" s="154" t="s">
        <v>68</v>
      </c>
      <c r="F1830" s="155" t="s">
        <v>397</v>
      </c>
      <c r="G1830" s="155" t="s">
        <v>398</v>
      </c>
      <c r="H1830" s="131"/>
    </row>
    <row r="1831" spans="1:8" ht="12.75" customHeight="1">
      <c r="A1831" s="156" t="s">
        <v>76</v>
      </c>
      <c r="B1831" s="156">
        <v>101879</v>
      </c>
      <c r="C1831" s="157" t="e">
        <f>IF(B1831="","",IF(A1831="SINAPI",VLOOKUP(B1831,#REF!,2,0),IF(A1831="COTAÇÃO",VLOOKUP(B1831,#REF!,2,0))))</f>
        <v>#REF!</v>
      </c>
      <c r="D1831" s="156" t="e">
        <f>IF(B1831="","",IF(A1831="SINAPI",VLOOKUP(B1831,#REF!,3,0),IF(A1831="COTAÇÃO",VLOOKUP(B1831,#REF!,3,0))))</f>
        <v>#REF!</v>
      </c>
      <c r="E1831" s="158">
        <v>1</v>
      </c>
      <c r="F1831" s="159" t="e">
        <f>IF(B1831="","",IF('Planilha Orçamentária'!$H$2="NÃO DESONERADO",(IF(A1831="SINAPI",VLOOKUP(B1831,#REF!,4,0),IF(A1831="ORSE",VLOOKUP(B1831,#REF!,4,0),IF(A1831="COTAÇÃO",VLOOKUP(B1831,#REF!,13,0))))),(IF(A1831="SINAPI",VLOOKUP(B1831,#REF!,4,0),IF(A1831="ORSE",VLOOKUP(B1831,#REF!,4,0),IF(A1831="COTAÇÃO",VLOOKUP(B1831,#REF!,13,0)))))))</f>
        <v>#REF!</v>
      </c>
      <c r="G1831" s="159" t="e">
        <f t="shared" ref="G1831:G1832" si="47">IF(D1831="","",E1831*F1831)</f>
        <v>#REF!</v>
      </c>
      <c r="H1831" s="131"/>
    </row>
    <row r="1832" spans="1:8" ht="12.75" customHeight="1">
      <c r="A1832" s="156"/>
      <c r="B1832" s="156"/>
      <c r="C1832" s="157" t="str">
        <f>IF(B1832="","",IF(A1832="SINAPI",VLOOKUP(B1832,#REF!,2,0),IF(A1832="COTAÇÃO",VLOOKUP(B1832,#REF!,2,0))))</f>
        <v/>
      </c>
      <c r="D1832" s="156" t="str">
        <f>IF(B1832="","",IF(A1832="SINAPI",VLOOKUP(B1832,#REF!,3,0),IF(A1832="COTAÇÃO",VLOOKUP(B1832,#REF!,3,0))))</f>
        <v/>
      </c>
      <c r="E1832" s="158"/>
      <c r="F1832" s="159" t="str">
        <f>IF(B1832="","",IF('Planilha Orçamentária'!$H$2="NÃO DESONERADO",(IF(A1832="SINAPI",VLOOKUP(B1832,#REF!,4,0),IF(A1832="ORSE",VLOOKUP(B1832,#REF!,4,0),IF(A1832="COTAÇÃO",VLOOKUP(B1832,#REF!,13,0))))),(IF(A1832="SINAPI",VLOOKUP(B1832,#REF!,4,0),IF(A1832="ORSE",VLOOKUP(B1832,#REF!,4,0),IF(A1832="COTAÇÃO",VLOOKUP(B1832,#REF!,13,0)))))))</f>
        <v/>
      </c>
      <c r="G1832" s="159" t="str">
        <f t="shared" si="47"/>
        <v/>
      </c>
      <c r="H1832" s="131"/>
    </row>
    <row r="1833" spans="1:8" ht="12.75" customHeight="1">
      <c r="A1833" s="684" t="s">
        <v>399</v>
      </c>
      <c r="B1833" s="585"/>
      <c r="C1833" s="585"/>
      <c r="D1833" s="585"/>
      <c r="E1833" s="585"/>
      <c r="F1833" s="586"/>
      <c r="G1833" s="160" t="e">
        <f>IF(F1831="","",(SUM(G1831:G1832)))</f>
        <v>#REF!</v>
      </c>
      <c r="H1833" s="131"/>
    </row>
    <row r="1834" spans="1:8" ht="12.75" customHeight="1">
      <c r="A1834" s="161"/>
      <c r="B1834" s="162"/>
      <c r="C1834" s="171"/>
      <c r="D1834" s="172"/>
      <c r="E1834" s="173"/>
      <c r="F1834" s="174"/>
      <c r="G1834" s="175"/>
      <c r="H1834" s="131"/>
    </row>
    <row r="1835" spans="1:8" ht="12.75" customHeight="1">
      <c r="A1835" s="685" t="s">
        <v>401</v>
      </c>
      <c r="B1835" s="585"/>
      <c r="C1835" s="585"/>
      <c r="D1835" s="585"/>
      <c r="E1835" s="585"/>
      <c r="F1835" s="686"/>
      <c r="G1835" s="176" t="e">
        <f>SUM(G1821,G1827,G1833)</f>
        <v>#REF!</v>
      </c>
      <c r="H1835" s="131"/>
    </row>
    <row r="1837" spans="1:8" ht="12.75" customHeight="1">
      <c r="A1837" s="10"/>
      <c r="B1837" s="10"/>
      <c r="C1837" s="10"/>
      <c r="D1837" s="10"/>
      <c r="E1837" s="231"/>
      <c r="F1837" s="232"/>
      <c r="G1837" s="232"/>
      <c r="H1837" s="131"/>
    </row>
    <row r="1838" spans="1:8" ht="12.75" customHeight="1">
      <c r="A1838" s="10"/>
      <c r="B1838" s="10"/>
      <c r="C1838" s="10"/>
      <c r="D1838" s="10"/>
      <c r="E1838" s="231"/>
      <c r="F1838" s="232"/>
      <c r="G1838" s="232"/>
      <c r="H1838" s="131"/>
    </row>
    <row r="1839" spans="1:8" ht="12.75" customHeight="1">
      <c r="A1839" s="144" t="s">
        <v>32</v>
      </c>
      <c r="B1839" s="144" t="s">
        <v>24</v>
      </c>
      <c r="C1839" s="691" t="s">
        <v>67</v>
      </c>
      <c r="D1839" s="589"/>
      <c r="E1839" s="589"/>
      <c r="F1839" s="596"/>
      <c r="G1839" s="146" t="s">
        <v>27</v>
      </c>
      <c r="H1839" s="131" t="s">
        <v>93</v>
      </c>
    </row>
    <row r="1840" spans="1:8" ht="12.75" customHeight="1">
      <c r="A1840" s="186">
        <v>168</v>
      </c>
      <c r="B1840" s="182" t="s">
        <v>665</v>
      </c>
      <c r="C1840" s="692" t="s">
        <v>666</v>
      </c>
      <c r="D1840" s="689"/>
      <c r="E1840" s="689"/>
      <c r="F1840" s="149">
        <f>G1861</f>
        <v>300.44229999999999</v>
      </c>
      <c r="G1840" s="184" t="s">
        <v>387</v>
      </c>
      <c r="H1840" s="233">
        <v>44501</v>
      </c>
    </row>
    <row r="1841" spans="1:8" ht="12.75" customHeight="1">
      <c r="A1841" s="690" t="s">
        <v>395</v>
      </c>
      <c r="B1841" s="689"/>
      <c r="C1841" s="689"/>
      <c r="D1841" s="689"/>
      <c r="E1841" s="689"/>
      <c r="F1841" s="689"/>
      <c r="G1841" s="591"/>
      <c r="H1841" s="131"/>
    </row>
    <row r="1842" spans="1:8" ht="12.75" customHeight="1">
      <c r="A1842" s="152" t="s">
        <v>381</v>
      </c>
      <c r="B1842" s="152" t="s">
        <v>32</v>
      </c>
      <c r="C1842" s="153" t="s">
        <v>396</v>
      </c>
      <c r="D1842" s="152" t="s">
        <v>127</v>
      </c>
      <c r="E1842" s="154" t="s">
        <v>68</v>
      </c>
      <c r="F1842" s="155" t="s">
        <v>397</v>
      </c>
      <c r="G1842" s="155" t="s">
        <v>398</v>
      </c>
      <c r="H1842" s="131"/>
    </row>
    <row r="1843" spans="1:8" ht="12.75" customHeight="1">
      <c r="A1843" s="156" t="s">
        <v>93</v>
      </c>
      <c r="B1843" s="156">
        <v>3407</v>
      </c>
      <c r="C1843" s="237" t="s">
        <v>667</v>
      </c>
      <c r="D1843" s="156" t="s">
        <v>388</v>
      </c>
      <c r="E1843" s="187">
        <v>37</v>
      </c>
      <c r="F1843" s="159">
        <v>1.28</v>
      </c>
      <c r="G1843" s="159">
        <f t="shared" ref="G1843:G1844" si="48">TRUNC(E1843*F1843,2)</f>
        <v>47.36</v>
      </c>
      <c r="H1843" s="131"/>
    </row>
    <row r="1844" spans="1:8" ht="12.75" customHeight="1">
      <c r="A1844" s="156" t="s">
        <v>93</v>
      </c>
      <c r="B1844" s="156">
        <v>2213</v>
      </c>
      <c r="C1844" s="234" t="s">
        <v>668</v>
      </c>
      <c r="D1844" s="156" t="s">
        <v>127</v>
      </c>
      <c r="E1844" s="187">
        <v>69</v>
      </c>
      <c r="F1844" s="159">
        <v>3.09</v>
      </c>
      <c r="G1844" s="159">
        <f t="shared" si="48"/>
        <v>213.21</v>
      </c>
      <c r="H1844" s="131"/>
    </row>
    <row r="1845" spans="1:8" ht="12.75" customHeight="1">
      <c r="A1845" s="684" t="s">
        <v>399</v>
      </c>
      <c r="B1845" s="585"/>
      <c r="C1845" s="585"/>
      <c r="D1845" s="585"/>
      <c r="E1845" s="585"/>
      <c r="F1845" s="586"/>
      <c r="G1845" s="160">
        <f>SUM(G1843:G1844)</f>
        <v>260.57</v>
      </c>
      <c r="H1845" s="131"/>
    </row>
    <row r="1846" spans="1:8" ht="12.75" customHeight="1">
      <c r="A1846" s="161"/>
      <c r="B1846" s="162"/>
      <c r="C1846" s="163"/>
      <c r="D1846" s="164"/>
      <c r="E1846" s="165"/>
      <c r="F1846" s="166"/>
      <c r="G1846" s="167"/>
      <c r="H1846" s="131"/>
    </row>
    <row r="1847" spans="1:8" ht="12.75" customHeight="1">
      <c r="A1847" s="683" t="s">
        <v>386</v>
      </c>
      <c r="B1847" s="585"/>
      <c r="C1847" s="585"/>
      <c r="D1847" s="585"/>
      <c r="E1847" s="585"/>
      <c r="F1847" s="585"/>
      <c r="G1847" s="586"/>
      <c r="H1847" s="131"/>
    </row>
    <row r="1848" spans="1:8" ht="12.75" customHeight="1">
      <c r="A1848" s="152" t="s">
        <v>381</v>
      </c>
      <c r="B1848" s="152" t="s">
        <v>32</v>
      </c>
      <c r="C1848" s="153" t="s">
        <v>396</v>
      </c>
      <c r="D1848" s="152" t="s">
        <v>127</v>
      </c>
      <c r="E1848" s="154" t="s">
        <v>68</v>
      </c>
      <c r="F1848" s="155" t="s">
        <v>397</v>
      </c>
      <c r="G1848" s="155" t="s">
        <v>398</v>
      </c>
      <c r="H1848" s="131"/>
    </row>
    <row r="1849" spans="1:8" ht="12.75" customHeight="1">
      <c r="A1849" s="156" t="s">
        <v>93</v>
      </c>
      <c r="B1849" s="200">
        <v>10549</v>
      </c>
      <c r="C1849" s="157" t="s">
        <v>632</v>
      </c>
      <c r="D1849" s="156" t="s">
        <v>394</v>
      </c>
      <c r="E1849" s="159">
        <v>0.91</v>
      </c>
      <c r="F1849" s="159">
        <v>3.78</v>
      </c>
      <c r="G1849" s="159">
        <f t="shared" ref="G1849:G1852" si="49">E1849*F1849</f>
        <v>3.4398</v>
      </c>
      <c r="H1849" s="131"/>
    </row>
    <row r="1850" spans="1:8" ht="12.75" customHeight="1">
      <c r="A1850" s="156" t="s">
        <v>93</v>
      </c>
      <c r="B1850" s="200">
        <v>10550</v>
      </c>
      <c r="C1850" s="157" t="s">
        <v>403</v>
      </c>
      <c r="D1850" s="156" t="s">
        <v>394</v>
      </c>
      <c r="E1850" s="159">
        <v>1.52</v>
      </c>
      <c r="F1850" s="159">
        <v>3.68</v>
      </c>
      <c r="G1850" s="159">
        <f t="shared" si="49"/>
        <v>5.5936000000000003</v>
      </c>
      <c r="H1850" s="131"/>
    </row>
    <row r="1851" spans="1:8" ht="12.75" customHeight="1">
      <c r="A1851" s="156" t="s">
        <v>76</v>
      </c>
      <c r="B1851" s="200">
        <v>4750</v>
      </c>
      <c r="C1851" s="157" t="s">
        <v>669</v>
      </c>
      <c r="D1851" s="156" t="s">
        <v>394</v>
      </c>
      <c r="E1851" s="159">
        <v>1.52</v>
      </c>
      <c r="F1851" s="159">
        <v>14.26</v>
      </c>
      <c r="G1851" s="159">
        <f t="shared" si="49"/>
        <v>21.6752</v>
      </c>
      <c r="H1851" s="131"/>
    </row>
    <row r="1852" spans="1:8" ht="12.75" customHeight="1">
      <c r="A1852" s="156" t="s">
        <v>76</v>
      </c>
      <c r="B1852" s="236" t="s">
        <v>636</v>
      </c>
      <c r="C1852" s="157" t="s">
        <v>405</v>
      </c>
      <c r="D1852" s="156" t="s">
        <v>394</v>
      </c>
      <c r="E1852" s="159">
        <v>0.91</v>
      </c>
      <c r="F1852" s="159">
        <v>10.07</v>
      </c>
      <c r="G1852" s="159">
        <f t="shared" si="49"/>
        <v>9.1637000000000004</v>
      </c>
      <c r="H1852" s="131"/>
    </row>
    <row r="1853" spans="1:8" ht="12.75" customHeight="1">
      <c r="A1853" s="156"/>
      <c r="B1853" s="156"/>
      <c r="C1853" s="157"/>
      <c r="D1853" s="156"/>
      <c r="E1853" s="158"/>
      <c r="F1853" s="159"/>
      <c r="G1853" s="159"/>
      <c r="H1853" s="131"/>
    </row>
    <row r="1854" spans="1:8" ht="12.75" customHeight="1">
      <c r="A1854" s="684" t="s">
        <v>399</v>
      </c>
      <c r="B1854" s="585"/>
      <c r="C1854" s="585"/>
      <c r="D1854" s="585"/>
      <c r="E1854" s="585"/>
      <c r="F1854" s="586"/>
      <c r="G1854" s="160">
        <f>SUM(G1849:G1853)</f>
        <v>39.872300000000003</v>
      </c>
      <c r="H1854" s="131"/>
    </row>
    <row r="1855" spans="1:8" ht="12.75" customHeight="1">
      <c r="A1855" s="161"/>
      <c r="B1855" s="162"/>
      <c r="C1855" s="168"/>
      <c r="D1855" s="162"/>
      <c r="E1855" s="169"/>
      <c r="F1855" s="170"/>
      <c r="G1855" s="167"/>
      <c r="H1855" s="131"/>
    </row>
    <row r="1856" spans="1:8" ht="12.75" customHeight="1">
      <c r="A1856" s="683" t="s">
        <v>400</v>
      </c>
      <c r="B1856" s="585"/>
      <c r="C1856" s="585"/>
      <c r="D1856" s="585"/>
      <c r="E1856" s="585"/>
      <c r="F1856" s="585"/>
      <c r="G1856" s="586"/>
      <c r="H1856" s="131"/>
    </row>
    <row r="1857" spans="1:8" ht="12.75" customHeight="1">
      <c r="A1857" s="152" t="s">
        <v>381</v>
      </c>
      <c r="B1857" s="152" t="s">
        <v>32</v>
      </c>
      <c r="C1857" s="153" t="s">
        <v>396</v>
      </c>
      <c r="D1857" s="152" t="s">
        <v>127</v>
      </c>
      <c r="E1857" s="154" t="s">
        <v>68</v>
      </c>
      <c r="F1857" s="155" t="s">
        <v>397</v>
      </c>
      <c r="G1857" s="155" t="s">
        <v>398</v>
      </c>
      <c r="H1857" s="131"/>
    </row>
    <row r="1858" spans="1:8" ht="12.75" customHeight="1">
      <c r="A1858" s="156"/>
      <c r="B1858" s="156"/>
      <c r="C1858" s="157" t="str">
        <f>IF(B1858="","",IF(A1858="SINAPI",VLOOKUP(B1858,#REF!,2,0),IF(A1858="COTAÇÃO",VLOOKUP(B1858,#REF!,2,0))))</f>
        <v/>
      </c>
      <c r="D1858" s="156" t="str">
        <f>IF(B1858="","",IF(A1858="SINAPI",VLOOKUP(B1858,#REF!,3,0),IF(A1858="COTAÇÃO",VLOOKUP(B1858,#REF!,3,0))))</f>
        <v/>
      </c>
      <c r="E1858" s="158"/>
      <c r="F1858" s="159" t="str">
        <f>IF(B1858="","",IF('Planilha Orçamentária'!$H$2="NÃO DESONERADO",(IF(A1858="SINAPI",VLOOKUP(B1858,#REF!,4,0),IF(A1858="ORSE",VLOOKUP(B1858,#REF!,4,0),IF(A1858="COTAÇÃO",VLOOKUP(B1858,#REF!,13,0))))),(IF(A1858="SINAPI",VLOOKUP(B1858,#REF!,4,0),IF(A1858="ORSE",VLOOKUP(B1858,#REF!,4,0),IF(A1858="COTAÇÃO",VLOOKUP(B1858,#REF!,13,0)))))))</f>
        <v/>
      </c>
      <c r="G1858" s="159" t="str">
        <f>IF(D1858="","",E1858*F1858)</f>
        <v/>
      </c>
      <c r="H1858" s="131"/>
    </row>
    <row r="1859" spans="1:8" ht="12.75" customHeight="1">
      <c r="A1859" s="684" t="s">
        <v>399</v>
      </c>
      <c r="B1859" s="585"/>
      <c r="C1859" s="585"/>
      <c r="D1859" s="585"/>
      <c r="E1859" s="585"/>
      <c r="F1859" s="586"/>
      <c r="G1859" s="160">
        <f>SUM(G1858)</f>
        <v>0</v>
      </c>
      <c r="H1859" s="131"/>
    </row>
    <row r="1860" spans="1:8" ht="12.75" customHeight="1">
      <c r="A1860" s="161"/>
      <c r="B1860" s="162"/>
      <c r="C1860" s="171"/>
      <c r="D1860" s="172"/>
      <c r="E1860" s="173"/>
      <c r="F1860" s="174"/>
      <c r="G1860" s="175"/>
      <c r="H1860" s="131"/>
    </row>
    <row r="1861" spans="1:8" ht="12.75" customHeight="1">
      <c r="A1861" s="685" t="s">
        <v>401</v>
      </c>
      <c r="B1861" s="585"/>
      <c r="C1861" s="585"/>
      <c r="D1861" s="585"/>
      <c r="E1861" s="585"/>
      <c r="F1861" s="686"/>
      <c r="G1861" s="176">
        <f>SUM(G1845,G1854,G1859)</f>
        <v>300.44229999999999</v>
      </c>
      <c r="H1861" s="131"/>
    </row>
    <row r="1862" spans="1:8" ht="12.75" customHeight="1">
      <c r="A1862" s="10"/>
      <c r="B1862" s="10"/>
      <c r="C1862" s="10"/>
      <c r="D1862" s="10"/>
      <c r="E1862" s="231"/>
      <c r="F1862" s="232"/>
      <c r="G1862" s="232"/>
      <c r="H1862" s="131"/>
    </row>
    <row r="1863" spans="1:8" ht="12.75" customHeight="1">
      <c r="A1863" s="10"/>
      <c r="B1863" s="10"/>
      <c r="C1863" s="10"/>
      <c r="D1863" s="10"/>
      <c r="E1863" s="231"/>
      <c r="F1863" s="232"/>
      <c r="G1863" s="232"/>
      <c r="H1863" s="131"/>
    </row>
    <row r="1864" spans="1:8" ht="12.75" customHeight="1">
      <c r="A1864" s="144" t="s">
        <v>32</v>
      </c>
      <c r="B1864" s="144" t="s">
        <v>24</v>
      </c>
      <c r="C1864" s="691" t="s">
        <v>67</v>
      </c>
      <c r="D1864" s="589"/>
      <c r="E1864" s="589"/>
      <c r="F1864" s="596"/>
      <c r="G1864" s="146" t="s">
        <v>27</v>
      </c>
      <c r="H1864" s="131" t="s">
        <v>93</v>
      </c>
    </row>
    <row r="1865" spans="1:8" ht="12.75" customHeight="1">
      <c r="A1865" s="186">
        <v>2286</v>
      </c>
      <c r="B1865" s="182" t="s">
        <v>670</v>
      </c>
      <c r="C1865" s="692" t="s">
        <v>671</v>
      </c>
      <c r="D1865" s="689"/>
      <c r="E1865" s="689"/>
      <c r="F1865" s="149">
        <f>G1886</f>
        <v>6.4769999999999994</v>
      </c>
      <c r="G1865" s="184" t="s">
        <v>387</v>
      </c>
      <c r="H1865" s="233">
        <v>44501</v>
      </c>
    </row>
    <row r="1866" spans="1:8" ht="12.75" customHeight="1">
      <c r="A1866" s="690" t="s">
        <v>395</v>
      </c>
      <c r="B1866" s="689"/>
      <c r="C1866" s="689"/>
      <c r="D1866" s="689"/>
      <c r="E1866" s="689"/>
      <c r="F1866" s="689"/>
      <c r="G1866" s="591"/>
      <c r="H1866" s="131"/>
    </row>
    <row r="1867" spans="1:8" ht="12.75" customHeight="1">
      <c r="A1867" s="152" t="s">
        <v>381</v>
      </c>
      <c r="B1867" s="152" t="s">
        <v>32</v>
      </c>
      <c r="C1867" s="153" t="s">
        <v>396</v>
      </c>
      <c r="D1867" s="152" t="s">
        <v>127</v>
      </c>
      <c r="E1867" s="154" t="s">
        <v>68</v>
      </c>
      <c r="F1867" s="155" t="s">
        <v>397</v>
      </c>
      <c r="G1867" s="155" t="s">
        <v>398</v>
      </c>
      <c r="H1867" s="131"/>
    </row>
    <row r="1868" spans="1:8" ht="12.75" customHeight="1">
      <c r="A1868" s="156" t="s">
        <v>93</v>
      </c>
      <c r="B1868" s="156">
        <v>2231</v>
      </c>
      <c r="C1868" s="237" t="s">
        <v>672</v>
      </c>
      <c r="D1868" s="156" t="s">
        <v>673</v>
      </c>
      <c r="E1868" s="187">
        <v>0.09</v>
      </c>
      <c r="F1868" s="159">
        <v>16.350000000000001</v>
      </c>
      <c r="G1868" s="159">
        <f>TRUNC(E1868*F1868,2)</f>
        <v>1.47</v>
      </c>
      <c r="H1868" s="131"/>
    </row>
    <row r="1869" spans="1:8" ht="12.75" customHeight="1">
      <c r="A1869" s="156"/>
      <c r="B1869" s="156"/>
      <c r="C1869" s="234"/>
      <c r="D1869" s="156"/>
      <c r="E1869" s="187"/>
      <c r="F1869" s="159"/>
      <c r="G1869" s="159"/>
      <c r="H1869" s="131"/>
    </row>
    <row r="1870" spans="1:8" ht="12.75" customHeight="1">
      <c r="A1870" s="684" t="s">
        <v>399</v>
      </c>
      <c r="B1870" s="585"/>
      <c r="C1870" s="585"/>
      <c r="D1870" s="585"/>
      <c r="E1870" s="585"/>
      <c r="F1870" s="586"/>
      <c r="G1870" s="160">
        <f>SUM(G1868:G1869)</f>
        <v>1.47</v>
      </c>
      <c r="H1870" s="131"/>
    </row>
    <row r="1871" spans="1:8" ht="12.75" customHeight="1">
      <c r="A1871" s="161"/>
      <c r="B1871" s="162"/>
      <c r="C1871" s="163"/>
      <c r="D1871" s="164"/>
      <c r="E1871" s="165"/>
      <c r="F1871" s="166"/>
      <c r="G1871" s="167"/>
      <c r="H1871" s="131"/>
    </row>
    <row r="1872" spans="1:8" ht="12.75" customHeight="1">
      <c r="A1872" s="683" t="s">
        <v>386</v>
      </c>
      <c r="B1872" s="585"/>
      <c r="C1872" s="585"/>
      <c r="D1872" s="585"/>
      <c r="E1872" s="585"/>
      <c r="F1872" s="585"/>
      <c r="G1872" s="586"/>
      <c r="H1872" s="131"/>
    </row>
    <row r="1873" spans="1:8" ht="12.75" customHeight="1">
      <c r="A1873" s="152" t="s">
        <v>381</v>
      </c>
      <c r="B1873" s="152" t="s">
        <v>32</v>
      </c>
      <c r="C1873" s="153" t="s">
        <v>396</v>
      </c>
      <c r="D1873" s="152" t="s">
        <v>127</v>
      </c>
      <c r="E1873" s="154" t="s">
        <v>68</v>
      </c>
      <c r="F1873" s="155" t="s">
        <v>397</v>
      </c>
      <c r="G1873" s="155" t="s">
        <v>398</v>
      </c>
      <c r="H1873" s="131"/>
    </row>
    <row r="1874" spans="1:8" ht="12.75" customHeight="1">
      <c r="A1874" s="156" t="s">
        <v>93</v>
      </c>
      <c r="B1874" s="200">
        <v>10549</v>
      </c>
      <c r="C1874" s="157" t="s">
        <v>632</v>
      </c>
      <c r="D1874" s="156" t="s">
        <v>394</v>
      </c>
      <c r="E1874" s="159">
        <v>0.1</v>
      </c>
      <c r="F1874" s="159">
        <v>3.78</v>
      </c>
      <c r="G1874" s="159">
        <f t="shared" ref="G1874:G1877" si="50">E1874*F1874</f>
        <v>0.378</v>
      </c>
      <c r="H1874" s="131"/>
    </row>
    <row r="1875" spans="1:8" ht="12.75" customHeight="1">
      <c r="A1875" s="156" t="s">
        <v>93</v>
      </c>
      <c r="B1875" s="200">
        <v>10553</v>
      </c>
      <c r="C1875" s="157" t="s">
        <v>674</v>
      </c>
      <c r="D1875" s="156" t="s">
        <v>394</v>
      </c>
      <c r="E1875" s="159">
        <v>0.2</v>
      </c>
      <c r="F1875" s="159">
        <v>3.85</v>
      </c>
      <c r="G1875" s="159">
        <f t="shared" si="50"/>
        <v>0.77</v>
      </c>
      <c r="H1875" s="131"/>
    </row>
    <row r="1876" spans="1:8" ht="12.75" customHeight="1">
      <c r="A1876" s="156" t="s">
        <v>76</v>
      </c>
      <c r="B1876" s="200">
        <v>4783</v>
      </c>
      <c r="C1876" s="157" t="s">
        <v>675</v>
      </c>
      <c r="D1876" s="156" t="s">
        <v>394</v>
      </c>
      <c r="E1876" s="159">
        <v>0.2</v>
      </c>
      <c r="F1876" s="159">
        <v>14.26</v>
      </c>
      <c r="G1876" s="159">
        <f t="shared" si="50"/>
        <v>2.8520000000000003</v>
      </c>
      <c r="H1876" s="131"/>
    </row>
    <row r="1877" spans="1:8" ht="12.75" customHeight="1">
      <c r="A1877" s="156" t="s">
        <v>76</v>
      </c>
      <c r="B1877" s="236" t="s">
        <v>636</v>
      </c>
      <c r="C1877" s="157" t="s">
        <v>405</v>
      </c>
      <c r="D1877" s="156" t="s">
        <v>394</v>
      </c>
      <c r="E1877" s="159">
        <v>0.1</v>
      </c>
      <c r="F1877" s="159">
        <v>10.07</v>
      </c>
      <c r="G1877" s="159">
        <f t="shared" si="50"/>
        <v>1.0070000000000001</v>
      </c>
      <c r="H1877" s="131"/>
    </row>
    <row r="1878" spans="1:8" ht="12.75" customHeight="1">
      <c r="A1878" s="156"/>
      <c r="B1878" s="156"/>
      <c r="C1878" s="157"/>
      <c r="D1878" s="156"/>
      <c r="E1878" s="158"/>
      <c r="F1878" s="159"/>
      <c r="G1878" s="159"/>
      <c r="H1878" s="131"/>
    </row>
    <row r="1879" spans="1:8" ht="12.75" customHeight="1">
      <c r="A1879" s="684" t="s">
        <v>399</v>
      </c>
      <c r="B1879" s="585"/>
      <c r="C1879" s="585"/>
      <c r="D1879" s="585"/>
      <c r="E1879" s="585"/>
      <c r="F1879" s="586"/>
      <c r="G1879" s="160">
        <f>SUM(G1874:G1878)</f>
        <v>5.0069999999999997</v>
      </c>
      <c r="H1879" s="131"/>
    </row>
    <row r="1880" spans="1:8" ht="12.75" customHeight="1">
      <c r="A1880" s="161"/>
      <c r="B1880" s="162"/>
      <c r="C1880" s="168"/>
      <c r="D1880" s="162"/>
      <c r="E1880" s="169"/>
      <c r="F1880" s="170"/>
      <c r="G1880" s="167"/>
      <c r="H1880" s="131"/>
    </row>
    <row r="1881" spans="1:8" ht="12.75" customHeight="1">
      <c r="A1881" s="683" t="s">
        <v>400</v>
      </c>
      <c r="B1881" s="585"/>
      <c r="C1881" s="585"/>
      <c r="D1881" s="585"/>
      <c r="E1881" s="585"/>
      <c r="F1881" s="585"/>
      <c r="G1881" s="586"/>
      <c r="H1881" s="131"/>
    </row>
    <row r="1882" spans="1:8" ht="12.75" customHeight="1">
      <c r="A1882" s="152" t="s">
        <v>381</v>
      </c>
      <c r="B1882" s="152" t="s">
        <v>32</v>
      </c>
      <c r="C1882" s="153" t="s">
        <v>396</v>
      </c>
      <c r="D1882" s="152" t="s">
        <v>127</v>
      </c>
      <c r="E1882" s="154" t="s">
        <v>68</v>
      </c>
      <c r="F1882" s="155" t="s">
        <v>397</v>
      </c>
      <c r="G1882" s="155" t="s">
        <v>398</v>
      </c>
      <c r="H1882" s="131"/>
    </row>
    <row r="1883" spans="1:8" ht="12.75" customHeight="1">
      <c r="A1883" s="156"/>
      <c r="B1883" s="156"/>
      <c r="C1883" s="157" t="str">
        <f>IF(B1883="","",IF(A1883="SINAPI",VLOOKUP(B1883,#REF!,2,0),IF(A1883="COTAÇÃO",VLOOKUP(B1883,#REF!,2,0))))</f>
        <v/>
      </c>
      <c r="D1883" s="156" t="str">
        <f>IF(B1883="","",IF(A1883="SINAPI",VLOOKUP(B1883,#REF!,3,0),IF(A1883="COTAÇÃO",VLOOKUP(B1883,#REF!,3,0))))</f>
        <v/>
      </c>
      <c r="E1883" s="158"/>
      <c r="F1883" s="159" t="str">
        <f>IF(B1883="","",IF('Planilha Orçamentária'!$H$2="NÃO DESONERADO",(IF(A1883="SINAPI",VLOOKUP(B1883,#REF!,4,0),IF(A1883="ORSE",VLOOKUP(B1883,#REF!,4,0),IF(A1883="COTAÇÃO",VLOOKUP(B1883,#REF!,13,0))))),(IF(A1883="SINAPI",VLOOKUP(B1883,#REF!,4,0),IF(A1883="ORSE",VLOOKUP(B1883,#REF!,4,0),IF(A1883="COTAÇÃO",VLOOKUP(B1883,#REF!,13,0)))))))</f>
        <v/>
      </c>
      <c r="G1883" s="159" t="str">
        <f>IF(D1883="","",E1883*F1883)</f>
        <v/>
      </c>
      <c r="H1883" s="131"/>
    </row>
    <row r="1884" spans="1:8" ht="12.75" customHeight="1">
      <c r="A1884" s="684" t="s">
        <v>399</v>
      </c>
      <c r="B1884" s="585"/>
      <c r="C1884" s="585"/>
      <c r="D1884" s="585"/>
      <c r="E1884" s="585"/>
      <c r="F1884" s="586"/>
      <c r="G1884" s="160">
        <f>SUM(G1883)</f>
        <v>0</v>
      </c>
      <c r="H1884" s="131"/>
    </row>
    <row r="1885" spans="1:8" ht="12.75" customHeight="1">
      <c r="A1885" s="161"/>
      <c r="B1885" s="162"/>
      <c r="C1885" s="171"/>
      <c r="D1885" s="172"/>
      <c r="E1885" s="173"/>
      <c r="F1885" s="174"/>
      <c r="G1885" s="175"/>
      <c r="H1885" s="131"/>
    </row>
    <row r="1886" spans="1:8" ht="12.75" customHeight="1">
      <c r="A1886" s="685" t="s">
        <v>401</v>
      </c>
      <c r="B1886" s="585"/>
      <c r="C1886" s="585"/>
      <c r="D1886" s="585"/>
      <c r="E1886" s="585"/>
      <c r="F1886" s="686"/>
      <c r="G1886" s="176">
        <f>SUM(G1870,G1879,G1884)</f>
        <v>6.4769999999999994</v>
      </c>
      <c r="H1886" s="131"/>
    </row>
    <row r="1887" spans="1:8" ht="12.75" customHeight="1">
      <c r="A1887" s="10"/>
      <c r="B1887" s="10"/>
      <c r="C1887" s="10"/>
      <c r="D1887" s="10"/>
      <c r="E1887" s="231"/>
      <c r="F1887" s="232"/>
      <c r="G1887" s="232"/>
      <c r="H1887" s="131"/>
    </row>
    <row r="1888" spans="1:8" ht="12.75" customHeight="1">
      <c r="A1888" s="10"/>
      <c r="B1888" s="10"/>
      <c r="C1888" s="10"/>
      <c r="D1888" s="10"/>
      <c r="E1888" s="231"/>
      <c r="F1888" s="232"/>
      <c r="G1888" s="232"/>
      <c r="H1888" s="131"/>
    </row>
    <row r="1889" spans="1:8" ht="12.75" customHeight="1">
      <c r="A1889" s="144" t="s">
        <v>32</v>
      </c>
      <c r="B1889" s="144" t="s">
        <v>24</v>
      </c>
      <c r="C1889" s="691" t="s">
        <v>67</v>
      </c>
      <c r="D1889" s="589"/>
      <c r="E1889" s="589"/>
      <c r="F1889" s="596"/>
      <c r="G1889" s="146" t="s">
        <v>27</v>
      </c>
      <c r="H1889" s="131" t="s">
        <v>93</v>
      </c>
    </row>
    <row r="1890" spans="1:8" ht="12.75" customHeight="1">
      <c r="A1890" s="186">
        <v>26</v>
      </c>
      <c r="B1890" s="182" t="s">
        <v>676</v>
      </c>
      <c r="C1890" s="692" t="s">
        <v>677</v>
      </c>
      <c r="D1890" s="689"/>
      <c r="E1890" s="689"/>
      <c r="F1890" s="149">
        <f>G1911</f>
        <v>13.85</v>
      </c>
      <c r="G1890" s="184" t="s">
        <v>390</v>
      </c>
      <c r="H1890" s="233">
        <v>44501</v>
      </c>
    </row>
    <row r="1891" spans="1:8" ht="12.75" customHeight="1">
      <c r="A1891" s="690" t="s">
        <v>395</v>
      </c>
      <c r="B1891" s="689"/>
      <c r="C1891" s="689"/>
      <c r="D1891" s="689"/>
      <c r="E1891" s="689"/>
      <c r="F1891" s="689"/>
      <c r="G1891" s="591"/>
      <c r="H1891" s="131"/>
    </row>
    <row r="1892" spans="1:8" ht="12.75" customHeight="1">
      <c r="A1892" s="152" t="s">
        <v>381</v>
      </c>
      <c r="B1892" s="152" t="s">
        <v>32</v>
      </c>
      <c r="C1892" s="153" t="s">
        <v>396</v>
      </c>
      <c r="D1892" s="152" t="s">
        <v>127</v>
      </c>
      <c r="E1892" s="154" t="s">
        <v>68</v>
      </c>
      <c r="F1892" s="155" t="s">
        <v>397</v>
      </c>
      <c r="G1892" s="155" t="s">
        <v>398</v>
      </c>
      <c r="H1892" s="131"/>
    </row>
    <row r="1893" spans="1:8" ht="12.75" customHeight="1">
      <c r="A1893" s="156"/>
      <c r="B1893" s="156"/>
      <c r="C1893" s="237"/>
      <c r="D1893" s="156"/>
      <c r="E1893" s="187"/>
      <c r="F1893" s="159"/>
      <c r="G1893" s="159"/>
      <c r="H1893" s="131"/>
    </row>
    <row r="1894" spans="1:8" ht="12.75" customHeight="1">
      <c r="A1894" s="156"/>
      <c r="B1894" s="156"/>
      <c r="C1894" s="234"/>
      <c r="D1894" s="156"/>
      <c r="E1894" s="187"/>
      <c r="F1894" s="159"/>
      <c r="G1894" s="159"/>
      <c r="H1894" s="131"/>
    </row>
    <row r="1895" spans="1:8" ht="12.75" customHeight="1">
      <c r="A1895" s="684" t="s">
        <v>399</v>
      </c>
      <c r="B1895" s="585"/>
      <c r="C1895" s="585"/>
      <c r="D1895" s="585"/>
      <c r="E1895" s="585"/>
      <c r="F1895" s="586"/>
      <c r="G1895" s="160">
        <f>SUM(G1893:G1894)</f>
        <v>0</v>
      </c>
      <c r="H1895" s="131"/>
    </row>
    <row r="1896" spans="1:8" ht="12.75" customHeight="1">
      <c r="A1896" s="161"/>
      <c r="B1896" s="162"/>
      <c r="C1896" s="163"/>
      <c r="D1896" s="164"/>
      <c r="E1896" s="165"/>
      <c r="F1896" s="166"/>
      <c r="G1896" s="167"/>
      <c r="H1896" s="131"/>
    </row>
    <row r="1897" spans="1:8" ht="12.75" customHeight="1">
      <c r="A1897" s="683" t="s">
        <v>386</v>
      </c>
      <c r="B1897" s="585"/>
      <c r="C1897" s="585"/>
      <c r="D1897" s="585"/>
      <c r="E1897" s="585"/>
      <c r="F1897" s="585"/>
      <c r="G1897" s="586"/>
      <c r="H1897" s="131"/>
    </row>
    <row r="1898" spans="1:8" ht="12.75" customHeight="1">
      <c r="A1898" s="152" t="s">
        <v>381</v>
      </c>
      <c r="B1898" s="152" t="s">
        <v>32</v>
      </c>
      <c r="C1898" s="153" t="s">
        <v>396</v>
      </c>
      <c r="D1898" s="152" t="s">
        <v>127</v>
      </c>
      <c r="E1898" s="154" t="s">
        <v>68</v>
      </c>
      <c r="F1898" s="155" t="s">
        <v>397</v>
      </c>
      <c r="G1898" s="155" t="s">
        <v>398</v>
      </c>
      <c r="H1898" s="131"/>
    </row>
    <row r="1899" spans="1:8" ht="12.75" customHeight="1">
      <c r="A1899" s="156" t="s">
        <v>93</v>
      </c>
      <c r="B1899" s="200">
        <v>10549</v>
      </c>
      <c r="C1899" s="157" t="s">
        <v>632</v>
      </c>
      <c r="D1899" s="156" t="s">
        <v>394</v>
      </c>
      <c r="E1899" s="159">
        <v>1</v>
      </c>
      <c r="F1899" s="159">
        <v>3.78</v>
      </c>
      <c r="G1899" s="159">
        <f t="shared" ref="G1899:G1900" si="51">E1899*F1899</f>
        <v>3.78</v>
      </c>
      <c r="H1899" s="131"/>
    </row>
    <row r="1900" spans="1:8" ht="12.75" customHeight="1">
      <c r="A1900" s="156" t="s">
        <v>76</v>
      </c>
      <c r="B1900" s="235" t="s">
        <v>636</v>
      </c>
      <c r="C1900" s="157" t="s">
        <v>405</v>
      </c>
      <c r="D1900" s="156" t="s">
        <v>394</v>
      </c>
      <c r="E1900" s="159">
        <v>1</v>
      </c>
      <c r="F1900" s="159">
        <v>10.07</v>
      </c>
      <c r="G1900" s="159">
        <f t="shared" si="51"/>
        <v>10.07</v>
      </c>
      <c r="H1900" s="131"/>
    </row>
    <row r="1901" spans="1:8" ht="12.75" customHeight="1">
      <c r="A1901" s="156"/>
      <c r="B1901" s="201"/>
      <c r="C1901" s="157"/>
      <c r="D1901" s="156"/>
      <c r="E1901" s="159"/>
      <c r="F1901" s="159"/>
      <c r="G1901" s="159"/>
      <c r="H1901" s="131"/>
    </row>
    <row r="1902" spans="1:8" ht="12.75" customHeight="1">
      <c r="A1902" s="156"/>
      <c r="B1902" s="156"/>
      <c r="C1902" s="157"/>
      <c r="D1902" s="156"/>
      <c r="E1902" s="159"/>
      <c r="F1902" s="159"/>
      <c r="G1902" s="159"/>
      <c r="H1902" s="131"/>
    </row>
    <row r="1903" spans="1:8" ht="12.75" customHeight="1">
      <c r="A1903" s="156"/>
      <c r="B1903" s="156"/>
      <c r="C1903" s="157"/>
      <c r="D1903" s="156"/>
      <c r="E1903" s="158"/>
      <c r="F1903" s="159"/>
      <c r="G1903" s="159"/>
      <c r="H1903" s="131"/>
    </row>
    <row r="1904" spans="1:8" ht="12.75" customHeight="1">
      <c r="A1904" s="684" t="s">
        <v>399</v>
      </c>
      <c r="B1904" s="585"/>
      <c r="C1904" s="585"/>
      <c r="D1904" s="585"/>
      <c r="E1904" s="585"/>
      <c r="F1904" s="586"/>
      <c r="G1904" s="160">
        <f>SUM(G1899:G1903)</f>
        <v>13.85</v>
      </c>
      <c r="H1904" s="131"/>
    </row>
    <row r="1905" spans="1:8" ht="12.75" customHeight="1">
      <c r="A1905" s="161"/>
      <c r="B1905" s="162"/>
      <c r="C1905" s="168"/>
      <c r="D1905" s="162"/>
      <c r="E1905" s="169"/>
      <c r="F1905" s="170"/>
      <c r="G1905" s="167"/>
      <c r="H1905" s="131"/>
    </row>
    <row r="1906" spans="1:8" ht="12.75" customHeight="1">
      <c r="A1906" s="683" t="s">
        <v>400</v>
      </c>
      <c r="B1906" s="585"/>
      <c r="C1906" s="585"/>
      <c r="D1906" s="585"/>
      <c r="E1906" s="585"/>
      <c r="F1906" s="585"/>
      <c r="G1906" s="586"/>
      <c r="H1906" s="131"/>
    </row>
    <row r="1907" spans="1:8" ht="12.75" customHeight="1">
      <c r="A1907" s="152" t="s">
        <v>381</v>
      </c>
      <c r="B1907" s="152" t="s">
        <v>32</v>
      </c>
      <c r="C1907" s="153" t="s">
        <v>396</v>
      </c>
      <c r="D1907" s="152" t="s">
        <v>127</v>
      </c>
      <c r="E1907" s="154" t="s">
        <v>68</v>
      </c>
      <c r="F1907" s="155" t="s">
        <v>397</v>
      </c>
      <c r="G1907" s="155" t="s">
        <v>398</v>
      </c>
      <c r="H1907" s="131"/>
    </row>
    <row r="1908" spans="1:8" ht="12.75" customHeight="1">
      <c r="A1908" s="156"/>
      <c r="B1908" s="156"/>
      <c r="C1908" s="157" t="str">
        <f>IF(B1908="","",IF(A1908="SINAPI",VLOOKUP(B1908,#REF!,2,0),IF(A1908="COTAÇÃO",VLOOKUP(B1908,#REF!,2,0))))</f>
        <v/>
      </c>
      <c r="D1908" s="156" t="str">
        <f>IF(B1908="","",IF(A1908="SINAPI",VLOOKUP(B1908,#REF!,3,0),IF(A1908="COTAÇÃO",VLOOKUP(B1908,#REF!,3,0))))</f>
        <v/>
      </c>
      <c r="E1908" s="158"/>
      <c r="F1908" s="159" t="str">
        <f>IF(B1908="","",IF('Planilha Orçamentária'!$H$2="NÃO DESONERADO",(IF(A1908="SINAPI",VLOOKUP(B1908,#REF!,4,0),IF(A1908="ORSE",VLOOKUP(B1908,#REF!,4,0),IF(A1908="COTAÇÃO",VLOOKUP(B1908,#REF!,13,0))))),(IF(A1908="SINAPI",VLOOKUP(B1908,#REF!,4,0),IF(A1908="ORSE",VLOOKUP(B1908,#REF!,4,0),IF(A1908="COTAÇÃO",VLOOKUP(B1908,#REF!,13,0)))))))</f>
        <v/>
      </c>
      <c r="G1908" s="159" t="str">
        <f>IF(D1908="","",E1908*F1908)</f>
        <v/>
      </c>
      <c r="H1908" s="131"/>
    </row>
    <row r="1909" spans="1:8" ht="12.75" customHeight="1">
      <c r="A1909" s="684" t="s">
        <v>399</v>
      </c>
      <c r="B1909" s="585"/>
      <c r="C1909" s="585"/>
      <c r="D1909" s="585"/>
      <c r="E1909" s="585"/>
      <c r="F1909" s="586"/>
      <c r="G1909" s="160">
        <f>SUM(G1908)</f>
        <v>0</v>
      </c>
      <c r="H1909" s="131"/>
    </row>
    <row r="1910" spans="1:8" ht="12.75" customHeight="1">
      <c r="A1910" s="161"/>
      <c r="B1910" s="162"/>
      <c r="C1910" s="171"/>
      <c r="D1910" s="172"/>
      <c r="E1910" s="173"/>
      <c r="F1910" s="174"/>
      <c r="G1910" s="175"/>
      <c r="H1910" s="131"/>
    </row>
    <row r="1911" spans="1:8" ht="12.75" customHeight="1">
      <c r="A1911" s="685" t="s">
        <v>401</v>
      </c>
      <c r="B1911" s="585"/>
      <c r="C1911" s="585"/>
      <c r="D1911" s="585"/>
      <c r="E1911" s="585"/>
      <c r="F1911" s="686"/>
      <c r="G1911" s="176">
        <f>SUM(G1895,G1904,G1909)</f>
        <v>13.85</v>
      </c>
      <c r="H1911" s="131"/>
    </row>
    <row r="1912" spans="1:8" ht="12.75" customHeight="1">
      <c r="A1912" s="197"/>
      <c r="B1912" s="197"/>
      <c r="C1912" s="197"/>
      <c r="D1912" s="197"/>
      <c r="E1912" s="197"/>
      <c r="F1912" s="180"/>
      <c r="G1912" s="180"/>
      <c r="H1912" s="131"/>
    </row>
    <row r="1913" spans="1:8" ht="12.75" customHeight="1">
      <c r="A1913" s="197"/>
      <c r="B1913" s="197"/>
      <c r="C1913" s="197"/>
      <c r="D1913" s="197"/>
      <c r="E1913" s="197"/>
      <c r="F1913" s="197"/>
      <c r="G1913" s="238"/>
      <c r="H1913" s="131"/>
    </row>
    <row r="1914" spans="1:8" ht="12.75" customHeight="1">
      <c r="A1914" s="17"/>
      <c r="B1914" s="18"/>
      <c r="C1914" s="116"/>
      <c r="D1914" s="18"/>
      <c r="E1914" s="18"/>
      <c r="F1914" s="128"/>
      <c r="G1914" s="31"/>
      <c r="H1914" s="131"/>
    </row>
    <row r="1915" spans="1:8" ht="12.75" customHeight="1">
      <c r="A1915" s="193" t="s">
        <v>32</v>
      </c>
      <c r="B1915" s="194" t="s">
        <v>24</v>
      </c>
      <c r="C1915" s="687" t="s">
        <v>67</v>
      </c>
      <c r="D1915" s="589"/>
      <c r="E1915" s="589"/>
      <c r="F1915" s="596"/>
      <c r="G1915" s="195" t="s">
        <v>27</v>
      </c>
      <c r="H1915" s="131"/>
    </row>
    <row r="1916" spans="1:8" ht="12.75" customHeight="1">
      <c r="A1916" s="182" t="s">
        <v>678</v>
      </c>
      <c r="B1916" s="183" t="s">
        <v>679</v>
      </c>
      <c r="C1916" s="688" t="s">
        <v>680</v>
      </c>
      <c r="D1916" s="689"/>
      <c r="E1916" s="689"/>
      <c r="F1916" s="149" t="e">
        <f>G1935</f>
        <v>#REF!</v>
      </c>
      <c r="G1916" s="196" t="s">
        <v>127</v>
      </c>
      <c r="H1916" s="131"/>
    </row>
    <row r="1917" spans="1:8" ht="12.75" customHeight="1">
      <c r="A1917" s="690" t="s">
        <v>395</v>
      </c>
      <c r="B1917" s="689"/>
      <c r="C1917" s="689"/>
      <c r="D1917" s="689"/>
      <c r="E1917" s="689"/>
      <c r="F1917" s="689"/>
      <c r="G1917" s="591"/>
      <c r="H1917" s="131"/>
    </row>
    <row r="1918" spans="1:8" ht="12.75" customHeight="1">
      <c r="A1918" s="152" t="s">
        <v>381</v>
      </c>
      <c r="B1918" s="152" t="s">
        <v>32</v>
      </c>
      <c r="C1918" s="153" t="s">
        <v>396</v>
      </c>
      <c r="D1918" s="152" t="s">
        <v>127</v>
      </c>
      <c r="E1918" s="154" t="s">
        <v>68</v>
      </c>
      <c r="F1918" s="155" t="s">
        <v>397</v>
      </c>
      <c r="G1918" s="155" t="s">
        <v>398</v>
      </c>
      <c r="H1918" s="131"/>
    </row>
    <row r="1919" spans="1:8" ht="12.75" customHeight="1">
      <c r="A1919" s="156"/>
      <c r="B1919" s="156"/>
      <c r="C1919" s="157"/>
      <c r="D1919" s="156"/>
      <c r="E1919" s="158"/>
      <c r="F1919" s="159"/>
      <c r="G1919" s="159"/>
      <c r="H1919" s="131"/>
    </row>
    <row r="1920" spans="1:8" ht="12.75" customHeight="1">
      <c r="A1920" s="156"/>
      <c r="B1920" s="156"/>
      <c r="C1920" s="157"/>
      <c r="D1920" s="156"/>
      <c r="E1920" s="158"/>
      <c r="F1920" s="159"/>
      <c r="G1920" s="159"/>
      <c r="H1920" s="131"/>
    </row>
    <row r="1921" spans="1:8" ht="12.75" customHeight="1">
      <c r="A1921" s="684" t="s">
        <v>399</v>
      </c>
      <c r="B1921" s="585"/>
      <c r="C1921" s="585"/>
      <c r="D1921" s="585"/>
      <c r="E1921" s="585"/>
      <c r="F1921" s="586"/>
      <c r="G1921" s="160" t="str">
        <f>IF(F1919="","",(SUM(G1919:G1920)))</f>
        <v/>
      </c>
      <c r="H1921" s="131"/>
    </row>
    <row r="1922" spans="1:8" ht="12.75" customHeight="1">
      <c r="A1922" s="161"/>
      <c r="B1922" s="162"/>
      <c r="C1922" s="163"/>
      <c r="D1922" s="164"/>
      <c r="E1922" s="165"/>
      <c r="F1922" s="166"/>
      <c r="G1922" s="167"/>
      <c r="H1922" s="131"/>
    </row>
    <row r="1923" spans="1:8" ht="12.75" customHeight="1">
      <c r="A1923" s="683" t="s">
        <v>386</v>
      </c>
      <c r="B1923" s="585"/>
      <c r="C1923" s="585"/>
      <c r="D1923" s="585"/>
      <c r="E1923" s="585"/>
      <c r="F1923" s="585"/>
      <c r="G1923" s="586"/>
      <c r="H1923" s="131"/>
    </row>
    <row r="1924" spans="1:8" ht="12.75" customHeight="1">
      <c r="A1924" s="152" t="s">
        <v>381</v>
      </c>
      <c r="B1924" s="152" t="s">
        <v>32</v>
      </c>
      <c r="C1924" s="153" t="s">
        <v>396</v>
      </c>
      <c r="D1924" s="152" t="s">
        <v>127</v>
      </c>
      <c r="E1924" s="154" t="s">
        <v>68</v>
      </c>
      <c r="F1924" s="155" t="s">
        <v>397</v>
      </c>
      <c r="G1924" s="155" t="s">
        <v>398</v>
      </c>
      <c r="H1924" s="131"/>
    </row>
    <row r="1925" spans="1:8" ht="12.75" customHeight="1">
      <c r="A1925" s="156" t="s">
        <v>418</v>
      </c>
      <c r="B1925" s="156" t="s">
        <v>681</v>
      </c>
      <c r="C1925" s="157" t="e">
        <f>VLOOKUP(B1925,#REF!,2,0)</f>
        <v>#REF!</v>
      </c>
      <c r="D1925" s="156" t="e">
        <f>VLOOKUP(B1925,#REF!,3,0)</f>
        <v>#REF!</v>
      </c>
      <c r="E1925" s="158">
        <v>1</v>
      </c>
      <c r="F1925" s="159" t="e">
        <f>VLOOKUP(B1925,#REF!,13,0)</f>
        <v>#REF!</v>
      </c>
      <c r="G1925" s="159" t="e">
        <f>IF(D1925="","",E1925*F1925)</f>
        <v>#REF!</v>
      </c>
      <c r="H1925" s="131"/>
    </row>
    <row r="1926" spans="1:8" ht="12.75" customHeight="1">
      <c r="A1926" s="156"/>
      <c r="B1926" s="156"/>
      <c r="C1926" s="157"/>
      <c r="D1926" s="156"/>
      <c r="E1926" s="158"/>
      <c r="F1926" s="159"/>
      <c r="G1926" s="159"/>
      <c r="H1926" s="131"/>
    </row>
    <row r="1927" spans="1:8" ht="12.75" customHeight="1">
      <c r="A1927" s="684" t="s">
        <v>399</v>
      </c>
      <c r="B1927" s="585"/>
      <c r="C1927" s="585"/>
      <c r="D1927" s="585"/>
      <c r="E1927" s="585"/>
      <c r="F1927" s="586"/>
      <c r="G1927" s="160" t="e">
        <f>IF(F1925="","",(SUM(G1925:G1926)))</f>
        <v>#REF!</v>
      </c>
      <c r="H1927" s="131"/>
    </row>
    <row r="1928" spans="1:8" ht="12.75" customHeight="1">
      <c r="A1928" s="161"/>
      <c r="B1928" s="162"/>
      <c r="C1928" s="168"/>
      <c r="D1928" s="162"/>
      <c r="E1928" s="169"/>
      <c r="F1928" s="170"/>
      <c r="G1928" s="167"/>
      <c r="H1928" s="131"/>
    </row>
    <row r="1929" spans="1:8" ht="12.75" customHeight="1">
      <c r="A1929" s="683" t="s">
        <v>400</v>
      </c>
      <c r="B1929" s="585"/>
      <c r="C1929" s="585"/>
      <c r="D1929" s="585"/>
      <c r="E1929" s="585"/>
      <c r="F1929" s="585"/>
      <c r="G1929" s="586"/>
      <c r="H1929" s="131"/>
    </row>
    <row r="1930" spans="1:8" ht="12.75" customHeight="1">
      <c r="A1930" s="152" t="s">
        <v>381</v>
      </c>
      <c r="B1930" s="152" t="s">
        <v>32</v>
      </c>
      <c r="C1930" s="153" t="s">
        <v>396</v>
      </c>
      <c r="D1930" s="152" t="s">
        <v>127</v>
      </c>
      <c r="E1930" s="154" t="s">
        <v>68</v>
      </c>
      <c r="F1930" s="155" t="s">
        <v>397</v>
      </c>
      <c r="G1930" s="155" t="s">
        <v>398</v>
      </c>
      <c r="H1930" s="131"/>
    </row>
    <row r="1931" spans="1:8" ht="12.75" customHeight="1">
      <c r="A1931" s="156"/>
      <c r="B1931" s="156"/>
      <c r="C1931" s="157" t="str">
        <f>IF(B1931="","",IF(A1931="SINAPI",VLOOKUP(B1931,#REF!,2,0),IF(A1931="COTAÇÃO",VLOOKUP(B1931,#REF!,2,0))))</f>
        <v/>
      </c>
      <c r="D1931" s="156" t="str">
        <f>IF(B1931="","",IF(A1931="SINAPI",VLOOKUP(B1931,#REF!,3,0),IF(A1931="COTAÇÃO",VLOOKUP(B1931,#REF!,3,0))))</f>
        <v/>
      </c>
      <c r="E1931" s="158"/>
      <c r="F1931" s="159" t="str">
        <f>IF(B1931="","",IF('Planilha Orçamentária'!$H$2="NÃO DESONERADO",(IF(A1931="SINAPI",VLOOKUP(B1931,#REF!,4,0),IF(A1931="ORSE",VLOOKUP(B1931,#REF!,4,0),IF(A1931="COTAÇÃO",VLOOKUP(B1931,#REF!,13,0))))),(IF(A1931="SINAPI",VLOOKUP(B1931,#REF!,4,0),IF(A1931="ORSE",VLOOKUP(B1931,#REF!,4,0),IF(A1931="COTAÇÃO",VLOOKUP(B1931,#REF!,13,0)))))))</f>
        <v/>
      </c>
      <c r="G1931" s="159" t="str">
        <f t="shared" ref="G1931:G1932" si="52">IF(D1931="","",E1931*F1931)</f>
        <v/>
      </c>
      <c r="H1931" s="131"/>
    </row>
    <row r="1932" spans="1:8" ht="12.75" customHeight="1">
      <c r="A1932" s="156"/>
      <c r="B1932" s="156"/>
      <c r="C1932" s="157" t="str">
        <f>IF(B1932="","",IF(A1932="SINAPI",VLOOKUP(B1932,#REF!,2,0),IF(A1932="COTAÇÃO",VLOOKUP(B1932,#REF!,2,0))))</f>
        <v/>
      </c>
      <c r="D1932" s="156" t="str">
        <f>IF(B1932="","",IF(A1932="SINAPI",VLOOKUP(B1932,#REF!,3,0),IF(A1932="COTAÇÃO",VLOOKUP(B1932,#REF!,3,0))))</f>
        <v/>
      </c>
      <c r="E1932" s="158"/>
      <c r="F1932" s="159" t="str">
        <f>IF(B1932="","",IF('Planilha Orçamentária'!$H$2="NÃO DESONERADO",(IF(A1932="SINAPI",VLOOKUP(B1932,#REF!,4,0),IF(A1932="ORSE",VLOOKUP(B1932,#REF!,4,0),IF(A1932="COTAÇÃO",VLOOKUP(B1932,#REF!,13,0))))),(IF(A1932="SINAPI",VLOOKUP(B1932,#REF!,4,0),IF(A1932="ORSE",VLOOKUP(B1932,#REF!,4,0),IF(A1932="COTAÇÃO",VLOOKUP(B1932,#REF!,13,0)))))))</f>
        <v/>
      </c>
      <c r="G1932" s="159" t="str">
        <f t="shared" si="52"/>
        <v/>
      </c>
      <c r="H1932" s="131"/>
    </row>
    <row r="1933" spans="1:8" ht="12.75" customHeight="1">
      <c r="A1933" s="684" t="s">
        <v>399</v>
      </c>
      <c r="B1933" s="585"/>
      <c r="C1933" s="585"/>
      <c r="D1933" s="585"/>
      <c r="E1933" s="585"/>
      <c r="F1933" s="586"/>
      <c r="G1933" s="160" t="str">
        <f>IF(F1931="","",(SUM(G1931:G1932)))</f>
        <v/>
      </c>
      <c r="H1933" s="131"/>
    </row>
    <row r="1934" spans="1:8" ht="12.75" customHeight="1">
      <c r="A1934" s="161"/>
      <c r="B1934" s="162"/>
      <c r="C1934" s="171"/>
      <c r="D1934" s="172"/>
      <c r="E1934" s="173"/>
      <c r="F1934" s="174"/>
      <c r="G1934" s="175"/>
      <c r="H1934" s="131"/>
    </row>
    <row r="1935" spans="1:8" ht="12.75" customHeight="1">
      <c r="A1935" s="685" t="s">
        <v>401</v>
      </c>
      <c r="B1935" s="585"/>
      <c r="C1935" s="585"/>
      <c r="D1935" s="585"/>
      <c r="E1935" s="585"/>
      <c r="F1935" s="686"/>
      <c r="G1935" s="176" t="e">
        <f>SUM(G1921,G1927,G1933)</f>
        <v>#REF!</v>
      </c>
      <c r="H1935" s="131"/>
    </row>
    <row r="1936" spans="1:8" ht="12.75" customHeight="1">
      <c r="A1936" s="197"/>
      <c r="B1936" s="197"/>
      <c r="C1936" s="197"/>
      <c r="D1936" s="197"/>
      <c r="E1936" s="197"/>
      <c r="F1936" s="197"/>
      <c r="G1936" s="238"/>
      <c r="H1936" s="131"/>
    </row>
    <row r="1937" spans="1:8" ht="12.75" customHeight="1">
      <c r="A1937" s="197"/>
      <c r="B1937" s="197"/>
      <c r="C1937" s="197"/>
      <c r="D1937" s="197"/>
      <c r="E1937" s="197"/>
      <c r="F1937" s="197"/>
      <c r="G1937" s="238"/>
      <c r="H1937" s="131"/>
    </row>
    <row r="1938" spans="1:8" ht="12.75" customHeight="1">
      <c r="A1938" s="17"/>
      <c r="B1938" s="18"/>
      <c r="C1938" s="116"/>
      <c r="D1938" s="18"/>
      <c r="E1938" s="18"/>
      <c r="F1938" s="128"/>
      <c r="G1938" s="31"/>
      <c r="H1938" s="131"/>
    </row>
    <row r="1939" spans="1:8" ht="12.75" customHeight="1">
      <c r="A1939" s="193" t="s">
        <v>32</v>
      </c>
      <c r="B1939" s="194" t="s">
        <v>24</v>
      </c>
      <c r="C1939" s="687" t="s">
        <v>67</v>
      </c>
      <c r="D1939" s="589"/>
      <c r="E1939" s="589"/>
      <c r="F1939" s="596"/>
      <c r="G1939" s="195" t="s">
        <v>27</v>
      </c>
      <c r="H1939" s="131"/>
    </row>
    <row r="1940" spans="1:8" ht="12.75" customHeight="1">
      <c r="A1940" s="182" t="s">
        <v>682</v>
      </c>
      <c r="B1940" s="183" t="s">
        <v>683</v>
      </c>
      <c r="C1940" s="688" t="s">
        <v>684</v>
      </c>
      <c r="D1940" s="689"/>
      <c r="E1940" s="689"/>
      <c r="F1940" s="149" t="e">
        <f>G1959</f>
        <v>#REF!</v>
      </c>
      <c r="G1940" s="196" t="s">
        <v>127</v>
      </c>
      <c r="H1940" s="131"/>
    </row>
    <row r="1941" spans="1:8" ht="12.75" customHeight="1">
      <c r="A1941" s="690" t="s">
        <v>395</v>
      </c>
      <c r="B1941" s="689"/>
      <c r="C1941" s="689"/>
      <c r="D1941" s="689"/>
      <c r="E1941" s="689"/>
      <c r="F1941" s="689"/>
      <c r="G1941" s="591"/>
      <c r="H1941" s="131"/>
    </row>
    <row r="1942" spans="1:8" ht="12.75" customHeight="1">
      <c r="A1942" s="152" t="s">
        <v>381</v>
      </c>
      <c r="B1942" s="152" t="s">
        <v>32</v>
      </c>
      <c r="C1942" s="153" t="s">
        <v>396</v>
      </c>
      <c r="D1942" s="152" t="s">
        <v>127</v>
      </c>
      <c r="E1942" s="154" t="s">
        <v>68</v>
      </c>
      <c r="F1942" s="155" t="s">
        <v>397</v>
      </c>
      <c r="G1942" s="155" t="s">
        <v>398</v>
      </c>
      <c r="H1942" s="131"/>
    </row>
    <row r="1943" spans="1:8" ht="12.75" customHeight="1">
      <c r="A1943" s="156"/>
      <c r="B1943" s="156"/>
      <c r="C1943" s="157"/>
      <c r="D1943" s="156"/>
      <c r="E1943" s="158"/>
      <c r="F1943" s="159"/>
      <c r="G1943" s="159"/>
      <c r="H1943" s="131"/>
    </row>
    <row r="1944" spans="1:8" ht="12.75" customHeight="1">
      <c r="A1944" s="156"/>
      <c r="B1944" s="156"/>
      <c r="C1944" s="157"/>
      <c r="D1944" s="156"/>
      <c r="E1944" s="158"/>
      <c r="F1944" s="159"/>
      <c r="G1944" s="159"/>
      <c r="H1944" s="131"/>
    </row>
    <row r="1945" spans="1:8" ht="12.75" customHeight="1">
      <c r="A1945" s="684" t="s">
        <v>399</v>
      </c>
      <c r="B1945" s="585"/>
      <c r="C1945" s="585"/>
      <c r="D1945" s="585"/>
      <c r="E1945" s="585"/>
      <c r="F1945" s="586"/>
      <c r="G1945" s="160" t="str">
        <f>IF(F1943="","",(SUM(G1943:G1944)))</f>
        <v/>
      </c>
      <c r="H1945" s="131"/>
    </row>
    <row r="1946" spans="1:8" ht="12.75" customHeight="1">
      <c r="A1946" s="161"/>
      <c r="B1946" s="162"/>
      <c r="C1946" s="163"/>
      <c r="D1946" s="164"/>
      <c r="E1946" s="165"/>
      <c r="F1946" s="166"/>
      <c r="G1946" s="167"/>
      <c r="H1946" s="131"/>
    </row>
    <row r="1947" spans="1:8" ht="12.75" customHeight="1">
      <c r="A1947" s="683" t="s">
        <v>386</v>
      </c>
      <c r="B1947" s="585"/>
      <c r="C1947" s="585"/>
      <c r="D1947" s="585"/>
      <c r="E1947" s="585"/>
      <c r="F1947" s="585"/>
      <c r="G1947" s="586"/>
      <c r="H1947" s="131"/>
    </row>
    <row r="1948" spans="1:8" ht="12.75" customHeight="1">
      <c r="A1948" s="152" t="s">
        <v>381</v>
      </c>
      <c r="B1948" s="152" t="s">
        <v>32</v>
      </c>
      <c r="C1948" s="153" t="s">
        <v>396</v>
      </c>
      <c r="D1948" s="152" t="s">
        <v>127</v>
      </c>
      <c r="E1948" s="154" t="s">
        <v>68</v>
      </c>
      <c r="F1948" s="155" t="s">
        <v>397</v>
      </c>
      <c r="G1948" s="155" t="s">
        <v>398</v>
      </c>
      <c r="H1948" s="131"/>
    </row>
    <row r="1949" spans="1:8" ht="12.75" customHeight="1">
      <c r="A1949" s="156" t="s">
        <v>418</v>
      </c>
      <c r="B1949" s="156" t="s">
        <v>685</v>
      </c>
      <c r="C1949" s="157" t="e">
        <f>VLOOKUP(B1949,#REF!,2,0)</f>
        <v>#REF!</v>
      </c>
      <c r="D1949" s="156" t="e">
        <f>VLOOKUP(B1949,#REF!,3,0)</f>
        <v>#REF!</v>
      </c>
      <c r="E1949" s="158">
        <v>1</v>
      </c>
      <c r="F1949" s="159" t="e">
        <f>VLOOKUP(B1949,#REF!,13,0)</f>
        <v>#REF!</v>
      </c>
      <c r="G1949" s="159" t="e">
        <f>IF(D1949="","",E1949*F1949)</f>
        <v>#REF!</v>
      </c>
      <c r="H1949" s="131"/>
    </row>
    <row r="1950" spans="1:8" ht="12.75" customHeight="1">
      <c r="A1950" s="156"/>
      <c r="B1950" s="156"/>
      <c r="C1950" s="157"/>
      <c r="D1950" s="156"/>
      <c r="E1950" s="158"/>
      <c r="F1950" s="159"/>
      <c r="G1950" s="159"/>
      <c r="H1950" s="131"/>
    </row>
    <row r="1951" spans="1:8" ht="12.75" customHeight="1">
      <c r="A1951" s="684" t="s">
        <v>399</v>
      </c>
      <c r="B1951" s="585"/>
      <c r="C1951" s="585"/>
      <c r="D1951" s="585"/>
      <c r="E1951" s="585"/>
      <c r="F1951" s="586"/>
      <c r="G1951" s="160" t="e">
        <f>IF(F1949="","",(SUM(G1949:G1950)))</f>
        <v>#REF!</v>
      </c>
      <c r="H1951" s="131"/>
    </row>
    <row r="1952" spans="1:8" ht="12.75" customHeight="1">
      <c r="A1952" s="161"/>
      <c r="B1952" s="162"/>
      <c r="C1952" s="168"/>
      <c r="D1952" s="162"/>
      <c r="E1952" s="169"/>
      <c r="F1952" s="170"/>
      <c r="G1952" s="167"/>
      <c r="H1952" s="131"/>
    </row>
    <row r="1953" spans="1:8" ht="12.75" customHeight="1">
      <c r="A1953" s="683" t="s">
        <v>400</v>
      </c>
      <c r="B1953" s="585"/>
      <c r="C1953" s="585"/>
      <c r="D1953" s="585"/>
      <c r="E1953" s="585"/>
      <c r="F1953" s="585"/>
      <c r="G1953" s="586"/>
      <c r="H1953" s="131"/>
    </row>
    <row r="1954" spans="1:8" ht="12.75" customHeight="1">
      <c r="A1954" s="152" t="s">
        <v>381</v>
      </c>
      <c r="B1954" s="152" t="s">
        <v>32</v>
      </c>
      <c r="C1954" s="153" t="s">
        <v>396</v>
      </c>
      <c r="D1954" s="152" t="s">
        <v>127</v>
      </c>
      <c r="E1954" s="154" t="s">
        <v>68</v>
      </c>
      <c r="F1954" s="155" t="s">
        <v>397</v>
      </c>
      <c r="G1954" s="155" t="s">
        <v>398</v>
      </c>
      <c r="H1954" s="131"/>
    </row>
    <row r="1955" spans="1:8" ht="12.75" customHeight="1">
      <c r="A1955" s="156"/>
      <c r="B1955" s="156"/>
      <c r="C1955" s="157" t="str">
        <f>IF(B1955="","",IF(A1955="SINAPI",VLOOKUP(B1955,#REF!,2,0),IF(A1955="COTAÇÃO",VLOOKUP(B1955,#REF!,2,0))))</f>
        <v/>
      </c>
      <c r="D1955" s="156" t="str">
        <f>IF(B1955="","",IF(A1955="SINAPI",VLOOKUP(B1955,#REF!,3,0),IF(A1955="COTAÇÃO",VLOOKUP(B1955,#REF!,3,0))))</f>
        <v/>
      </c>
      <c r="E1955" s="158"/>
      <c r="F1955" s="159" t="str">
        <f>IF(B1955="","",IF('Planilha Orçamentária'!$H$2="NÃO DESONERADO",(IF(A1955="SINAPI",VLOOKUP(B1955,#REF!,4,0),IF(A1955="ORSE",VLOOKUP(B1955,#REF!,4,0),IF(A1955="COTAÇÃO",VLOOKUP(B1955,#REF!,13,0))))),(IF(A1955="SINAPI",VLOOKUP(B1955,#REF!,4,0),IF(A1955="ORSE",VLOOKUP(B1955,#REF!,4,0),IF(A1955="COTAÇÃO",VLOOKUP(B1955,#REF!,13,0)))))))</f>
        <v/>
      </c>
      <c r="G1955" s="159" t="str">
        <f t="shared" ref="G1955:G1956" si="53">IF(D1955="","",E1955*F1955)</f>
        <v/>
      </c>
      <c r="H1955" s="131"/>
    </row>
    <row r="1956" spans="1:8" ht="12.75" customHeight="1">
      <c r="A1956" s="156"/>
      <c r="B1956" s="156"/>
      <c r="C1956" s="157" t="str">
        <f>IF(B1956="","",IF(A1956="SINAPI",VLOOKUP(B1956,#REF!,2,0),IF(A1956="COTAÇÃO",VLOOKUP(B1956,#REF!,2,0))))</f>
        <v/>
      </c>
      <c r="D1956" s="156" t="str">
        <f>IF(B1956="","",IF(A1956="SINAPI",VLOOKUP(B1956,#REF!,3,0),IF(A1956="COTAÇÃO",VLOOKUP(B1956,#REF!,3,0))))</f>
        <v/>
      </c>
      <c r="E1956" s="158"/>
      <c r="F1956" s="159" t="str">
        <f>IF(B1956="","",IF('Planilha Orçamentária'!$H$2="NÃO DESONERADO",(IF(A1956="SINAPI",VLOOKUP(B1956,#REF!,4,0),IF(A1956="ORSE",VLOOKUP(B1956,#REF!,4,0),IF(A1956="COTAÇÃO",VLOOKUP(B1956,#REF!,13,0))))),(IF(A1956="SINAPI",VLOOKUP(B1956,#REF!,4,0),IF(A1956="ORSE",VLOOKUP(B1956,#REF!,4,0),IF(A1956="COTAÇÃO",VLOOKUP(B1956,#REF!,13,0)))))))</f>
        <v/>
      </c>
      <c r="G1956" s="159" t="str">
        <f t="shared" si="53"/>
        <v/>
      </c>
      <c r="H1956" s="131"/>
    </row>
    <row r="1957" spans="1:8" ht="12.75" customHeight="1">
      <c r="A1957" s="684" t="s">
        <v>399</v>
      </c>
      <c r="B1957" s="585"/>
      <c r="C1957" s="585"/>
      <c r="D1957" s="585"/>
      <c r="E1957" s="585"/>
      <c r="F1957" s="586"/>
      <c r="G1957" s="160" t="str">
        <f>IF(F1955="","",(SUM(G1955:G1956)))</f>
        <v/>
      </c>
      <c r="H1957" s="131"/>
    </row>
    <row r="1958" spans="1:8" ht="12.75" customHeight="1">
      <c r="A1958" s="161"/>
      <c r="B1958" s="162"/>
      <c r="C1958" s="171"/>
      <c r="D1958" s="172"/>
      <c r="E1958" s="173"/>
      <c r="F1958" s="174"/>
      <c r="G1958" s="175"/>
      <c r="H1958" s="131"/>
    </row>
    <row r="1959" spans="1:8" ht="12.75" customHeight="1">
      <c r="A1959" s="685" t="s">
        <v>401</v>
      </c>
      <c r="B1959" s="585"/>
      <c r="C1959" s="585"/>
      <c r="D1959" s="585"/>
      <c r="E1959" s="585"/>
      <c r="F1959" s="686"/>
      <c r="G1959" s="176" t="e">
        <f>SUM(G1945,G1951,G1957)</f>
        <v>#REF!</v>
      </c>
      <c r="H1959" s="131"/>
    </row>
    <row r="1960" spans="1:8" ht="12.75" customHeight="1">
      <c r="A1960" s="197"/>
      <c r="B1960" s="197"/>
      <c r="C1960" s="197"/>
      <c r="D1960" s="197"/>
      <c r="E1960" s="197"/>
      <c r="F1960" s="197"/>
      <c r="G1960" s="238"/>
      <c r="H1960" s="131"/>
    </row>
    <row r="1961" spans="1:8" ht="12.75" customHeight="1">
      <c r="A1961" s="197"/>
      <c r="B1961" s="197"/>
      <c r="C1961" s="197"/>
      <c r="D1961" s="197"/>
      <c r="E1961" s="197"/>
      <c r="F1961" s="197"/>
      <c r="G1961" s="238"/>
      <c r="H1961" s="131"/>
    </row>
    <row r="1962" spans="1:8" ht="12.75" customHeight="1">
      <c r="A1962" s="17"/>
      <c r="B1962" s="18"/>
      <c r="C1962" s="116"/>
      <c r="D1962" s="18"/>
      <c r="E1962" s="18"/>
      <c r="F1962" s="128"/>
      <c r="G1962" s="31"/>
      <c r="H1962" s="131"/>
    </row>
    <row r="1963" spans="1:8" ht="12.75" customHeight="1">
      <c r="A1963" s="193" t="s">
        <v>32</v>
      </c>
      <c r="B1963" s="194" t="s">
        <v>24</v>
      </c>
      <c r="C1963" s="687" t="s">
        <v>67</v>
      </c>
      <c r="D1963" s="589"/>
      <c r="E1963" s="589"/>
      <c r="F1963" s="596"/>
      <c r="G1963" s="195" t="s">
        <v>27</v>
      </c>
      <c r="H1963" s="131"/>
    </row>
    <row r="1964" spans="1:8" ht="12.75" customHeight="1">
      <c r="A1964" s="182" t="s">
        <v>686</v>
      </c>
      <c r="B1964" s="183" t="s">
        <v>687</v>
      </c>
      <c r="C1964" s="688" t="s">
        <v>688</v>
      </c>
      <c r="D1964" s="689"/>
      <c r="E1964" s="689"/>
      <c r="F1964" s="149" t="e">
        <f>G1983</f>
        <v>#REF!</v>
      </c>
      <c r="G1964" s="196" t="s">
        <v>127</v>
      </c>
      <c r="H1964" s="131"/>
    </row>
    <row r="1965" spans="1:8" ht="12.75" customHeight="1">
      <c r="A1965" s="690" t="s">
        <v>395</v>
      </c>
      <c r="B1965" s="689"/>
      <c r="C1965" s="689"/>
      <c r="D1965" s="689"/>
      <c r="E1965" s="689"/>
      <c r="F1965" s="689"/>
      <c r="G1965" s="591"/>
      <c r="H1965" s="131"/>
    </row>
    <row r="1966" spans="1:8" ht="12.75" customHeight="1">
      <c r="A1966" s="152" t="s">
        <v>381</v>
      </c>
      <c r="B1966" s="152" t="s">
        <v>32</v>
      </c>
      <c r="C1966" s="153" t="s">
        <v>396</v>
      </c>
      <c r="D1966" s="152" t="s">
        <v>127</v>
      </c>
      <c r="E1966" s="154" t="s">
        <v>68</v>
      </c>
      <c r="F1966" s="155" t="s">
        <v>397</v>
      </c>
      <c r="G1966" s="155" t="s">
        <v>398</v>
      </c>
      <c r="H1966" s="131"/>
    </row>
    <row r="1967" spans="1:8" ht="12.75" customHeight="1">
      <c r="A1967" s="156"/>
      <c r="B1967" s="156"/>
      <c r="C1967" s="157"/>
      <c r="D1967" s="156"/>
      <c r="E1967" s="158"/>
      <c r="F1967" s="159"/>
      <c r="G1967" s="159"/>
      <c r="H1967" s="131"/>
    </row>
    <row r="1968" spans="1:8" ht="12.75" customHeight="1">
      <c r="A1968" s="156"/>
      <c r="B1968" s="156"/>
      <c r="C1968" s="157"/>
      <c r="D1968" s="156"/>
      <c r="E1968" s="158"/>
      <c r="F1968" s="159"/>
      <c r="G1968" s="159"/>
      <c r="H1968" s="131"/>
    </row>
    <row r="1969" spans="1:8" ht="12.75" customHeight="1">
      <c r="A1969" s="684" t="s">
        <v>399</v>
      </c>
      <c r="B1969" s="585"/>
      <c r="C1969" s="585"/>
      <c r="D1969" s="585"/>
      <c r="E1969" s="585"/>
      <c r="F1969" s="586"/>
      <c r="G1969" s="160" t="str">
        <f>IF(F1967="","",(SUM(G1967:G1968)))</f>
        <v/>
      </c>
      <c r="H1969" s="131"/>
    </row>
    <row r="1970" spans="1:8" ht="12.75" customHeight="1">
      <c r="A1970" s="161"/>
      <c r="B1970" s="162"/>
      <c r="C1970" s="163"/>
      <c r="D1970" s="164"/>
      <c r="E1970" s="165"/>
      <c r="F1970" s="166"/>
      <c r="G1970" s="167"/>
      <c r="H1970" s="131"/>
    </row>
    <row r="1971" spans="1:8" ht="12.75" customHeight="1">
      <c r="A1971" s="683" t="s">
        <v>386</v>
      </c>
      <c r="B1971" s="585"/>
      <c r="C1971" s="585"/>
      <c r="D1971" s="585"/>
      <c r="E1971" s="585"/>
      <c r="F1971" s="585"/>
      <c r="G1971" s="586"/>
      <c r="H1971" s="131"/>
    </row>
    <row r="1972" spans="1:8" ht="12.75" customHeight="1">
      <c r="A1972" s="152" t="s">
        <v>381</v>
      </c>
      <c r="B1972" s="152" t="s">
        <v>32</v>
      </c>
      <c r="C1972" s="153" t="s">
        <v>396</v>
      </c>
      <c r="D1972" s="152" t="s">
        <v>127</v>
      </c>
      <c r="E1972" s="154" t="s">
        <v>68</v>
      </c>
      <c r="F1972" s="155" t="s">
        <v>397</v>
      </c>
      <c r="G1972" s="155" t="s">
        <v>398</v>
      </c>
      <c r="H1972" s="131"/>
    </row>
    <row r="1973" spans="1:8" ht="12.75" customHeight="1">
      <c r="A1973" s="156" t="s">
        <v>418</v>
      </c>
      <c r="B1973" s="156" t="s">
        <v>689</v>
      </c>
      <c r="C1973" s="157" t="e">
        <f>VLOOKUP(B1973,#REF!,2,0)</f>
        <v>#REF!</v>
      </c>
      <c r="D1973" s="156" t="e">
        <f>VLOOKUP(B1973,#REF!,3,0)</f>
        <v>#REF!</v>
      </c>
      <c r="E1973" s="158">
        <v>1</v>
      </c>
      <c r="F1973" s="159" t="e">
        <f>VLOOKUP(B1973,#REF!,13,0)</f>
        <v>#REF!</v>
      </c>
      <c r="G1973" s="159" t="e">
        <f>IF(D1973="","",E1973*F1973)</f>
        <v>#REF!</v>
      </c>
      <c r="H1973" s="131"/>
    </row>
    <row r="1974" spans="1:8" ht="12.75" customHeight="1">
      <c r="A1974" s="156"/>
      <c r="B1974" s="156"/>
      <c r="C1974" s="157"/>
      <c r="D1974" s="156"/>
      <c r="E1974" s="158"/>
      <c r="F1974" s="159"/>
      <c r="G1974" s="159"/>
      <c r="H1974" s="131"/>
    </row>
    <row r="1975" spans="1:8" ht="12.75" customHeight="1">
      <c r="A1975" s="684" t="s">
        <v>399</v>
      </c>
      <c r="B1975" s="585"/>
      <c r="C1975" s="585"/>
      <c r="D1975" s="585"/>
      <c r="E1975" s="585"/>
      <c r="F1975" s="586"/>
      <c r="G1975" s="160" t="e">
        <f>IF(F1973="","",(SUM(G1973:G1974)))</f>
        <v>#REF!</v>
      </c>
      <c r="H1975" s="131"/>
    </row>
    <row r="1976" spans="1:8" ht="12.75" customHeight="1">
      <c r="A1976" s="161"/>
      <c r="B1976" s="162"/>
      <c r="C1976" s="168"/>
      <c r="D1976" s="162"/>
      <c r="E1976" s="169"/>
      <c r="F1976" s="170"/>
      <c r="G1976" s="167"/>
      <c r="H1976" s="131"/>
    </row>
    <row r="1977" spans="1:8" ht="12.75" customHeight="1">
      <c r="A1977" s="683" t="s">
        <v>400</v>
      </c>
      <c r="B1977" s="585"/>
      <c r="C1977" s="585"/>
      <c r="D1977" s="585"/>
      <c r="E1977" s="585"/>
      <c r="F1977" s="585"/>
      <c r="G1977" s="586"/>
      <c r="H1977" s="131"/>
    </row>
    <row r="1978" spans="1:8" ht="12.75" customHeight="1">
      <c r="A1978" s="152" t="s">
        <v>381</v>
      </c>
      <c r="B1978" s="152" t="s">
        <v>32</v>
      </c>
      <c r="C1978" s="153" t="s">
        <v>396</v>
      </c>
      <c r="D1978" s="152" t="s">
        <v>127</v>
      </c>
      <c r="E1978" s="154" t="s">
        <v>68</v>
      </c>
      <c r="F1978" s="155" t="s">
        <v>397</v>
      </c>
      <c r="G1978" s="155" t="s">
        <v>398</v>
      </c>
      <c r="H1978" s="131"/>
    </row>
    <row r="1979" spans="1:8" ht="12.75" customHeight="1">
      <c r="A1979" s="156"/>
      <c r="B1979" s="156"/>
      <c r="C1979" s="157" t="str">
        <f>IF(B1979="","",IF(A1979="SINAPI",VLOOKUP(B1979,#REF!,2,0),IF(A1979="COTAÇÃO",VLOOKUP(B1979,#REF!,2,0))))</f>
        <v/>
      </c>
      <c r="D1979" s="156" t="str">
        <f>IF(B1979="","",IF(A1979="SINAPI",VLOOKUP(B1979,#REF!,3,0),IF(A1979="COTAÇÃO",VLOOKUP(B1979,#REF!,3,0))))</f>
        <v/>
      </c>
      <c r="E1979" s="158"/>
      <c r="F1979" s="159" t="str">
        <f>IF(B1979="","",IF('Planilha Orçamentária'!$H$2="NÃO DESONERADO",(IF(A1979="SINAPI",VLOOKUP(B1979,#REF!,4,0),IF(A1979="ORSE",VLOOKUP(B1979,#REF!,4,0),IF(A1979="COTAÇÃO",VLOOKUP(B1979,#REF!,13,0))))),(IF(A1979="SINAPI",VLOOKUP(B1979,#REF!,4,0),IF(A1979="ORSE",VLOOKUP(B1979,#REF!,4,0),IF(A1979="COTAÇÃO",VLOOKUP(B1979,#REF!,13,0)))))))</f>
        <v/>
      </c>
      <c r="G1979" s="159" t="str">
        <f t="shared" ref="G1979:G1980" si="54">IF(D1979="","",E1979*F1979)</f>
        <v/>
      </c>
      <c r="H1979" s="131"/>
    </row>
    <row r="1980" spans="1:8" ht="12.75" customHeight="1">
      <c r="A1980" s="156"/>
      <c r="B1980" s="156"/>
      <c r="C1980" s="157" t="str">
        <f>IF(B1980="","",IF(A1980="SINAPI",VLOOKUP(B1980,#REF!,2,0),IF(A1980="COTAÇÃO",VLOOKUP(B1980,#REF!,2,0))))</f>
        <v/>
      </c>
      <c r="D1980" s="156" t="str">
        <f>IF(B1980="","",IF(A1980="SINAPI",VLOOKUP(B1980,#REF!,3,0),IF(A1980="COTAÇÃO",VLOOKUP(B1980,#REF!,3,0))))</f>
        <v/>
      </c>
      <c r="E1980" s="158"/>
      <c r="F1980" s="159" t="str">
        <f>IF(B1980="","",IF('Planilha Orçamentária'!$H$2="NÃO DESONERADO",(IF(A1980="SINAPI",VLOOKUP(B1980,#REF!,4,0),IF(A1980="ORSE",VLOOKUP(B1980,#REF!,4,0),IF(A1980="COTAÇÃO",VLOOKUP(B1980,#REF!,13,0))))),(IF(A1980="SINAPI",VLOOKUP(B1980,#REF!,4,0),IF(A1980="ORSE",VLOOKUP(B1980,#REF!,4,0),IF(A1980="COTAÇÃO",VLOOKUP(B1980,#REF!,13,0)))))))</f>
        <v/>
      </c>
      <c r="G1980" s="159" t="str">
        <f t="shared" si="54"/>
        <v/>
      </c>
      <c r="H1980" s="131"/>
    </row>
    <row r="1981" spans="1:8" ht="12.75" customHeight="1">
      <c r="A1981" s="684" t="s">
        <v>399</v>
      </c>
      <c r="B1981" s="585"/>
      <c r="C1981" s="585"/>
      <c r="D1981" s="585"/>
      <c r="E1981" s="585"/>
      <c r="F1981" s="586"/>
      <c r="G1981" s="160" t="str">
        <f>IF(F1979="","",(SUM(G1979:G1980)))</f>
        <v/>
      </c>
      <c r="H1981" s="131"/>
    </row>
    <row r="1982" spans="1:8" ht="12.75" customHeight="1">
      <c r="A1982" s="161"/>
      <c r="B1982" s="162"/>
      <c r="C1982" s="171"/>
      <c r="D1982" s="172"/>
      <c r="E1982" s="173"/>
      <c r="F1982" s="174"/>
      <c r="G1982" s="175"/>
      <c r="H1982" s="131"/>
    </row>
    <row r="1983" spans="1:8" ht="12.75" customHeight="1">
      <c r="A1983" s="685" t="s">
        <v>401</v>
      </c>
      <c r="B1983" s="585"/>
      <c r="C1983" s="585"/>
      <c r="D1983" s="585"/>
      <c r="E1983" s="585"/>
      <c r="F1983" s="686"/>
      <c r="G1983" s="176" t="e">
        <f>SUM(G1969,G1975,G1981)</f>
        <v>#REF!</v>
      </c>
      <c r="H1983" s="131"/>
    </row>
    <row r="1984" spans="1:8" ht="12.75" customHeight="1">
      <c r="A1984" s="197"/>
      <c r="B1984" s="197"/>
      <c r="C1984" s="197"/>
      <c r="D1984" s="197"/>
      <c r="E1984" s="197"/>
      <c r="F1984" s="197"/>
      <c r="G1984" s="238"/>
      <c r="H1984" s="131"/>
    </row>
    <row r="1985" spans="1:8" ht="12.75" customHeight="1">
      <c r="A1985" s="197"/>
      <c r="B1985" s="197"/>
      <c r="C1985" s="197"/>
      <c r="D1985" s="197"/>
      <c r="E1985" s="197"/>
      <c r="F1985" s="197"/>
      <c r="G1985" s="238"/>
      <c r="H1985" s="131"/>
    </row>
    <row r="1986" spans="1:8" ht="12.75" customHeight="1">
      <c r="A1986" s="17"/>
      <c r="B1986" s="18"/>
      <c r="C1986" s="116"/>
      <c r="D1986" s="18"/>
      <c r="E1986" s="18"/>
      <c r="F1986" s="128"/>
      <c r="G1986" s="31"/>
      <c r="H1986" s="131"/>
    </row>
    <row r="1987" spans="1:8" ht="12.75" customHeight="1">
      <c r="A1987" s="193" t="s">
        <v>32</v>
      </c>
      <c r="B1987" s="194" t="s">
        <v>24</v>
      </c>
      <c r="C1987" s="687" t="s">
        <v>67</v>
      </c>
      <c r="D1987" s="589"/>
      <c r="E1987" s="589"/>
      <c r="F1987" s="596"/>
      <c r="G1987" s="195" t="s">
        <v>27</v>
      </c>
      <c r="H1987" s="131"/>
    </row>
    <row r="1988" spans="1:8" ht="12.75" customHeight="1">
      <c r="A1988" s="182" t="s">
        <v>690</v>
      </c>
      <c r="B1988" s="183" t="s">
        <v>691</v>
      </c>
      <c r="C1988" s="688" t="s">
        <v>692</v>
      </c>
      <c r="D1988" s="689"/>
      <c r="E1988" s="689"/>
      <c r="F1988" s="149" t="e">
        <f>G2007</f>
        <v>#REF!</v>
      </c>
      <c r="G1988" s="196" t="s">
        <v>127</v>
      </c>
      <c r="H1988" s="131"/>
    </row>
    <row r="1989" spans="1:8" ht="12.75" customHeight="1">
      <c r="A1989" s="690" t="s">
        <v>395</v>
      </c>
      <c r="B1989" s="689"/>
      <c r="C1989" s="689"/>
      <c r="D1989" s="689"/>
      <c r="E1989" s="689"/>
      <c r="F1989" s="689"/>
      <c r="G1989" s="591"/>
      <c r="H1989" s="131"/>
    </row>
    <row r="1990" spans="1:8" ht="12.75" customHeight="1">
      <c r="A1990" s="152" t="s">
        <v>381</v>
      </c>
      <c r="B1990" s="152" t="s">
        <v>32</v>
      </c>
      <c r="C1990" s="153" t="s">
        <v>396</v>
      </c>
      <c r="D1990" s="152" t="s">
        <v>127</v>
      </c>
      <c r="E1990" s="154" t="s">
        <v>68</v>
      </c>
      <c r="F1990" s="155" t="s">
        <v>397</v>
      </c>
      <c r="G1990" s="155" t="s">
        <v>398</v>
      </c>
      <c r="H1990" s="131"/>
    </row>
    <row r="1991" spans="1:8" ht="12.75" customHeight="1">
      <c r="A1991" s="156"/>
      <c r="B1991" s="156"/>
      <c r="C1991" s="157"/>
      <c r="D1991" s="156"/>
      <c r="E1991" s="158"/>
      <c r="F1991" s="159"/>
      <c r="G1991" s="159"/>
      <c r="H1991" s="131"/>
    </row>
    <row r="1992" spans="1:8" ht="12.75" customHeight="1">
      <c r="A1992" s="156"/>
      <c r="B1992" s="156"/>
      <c r="C1992" s="157"/>
      <c r="D1992" s="156"/>
      <c r="E1992" s="158"/>
      <c r="F1992" s="159"/>
      <c r="G1992" s="159"/>
      <c r="H1992" s="131"/>
    </row>
    <row r="1993" spans="1:8" ht="12.75" customHeight="1">
      <c r="A1993" s="684" t="s">
        <v>399</v>
      </c>
      <c r="B1993" s="585"/>
      <c r="C1993" s="585"/>
      <c r="D1993" s="585"/>
      <c r="E1993" s="585"/>
      <c r="F1993" s="586"/>
      <c r="G1993" s="160" t="str">
        <f>IF(F1991="","",(SUM(G1991:G1992)))</f>
        <v/>
      </c>
      <c r="H1993" s="131"/>
    </row>
    <row r="1994" spans="1:8" ht="12.75" customHeight="1">
      <c r="A1994" s="161"/>
      <c r="B1994" s="162"/>
      <c r="C1994" s="163"/>
      <c r="D1994" s="164"/>
      <c r="E1994" s="165"/>
      <c r="F1994" s="166"/>
      <c r="G1994" s="167"/>
      <c r="H1994" s="131"/>
    </row>
    <row r="1995" spans="1:8" ht="12.75" customHeight="1">
      <c r="A1995" s="683" t="s">
        <v>386</v>
      </c>
      <c r="B1995" s="585"/>
      <c r="C1995" s="585"/>
      <c r="D1995" s="585"/>
      <c r="E1995" s="585"/>
      <c r="F1995" s="585"/>
      <c r="G1995" s="586"/>
      <c r="H1995" s="131"/>
    </row>
    <row r="1996" spans="1:8" ht="12.75" customHeight="1">
      <c r="A1996" s="152" t="s">
        <v>381</v>
      </c>
      <c r="B1996" s="152" t="s">
        <v>32</v>
      </c>
      <c r="C1996" s="153" t="s">
        <v>396</v>
      </c>
      <c r="D1996" s="152" t="s">
        <v>127</v>
      </c>
      <c r="E1996" s="154" t="s">
        <v>68</v>
      </c>
      <c r="F1996" s="155" t="s">
        <v>397</v>
      </c>
      <c r="G1996" s="155" t="s">
        <v>398</v>
      </c>
      <c r="H1996" s="131"/>
    </row>
    <row r="1997" spans="1:8" ht="12.75" customHeight="1">
      <c r="A1997" s="156" t="s">
        <v>418</v>
      </c>
      <c r="B1997" s="156" t="s">
        <v>693</v>
      </c>
      <c r="C1997" s="157" t="e">
        <f>VLOOKUP(B1997,#REF!,2,0)</f>
        <v>#REF!</v>
      </c>
      <c r="D1997" s="156" t="e">
        <f>VLOOKUP(B1997,#REF!,3,0)</f>
        <v>#REF!</v>
      </c>
      <c r="E1997" s="158">
        <v>1</v>
      </c>
      <c r="F1997" s="159" t="e">
        <f>VLOOKUP(B1997,#REF!,13,0)</f>
        <v>#REF!</v>
      </c>
      <c r="G1997" s="159" t="e">
        <f>IF(D1997="","",E1997*F1997)</f>
        <v>#REF!</v>
      </c>
      <c r="H1997" s="131"/>
    </row>
    <row r="1998" spans="1:8" ht="12.75" customHeight="1">
      <c r="A1998" s="156"/>
      <c r="B1998" s="156"/>
      <c r="C1998" s="157"/>
      <c r="D1998" s="156"/>
      <c r="E1998" s="158"/>
      <c r="F1998" s="159"/>
      <c r="G1998" s="159"/>
      <c r="H1998" s="131"/>
    </row>
    <row r="1999" spans="1:8" ht="12.75" customHeight="1">
      <c r="A1999" s="684" t="s">
        <v>399</v>
      </c>
      <c r="B1999" s="585"/>
      <c r="C1999" s="585"/>
      <c r="D1999" s="585"/>
      <c r="E1999" s="585"/>
      <c r="F1999" s="586"/>
      <c r="G1999" s="160" t="e">
        <f>IF(F1997="","",(SUM(G1997:G1998)))</f>
        <v>#REF!</v>
      </c>
      <c r="H1999" s="131"/>
    </row>
    <row r="2000" spans="1:8" ht="12.75" customHeight="1">
      <c r="A2000" s="161"/>
      <c r="B2000" s="162"/>
      <c r="C2000" s="168"/>
      <c r="D2000" s="162"/>
      <c r="E2000" s="169"/>
      <c r="F2000" s="170"/>
      <c r="G2000" s="167"/>
      <c r="H2000" s="131"/>
    </row>
    <row r="2001" spans="1:8" ht="12.75" customHeight="1">
      <c r="A2001" s="683" t="s">
        <v>400</v>
      </c>
      <c r="B2001" s="585"/>
      <c r="C2001" s="585"/>
      <c r="D2001" s="585"/>
      <c r="E2001" s="585"/>
      <c r="F2001" s="585"/>
      <c r="G2001" s="586"/>
      <c r="H2001" s="131"/>
    </row>
    <row r="2002" spans="1:8" ht="12.75" customHeight="1">
      <c r="A2002" s="152" t="s">
        <v>381</v>
      </c>
      <c r="B2002" s="152" t="s">
        <v>32</v>
      </c>
      <c r="C2002" s="153" t="s">
        <v>396</v>
      </c>
      <c r="D2002" s="152" t="s">
        <v>127</v>
      </c>
      <c r="E2002" s="154" t="s">
        <v>68</v>
      </c>
      <c r="F2002" s="155" t="s">
        <v>397</v>
      </c>
      <c r="G2002" s="155" t="s">
        <v>398</v>
      </c>
      <c r="H2002" s="131"/>
    </row>
    <row r="2003" spans="1:8" ht="12.75" customHeight="1">
      <c r="A2003" s="156"/>
      <c r="B2003" s="156"/>
      <c r="C2003" s="157" t="str">
        <f>IF(B2003="","",IF(A2003="SINAPI",VLOOKUP(B2003,#REF!,2,0),IF(A2003="COTAÇÃO",VLOOKUP(B2003,#REF!,2,0))))</f>
        <v/>
      </c>
      <c r="D2003" s="156" t="str">
        <f>IF(B2003="","",IF(A2003="SINAPI",VLOOKUP(B2003,#REF!,3,0),IF(A2003="COTAÇÃO",VLOOKUP(B2003,#REF!,3,0))))</f>
        <v/>
      </c>
      <c r="E2003" s="158"/>
      <c r="F2003" s="159" t="str">
        <f>IF(B2003="","",IF('Planilha Orçamentária'!$H$2="NÃO DESONERADO",(IF(A2003="SINAPI",VLOOKUP(B2003,#REF!,4,0),IF(A2003="ORSE",VLOOKUP(B2003,#REF!,4,0),IF(A2003="COTAÇÃO",VLOOKUP(B2003,#REF!,13,0))))),(IF(A2003="SINAPI",VLOOKUP(B2003,#REF!,4,0),IF(A2003="ORSE",VLOOKUP(B2003,#REF!,4,0),IF(A2003="COTAÇÃO",VLOOKUP(B2003,#REF!,13,0)))))))</f>
        <v/>
      </c>
      <c r="G2003" s="159" t="str">
        <f t="shared" ref="G2003:G2004" si="55">IF(D2003="","",E2003*F2003)</f>
        <v/>
      </c>
      <c r="H2003" s="131"/>
    </row>
    <row r="2004" spans="1:8" ht="12.75" customHeight="1">
      <c r="A2004" s="156"/>
      <c r="B2004" s="156"/>
      <c r="C2004" s="157" t="str">
        <f>IF(B2004="","",IF(A2004="SINAPI",VLOOKUP(B2004,#REF!,2,0),IF(A2004="COTAÇÃO",VLOOKUP(B2004,#REF!,2,0))))</f>
        <v/>
      </c>
      <c r="D2004" s="156" t="str">
        <f>IF(B2004="","",IF(A2004="SINAPI",VLOOKUP(B2004,#REF!,3,0),IF(A2004="COTAÇÃO",VLOOKUP(B2004,#REF!,3,0))))</f>
        <v/>
      </c>
      <c r="E2004" s="158"/>
      <c r="F2004" s="159" t="str">
        <f>IF(B2004="","",IF('Planilha Orçamentária'!$H$2="NÃO DESONERADO",(IF(A2004="SINAPI",VLOOKUP(B2004,#REF!,4,0),IF(A2004="ORSE",VLOOKUP(B2004,#REF!,4,0),IF(A2004="COTAÇÃO",VLOOKUP(B2004,#REF!,13,0))))),(IF(A2004="SINAPI",VLOOKUP(B2004,#REF!,4,0),IF(A2004="ORSE",VLOOKUP(B2004,#REF!,4,0),IF(A2004="COTAÇÃO",VLOOKUP(B2004,#REF!,13,0)))))))</f>
        <v/>
      </c>
      <c r="G2004" s="159" t="str">
        <f t="shared" si="55"/>
        <v/>
      </c>
      <c r="H2004" s="131"/>
    </row>
    <row r="2005" spans="1:8" ht="12.75" customHeight="1">
      <c r="A2005" s="684" t="s">
        <v>399</v>
      </c>
      <c r="B2005" s="585"/>
      <c r="C2005" s="585"/>
      <c r="D2005" s="585"/>
      <c r="E2005" s="585"/>
      <c r="F2005" s="586"/>
      <c r="G2005" s="160" t="str">
        <f>IF(F2003="","",(SUM(G2003:G2004)))</f>
        <v/>
      </c>
      <c r="H2005" s="131"/>
    </row>
    <row r="2006" spans="1:8" ht="12.75" customHeight="1">
      <c r="A2006" s="161"/>
      <c r="B2006" s="162"/>
      <c r="C2006" s="171"/>
      <c r="D2006" s="172"/>
      <c r="E2006" s="173"/>
      <c r="F2006" s="174"/>
      <c r="G2006" s="175"/>
      <c r="H2006" s="131"/>
    </row>
    <row r="2007" spans="1:8" ht="12.75" customHeight="1">
      <c r="A2007" s="685" t="s">
        <v>401</v>
      </c>
      <c r="B2007" s="585"/>
      <c r="C2007" s="585"/>
      <c r="D2007" s="585"/>
      <c r="E2007" s="585"/>
      <c r="F2007" s="686"/>
      <c r="G2007" s="176" t="e">
        <f>SUM(G1993,G1999,G2005)</f>
        <v>#REF!</v>
      </c>
      <c r="H2007" s="131"/>
    </row>
    <row r="2008" spans="1:8" ht="12.75" customHeight="1">
      <c r="A2008" s="197"/>
      <c r="B2008" s="197"/>
      <c r="C2008" s="197"/>
      <c r="D2008" s="197"/>
      <c r="E2008" s="197"/>
      <c r="F2008" s="197"/>
      <c r="G2008" s="238"/>
      <c r="H2008" s="131"/>
    </row>
    <row r="2009" spans="1:8" ht="12.75" customHeight="1">
      <c r="A2009" s="197"/>
      <c r="B2009" s="197"/>
      <c r="C2009" s="197"/>
      <c r="D2009" s="197"/>
      <c r="E2009" s="197"/>
      <c r="F2009" s="197"/>
      <c r="G2009" s="238"/>
      <c r="H2009" s="131"/>
    </row>
    <row r="2010" spans="1:8" ht="12.75" customHeight="1">
      <c r="A2010" s="17"/>
      <c r="B2010" s="18"/>
      <c r="C2010" s="116"/>
      <c r="D2010" s="18"/>
      <c r="E2010" s="18"/>
      <c r="F2010" s="128"/>
      <c r="G2010" s="31"/>
      <c r="H2010" s="131"/>
    </row>
    <row r="2011" spans="1:8" ht="12.75" customHeight="1">
      <c r="A2011" s="193" t="s">
        <v>32</v>
      </c>
      <c r="B2011" s="194" t="s">
        <v>24</v>
      </c>
      <c r="C2011" s="687" t="s">
        <v>67</v>
      </c>
      <c r="D2011" s="589"/>
      <c r="E2011" s="589"/>
      <c r="F2011" s="596"/>
      <c r="G2011" s="195" t="s">
        <v>27</v>
      </c>
      <c r="H2011" s="131"/>
    </row>
    <row r="2012" spans="1:8" ht="12.75" customHeight="1">
      <c r="A2012" s="182" t="s">
        <v>694</v>
      </c>
      <c r="B2012" s="183" t="s">
        <v>695</v>
      </c>
      <c r="C2012" s="688" t="s">
        <v>696</v>
      </c>
      <c r="D2012" s="689"/>
      <c r="E2012" s="689"/>
      <c r="F2012" s="149" t="e">
        <f>G2031</f>
        <v>#REF!</v>
      </c>
      <c r="G2012" s="196" t="s">
        <v>127</v>
      </c>
      <c r="H2012" s="131"/>
    </row>
    <row r="2013" spans="1:8" ht="12.75" customHeight="1">
      <c r="A2013" s="690" t="s">
        <v>395</v>
      </c>
      <c r="B2013" s="689"/>
      <c r="C2013" s="689"/>
      <c r="D2013" s="689"/>
      <c r="E2013" s="689"/>
      <c r="F2013" s="689"/>
      <c r="G2013" s="591"/>
      <c r="H2013" s="131"/>
    </row>
    <row r="2014" spans="1:8" ht="12.75" customHeight="1">
      <c r="A2014" s="152" t="s">
        <v>381</v>
      </c>
      <c r="B2014" s="152" t="s">
        <v>32</v>
      </c>
      <c r="C2014" s="153" t="s">
        <v>396</v>
      </c>
      <c r="D2014" s="152" t="s">
        <v>127</v>
      </c>
      <c r="E2014" s="154" t="s">
        <v>68</v>
      </c>
      <c r="F2014" s="155" t="s">
        <v>397</v>
      </c>
      <c r="G2014" s="155" t="s">
        <v>398</v>
      </c>
      <c r="H2014" s="131"/>
    </row>
    <row r="2015" spans="1:8" ht="12.75" customHeight="1">
      <c r="A2015" s="156"/>
      <c r="B2015" s="156"/>
      <c r="C2015" s="157"/>
      <c r="D2015" s="156"/>
      <c r="E2015" s="158"/>
      <c r="F2015" s="159"/>
      <c r="G2015" s="159"/>
      <c r="H2015" s="131"/>
    </row>
    <row r="2016" spans="1:8" ht="12.75" customHeight="1">
      <c r="A2016" s="156"/>
      <c r="B2016" s="156"/>
      <c r="C2016" s="157"/>
      <c r="D2016" s="156"/>
      <c r="E2016" s="158"/>
      <c r="F2016" s="159"/>
      <c r="G2016" s="159"/>
      <c r="H2016" s="131"/>
    </row>
    <row r="2017" spans="1:8" ht="12.75" customHeight="1">
      <c r="A2017" s="684" t="s">
        <v>399</v>
      </c>
      <c r="B2017" s="585"/>
      <c r="C2017" s="585"/>
      <c r="D2017" s="585"/>
      <c r="E2017" s="585"/>
      <c r="F2017" s="586"/>
      <c r="G2017" s="160" t="str">
        <f>IF(F2015="","",(SUM(G2015:G2016)))</f>
        <v/>
      </c>
      <c r="H2017" s="131"/>
    </row>
    <row r="2018" spans="1:8" ht="12.75" customHeight="1">
      <c r="A2018" s="161"/>
      <c r="B2018" s="162"/>
      <c r="C2018" s="163"/>
      <c r="D2018" s="164"/>
      <c r="E2018" s="165"/>
      <c r="F2018" s="166"/>
      <c r="G2018" s="167"/>
      <c r="H2018" s="131"/>
    </row>
    <row r="2019" spans="1:8" ht="12.75" customHeight="1">
      <c r="A2019" s="683" t="s">
        <v>386</v>
      </c>
      <c r="B2019" s="585"/>
      <c r="C2019" s="585"/>
      <c r="D2019" s="585"/>
      <c r="E2019" s="585"/>
      <c r="F2019" s="585"/>
      <c r="G2019" s="586"/>
      <c r="H2019" s="131"/>
    </row>
    <row r="2020" spans="1:8" ht="12.75" customHeight="1">
      <c r="A2020" s="152" t="s">
        <v>381</v>
      </c>
      <c r="B2020" s="152" t="s">
        <v>32</v>
      </c>
      <c r="C2020" s="153" t="s">
        <v>396</v>
      </c>
      <c r="D2020" s="152" t="s">
        <v>127</v>
      </c>
      <c r="E2020" s="154" t="s">
        <v>68</v>
      </c>
      <c r="F2020" s="155" t="s">
        <v>397</v>
      </c>
      <c r="G2020" s="155" t="s">
        <v>398</v>
      </c>
      <c r="H2020" s="131"/>
    </row>
    <row r="2021" spans="1:8" ht="12.75" customHeight="1">
      <c r="A2021" s="156" t="s">
        <v>418</v>
      </c>
      <c r="B2021" s="156" t="s">
        <v>697</v>
      </c>
      <c r="C2021" s="157" t="e">
        <f>VLOOKUP(B2021,#REF!,2,0)</f>
        <v>#REF!</v>
      </c>
      <c r="D2021" s="156" t="e">
        <f>VLOOKUP(B2021,#REF!,3,0)</f>
        <v>#REF!</v>
      </c>
      <c r="E2021" s="158">
        <v>1</v>
      </c>
      <c r="F2021" s="159" t="e">
        <f>VLOOKUP(B2021,#REF!,13,0)</f>
        <v>#REF!</v>
      </c>
      <c r="G2021" s="159" t="e">
        <f>IF(D2021="","",E2021*F2021)</f>
        <v>#REF!</v>
      </c>
      <c r="H2021" s="131"/>
    </row>
    <row r="2022" spans="1:8" ht="12.75" customHeight="1">
      <c r="A2022" s="156"/>
      <c r="B2022" s="156"/>
      <c r="C2022" s="157"/>
      <c r="D2022" s="156"/>
      <c r="E2022" s="158"/>
      <c r="F2022" s="159"/>
      <c r="G2022" s="159"/>
      <c r="H2022" s="131"/>
    </row>
    <row r="2023" spans="1:8" ht="12.75" customHeight="1">
      <c r="A2023" s="684" t="s">
        <v>399</v>
      </c>
      <c r="B2023" s="585"/>
      <c r="C2023" s="585"/>
      <c r="D2023" s="585"/>
      <c r="E2023" s="585"/>
      <c r="F2023" s="586"/>
      <c r="G2023" s="160" t="e">
        <f>IF(F2021="","",(SUM(G2021:G2022)))</f>
        <v>#REF!</v>
      </c>
      <c r="H2023" s="131"/>
    </row>
    <row r="2024" spans="1:8" ht="12.75" customHeight="1">
      <c r="A2024" s="161"/>
      <c r="B2024" s="162"/>
      <c r="C2024" s="168"/>
      <c r="D2024" s="162"/>
      <c r="E2024" s="169"/>
      <c r="F2024" s="170"/>
      <c r="G2024" s="167"/>
      <c r="H2024" s="131"/>
    </row>
    <row r="2025" spans="1:8" ht="12.75" customHeight="1">
      <c r="A2025" s="683" t="s">
        <v>400</v>
      </c>
      <c r="B2025" s="585"/>
      <c r="C2025" s="585"/>
      <c r="D2025" s="585"/>
      <c r="E2025" s="585"/>
      <c r="F2025" s="585"/>
      <c r="G2025" s="586"/>
      <c r="H2025" s="131"/>
    </row>
    <row r="2026" spans="1:8" ht="12.75" customHeight="1">
      <c r="A2026" s="152" t="s">
        <v>381</v>
      </c>
      <c r="B2026" s="152" t="s">
        <v>32</v>
      </c>
      <c r="C2026" s="153" t="s">
        <v>396</v>
      </c>
      <c r="D2026" s="152" t="s">
        <v>127</v>
      </c>
      <c r="E2026" s="154" t="s">
        <v>68</v>
      </c>
      <c r="F2026" s="155" t="s">
        <v>397</v>
      </c>
      <c r="G2026" s="155" t="s">
        <v>398</v>
      </c>
      <c r="H2026" s="131"/>
    </row>
    <row r="2027" spans="1:8" ht="12.75" customHeight="1">
      <c r="A2027" s="156"/>
      <c r="B2027" s="156"/>
      <c r="C2027" s="157" t="str">
        <f>IF(B2027="","",IF(A2027="SINAPI",VLOOKUP(B2027,#REF!,2,0),IF(A2027="COTAÇÃO",VLOOKUP(B2027,#REF!,2,0))))</f>
        <v/>
      </c>
      <c r="D2027" s="156" t="str">
        <f>IF(B2027="","",IF(A2027="SINAPI",VLOOKUP(B2027,#REF!,3,0),IF(A2027="COTAÇÃO",VLOOKUP(B2027,#REF!,3,0))))</f>
        <v/>
      </c>
      <c r="E2027" s="158"/>
      <c r="F2027" s="159" t="str">
        <f>IF(B2027="","",IF('Planilha Orçamentária'!$H$2="NÃO DESONERADO",(IF(A2027="SINAPI",VLOOKUP(B2027,#REF!,4,0),IF(A2027="ORSE",VLOOKUP(B2027,#REF!,4,0),IF(A2027="COTAÇÃO",VLOOKUP(B2027,#REF!,13,0))))),(IF(A2027="SINAPI",VLOOKUP(B2027,#REF!,4,0),IF(A2027="ORSE",VLOOKUP(B2027,#REF!,4,0),IF(A2027="COTAÇÃO",VLOOKUP(B2027,#REF!,13,0)))))))</f>
        <v/>
      </c>
      <c r="G2027" s="159" t="str">
        <f t="shared" ref="G2027:G2028" si="56">IF(D2027="","",E2027*F2027)</f>
        <v/>
      </c>
      <c r="H2027" s="131"/>
    </row>
    <row r="2028" spans="1:8" ht="12.75" customHeight="1">
      <c r="A2028" s="156"/>
      <c r="B2028" s="156"/>
      <c r="C2028" s="157" t="str">
        <f>IF(B2028="","",IF(A2028="SINAPI",VLOOKUP(B2028,#REF!,2,0),IF(A2028="COTAÇÃO",VLOOKUP(B2028,#REF!,2,0))))</f>
        <v/>
      </c>
      <c r="D2028" s="156" t="str">
        <f>IF(B2028="","",IF(A2028="SINAPI",VLOOKUP(B2028,#REF!,3,0),IF(A2028="COTAÇÃO",VLOOKUP(B2028,#REF!,3,0))))</f>
        <v/>
      </c>
      <c r="E2028" s="158"/>
      <c r="F2028" s="159" t="str">
        <f>IF(B2028="","",IF('Planilha Orçamentária'!$H$2="NÃO DESONERADO",(IF(A2028="SINAPI",VLOOKUP(B2028,#REF!,4,0),IF(A2028="ORSE",VLOOKUP(B2028,#REF!,4,0),IF(A2028="COTAÇÃO",VLOOKUP(B2028,#REF!,13,0))))),(IF(A2028="SINAPI",VLOOKUP(B2028,#REF!,4,0),IF(A2028="ORSE",VLOOKUP(B2028,#REF!,4,0),IF(A2028="COTAÇÃO",VLOOKUP(B2028,#REF!,13,0)))))))</f>
        <v/>
      </c>
      <c r="G2028" s="159" t="str">
        <f t="shared" si="56"/>
        <v/>
      </c>
      <c r="H2028" s="131"/>
    </row>
    <row r="2029" spans="1:8" ht="12.75" customHeight="1">
      <c r="A2029" s="684" t="s">
        <v>399</v>
      </c>
      <c r="B2029" s="585"/>
      <c r="C2029" s="585"/>
      <c r="D2029" s="585"/>
      <c r="E2029" s="585"/>
      <c r="F2029" s="586"/>
      <c r="G2029" s="160" t="str">
        <f>IF(F2027="","",(SUM(G2027:G2028)))</f>
        <v/>
      </c>
      <c r="H2029" s="131"/>
    </row>
    <row r="2030" spans="1:8" ht="12.75" customHeight="1">
      <c r="A2030" s="161"/>
      <c r="B2030" s="162"/>
      <c r="C2030" s="171"/>
      <c r="D2030" s="172"/>
      <c r="E2030" s="173"/>
      <c r="F2030" s="174"/>
      <c r="G2030" s="175"/>
      <c r="H2030" s="131"/>
    </row>
    <row r="2031" spans="1:8" ht="12.75" customHeight="1">
      <c r="A2031" s="685" t="s">
        <v>401</v>
      </c>
      <c r="B2031" s="585"/>
      <c r="C2031" s="585"/>
      <c r="D2031" s="585"/>
      <c r="E2031" s="585"/>
      <c r="F2031" s="686"/>
      <c r="G2031" s="176" t="e">
        <f>SUM(G2017,G2023,G2029)</f>
        <v>#REF!</v>
      </c>
      <c r="H2031" s="131"/>
    </row>
    <row r="2032" spans="1:8" ht="12.75" customHeight="1">
      <c r="A2032" s="197"/>
      <c r="B2032" s="197"/>
      <c r="C2032" s="197"/>
      <c r="D2032" s="197"/>
      <c r="E2032" s="197"/>
      <c r="F2032" s="197"/>
      <c r="G2032" s="238"/>
      <c r="H2032" s="131"/>
    </row>
    <row r="2033" spans="1:8" ht="12.75" customHeight="1">
      <c r="A2033" s="197"/>
      <c r="B2033" s="197"/>
      <c r="C2033" s="197"/>
      <c r="D2033" s="197"/>
      <c r="E2033" s="197"/>
      <c r="F2033" s="197"/>
      <c r="G2033" s="238"/>
      <c r="H2033" s="131"/>
    </row>
    <row r="2034" spans="1:8" ht="12.75" customHeight="1">
      <c r="A2034" s="17"/>
      <c r="B2034" s="18"/>
      <c r="C2034" s="116"/>
      <c r="D2034" s="18"/>
      <c r="E2034" s="18"/>
      <c r="F2034" s="128"/>
      <c r="G2034" s="31"/>
      <c r="H2034" s="131"/>
    </row>
    <row r="2035" spans="1:8" ht="12.75" customHeight="1">
      <c r="A2035" s="193" t="s">
        <v>32</v>
      </c>
      <c r="B2035" s="194" t="s">
        <v>24</v>
      </c>
      <c r="C2035" s="687" t="s">
        <v>67</v>
      </c>
      <c r="D2035" s="589"/>
      <c r="E2035" s="589"/>
      <c r="F2035" s="596"/>
      <c r="G2035" s="195" t="s">
        <v>27</v>
      </c>
      <c r="H2035" s="131"/>
    </row>
    <row r="2036" spans="1:8" ht="12.75" customHeight="1">
      <c r="A2036" s="182" t="s">
        <v>698</v>
      </c>
      <c r="B2036" s="183" t="s">
        <v>699</v>
      </c>
      <c r="C2036" s="688" t="s">
        <v>700</v>
      </c>
      <c r="D2036" s="689"/>
      <c r="E2036" s="689"/>
      <c r="F2036" s="149" t="e">
        <f>G2055</f>
        <v>#REF!</v>
      </c>
      <c r="G2036" s="196" t="s">
        <v>127</v>
      </c>
      <c r="H2036" s="131"/>
    </row>
    <row r="2037" spans="1:8" ht="12.75" customHeight="1">
      <c r="A2037" s="690" t="s">
        <v>395</v>
      </c>
      <c r="B2037" s="689"/>
      <c r="C2037" s="689"/>
      <c r="D2037" s="689"/>
      <c r="E2037" s="689"/>
      <c r="F2037" s="689"/>
      <c r="G2037" s="591"/>
      <c r="H2037" s="131"/>
    </row>
    <row r="2038" spans="1:8" ht="12.75" customHeight="1">
      <c r="A2038" s="152" t="s">
        <v>381</v>
      </c>
      <c r="B2038" s="152" t="s">
        <v>32</v>
      </c>
      <c r="C2038" s="153" t="s">
        <v>396</v>
      </c>
      <c r="D2038" s="152" t="s">
        <v>127</v>
      </c>
      <c r="E2038" s="154" t="s">
        <v>68</v>
      </c>
      <c r="F2038" s="155" t="s">
        <v>397</v>
      </c>
      <c r="G2038" s="155" t="s">
        <v>398</v>
      </c>
      <c r="H2038" s="131"/>
    </row>
    <row r="2039" spans="1:8" ht="12.75" customHeight="1">
      <c r="A2039" s="156"/>
      <c r="B2039" s="156"/>
      <c r="C2039" s="157"/>
      <c r="D2039" s="156"/>
      <c r="E2039" s="158"/>
      <c r="F2039" s="159"/>
      <c r="G2039" s="159"/>
      <c r="H2039" s="131"/>
    </row>
    <row r="2040" spans="1:8" ht="12.75" customHeight="1">
      <c r="A2040" s="156"/>
      <c r="B2040" s="156"/>
      <c r="C2040" s="157"/>
      <c r="D2040" s="156"/>
      <c r="E2040" s="158"/>
      <c r="F2040" s="159"/>
      <c r="G2040" s="159"/>
      <c r="H2040" s="131"/>
    </row>
    <row r="2041" spans="1:8" ht="12.75" customHeight="1">
      <c r="A2041" s="684" t="s">
        <v>399</v>
      </c>
      <c r="B2041" s="585"/>
      <c r="C2041" s="585"/>
      <c r="D2041" s="585"/>
      <c r="E2041" s="585"/>
      <c r="F2041" s="586"/>
      <c r="G2041" s="160" t="str">
        <f>IF(F2039="","",(SUM(G2039:G2040)))</f>
        <v/>
      </c>
      <c r="H2041" s="131"/>
    </row>
    <row r="2042" spans="1:8" ht="12.75" customHeight="1">
      <c r="A2042" s="161"/>
      <c r="B2042" s="162"/>
      <c r="C2042" s="163"/>
      <c r="D2042" s="164"/>
      <c r="E2042" s="165"/>
      <c r="F2042" s="166"/>
      <c r="G2042" s="167"/>
      <c r="H2042" s="131"/>
    </row>
    <row r="2043" spans="1:8" ht="12.75" customHeight="1">
      <c r="A2043" s="683" t="s">
        <v>386</v>
      </c>
      <c r="B2043" s="585"/>
      <c r="C2043" s="585"/>
      <c r="D2043" s="585"/>
      <c r="E2043" s="585"/>
      <c r="F2043" s="585"/>
      <c r="G2043" s="586"/>
      <c r="H2043" s="131"/>
    </row>
    <row r="2044" spans="1:8" ht="12.75" customHeight="1">
      <c r="A2044" s="152" t="s">
        <v>381</v>
      </c>
      <c r="B2044" s="152" t="s">
        <v>32</v>
      </c>
      <c r="C2044" s="153" t="s">
        <v>396</v>
      </c>
      <c r="D2044" s="152" t="s">
        <v>127</v>
      </c>
      <c r="E2044" s="154" t="s">
        <v>68</v>
      </c>
      <c r="F2044" s="155" t="s">
        <v>397</v>
      </c>
      <c r="G2044" s="155" t="s">
        <v>398</v>
      </c>
      <c r="H2044" s="131"/>
    </row>
    <row r="2045" spans="1:8" ht="12.75" customHeight="1">
      <c r="A2045" s="156" t="s">
        <v>418</v>
      </c>
      <c r="B2045" s="156" t="s">
        <v>701</v>
      </c>
      <c r="C2045" s="157" t="e">
        <f>VLOOKUP(B2045,#REF!,2,0)</f>
        <v>#REF!</v>
      </c>
      <c r="D2045" s="156" t="e">
        <f>VLOOKUP(B2045,#REF!,3,0)</f>
        <v>#REF!</v>
      </c>
      <c r="E2045" s="158">
        <v>1</v>
      </c>
      <c r="F2045" s="159" t="e">
        <f>VLOOKUP(B2045,#REF!,13,0)</f>
        <v>#REF!</v>
      </c>
      <c r="G2045" s="159" t="e">
        <f>IF(D2045="","",E2045*F2045)</f>
        <v>#REF!</v>
      </c>
      <c r="H2045" s="131"/>
    </row>
    <row r="2046" spans="1:8" ht="12.75" customHeight="1">
      <c r="A2046" s="156"/>
      <c r="B2046" s="156"/>
      <c r="C2046" s="157"/>
      <c r="D2046" s="156"/>
      <c r="E2046" s="158"/>
      <c r="F2046" s="159"/>
      <c r="G2046" s="159"/>
      <c r="H2046" s="131"/>
    </row>
    <row r="2047" spans="1:8" ht="12.75" customHeight="1">
      <c r="A2047" s="684" t="s">
        <v>399</v>
      </c>
      <c r="B2047" s="585"/>
      <c r="C2047" s="585"/>
      <c r="D2047" s="585"/>
      <c r="E2047" s="585"/>
      <c r="F2047" s="586"/>
      <c r="G2047" s="160" t="e">
        <f>IF(F2045="","",(SUM(G2045:G2046)))</f>
        <v>#REF!</v>
      </c>
      <c r="H2047" s="131"/>
    </row>
    <row r="2048" spans="1:8" ht="12.75" customHeight="1">
      <c r="A2048" s="161"/>
      <c r="B2048" s="162"/>
      <c r="C2048" s="168"/>
      <c r="D2048" s="162"/>
      <c r="E2048" s="169"/>
      <c r="F2048" s="170"/>
      <c r="G2048" s="167"/>
      <c r="H2048" s="131"/>
    </row>
    <row r="2049" spans="1:8" ht="12.75" customHeight="1">
      <c r="A2049" s="683" t="s">
        <v>400</v>
      </c>
      <c r="B2049" s="585"/>
      <c r="C2049" s="585"/>
      <c r="D2049" s="585"/>
      <c r="E2049" s="585"/>
      <c r="F2049" s="585"/>
      <c r="G2049" s="586"/>
      <c r="H2049" s="131"/>
    </row>
    <row r="2050" spans="1:8" ht="12.75" customHeight="1">
      <c r="A2050" s="152" t="s">
        <v>381</v>
      </c>
      <c r="B2050" s="152" t="s">
        <v>32</v>
      </c>
      <c r="C2050" s="153" t="s">
        <v>396</v>
      </c>
      <c r="D2050" s="152" t="s">
        <v>127</v>
      </c>
      <c r="E2050" s="154" t="s">
        <v>68</v>
      </c>
      <c r="F2050" s="155" t="s">
        <v>397</v>
      </c>
      <c r="G2050" s="155" t="s">
        <v>398</v>
      </c>
      <c r="H2050" s="131"/>
    </row>
    <row r="2051" spans="1:8" ht="12.75" customHeight="1">
      <c r="A2051" s="156"/>
      <c r="B2051" s="156"/>
      <c r="C2051" s="157" t="str">
        <f>IF(B2051="","",IF(A2051="SINAPI",VLOOKUP(B2051,#REF!,2,0),IF(A2051="COTAÇÃO",VLOOKUP(B2051,#REF!,2,0))))</f>
        <v/>
      </c>
      <c r="D2051" s="156" t="str">
        <f>IF(B2051="","",IF(A2051="SINAPI",VLOOKUP(B2051,#REF!,3,0),IF(A2051="COTAÇÃO",VLOOKUP(B2051,#REF!,3,0))))</f>
        <v/>
      </c>
      <c r="E2051" s="158"/>
      <c r="F2051" s="159" t="str">
        <f>IF(B2051="","",IF('Planilha Orçamentária'!$H$2="NÃO DESONERADO",(IF(A2051="SINAPI",VLOOKUP(B2051,#REF!,4,0),IF(A2051="ORSE",VLOOKUP(B2051,#REF!,4,0),IF(A2051="COTAÇÃO",VLOOKUP(B2051,#REF!,13,0))))),(IF(A2051="SINAPI",VLOOKUP(B2051,#REF!,4,0),IF(A2051="ORSE",VLOOKUP(B2051,#REF!,4,0),IF(A2051="COTAÇÃO",VLOOKUP(B2051,#REF!,13,0)))))))</f>
        <v/>
      </c>
      <c r="G2051" s="159" t="str">
        <f t="shared" ref="G2051:G2052" si="57">IF(D2051="","",E2051*F2051)</f>
        <v/>
      </c>
      <c r="H2051" s="131"/>
    </row>
    <row r="2052" spans="1:8" ht="12.75" customHeight="1">
      <c r="A2052" s="156"/>
      <c r="B2052" s="156"/>
      <c r="C2052" s="157" t="str">
        <f>IF(B2052="","",IF(A2052="SINAPI",VLOOKUP(B2052,#REF!,2,0),IF(A2052="COTAÇÃO",VLOOKUP(B2052,#REF!,2,0))))</f>
        <v/>
      </c>
      <c r="D2052" s="156" t="str">
        <f>IF(B2052="","",IF(A2052="SINAPI",VLOOKUP(B2052,#REF!,3,0),IF(A2052="COTAÇÃO",VLOOKUP(B2052,#REF!,3,0))))</f>
        <v/>
      </c>
      <c r="E2052" s="158"/>
      <c r="F2052" s="159" t="str">
        <f>IF(B2052="","",IF('Planilha Orçamentária'!$H$2="NÃO DESONERADO",(IF(A2052="SINAPI",VLOOKUP(B2052,#REF!,4,0),IF(A2052="ORSE",VLOOKUP(B2052,#REF!,4,0),IF(A2052="COTAÇÃO",VLOOKUP(B2052,#REF!,13,0))))),(IF(A2052="SINAPI",VLOOKUP(B2052,#REF!,4,0),IF(A2052="ORSE",VLOOKUP(B2052,#REF!,4,0),IF(A2052="COTAÇÃO",VLOOKUP(B2052,#REF!,13,0)))))))</f>
        <v/>
      </c>
      <c r="G2052" s="159" t="str">
        <f t="shared" si="57"/>
        <v/>
      </c>
      <c r="H2052" s="131"/>
    </row>
    <row r="2053" spans="1:8" ht="12.75" customHeight="1">
      <c r="A2053" s="684" t="s">
        <v>399</v>
      </c>
      <c r="B2053" s="585"/>
      <c r="C2053" s="585"/>
      <c r="D2053" s="585"/>
      <c r="E2053" s="585"/>
      <c r="F2053" s="586"/>
      <c r="G2053" s="160" t="str">
        <f>IF(F2051="","",(SUM(G2051:G2052)))</f>
        <v/>
      </c>
      <c r="H2053" s="131"/>
    </row>
    <row r="2054" spans="1:8" ht="12.75" customHeight="1">
      <c r="A2054" s="161"/>
      <c r="B2054" s="162"/>
      <c r="C2054" s="171"/>
      <c r="D2054" s="172"/>
      <c r="E2054" s="173"/>
      <c r="F2054" s="174"/>
      <c r="G2054" s="175"/>
      <c r="H2054" s="131"/>
    </row>
    <row r="2055" spans="1:8" ht="12.75" customHeight="1">
      <c r="A2055" s="685" t="s">
        <v>401</v>
      </c>
      <c r="B2055" s="585"/>
      <c r="C2055" s="585"/>
      <c r="D2055" s="585"/>
      <c r="E2055" s="585"/>
      <c r="F2055" s="686"/>
      <c r="G2055" s="176" t="e">
        <f>SUM(G2041,G2047,G2053)</f>
        <v>#REF!</v>
      </c>
      <c r="H2055" s="131"/>
    </row>
    <row r="2056" spans="1:8" ht="12.75" customHeight="1">
      <c r="A2056" s="197"/>
      <c r="B2056" s="197"/>
      <c r="C2056" s="197"/>
      <c r="D2056" s="197"/>
      <c r="E2056" s="197"/>
      <c r="F2056" s="197"/>
      <c r="G2056" s="238"/>
      <c r="H2056" s="131"/>
    </row>
    <row r="2057" spans="1:8" ht="12.75" customHeight="1">
      <c r="A2057" s="197"/>
      <c r="B2057" s="197"/>
      <c r="C2057" s="197"/>
      <c r="D2057" s="197"/>
      <c r="E2057" s="197"/>
      <c r="F2057" s="197"/>
      <c r="G2057" s="238"/>
      <c r="H2057" s="131"/>
    </row>
    <row r="2058" spans="1:8" ht="12.75" customHeight="1">
      <c r="A2058" s="17"/>
      <c r="B2058" s="18"/>
      <c r="C2058" s="116"/>
      <c r="D2058" s="18"/>
      <c r="E2058" s="18"/>
      <c r="F2058" s="128"/>
      <c r="G2058" s="31"/>
      <c r="H2058" s="131"/>
    </row>
    <row r="2059" spans="1:8" ht="12.75" customHeight="1">
      <c r="A2059" s="193" t="s">
        <v>32</v>
      </c>
      <c r="B2059" s="194" t="s">
        <v>24</v>
      </c>
      <c r="C2059" s="687" t="s">
        <v>67</v>
      </c>
      <c r="D2059" s="589"/>
      <c r="E2059" s="589"/>
      <c r="F2059" s="596"/>
      <c r="G2059" s="195" t="s">
        <v>27</v>
      </c>
      <c r="H2059" s="131"/>
    </row>
    <row r="2060" spans="1:8" ht="12.75" customHeight="1">
      <c r="A2060" s="182" t="s">
        <v>702</v>
      </c>
      <c r="B2060" s="183" t="s">
        <v>703</v>
      </c>
      <c r="C2060" s="688" t="s">
        <v>704</v>
      </c>
      <c r="D2060" s="689"/>
      <c r="E2060" s="689"/>
      <c r="F2060" s="149" t="e">
        <f>G2079</f>
        <v>#REF!</v>
      </c>
      <c r="G2060" s="196" t="s">
        <v>127</v>
      </c>
      <c r="H2060" s="131"/>
    </row>
    <row r="2061" spans="1:8" ht="12.75" customHeight="1">
      <c r="A2061" s="690" t="s">
        <v>395</v>
      </c>
      <c r="B2061" s="689"/>
      <c r="C2061" s="689"/>
      <c r="D2061" s="689"/>
      <c r="E2061" s="689"/>
      <c r="F2061" s="689"/>
      <c r="G2061" s="591"/>
      <c r="H2061" s="131"/>
    </row>
    <row r="2062" spans="1:8" ht="12.75" customHeight="1">
      <c r="A2062" s="152" t="s">
        <v>381</v>
      </c>
      <c r="B2062" s="152" t="s">
        <v>32</v>
      </c>
      <c r="C2062" s="153" t="s">
        <v>396</v>
      </c>
      <c r="D2062" s="152" t="s">
        <v>127</v>
      </c>
      <c r="E2062" s="154" t="s">
        <v>68</v>
      </c>
      <c r="F2062" s="155" t="s">
        <v>397</v>
      </c>
      <c r="G2062" s="155" t="s">
        <v>398</v>
      </c>
      <c r="H2062" s="131"/>
    </row>
    <row r="2063" spans="1:8" ht="12.75" customHeight="1">
      <c r="A2063" s="156"/>
      <c r="B2063" s="156"/>
      <c r="C2063" s="157"/>
      <c r="D2063" s="156"/>
      <c r="E2063" s="158"/>
      <c r="F2063" s="159"/>
      <c r="G2063" s="159"/>
      <c r="H2063" s="131"/>
    </row>
    <row r="2064" spans="1:8" ht="12.75" customHeight="1">
      <c r="A2064" s="156"/>
      <c r="B2064" s="156"/>
      <c r="C2064" s="157"/>
      <c r="D2064" s="156"/>
      <c r="E2064" s="158"/>
      <c r="F2064" s="159"/>
      <c r="G2064" s="159"/>
      <c r="H2064" s="131"/>
    </row>
    <row r="2065" spans="1:8" ht="12.75" customHeight="1">
      <c r="A2065" s="684" t="s">
        <v>399</v>
      </c>
      <c r="B2065" s="585"/>
      <c r="C2065" s="585"/>
      <c r="D2065" s="585"/>
      <c r="E2065" s="585"/>
      <c r="F2065" s="586"/>
      <c r="G2065" s="160" t="str">
        <f>IF(F2063="","",(SUM(G2063:G2064)))</f>
        <v/>
      </c>
      <c r="H2065" s="131"/>
    </row>
    <row r="2066" spans="1:8" ht="12.75" customHeight="1">
      <c r="A2066" s="161"/>
      <c r="B2066" s="162"/>
      <c r="C2066" s="163"/>
      <c r="D2066" s="164"/>
      <c r="E2066" s="165"/>
      <c r="F2066" s="166"/>
      <c r="G2066" s="167"/>
      <c r="H2066" s="131"/>
    </row>
    <row r="2067" spans="1:8" ht="12.75" customHeight="1">
      <c r="A2067" s="683" t="s">
        <v>386</v>
      </c>
      <c r="B2067" s="585"/>
      <c r="C2067" s="585"/>
      <c r="D2067" s="585"/>
      <c r="E2067" s="585"/>
      <c r="F2067" s="585"/>
      <c r="G2067" s="586"/>
      <c r="H2067" s="131"/>
    </row>
    <row r="2068" spans="1:8" ht="12.75" customHeight="1">
      <c r="A2068" s="152" t="s">
        <v>381</v>
      </c>
      <c r="B2068" s="152" t="s">
        <v>32</v>
      </c>
      <c r="C2068" s="153" t="s">
        <v>396</v>
      </c>
      <c r="D2068" s="152" t="s">
        <v>127</v>
      </c>
      <c r="E2068" s="154" t="s">
        <v>68</v>
      </c>
      <c r="F2068" s="155" t="s">
        <v>397</v>
      </c>
      <c r="G2068" s="155" t="s">
        <v>398</v>
      </c>
      <c r="H2068" s="131"/>
    </row>
    <row r="2069" spans="1:8" ht="12.75" customHeight="1">
      <c r="A2069" s="156" t="s">
        <v>418</v>
      </c>
      <c r="B2069" s="156" t="s">
        <v>705</v>
      </c>
      <c r="C2069" s="157" t="e">
        <f>VLOOKUP(B2069,#REF!,2,0)</f>
        <v>#REF!</v>
      </c>
      <c r="D2069" s="156" t="e">
        <f>VLOOKUP(B2069,#REF!,3,0)</f>
        <v>#REF!</v>
      </c>
      <c r="E2069" s="158">
        <v>1</v>
      </c>
      <c r="F2069" s="159" t="e">
        <f>VLOOKUP(B2069,#REF!,13,0)</f>
        <v>#REF!</v>
      </c>
      <c r="G2069" s="159" t="e">
        <f>IF(D2069="","",E2069*F2069)</f>
        <v>#REF!</v>
      </c>
      <c r="H2069" s="131"/>
    </row>
    <row r="2070" spans="1:8" ht="12.75" customHeight="1">
      <c r="A2070" s="156"/>
      <c r="B2070" s="156"/>
      <c r="C2070" s="157"/>
      <c r="D2070" s="156"/>
      <c r="E2070" s="158"/>
      <c r="F2070" s="159"/>
      <c r="G2070" s="159"/>
      <c r="H2070" s="131"/>
    </row>
    <row r="2071" spans="1:8" ht="12.75" customHeight="1">
      <c r="A2071" s="684" t="s">
        <v>399</v>
      </c>
      <c r="B2071" s="585"/>
      <c r="C2071" s="585"/>
      <c r="D2071" s="585"/>
      <c r="E2071" s="585"/>
      <c r="F2071" s="586"/>
      <c r="G2071" s="160" t="e">
        <f>IF(F2069="","",(SUM(G2069:G2070)))</f>
        <v>#REF!</v>
      </c>
      <c r="H2071" s="131"/>
    </row>
    <row r="2072" spans="1:8" ht="12.75" customHeight="1">
      <c r="A2072" s="161"/>
      <c r="B2072" s="162"/>
      <c r="C2072" s="168"/>
      <c r="D2072" s="162"/>
      <c r="E2072" s="169"/>
      <c r="F2072" s="170"/>
      <c r="G2072" s="167"/>
      <c r="H2072" s="131"/>
    </row>
    <row r="2073" spans="1:8" ht="12.75" customHeight="1">
      <c r="A2073" s="683" t="s">
        <v>400</v>
      </c>
      <c r="B2073" s="585"/>
      <c r="C2073" s="585"/>
      <c r="D2073" s="585"/>
      <c r="E2073" s="585"/>
      <c r="F2073" s="585"/>
      <c r="G2073" s="586"/>
      <c r="H2073" s="131"/>
    </row>
    <row r="2074" spans="1:8" ht="12.75" customHeight="1">
      <c r="A2074" s="152" t="s">
        <v>381</v>
      </c>
      <c r="B2074" s="152" t="s">
        <v>32</v>
      </c>
      <c r="C2074" s="153" t="s">
        <v>396</v>
      </c>
      <c r="D2074" s="152" t="s">
        <v>127</v>
      </c>
      <c r="E2074" s="154" t="s">
        <v>68</v>
      </c>
      <c r="F2074" s="155" t="s">
        <v>397</v>
      </c>
      <c r="G2074" s="155" t="s">
        <v>398</v>
      </c>
      <c r="H2074" s="131"/>
    </row>
    <row r="2075" spans="1:8" ht="12.75" customHeight="1">
      <c r="A2075" s="156"/>
      <c r="B2075" s="156"/>
      <c r="C2075" s="157" t="str">
        <f>IF(B2075="","",IF(A2075="SINAPI",VLOOKUP(B2075,#REF!,2,0),IF(A2075="COTAÇÃO",VLOOKUP(B2075,#REF!,2,0))))</f>
        <v/>
      </c>
      <c r="D2075" s="156" t="str">
        <f>IF(B2075="","",IF(A2075="SINAPI",VLOOKUP(B2075,#REF!,3,0),IF(A2075="COTAÇÃO",VLOOKUP(B2075,#REF!,3,0))))</f>
        <v/>
      </c>
      <c r="E2075" s="158"/>
      <c r="F2075" s="159" t="str">
        <f>IF(B2075="","",IF('Planilha Orçamentária'!$H$2="NÃO DESONERADO",(IF(A2075="SINAPI",VLOOKUP(B2075,#REF!,4,0),IF(A2075="ORSE",VLOOKUP(B2075,#REF!,4,0),IF(A2075="COTAÇÃO",VLOOKUP(B2075,#REF!,13,0))))),(IF(A2075="SINAPI",VLOOKUP(B2075,#REF!,4,0),IF(A2075="ORSE",VLOOKUP(B2075,#REF!,4,0),IF(A2075="COTAÇÃO",VLOOKUP(B2075,#REF!,13,0)))))))</f>
        <v/>
      </c>
      <c r="G2075" s="159" t="str">
        <f t="shared" ref="G2075:G2076" si="58">IF(D2075="","",E2075*F2075)</f>
        <v/>
      </c>
      <c r="H2075" s="131"/>
    </row>
    <row r="2076" spans="1:8" ht="12.75" customHeight="1">
      <c r="A2076" s="156"/>
      <c r="B2076" s="156"/>
      <c r="C2076" s="157" t="str">
        <f>IF(B2076="","",IF(A2076="SINAPI",VLOOKUP(B2076,#REF!,2,0),IF(A2076="COTAÇÃO",VLOOKUP(B2076,#REF!,2,0))))</f>
        <v/>
      </c>
      <c r="D2076" s="156" t="str">
        <f>IF(B2076="","",IF(A2076="SINAPI",VLOOKUP(B2076,#REF!,3,0),IF(A2076="COTAÇÃO",VLOOKUP(B2076,#REF!,3,0))))</f>
        <v/>
      </c>
      <c r="E2076" s="158"/>
      <c r="F2076" s="159" t="str">
        <f>IF(B2076="","",IF('Planilha Orçamentária'!$H$2="NÃO DESONERADO",(IF(A2076="SINAPI",VLOOKUP(B2076,#REF!,4,0),IF(A2076="ORSE",VLOOKUP(B2076,#REF!,4,0),IF(A2076="COTAÇÃO",VLOOKUP(B2076,#REF!,13,0))))),(IF(A2076="SINAPI",VLOOKUP(B2076,#REF!,4,0),IF(A2076="ORSE",VLOOKUP(B2076,#REF!,4,0),IF(A2076="COTAÇÃO",VLOOKUP(B2076,#REF!,13,0)))))))</f>
        <v/>
      </c>
      <c r="G2076" s="159" t="str">
        <f t="shared" si="58"/>
        <v/>
      </c>
      <c r="H2076" s="131"/>
    </row>
    <row r="2077" spans="1:8" ht="12.75" customHeight="1">
      <c r="A2077" s="684" t="s">
        <v>399</v>
      </c>
      <c r="B2077" s="585"/>
      <c r="C2077" s="585"/>
      <c r="D2077" s="585"/>
      <c r="E2077" s="585"/>
      <c r="F2077" s="586"/>
      <c r="G2077" s="160" t="str">
        <f>IF(F2075="","",(SUM(G2075:G2076)))</f>
        <v/>
      </c>
      <c r="H2077" s="131"/>
    </row>
    <row r="2078" spans="1:8" ht="12.75" customHeight="1">
      <c r="A2078" s="161"/>
      <c r="B2078" s="162"/>
      <c r="C2078" s="171"/>
      <c r="D2078" s="172"/>
      <c r="E2078" s="173"/>
      <c r="F2078" s="174"/>
      <c r="G2078" s="175"/>
      <c r="H2078" s="131"/>
    </row>
    <row r="2079" spans="1:8" ht="12.75" customHeight="1">
      <c r="A2079" s="685" t="s">
        <v>401</v>
      </c>
      <c r="B2079" s="585"/>
      <c r="C2079" s="585"/>
      <c r="D2079" s="585"/>
      <c r="E2079" s="585"/>
      <c r="F2079" s="686"/>
      <c r="G2079" s="176" t="e">
        <f>SUM(G2065,G2071,G2077)</f>
        <v>#REF!</v>
      </c>
      <c r="H2079" s="131"/>
    </row>
    <row r="2080" spans="1:8" ht="12.75" customHeight="1">
      <c r="A2080" s="197"/>
      <c r="B2080" s="197"/>
      <c r="C2080" s="197"/>
      <c r="D2080" s="197"/>
      <c r="E2080" s="197"/>
      <c r="F2080" s="197"/>
      <c r="G2080" s="238"/>
      <c r="H2080" s="131"/>
    </row>
    <row r="2081" spans="1:8" ht="12.75" customHeight="1">
      <c r="A2081" s="197"/>
      <c r="B2081" s="197"/>
      <c r="C2081" s="197"/>
      <c r="D2081" s="197"/>
      <c r="E2081" s="197"/>
      <c r="F2081" s="197"/>
      <c r="G2081" s="238"/>
      <c r="H2081" s="131"/>
    </row>
    <row r="2082" spans="1:8" ht="12.75" customHeight="1">
      <c r="A2082" s="17"/>
      <c r="B2082" s="18"/>
      <c r="C2082" s="116"/>
      <c r="D2082" s="18"/>
      <c r="E2082" s="18"/>
      <c r="F2082" s="128"/>
      <c r="G2082" s="31"/>
      <c r="H2082" s="131"/>
    </row>
    <row r="2083" spans="1:8" ht="12.75" customHeight="1">
      <c r="A2083" s="193" t="s">
        <v>32</v>
      </c>
      <c r="B2083" s="194" t="s">
        <v>24</v>
      </c>
      <c r="C2083" s="687" t="s">
        <v>67</v>
      </c>
      <c r="D2083" s="589"/>
      <c r="E2083" s="589"/>
      <c r="F2083" s="596"/>
      <c r="G2083" s="195" t="s">
        <v>27</v>
      </c>
      <c r="H2083" s="131"/>
    </row>
    <row r="2084" spans="1:8" ht="12.75" customHeight="1">
      <c r="A2084" s="182" t="s">
        <v>706</v>
      </c>
      <c r="B2084" s="183" t="s">
        <v>707</v>
      </c>
      <c r="C2084" s="688" t="s">
        <v>708</v>
      </c>
      <c r="D2084" s="689"/>
      <c r="E2084" s="689"/>
      <c r="F2084" s="149" t="e">
        <f>G2103</f>
        <v>#REF!</v>
      </c>
      <c r="G2084" s="196" t="s">
        <v>127</v>
      </c>
      <c r="H2084" s="131"/>
    </row>
    <row r="2085" spans="1:8" ht="12.75" customHeight="1">
      <c r="A2085" s="690" t="s">
        <v>395</v>
      </c>
      <c r="B2085" s="689"/>
      <c r="C2085" s="689"/>
      <c r="D2085" s="689"/>
      <c r="E2085" s="689"/>
      <c r="F2085" s="689"/>
      <c r="G2085" s="591"/>
      <c r="H2085" s="131"/>
    </row>
    <row r="2086" spans="1:8" ht="12.75" customHeight="1">
      <c r="A2086" s="152" t="s">
        <v>381</v>
      </c>
      <c r="B2086" s="152" t="s">
        <v>32</v>
      </c>
      <c r="C2086" s="153" t="s">
        <v>396</v>
      </c>
      <c r="D2086" s="152" t="s">
        <v>127</v>
      </c>
      <c r="E2086" s="154" t="s">
        <v>68</v>
      </c>
      <c r="F2086" s="155" t="s">
        <v>397</v>
      </c>
      <c r="G2086" s="155" t="s">
        <v>398</v>
      </c>
      <c r="H2086" s="131"/>
    </row>
    <row r="2087" spans="1:8" ht="12.75" customHeight="1">
      <c r="A2087" s="156"/>
      <c r="B2087" s="156"/>
      <c r="C2087" s="157"/>
      <c r="D2087" s="156"/>
      <c r="E2087" s="158"/>
      <c r="F2087" s="159"/>
      <c r="G2087" s="159"/>
      <c r="H2087" s="131"/>
    </row>
    <row r="2088" spans="1:8" ht="12.75" customHeight="1">
      <c r="A2088" s="156"/>
      <c r="B2088" s="156"/>
      <c r="C2088" s="157"/>
      <c r="D2088" s="156"/>
      <c r="E2088" s="158"/>
      <c r="F2088" s="159"/>
      <c r="G2088" s="159"/>
      <c r="H2088" s="131"/>
    </row>
    <row r="2089" spans="1:8" ht="12.75" customHeight="1">
      <c r="A2089" s="684" t="s">
        <v>399</v>
      </c>
      <c r="B2089" s="585"/>
      <c r="C2089" s="585"/>
      <c r="D2089" s="585"/>
      <c r="E2089" s="585"/>
      <c r="F2089" s="586"/>
      <c r="G2089" s="160" t="str">
        <f>IF(F2087="","",(SUM(G2087:G2088)))</f>
        <v/>
      </c>
      <c r="H2089" s="131"/>
    </row>
    <row r="2090" spans="1:8" ht="12.75" customHeight="1">
      <c r="A2090" s="161"/>
      <c r="B2090" s="162"/>
      <c r="C2090" s="163"/>
      <c r="D2090" s="164"/>
      <c r="E2090" s="165"/>
      <c r="F2090" s="166"/>
      <c r="G2090" s="167"/>
      <c r="H2090" s="131"/>
    </row>
    <row r="2091" spans="1:8" ht="12.75" customHeight="1">
      <c r="A2091" s="683" t="s">
        <v>386</v>
      </c>
      <c r="B2091" s="585"/>
      <c r="C2091" s="585"/>
      <c r="D2091" s="585"/>
      <c r="E2091" s="585"/>
      <c r="F2091" s="585"/>
      <c r="G2091" s="586"/>
      <c r="H2091" s="131"/>
    </row>
    <row r="2092" spans="1:8" ht="12.75" customHeight="1">
      <c r="A2092" s="152" t="s">
        <v>381</v>
      </c>
      <c r="B2092" s="152" t="s">
        <v>32</v>
      </c>
      <c r="C2092" s="153" t="s">
        <v>396</v>
      </c>
      <c r="D2092" s="152" t="s">
        <v>127</v>
      </c>
      <c r="E2092" s="154" t="s">
        <v>68</v>
      </c>
      <c r="F2092" s="155" t="s">
        <v>397</v>
      </c>
      <c r="G2092" s="155" t="s">
        <v>398</v>
      </c>
      <c r="H2092" s="131"/>
    </row>
    <row r="2093" spans="1:8" ht="12.75" customHeight="1">
      <c r="A2093" s="156" t="s">
        <v>418</v>
      </c>
      <c r="B2093" s="156" t="s">
        <v>709</v>
      </c>
      <c r="C2093" s="157" t="e">
        <f>VLOOKUP(B2093,#REF!,2,0)</f>
        <v>#REF!</v>
      </c>
      <c r="D2093" s="156" t="e">
        <f>VLOOKUP(B2093,#REF!,3,0)</f>
        <v>#REF!</v>
      </c>
      <c r="E2093" s="158">
        <v>1</v>
      </c>
      <c r="F2093" s="159" t="e">
        <f>VLOOKUP(B2093,#REF!,13,0)</f>
        <v>#REF!</v>
      </c>
      <c r="G2093" s="159" t="e">
        <f>IF(D2093="","",E2093*F2093)</f>
        <v>#REF!</v>
      </c>
      <c r="H2093" s="131"/>
    </row>
    <row r="2094" spans="1:8" ht="12.75" customHeight="1">
      <c r="A2094" s="156"/>
      <c r="B2094" s="156"/>
      <c r="C2094" s="157"/>
      <c r="D2094" s="156"/>
      <c r="E2094" s="158"/>
      <c r="F2094" s="159"/>
      <c r="G2094" s="159"/>
      <c r="H2094" s="131"/>
    </row>
    <row r="2095" spans="1:8" ht="12.75" customHeight="1">
      <c r="A2095" s="684" t="s">
        <v>399</v>
      </c>
      <c r="B2095" s="585"/>
      <c r="C2095" s="585"/>
      <c r="D2095" s="585"/>
      <c r="E2095" s="585"/>
      <c r="F2095" s="586"/>
      <c r="G2095" s="160" t="e">
        <f>IF(F2093="","",(SUM(G2093:G2094)))</f>
        <v>#REF!</v>
      </c>
      <c r="H2095" s="131"/>
    </row>
    <row r="2096" spans="1:8" ht="12.75" customHeight="1">
      <c r="A2096" s="161"/>
      <c r="B2096" s="162"/>
      <c r="C2096" s="168"/>
      <c r="D2096" s="162"/>
      <c r="E2096" s="169"/>
      <c r="F2096" s="170"/>
      <c r="G2096" s="167"/>
      <c r="H2096" s="131"/>
    </row>
    <row r="2097" spans="1:8" ht="12.75" customHeight="1">
      <c r="A2097" s="683" t="s">
        <v>400</v>
      </c>
      <c r="B2097" s="585"/>
      <c r="C2097" s="585"/>
      <c r="D2097" s="585"/>
      <c r="E2097" s="585"/>
      <c r="F2097" s="585"/>
      <c r="G2097" s="586"/>
      <c r="H2097" s="131"/>
    </row>
    <row r="2098" spans="1:8" ht="12.75" customHeight="1">
      <c r="A2098" s="152" t="s">
        <v>381</v>
      </c>
      <c r="B2098" s="152" t="s">
        <v>32</v>
      </c>
      <c r="C2098" s="153" t="s">
        <v>396</v>
      </c>
      <c r="D2098" s="152" t="s">
        <v>127</v>
      </c>
      <c r="E2098" s="154" t="s">
        <v>68</v>
      </c>
      <c r="F2098" s="155" t="s">
        <v>397</v>
      </c>
      <c r="G2098" s="155" t="s">
        <v>398</v>
      </c>
      <c r="H2098" s="131"/>
    </row>
    <row r="2099" spans="1:8" ht="12.75" customHeight="1">
      <c r="A2099" s="156"/>
      <c r="B2099" s="156"/>
      <c r="C2099" s="157" t="str">
        <f>IF(B2099="","",IF(A2099="SINAPI",VLOOKUP(B2099,#REF!,2,0),IF(A2099="COTAÇÃO",VLOOKUP(B2099,#REF!,2,0))))</f>
        <v/>
      </c>
      <c r="D2099" s="156" t="str">
        <f>IF(B2099="","",IF(A2099="SINAPI",VLOOKUP(B2099,#REF!,3,0),IF(A2099="COTAÇÃO",VLOOKUP(B2099,#REF!,3,0))))</f>
        <v/>
      </c>
      <c r="E2099" s="158"/>
      <c r="F2099" s="159" t="str">
        <f>IF(B2099="","",IF('Planilha Orçamentária'!$H$2="NÃO DESONERADO",(IF(A2099="SINAPI",VLOOKUP(B2099,#REF!,4,0),IF(A2099="ORSE",VLOOKUP(B2099,#REF!,4,0),IF(A2099="COTAÇÃO",VLOOKUP(B2099,#REF!,13,0))))),(IF(A2099="SINAPI",VLOOKUP(B2099,#REF!,4,0),IF(A2099="ORSE",VLOOKUP(B2099,#REF!,4,0),IF(A2099="COTAÇÃO",VLOOKUP(B2099,#REF!,13,0)))))))</f>
        <v/>
      </c>
      <c r="G2099" s="159" t="str">
        <f t="shared" ref="G2099:G2100" si="59">IF(D2099="","",E2099*F2099)</f>
        <v/>
      </c>
      <c r="H2099" s="131"/>
    </row>
    <row r="2100" spans="1:8" ht="12.75" customHeight="1">
      <c r="A2100" s="156"/>
      <c r="B2100" s="156"/>
      <c r="C2100" s="157" t="str">
        <f>IF(B2100="","",IF(A2100="SINAPI",VLOOKUP(B2100,#REF!,2,0),IF(A2100="COTAÇÃO",VLOOKUP(B2100,#REF!,2,0))))</f>
        <v/>
      </c>
      <c r="D2100" s="156" t="str">
        <f>IF(B2100="","",IF(A2100="SINAPI",VLOOKUP(B2100,#REF!,3,0),IF(A2100="COTAÇÃO",VLOOKUP(B2100,#REF!,3,0))))</f>
        <v/>
      </c>
      <c r="E2100" s="158"/>
      <c r="F2100" s="159" t="str">
        <f>IF(B2100="","",IF('Planilha Orçamentária'!$H$2="NÃO DESONERADO",(IF(A2100="SINAPI",VLOOKUP(B2100,#REF!,4,0),IF(A2100="ORSE",VLOOKUP(B2100,#REF!,4,0),IF(A2100="COTAÇÃO",VLOOKUP(B2100,#REF!,13,0))))),(IF(A2100="SINAPI",VLOOKUP(B2100,#REF!,4,0),IF(A2100="ORSE",VLOOKUP(B2100,#REF!,4,0),IF(A2100="COTAÇÃO",VLOOKUP(B2100,#REF!,13,0)))))))</f>
        <v/>
      </c>
      <c r="G2100" s="159" t="str">
        <f t="shared" si="59"/>
        <v/>
      </c>
      <c r="H2100" s="131"/>
    </row>
    <row r="2101" spans="1:8" ht="12.75" customHeight="1">
      <c r="A2101" s="684" t="s">
        <v>399</v>
      </c>
      <c r="B2101" s="585"/>
      <c r="C2101" s="585"/>
      <c r="D2101" s="585"/>
      <c r="E2101" s="585"/>
      <c r="F2101" s="586"/>
      <c r="G2101" s="160" t="str">
        <f>IF(F2099="","",(SUM(G2099:G2100)))</f>
        <v/>
      </c>
      <c r="H2101" s="131"/>
    </row>
    <row r="2102" spans="1:8" ht="12.75" customHeight="1">
      <c r="A2102" s="161"/>
      <c r="B2102" s="162"/>
      <c r="C2102" s="171"/>
      <c r="D2102" s="172"/>
      <c r="E2102" s="173"/>
      <c r="F2102" s="174"/>
      <c r="G2102" s="175"/>
      <c r="H2102" s="131"/>
    </row>
    <row r="2103" spans="1:8" ht="12.75" customHeight="1">
      <c r="A2103" s="685" t="s">
        <v>401</v>
      </c>
      <c r="B2103" s="585"/>
      <c r="C2103" s="585"/>
      <c r="D2103" s="585"/>
      <c r="E2103" s="585"/>
      <c r="F2103" s="686"/>
      <c r="G2103" s="176" t="e">
        <f>SUM(G2089,G2095,G2101)</f>
        <v>#REF!</v>
      </c>
      <c r="H2103" s="131"/>
    </row>
    <row r="2104" spans="1:8" ht="12.75" customHeight="1">
      <c r="A2104" s="197"/>
      <c r="B2104" s="197"/>
      <c r="C2104" s="197"/>
      <c r="D2104" s="197"/>
      <c r="E2104" s="197"/>
      <c r="F2104" s="197"/>
      <c r="G2104" s="238"/>
      <c r="H2104" s="131"/>
    </row>
    <row r="2105" spans="1:8" ht="12.75" customHeight="1">
      <c r="A2105" s="197"/>
      <c r="B2105" s="197"/>
      <c r="C2105" s="197"/>
      <c r="D2105" s="197"/>
      <c r="E2105" s="197"/>
      <c r="F2105" s="197"/>
      <c r="G2105" s="238"/>
      <c r="H2105" s="131"/>
    </row>
    <row r="2106" spans="1:8" ht="12.75" customHeight="1">
      <c r="A2106" s="17"/>
      <c r="B2106" s="18"/>
      <c r="C2106" s="116"/>
      <c r="D2106" s="18"/>
      <c r="E2106" s="18"/>
      <c r="F2106" s="128"/>
      <c r="G2106" s="31"/>
      <c r="H2106" s="131"/>
    </row>
    <row r="2107" spans="1:8" ht="12.75" customHeight="1">
      <c r="A2107" s="193" t="s">
        <v>32</v>
      </c>
      <c r="B2107" s="194" t="s">
        <v>24</v>
      </c>
      <c r="C2107" s="687" t="s">
        <v>67</v>
      </c>
      <c r="D2107" s="589"/>
      <c r="E2107" s="589"/>
      <c r="F2107" s="596"/>
      <c r="G2107" s="195" t="s">
        <v>27</v>
      </c>
      <c r="H2107" s="131"/>
    </row>
    <row r="2108" spans="1:8" ht="12.75" customHeight="1">
      <c r="A2108" s="182" t="s">
        <v>710</v>
      </c>
      <c r="B2108" s="183" t="s">
        <v>711</v>
      </c>
      <c r="C2108" s="688" t="s">
        <v>712</v>
      </c>
      <c r="D2108" s="689"/>
      <c r="E2108" s="689"/>
      <c r="F2108" s="149" t="e">
        <f>G2127</f>
        <v>#REF!</v>
      </c>
      <c r="G2108" s="196" t="s">
        <v>127</v>
      </c>
      <c r="H2108" s="131"/>
    </row>
    <row r="2109" spans="1:8" ht="12.75" customHeight="1">
      <c r="A2109" s="690" t="s">
        <v>395</v>
      </c>
      <c r="B2109" s="689"/>
      <c r="C2109" s="689"/>
      <c r="D2109" s="689"/>
      <c r="E2109" s="689"/>
      <c r="F2109" s="689"/>
      <c r="G2109" s="591"/>
      <c r="H2109" s="131"/>
    </row>
    <row r="2110" spans="1:8" ht="12.75" customHeight="1">
      <c r="A2110" s="152" t="s">
        <v>381</v>
      </c>
      <c r="B2110" s="152" t="s">
        <v>32</v>
      </c>
      <c r="C2110" s="153" t="s">
        <v>396</v>
      </c>
      <c r="D2110" s="152" t="s">
        <v>127</v>
      </c>
      <c r="E2110" s="154" t="s">
        <v>68</v>
      </c>
      <c r="F2110" s="155" t="s">
        <v>397</v>
      </c>
      <c r="G2110" s="155" t="s">
        <v>398</v>
      </c>
      <c r="H2110" s="131"/>
    </row>
    <row r="2111" spans="1:8" ht="12.75" customHeight="1">
      <c r="A2111" s="156"/>
      <c r="B2111" s="156"/>
      <c r="C2111" s="157"/>
      <c r="D2111" s="156"/>
      <c r="E2111" s="158"/>
      <c r="F2111" s="159"/>
      <c r="G2111" s="159"/>
      <c r="H2111" s="131"/>
    </row>
    <row r="2112" spans="1:8" ht="12.75" customHeight="1">
      <c r="A2112" s="156"/>
      <c r="B2112" s="156"/>
      <c r="C2112" s="157"/>
      <c r="D2112" s="156"/>
      <c r="E2112" s="158"/>
      <c r="F2112" s="159"/>
      <c r="G2112" s="159"/>
      <c r="H2112" s="131"/>
    </row>
    <row r="2113" spans="1:8" ht="12.75" customHeight="1">
      <c r="A2113" s="684" t="s">
        <v>399</v>
      </c>
      <c r="B2113" s="585"/>
      <c r="C2113" s="585"/>
      <c r="D2113" s="585"/>
      <c r="E2113" s="585"/>
      <c r="F2113" s="586"/>
      <c r="G2113" s="160" t="str">
        <f>IF(F2111="","",(SUM(G2111:G2112)))</f>
        <v/>
      </c>
      <c r="H2113" s="131"/>
    </row>
    <row r="2114" spans="1:8" ht="12.75" customHeight="1">
      <c r="A2114" s="161"/>
      <c r="B2114" s="162"/>
      <c r="C2114" s="163"/>
      <c r="D2114" s="164"/>
      <c r="E2114" s="165"/>
      <c r="F2114" s="166"/>
      <c r="G2114" s="167"/>
      <c r="H2114" s="131"/>
    </row>
    <row r="2115" spans="1:8" ht="12.75" customHeight="1">
      <c r="A2115" s="683" t="s">
        <v>386</v>
      </c>
      <c r="B2115" s="585"/>
      <c r="C2115" s="585"/>
      <c r="D2115" s="585"/>
      <c r="E2115" s="585"/>
      <c r="F2115" s="585"/>
      <c r="G2115" s="586"/>
      <c r="H2115" s="131"/>
    </row>
    <row r="2116" spans="1:8" ht="12.75" customHeight="1">
      <c r="A2116" s="152" t="s">
        <v>381</v>
      </c>
      <c r="B2116" s="152" t="s">
        <v>32</v>
      </c>
      <c r="C2116" s="153" t="s">
        <v>396</v>
      </c>
      <c r="D2116" s="152" t="s">
        <v>127</v>
      </c>
      <c r="E2116" s="154" t="s">
        <v>68</v>
      </c>
      <c r="F2116" s="155" t="s">
        <v>397</v>
      </c>
      <c r="G2116" s="155" t="s">
        <v>398</v>
      </c>
      <c r="H2116" s="131"/>
    </row>
    <row r="2117" spans="1:8" ht="14.5">
      <c r="A2117" s="156" t="s">
        <v>418</v>
      </c>
      <c r="B2117" s="156" t="s">
        <v>713</v>
      </c>
      <c r="C2117" s="157" t="e">
        <f>VLOOKUP(B2117,#REF!,2,0)</f>
        <v>#REF!</v>
      </c>
      <c r="D2117" s="156" t="e">
        <f>VLOOKUP(B2117,#REF!,3,0)</f>
        <v>#REF!</v>
      </c>
      <c r="E2117" s="158">
        <v>1</v>
      </c>
      <c r="F2117" s="159" t="e">
        <f>VLOOKUP(B2117,#REF!,13,0)</f>
        <v>#REF!</v>
      </c>
      <c r="G2117" s="159" t="e">
        <f>IF(D2117="","",E2117*F2117)</f>
        <v>#REF!</v>
      </c>
      <c r="H2117" s="131"/>
    </row>
    <row r="2118" spans="1:8" ht="12.75" customHeight="1">
      <c r="A2118" s="156"/>
      <c r="B2118" s="156"/>
      <c r="C2118" s="157"/>
      <c r="D2118" s="156"/>
      <c r="E2118" s="158"/>
      <c r="F2118" s="159"/>
      <c r="G2118" s="159"/>
      <c r="H2118" s="131"/>
    </row>
    <row r="2119" spans="1:8" ht="12.75" customHeight="1">
      <c r="A2119" s="684" t="s">
        <v>399</v>
      </c>
      <c r="B2119" s="585"/>
      <c r="C2119" s="585"/>
      <c r="D2119" s="585"/>
      <c r="E2119" s="585"/>
      <c r="F2119" s="586"/>
      <c r="G2119" s="160" t="e">
        <f>IF(F2117="","",(SUM(G2117:G2118)))</f>
        <v>#REF!</v>
      </c>
      <c r="H2119" s="131"/>
    </row>
    <row r="2120" spans="1:8" ht="12.75" customHeight="1">
      <c r="A2120" s="161"/>
      <c r="B2120" s="162"/>
      <c r="C2120" s="168"/>
      <c r="D2120" s="162"/>
      <c r="E2120" s="169"/>
      <c r="F2120" s="170"/>
      <c r="G2120" s="167"/>
      <c r="H2120" s="131"/>
    </row>
    <row r="2121" spans="1:8" ht="12.75" customHeight="1">
      <c r="A2121" s="683" t="s">
        <v>400</v>
      </c>
      <c r="B2121" s="585"/>
      <c r="C2121" s="585"/>
      <c r="D2121" s="585"/>
      <c r="E2121" s="585"/>
      <c r="F2121" s="585"/>
      <c r="G2121" s="586"/>
      <c r="H2121" s="131"/>
    </row>
    <row r="2122" spans="1:8" ht="12.75" customHeight="1">
      <c r="A2122" s="152" t="s">
        <v>381</v>
      </c>
      <c r="B2122" s="152" t="s">
        <v>32</v>
      </c>
      <c r="C2122" s="153" t="s">
        <v>396</v>
      </c>
      <c r="D2122" s="152" t="s">
        <v>127</v>
      </c>
      <c r="E2122" s="154" t="s">
        <v>68</v>
      </c>
      <c r="F2122" s="155" t="s">
        <v>397</v>
      </c>
      <c r="G2122" s="155" t="s">
        <v>398</v>
      </c>
      <c r="H2122" s="131"/>
    </row>
    <row r="2123" spans="1:8" ht="12.75" customHeight="1">
      <c r="A2123" s="156"/>
      <c r="B2123" s="156"/>
      <c r="C2123" s="157" t="str">
        <f>IF(B2123="","",IF(A2123="SINAPI",VLOOKUP(B2123,#REF!,2,0),IF(A2123="COTAÇÃO",VLOOKUP(B2123,#REF!,2,0))))</f>
        <v/>
      </c>
      <c r="D2123" s="156" t="str">
        <f>IF(B2123="","",IF(A2123="SINAPI",VLOOKUP(B2123,#REF!,3,0),IF(A2123="COTAÇÃO",VLOOKUP(B2123,#REF!,3,0))))</f>
        <v/>
      </c>
      <c r="E2123" s="158"/>
      <c r="F2123" s="159" t="str">
        <f>IF(B2123="","",IF('Planilha Orçamentária'!$H$2="NÃO DESONERADO",(IF(A2123="SINAPI",VLOOKUP(B2123,#REF!,4,0),IF(A2123="ORSE",VLOOKUP(B2123,#REF!,4,0),IF(A2123="COTAÇÃO",VLOOKUP(B2123,#REF!,13,0))))),(IF(A2123="SINAPI",VLOOKUP(B2123,#REF!,4,0),IF(A2123="ORSE",VLOOKUP(B2123,#REF!,4,0),IF(A2123="COTAÇÃO",VLOOKUP(B2123,#REF!,13,0)))))))</f>
        <v/>
      </c>
      <c r="G2123" s="159" t="str">
        <f t="shared" ref="G2123:G2124" si="60">IF(D2123="","",E2123*F2123)</f>
        <v/>
      </c>
      <c r="H2123" s="131"/>
    </row>
    <row r="2124" spans="1:8" ht="12.75" customHeight="1">
      <c r="A2124" s="156"/>
      <c r="B2124" s="156"/>
      <c r="C2124" s="157" t="str">
        <f>IF(B2124="","",IF(A2124="SINAPI",VLOOKUP(B2124,#REF!,2,0),IF(A2124="COTAÇÃO",VLOOKUP(B2124,#REF!,2,0))))</f>
        <v/>
      </c>
      <c r="D2124" s="156" t="str">
        <f>IF(B2124="","",IF(A2124="SINAPI",VLOOKUP(B2124,#REF!,3,0),IF(A2124="COTAÇÃO",VLOOKUP(B2124,#REF!,3,0))))</f>
        <v/>
      </c>
      <c r="E2124" s="158"/>
      <c r="F2124" s="159" t="str">
        <f>IF(B2124="","",IF('Planilha Orçamentária'!$H$2="NÃO DESONERADO",(IF(A2124="SINAPI",VLOOKUP(B2124,#REF!,4,0),IF(A2124="ORSE",VLOOKUP(B2124,#REF!,4,0),IF(A2124="COTAÇÃO",VLOOKUP(B2124,#REF!,13,0))))),(IF(A2124="SINAPI",VLOOKUP(B2124,#REF!,4,0),IF(A2124="ORSE",VLOOKUP(B2124,#REF!,4,0),IF(A2124="COTAÇÃO",VLOOKUP(B2124,#REF!,13,0)))))))</f>
        <v/>
      </c>
      <c r="G2124" s="159" t="str">
        <f t="shared" si="60"/>
        <v/>
      </c>
      <c r="H2124" s="131"/>
    </row>
    <row r="2125" spans="1:8" ht="12.75" customHeight="1">
      <c r="A2125" s="684" t="s">
        <v>399</v>
      </c>
      <c r="B2125" s="585"/>
      <c r="C2125" s="585"/>
      <c r="D2125" s="585"/>
      <c r="E2125" s="585"/>
      <c r="F2125" s="586"/>
      <c r="G2125" s="160" t="str">
        <f>IF(F2123="","",(SUM(G2123:G2124)))</f>
        <v/>
      </c>
      <c r="H2125" s="131"/>
    </row>
    <row r="2126" spans="1:8" ht="12.75" customHeight="1">
      <c r="A2126" s="161"/>
      <c r="B2126" s="162"/>
      <c r="C2126" s="171"/>
      <c r="D2126" s="172"/>
      <c r="E2126" s="173"/>
      <c r="F2126" s="174"/>
      <c r="G2126" s="175"/>
      <c r="H2126" s="131"/>
    </row>
    <row r="2127" spans="1:8" ht="12.75" customHeight="1">
      <c r="A2127" s="685" t="s">
        <v>401</v>
      </c>
      <c r="B2127" s="585"/>
      <c r="C2127" s="585"/>
      <c r="D2127" s="585"/>
      <c r="E2127" s="585"/>
      <c r="F2127" s="686"/>
      <c r="G2127" s="176" t="e">
        <f>SUM(G2113,G2119,G2125)</f>
        <v>#REF!</v>
      </c>
      <c r="H2127" s="131"/>
    </row>
    <row r="2128" spans="1:8" ht="12.75" customHeight="1">
      <c r="A2128" s="197"/>
      <c r="B2128" s="197"/>
      <c r="C2128" s="197"/>
      <c r="D2128" s="197"/>
      <c r="E2128" s="197"/>
      <c r="F2128" s="197"/>
      <c r="G2128" s="238"/>
      <c r="H2128" s="131"/>
    </row>
    <row r="2129" spans="1:8" ht="12.75" customHeight="1">
      <c r="A2129" s="197"/>
      <c r="B2129" s="197"/>
      <c r="C2129" s="197"/>
      <c r="D2129" s="197"/>
      <c r="E2129" s="197"/>
      <c r="F2129" s="197"/>
      <c r="G2129" s="238"/>
      <c r="H2129" s="131"/>
    </row>
    <row r="2130" spans="1:8" ht="12.75" customHeight="1">
      <c r="A2130" s="17"/>
      <c r="B2130" s="18"/>
      <c r="C2130" s="116"/>
      <c r="D2130" s="18"/>
      <c r="E2130" s="18"/>
      <c r="F2130" s="128"/>
      <c r="G2130" s="31"/>
      <c r="H2130" s="131"/>
    </row>
    <row r="2131" spans="1:8" ht="12.75" customHeight="1">
      <c r="A2131" s="193" t="s">
        <v>32</v>
      </c>
      <c r="B2131" s="194" t="s">
        <v>24</v>
      </c>
      <c r="C2131" s="687" t="s">
        <v>67</v>
      </c>
      <c r="D2131" s="589"/>
      <c r="E2131" s="589"/>
      <c r="F2131" s="596"/>
      <c r="G2131" s="195" t="s">
        <v>27</v>
      </c>
      <c r="H2131" s="131"/>
    </row>
    <row r="2132" spans="1:8" ht="12.75" customHeight="1">
      <c r="A2132" s="182" t="s">
        <v>714</v>
      </c>
      <c r="B2132" s="183" t="s">
        <v>715</v>
      </c>
      <c r="C2132" s="688" t="s">
        <v>716</v>
      </c>
      <c r="D2132" s="689"/>
      <c r="E2132" s="689"/>
      <c r="F2132" s="149" t="e">
        <f>G2151</f>
        <v>#REF!</v>
      </c>
      <c r="G2132" s="196" t="s">
        <v>127</v>
      </c>
      <c r="H2132" s="131"/>
    </row>
    <row r="2133" spans="1:8" ht="12.75" customHeight="1">
      <c r="A2133" s="690" t="s">
        <v>395</v>
      </c>
      <c r="B2133" s="689"/>
      <c r="C2133" s="689"/>
      <c r="D2133" s="689"/>
      <c r="E2133" s="689"/>
      <c r="F2133" s="689"/>
      <c r="G2133" s="591"/>
      <c r="H2133" s="131"/>
    </row>
    <row r="2134" spans="1:8" ht="12.75" customHeight="1">
      <c r="A2134" s="152" t="s">
        <v>381</v>
      </c>
      <c r="B2134" s="152" t="s">
        <v>32</v>
      </c>
      <c r="C2134" s="153" t="s">
        <v>396</v>
      </c>
      <c r="D2134" s="152" t="s">
        <v>127</v>
      </c>
      <c r="E2134" s="154" t="s">
        <v>68</v>
      </c>
      <c r="F2134" s="155" t="s">
        <v>397</v>
      </c>
      <c r="G2134" s="155" t="s">
        <v>398</v>
      </c>
      <c r="H2134" s="131"/>
    </row>
    <row r="2135" spans="1:8" ht="12.75" customHeight="1">
      <c r="A2135" s="156"/>
      <c r="B2135" s="156"/>
      <c r="C2135" s="157"/>
      <c r="D2135" s="156"/>
      <c r="E2135" s="158"/>
      <c r="F2135" s="159"/>
      <c r="G2135" s="159"/>
      <c r="H2135" s="131"/>
    </row>
    <row r="2136" spans="1:8" ht="12.75" customHeight="1">
      <c r="A2136" s="156"/>
      <c r="B2136" s="156"/>
      <c r="C2136" s="157"/>
      <c r="D2136" s="156"/>
      <c r="E2136" s="158"/>
      <c r="F2136" s="159"/>
      <c r="G2136" s="159"/>
      <c r="H2136" s="131"/>
    </row>
    <row r="2137" spans="1:8" ht="12.75" customHeight="1">
      <c r="A2137" s="684" t="s">
        <v>399</v>
      </c>
      <c r="B2137" s="585"/>
      <c r="C2137" s="585"/>
      <c r="D2137" s="585"/>
      <c r="E2137" s="585"/>
      <c r="F2137" s="586"/>
      <c r="G2137" s="160" t="str">
        <f>IF(F2135="","",(SUM(G2135:G2136)))</f>
        <v/>
      </c>
      <c r="H2137" s="131"/>
    </row>
    <row r="2138" spans="1:8" ht="12.75" customHeight="1">
      <c r="A2138" s="161"/>
      <c r="B2138" s="162"/>
      <c r="C2138" s="163"/>
      <c r="D2138" s="164"/>
      <c r="E2138" s="165"/>
      <c r="F2138" s="166"/>
      <c r="G2138" s="167"/>
      <c r="H2138" s="131"/>
    </row>
    <row r="2139" spans="1:8" ht="12.75" customHeight="1">
      <c r="A2139" s="683" t="s">
        <v>386</v>
      </c>
      <c r="B2139" s="585"/>
      <c r="C2139" s="585"/>
      <c r="D2139" s="585"/>
      <c r="E2139" s="585"/>
      <c r="F2139" s="585"/>
      <c r="G2139" s="586"/>
      <c r="H2139" s="131"/>
    </row>
    <row r="2140" spans="1:8" ht="12.75" customHeight="1">
      <c r="A2140" s="152" t="s">
        <v>381</v>
      </c>
      <c r="B2140" s="152" t="s">
        <v>32</v>
      </c>
      <c r="C2140" s="153" t="s">
        <v>396</v>
      </c>
      <c r="D2140" s="152" t="s">
        <v>127</v>
      </c>
      <c r="E2140" s="154" t="s">
        <v>68</v>
      </c>
      <c r="F2140" s="155" t="s">
        <v>397</v>
      </c>
      <c r="G2140" s="155" t="s">
        <v>398</v>
      </c>
      <c r="H2140" s="131"/>
    </row>
    <row r="2141" spans="1:8" ht="12.75" customHeight="1">
      <c r="A2141" s="156" t="s">
        <v>418</v>
      </c>
      <c r="B2141" s="156" t="s">
        <v>717</v>
      </c>
      <c r="C2141" s="157" t="e">
        <f>VLOOKUP(B2141,#REF!,2,0)</f>
        <v>#REF!</v>
      </c>
      <c r="D2141" s="156" t="e">
        <f>VLOOKUP(B2141,#REF!,3,0)</f>
        <v>#REF!</v>
      </c>
      <c r="E2141" s="158">
        <v>1</v>
      </c>
      <c r="F2141" s="159" t="e">
        <f>VLOOKUP(B2141,#REF!,13,0)</f>
        <v>#REF!</v>
      </c>
      <c r="G2141" s="159" t="e">
        <f>IF(D2141="","",E2141*F2141)</f>
        <v>#REF!</v>
      </c>
      <c r="H2141" s="131"/>
    </row>
    <row r="2142" spans="1:8" ht="12.75" customHeight="1">
      <c r="A2142" s="156"/>
      <c r="B2142" s="156"/>
      <c r="C2142" s="157"/>
      <c r="D2142" s="156"/>
      <c r="E2142" s="158"/>
      <c r="F2142" s="159"/>
      <c r="G2142" s="159"/>
      <c r="H2142" s="131"/>
    </row>
    <row r="2143" spans="1:8" ht="12.75" customHeight="1">
      <c r="A2143" s="684" t="s">
        <v>399</v>
      </c>
      <c r="B2143" s="585"/>
      <c r="C2143" s="585"/>
      <c r="D2143" s="585"/>
      <c r="E2143" s="585"/>
      <c r="F2143" s="586"/>
      <c r="G2143" s="160" t="e">
        <f>IF(F2141="","",(SUM(G2141:G2142)))</f>
        <v>#REF!</v>
      </c>
      <c r="H2143" s="131"/>
    </row>
    <row r="2144" spans="1:8" ht="12.75" customHeight="1">
      <c r="A2144" s="161"/>
      <c r="B2144" s="162"/>
      <c r="C2144" s="168"/>
      <c r="D2144" s="162"/>
      <c r="E2144" s="169"/>
      <c r="F2144" s="170"/>
      <c r="G2144" s="167"/>
      <c r="H2144" s="131"/>
    </row>
    <row r="2145" spans="1:8" ht="12.75" customHeight="1">
      <c r="A2145" s="683" t="s">
        <v>400</v>
      </c>
      <c r="B2145" s="585"/>
      <c r="C2145" s="585"/>
      <c r="D2145" s="585"/>
      <c r="E2145" s="585"/>
      <c r="F2145" s="585"/>
      <c r="G2145" s="586"/>
      <c r="H2145" s="131"/>
    </row>
    <row r="2146" spans="1:8" ht="12.75" customHeight="1">
      <c r="A2146" s="152" t="s">
        <v>381</v>
      </c>
      <c r="B2146" s="152" t="s">
        <v>32</v>
      </c>
      <c r="C2146" s="153" t="s">
        <v>396</v>
      </c>
      <c r="D2146" s="152" t="s">
        <v>127</v>
      </c>
      <c r="E2146" s="154" t="s">
        <v>68</v>
      </c>
      <c r="F2146" s="155" t="s">
        <v>397</v>
      </c>
      <c r="G2146" s="155" t="s">
        <v>398</v>
      </c>
      <c r="H2146" s="131"/>
    </row>
    <row r="2147" spans="1:8" ht="12.75" customHeight="1">
      <c r="A2147" s="156"/>
      <c r="B2147" s="156"/>
      <c r="C2147" s="157" t="str">
        <f>IF(B2147="","",IF(A2147="SINAPI",VLOOKUP(B2147,#REF!,2,0),IF(A2147="COTAÇÃO",VLOOKUP(B2147,#REF!,2,0))))</f>
        <v/>
      </c>
      <c r="D2147" s="156" t="str">
        <f>IF(B2147="","",IF(A2147="SINAPI",VLOOKUP(B2147,#REF!,3,0),IF(A2147="COTAÇÃO",VLOOKUP(B2147,#REF!,3,0))))</f>
        <v/>
      </c>
      <c r="E2147" s="158"/>
      <c r="F2147" s="159" t="str">
        <f>IF(B2147="","",IF('Planilha Orçamentária'!$H$2="NÃO DESONERADO",(IF(A2147="SINAPI",VLOOKUP(B2147,#REF!,4,0),IF(A2147="ORSE",VLOOKUP(B2147,#REF!,4,0),IF(A2147="COTAÇÃO",VLOOKUP(B2147,#REF!,13,0))))),(IF(A2147="SINAPI",VLOOKUP(B2147,#REF!,4,0),IF(A2147="ORSE",VLOOKUP(B2147,#REF!,4,0),IF(A2147="COTAÇÃO",VLOOKUP(B2147,#REF!,13,0)))))))</f>
        <v/>
      </c>
      <c r="G2147" s="159" t="str">
        <f t="shared" ref="G2147:G2148" si="61">IF(D2147="","",E2147*F2147)</f>
        <v/>
      </c>
      <c r="H2147" s="131"/>
    </row>
    <row r="2148" spans="1:8" ht="12.75" customHeight="1">
      <c r="A2148" s="156"/>
      <c r="B2148" s="156"/>
      <c r="C2148" s="157" t="str">
        <f>IF(B2148="","",IF(A2148="SINAPI",VLOOKUP(B2148,#REF!,2,0),IF(A2148="COTAÇÃO",VLOOKUP(B2148,#REF!,2,0))))</f>
        <v/>
      </c>
      <c r="D2148" s="156" t="str">
        <f>IF(B2148="","",IF(A2148="SINAPI",VLOOKUP(B2148,#REF!,3,0),IF(A2148="COTAÇÃO",VLOOKUP(B2148,#REF!,3,0))))</f>
        <v/>
      </c>
      <c r="E2148" s="158"/>
      <c r="F2148" s="159" t="str">
        <f>IF(B2148="","",IF('Planilha Orçamentária'!$H$2="NÃO DESONERADO",(IF(A2148="SINAPI",VLOOKUP(B2148,#REF!,4,0),IF(A2148="ORSE",VLOOKUP(B2148,#REF!,4,0),IF(A2148="COTAÇÃO",VLOOKUP(B2148,#REF!,13,0))))),(IF(A2148="SINAPI",VLOOKUP(B2148,#REF!,4,0),IF(A2148="ORSE",VLOOKUP(B2148,#REF!,4,0),IF(A2148="COTAÇÃO",VLOOKUP(B2148,#REF!,13,0)))))))</f>
        <v/>
      </c>
      <c r="G2148" s="159" t="str">
        <f t="shared" si="61"/>
        <v/>
      </c>
      <c r="H2148" s="131"/>
    </row>
    <row r="2149" spans="1:8" ht="12.75" customHeight="1">
      <c r="A2149" s="684" t="s">
        <v>399</v>
      </c>
      <c r="B2149" s="585"/>
      <c r="C2149" s="585"/>
      <c r="D2149" s="585"/>
      <c r="E2149" s="585"/>
      <c r="F2149" s="586"/>
      <c r="G2149" s="160" t="str">
        <f>IF(F2147="","",(SUM(G2147:G2148)))</f>
        <v/>
      </c>
      <c r="H2149" s="131"/>
    </row>
    <row r="2150" spans="1:8" ht="12.75" customHeight="1">
      <c r="A2150" s="161"/>
      <c r="B2150" s="162"/>
      <c r="C2150" s="171"/>
      <c r="D2150" s="172"/>
      <c r="E2150" s="173"/>
      <c r="F2150" s="174"/>
      <c r="G2150" s="175"/>
      <c r="H2150" s="131"/>
    </row>
    <row r="2151" spans="1:8" ht="12.75" customHeight="1">
      <c r="A2151" s="685" t="s">
        <v>401</v>
      </c>
      <c r="B2151" s="585"/>
      <c r="C2151" s="585"/>
      <c r="D2151" s="585"/>
      <c r="E2151" s="585"/>
      <c r="F2151" s="686"/>
      <c r="G2151" s="176" t="e">
        <f>SUM(G2137,G2143,G2149)</f>
        <v>#REF!</v>
      </c>
      <c r="H2151" s="131"/>
    </row>
    <row r="2152" spans="1:8" ht="12.75" customHeight="1">
      <c r="A2152" s="197"/>
      <c r="B2152" s="197"/>
      <c r="C2152" s="197"/>
      <c r="D2152" s="197"/>
      <c r="E2152" s="197"/>
      <c r="F2152" s="197"/>
      <c r="G2152" s="238"/>
      <c r="H2152" s="131"/>
    </row>
    <row r="2153" spans="1:8" ht="12.75" customHeight="1">
      <c r="A2153" s="197"/>
      <c r="B2153" s="197"/>
      <c r="C2153" s="197"/>
      <c r="D2153" s="197"/>
      <c r="E2153" s="197"/>
      <c r="F2153" s="197"/>
      <c r="G2153" s="238"/>
      <c r="H2153" s="131"/>
    </row>
    <row r="2154" spans="1:8" ht="12.75" customHeight="1">
      <c r="A2154" s="17"/>
      <c r="B2154" s="18"/>
      <c r="C2154" s="116"/>
      <c r="D2154" s="18"/>
      <c r="E2154" s="18"/>
      <c r="F2154" s="128"/>
      <c r="G2154" s="31"/>
      <c r="H2154" s="131"/>
    </row>
    <row r="2155" spans="1:8" ht="12.75" customHeight="1">
      <c r="A2155" s="193" t="s">
        <v>32</v>
      </c>
      <c r="B2155" s="194" t="s">
        <v>24</v>
      </c>
      <c r="C2155" s="687" t="s">
        <v>67</v>
      </c>
      <c r="D2155" s="589"/>
      <c r="E2155" s="589"/>
      <c r="F2155" s="596"/>
      <c r="G2155" s="195" t="s">
        <v>27</v>
      </c>
      <c r="H2155" s="131"/>
    </row>
    <row r="2156" spans="1:8" ht="12.75" customHeight="1">
      <c r="A2156" s="182" t="s">
        <v>718</v>
      </c>
      <c r="B2156" s="183" t="s">
        <v>719</v>
      </c>
      <c r="C2156" s="688" t="s">
        <v>720</v>
      </c>
      <c r="D2156" s="689"/>
      <c r="E2156" s="689"/>
      <c r="F2156" s="149" t="e">
        <f>G2175</f>
        <v>#REF!</v>
      </c>
      <c r="G2156" s="196" t="s">
        <v>127</v>
      </c>
      <c r="H2156" s="131"/>
    </row>
    <row r="2157" spans="1:8" ht="12.75" customHeight="1">
      <c r="A2157" s="690" t="s">
        <v>395</v>
      </c>
      <c r="B2157" s="689"/>
      <c r="C2157" s="689"/>
      <c r="D2157" s="689"/>
      <c r="E2157" s="689"/>
      <c r="F2157" s="689"/>
      <c r="G2157" s="591"/>
      <c r="H2157" s="131"/>
    </row>
    <row r="2158" spans="1:8" ht="12.75" customHeight="1">
      <c r="A2158" s="152" t="s">
        <v>381</v>
      </c>
      <c r="B2158" s="152" t="s">
        <v>32</v>
      </c>
      <c r="C2158" s="153" t="s">
        <v>396</v>
      </c>
      <c r="D2158" s="152" t="s">
        <v>127</v>
      </c>
      <c r="E2158" s="154" t="s">
        <v>68</v>
      </c>
      <c r="F2158" s="155" t="s">
        <v>397</v>
      </c>
      <c r="G2158" s="155" t="s">
        <v>398</v>
      </c>
      <c r="H2158" s="131"/>
    </row>
    <row r="2159" spans="1:8" ht="12.75" customHeight="1">
      <c r="A2159" s="156"/>
      <c r="B2159" s="156"/>
      <c r="C2159" s="157"/>
      <c r="D2159" s="156"/>
      <c r="E2159" s="158"/>
      <c r="F2159" s="159"/>
      <c r="G2159" s="159"/>
      <c r="H2159" s="131"/>
    </row>
    <row r="2160" spans="1:8" ht="12.75" customHeight="1">
      <c r="A2160" s="156"/>
      <c r="B2160" s="156"/>
      <c r="C2160" s="157"/>
      <c r="D2160" s="156"/>
      <c r="E2160" s="158"/>
      <c r="F2160" s="159"/>
      <c r="G2160" s="159"/>
      <c r="H2160" s="131"/>
    </row>
    <row r="2161" spans="1:8" ht="12.75" customHeight="1">
      <c r="A2161" s="684" t="s">
        <v>399</v>
      </c>
      <c r="B2161" s="585"/>
      <c r="C2161" s="585"/>
      <c r="D2161" s="585"/>
      <c r="E2161" s="585"/>
      <c r="F2161" s="586"/>
      <c r="G2161" s="160" t="str">
        <f>IF(F2159="","",(SUM(G2159:G2160)))</f>
        <v/>
      </c>
      <c r="H2161" s="131"/>
    </row>
    <row r="2162" spans="1:8" ht="12.75" customHeight="1">
      <c r="A2162" s="161"/>
      <c r="B2162" s="162"/>
      <c r="C2162" s="163"/>
      <c r="D2162" s="164"/>
      <c r="E2162" s="165"/>
      <c r="F2162" s="166"/>
      <c r="G2162" s="167"/>
      <c r="H2162" s="131"/>
    </row>
    <row r="2163" spans="1:8" ht="12.75" customHeight="1">
      <c r="A2163" s="683" t="s">
        <v>386</v>
      </c>
      <c r="B2163" s="585"/>
      <c r="C2163" s="585"/>
      <c r="D2163" s="585"/>
      <c r="E2163" s="585"/>
      <c r="F2163" s="585"/>
      <c r="G2163" s="586"/>
      <c r="H2163" s="131"/>
    </row>
    <row r="2164" spans="1:8" ht="12.75" customHeight="1">
      <c r="A2164" s="152" t="s">
        <v>381</v>
      </c>
      <c r="B2164" s="152" t="s">
        <v>32</v>
      </c>
      <c r="C2164" s="153" t="s">
        <v>396</v>
      </c>
      <c r="D2164" s="152" t="s">
        <v>127</v>
      </c>
      <c r="E2164" s="154" t="s">
        <v>68</v>
      </c>
      <c r="F2164" s="155" t="s">
        <v>397</v>
      </c>
      <c r="G2164" s="155" t="s">
        <v>398</v>
      </c>
      <c r="H2164" s="131"/>
    </row>
    <row r="2165" spans="1:8" ht="12.75" customHeight="1">
      <c r="A2165" s="156" t="s">
        <v>418</v>
      </c>
      <c r="B2165" s="156" t="s">
        <v>721</v>
      </c>
      <c r="C2165" s="157" t="e">
        <f>VLOOKUP(B2165,#REF!,2,0)</f>
        <v>#REF!</v>
      </c>
      <c r="D2165" s="156" t="e">
        <f>VLOOKUP(B2165,#REF!,3,0)</f>
        <v>#REF!</v>
      </c>
      <c r="E2165" s="158">
        <v>1</v>
      </c>
      <c r="F2165" s="159" t="e">
        <f>VLOOKUP(B2165,#REF!,13,0)</f>
        <v>#REF!</v>
      </c>
      <c r="G2165" s="159" t="e">
        <f>IF(D2165="","",E2165*F2165)</f>
        <v>#REF!</v>
      </c>
      <c r="H2165" s="131"/>
    </row>
    <row r="2166" spans="1:8" ht="12.75" customHeight="1">
      <c r="A2166" s="156"/>
      <c r="B2166" s="156"/>
      <c r="C2166" s="157"/>
      <c r="D2166" s="156"/>
      <c r="E2166" s="158"/>
      <c r="F2166" s="159"/>
      <c r="G2166" s="159"/>
      <c r="H2166" s="131"/>
    </row>
    <row r="2167" spans="1:8" ht="12.75" customHeight="1">
      <c r="A2167" s="684" t="s">
        <v>399</v>
      </c>
      <c r="B2167" s="585"/>
      <c r="C2167" s="585"/>
      <c r="D2167" s="585"/>
      <c r="E2167" s="585"/>
      <c r="F2167" s="586"/>
      <c r="G2167" s="160" t="e">
        <f>IF(F2165="","",(SUM(G2165:G2166)))</f>
        <v>#REF!</v>
      </c>
      <c r="H2167" s="131"/>
    </row>
    <row r="2168" spans="1:8" ht="12.75" customHeight="1">
      <c r="A2168" s="161"/>
      <c r="B2168" s="162"/>
      <c r="C2168" s="168"/>
      <c r="D2168" s="162"/>
      <c r="E2168" s="169"/>
      <c r="F2168" s="170"/>
      <c r="G2168" s="167"/>
      <c r="H2168" s="131"/>
    </row>
    <row r="2169" spans="1:8" ht="12.75" customHeight="1">
      <c r="A2169" s="683" t="s">
        <v>400</v>
      </c>
      <c r="B2169" s="585"/>
      <c r="C2169" s="585"/>
      <c r="D2169" s="585"/>
      <c r="E2169" s="585"/>
      <c r="F2169" s="585"/>
      <c r="G2169" s="586"/>
      <c r="H2169" s="131"/>
    </row>
    <row r="2170" spans="1:8" ht="12.75" customHeight="1">
      <c r="A2170" s="152" t="s">
        <v>381</v>
      </c>
      <c r="B2170" s="152" t="s">
        <v>32</v>
      </c>
      <c r="C2170" s="153" t="s">
        <v>396</v>
      </c>
      <c r="D2170" s="152" t="s">
        <v>127</v>
      </c>
      <c r="E2170" s="154" t="s">
        <v>68</v>
      </c>
      <c r="F2170" s="155" t="s">
        <v>397</v>
      </c>
      <c r="G2170" s="155" t="s">
        <v>398</v>
      </c>
      <c r="H2170" s="131"/>
    </row>
    <row r="2171" spans="1:8" ht="12.75" customHeight="1">
      <c r="A2171" s="156"/>
      <c r="B2171" s="156"/>
      <c r="C2171" s="157" t="str">
        <f>IF(B2171="","",IF(A2171="SINAPI",VLOOKUP(B2171,#REF!,2,0),IF(A2171="COTAÇÃO",VLOOKUP(B2171,#REF!,2,0))))</f>
        <v/>
      </c>
      <c r="D2171" s="156" t="str">
        <f>IF(B2171="","",IF(A2171="SINAPI",VLOOKUP(B2171,#REF!,3,0),IF(A2171="COTAÇÃO",VLOOKUP(B2171,#REF!,3,0))))</f>
        <v/>
      </c>
      <c r="E2171" s="158"/>
      <c r="F2171" s="159" t="str">
        <f>IF(B2171="","",IF('Planilha Orçamentária'!$H$2="NÃO DESONERADO",(IF(A2171="SINAPI",VLOOKUP(B2171,#REF!,4,0),IF(A2171="ORSE",VLOOKUP(B2171,#REF!,4,0),IF(A2171="COTAÇÃO",VLOOKUP(B2171,#REF!,13,0))))),(IF(A2171="SINAPI",VLOOKUP(B2171,#REF!,4,0),IF(A2171="ORSE",VLOOKUP(B2171,#REF!,4,0),IF(A2171="COTAÇÃO",VLOOKUP(B2171,#REF!,13,0)))))))</f>
        <v/>
      </c>
      <c r="G2171" s="159" t="str">
        <f t="shared" ref="G2171:G2172" si="62">IF(D2171="","",E2171*F2171)</f>
        <v/>
      </c>
      <c r="H2171" s="131"/>
    </row>
    <row r="2172" spans="1:8" ht="12.75" customHeight="1">
      <c r="A2172" s="156"/>
      <c r="B2172" s="156"/>
      <c r="C2172" s="157" t="str">
        <f>IF(B2172="","",IF(A2172="SINAPI",VLOOKUP(B2172,#REF!,2,0),IF(A2172="COTAÇÃO",VLOOKUP(B2172,#REF!,2,0))))</f>
        <v/>
      </c>
      <c r="D2172" s="156" t="str">
        <f>IF(B2172="","",IF(A2172="SINAPI",VLOOKUP(B2172,#REF!,3,0),IF(A2172="COTAÇÃO",VLOOKUP(B2172,#REF!,3,0))))</f>
        <v/>
      </c>
      <c r="E2172" s="158"/>
      <c r="F2172" s="159" t="str">
        <f>IF(B2172="","",IF('Planilha Orçamentária'!$H$2="NÃO DESONERADO",(IF(A2172="SINAPI",VLOOKUP(B2172,#REF!,4,0),IF(A2172="ORSE",VLOOKUP(B2172,#REF!,4,0),IF(A2172="COTAÇÃO",VLOOKUP(B2172,#REF!,13,0))))),(IF(A2172="SINAPI",VLOOKUP(B2172,#REF!,4,0),IF(A2172="ORSE",VLOOKUP(B2172,#REF!,4,0),IF(A2172="COTAÇÃO",VLOOKUP(B2172,#REF!,13,0)))))))</f>
        <v/>
      </c>
      <c r="G2172" s="159" t="str">
        <f t="shared" si="62"/>
        <v/>
      </c>
      <c r="H2172" s="131"/>
    </row>
    <row r="2173" spans="1:8" ht="12.75" customHeight="1">
      <c r="A2173" s="684" t="s">
        <v>399</v>
      </c>
      <c r="B2173" s="585"/>
      <c r="C2173" s="585"/>
      <c r="D2173" s="585"/>
      <c r="E2173" s="585"/>
      <c r="F2173" s="586"/>
      <c r="G2173" s="160" t="str">
        <f>IF(F2171="","",(SUM(G2171:G2172)))</f>
        <v/>
      </c>
      <c r="H2173" s="131"/>
    </row>
    <row r="2174" spans="1:8" ht="12.75" customHeight="1">
      <c r="A2174" s="161"/>
      <c r="B2174" s="162"/>
      <c r="C2174" s="171"/>
      <c r="D2174" s="172"/>
      <c r="E2174" s="173"/>
      <c r="F2174" s="174"/>
      <c r="G2174" s="175"/>
      <c r="H2174" s="131"/>
    </row>
    <row r="2175" spans="1:8" ht="12.75" customHeight="1">
      <c r="A2175" s="685" t="s">
        <v>401</v>
      </c>
      <c r="B2175" s="585"/>
      <c r="C2175" s="585"/>
      <c r="D2175" s="585"/>
      <c r="E2175" s="585"/>
      <c r="F2175" s="686"/>
      <c r="G2175" s="176" t="e">
        <f>SUM(G2161,G2167,G2173)</f>
        <v>#REF!</v>
      </c>
      <c r="H2175" s="131"/>
    </row>
    <row r="2176" spans="1:8" ht="12.75" customHeight="1">
      <c r="A2176" s="197"/>
      <c r="B2176" s="197"/>
      <c r="C2176" s="197"/>
      <c r="D2176" s="197"/>
      <c r="E2176" s="197"/>
      <c r="F2176" s="197"/>
      <c r="G2176" s="238"/>
      <c r="H2176" s="131"/>
    </row>
    <row r="2177" spans="1:8" ht="12.75" customHeight="1">
      <c r="A2177" s="197"/>
      <c r="B2177" s="197"/>
      <c r="C2177" s="197"/>
      <c r="D2177" s="197"/>
      <c r="E2177" s="197"/>
      <c r="F2177" s="197"/>
      <c r="G2177" s="238"/>
      <c r="H2177" s="131"/>
    </row>
    <row r="2178" spans="1:8" ht="12.75" customHeight="1">
      <c r="A2178" s="17"/>
      <c r="B2178" s="18"/>
      <c r="C2178" s="116"/>
      <c r="D2178" s="18"/>
      <c r="E2178" s="18"/>
      <c r="F2178" s="128"/>
      <c r="G2178" s="31"/>
      <c r="H2178" s="131"/>
    </row>
    <row r="2179" spans="1:8" ht="12.75" customHeight="1">
      <c r="A2179" s="193" t="s">
        <v>32</v>
      </c>
      <c r="B2179" s="194" t="s">
        <v>24</v>
      </c>
      <c r="C2179" s="687" t="s">
        <v>67</v>
      </c>
      <c r="D2179" s="589"/>
      <c r="E2179" s="589"/>
      <c r="F2179" s="596"/>
      <c r="G2179" s="195" t="s">
        <v>27</v>
      </c>
      <c r="H2179" s="131"/>
    </row>
    <row r="2180" spans="1:8" ht="12.75" customHeight="1">
      <c r="A2180" s="182" t="s">
        <v>722</v>
      </c>
      <c r="B2180" s="183" t="s">
        <v>723</v>
      </c>
      <c r="C2180" s="688" t="s">
        <v>724</v>
      </c>
      <c r="D2180" s="689"/>
      <c r="E2180" s="689"/>
      <c r="F2180" s="149" t="e">
        <f>G2199</f>
        <v>#REF!</v>
      </c>
      <c r="G2180" s="196" t="s">
        <v>127</v>
      </c>
      <c r="H2180" s="131"/>
    </row>
    <row r="2181" spans="1:8" ht="12.75" customHeight="1">
      <c r="A2181" s="690" t="s">
        <v>395</v>
      </c>
      <c r="B2181" s="689"/>
      <c r="C2181" s="689"/>
      <c r="D2181" s="689"/>
      <c r="E2181" s="689"/>
      <c r="F2181" s="689"/>
      <c r="G2181" s="591"/>
      <c r="H2181" s="131"/>
    </row>
    <row r="2182" spans="1:8" ht="12.75" customHeight="1">
      <c r="A2182" s="152" t="s">
        <v>381</v>
      </c>
      <c r="B2182" s="152" t="s">
        <v>32</v>
      </c>
      <c r="C2182" s="153" t="s">
        <v>396</v>
      </c>
      <c r="D2182" s="152" t="s">
        <v>127</v>
      </c>
      <c r="E2182" s="154" t="s">
        <v>68</v>
      </c>
      <c r="F2182" s="155" t="s">
        <v>397</v>
      </c>
      <c r="G2182" s="155" t="s">
        <v>398</v>
      </c>
      <c r="H2182" s="131"/>
    </row>
    <row r="2183" spans="1:8" ht="12.75" customHeight="1">
      <c r="A2183" s="156"/>
      <c r="B2183" s="156"/>
      <c r="C2183" s="157"/>
      <c r="D2183" s="156"/>
      <c r="E2183" s="158"/>
      <c r="F2183" s="159"/>
      <c r="G2183" s="159"/>
      <c r="H2183" s="131"/>
    </row>
    <row r="2184" spans="1:8" ht="12.75" customHeight="1">
      <c r="A2184" s="156"/>
      <c r="B2184" s="156"/>
      <c r="C2184" s="157"/>
      <c r="D2184" s="156"/>
      <c r="E2184" s="158"/>
      <c r="F2184" s="159"/>
      <c r="G2184" s="159"/>
      <c r="H2184" s="131"/>
    </row>
    <row r="2185" spans="1:8" ht="12.75" customHeight="1">
      <c r="A2185" s="684" t="s">
        <v>399</v>
      </c>
      <c r="B2185" s="585"/>
      <c r="C2185" s="585"/>
      <c r="D2185" s="585"/>
      <c r="E2185" s="585"/>
      <c r="F2185" s="586"/>
      <c r="G2185" s="160" t="str">
        <f>IF(F2183="","",(SUM(G2183:G2184)))</f>
        <v/>
      </c>
      <c r="H2185" s="131"/>
    </row>
    <row r="2186" spans="1:8" ht="12.75" customHeight="1">
      <c r="A2186" s="161"/>
      <c r="B2186" s="162"/>
      <c r="C2186" s="163"/>
      <c r="D2186" s="164"/>
      <c r="E2186" s="165"/>
      <c r="F2186" s="166"/>
      <c r="G2186" s="167"/>
      <c r="H2186" s="131"/>
    </row>
    <row r="2187" spans="1:8" ht="12.75" customHeight="1">
      <c r="A2187" s="683" t="s">
        <v>386</v>
      </c>
      <c r="B2187" s="585"/>
      <c r="C2187" s="585"/>
      <c r="D2187" s="585"/>
      <c r="E2187" s="585"/>
      <c r="F2187" s="585"/>
      <c r="G2187" s="586"/>
      <c r="H2187" s="131"/>
    </row>
    <row r="2188" spans="1:8" ht="12.75" customHeight="1">
      <c r="A2188" s="152" t="s">
        <v>381</v>
      </c>
      <c r="B2188" s="152" t="s">
        <v>32</v>
      </c>
      <c r="C2188" s="153" t="s">
        <v>396</v>
      </c>
      <c r="D2188" s="152" t="s">
        <v>127</v>
      </c>
      <c r="E2188" s="154" t="s">
        <v>68</v>
      </c>
      <c r="F2188" s="155" t="s">
        <v>397</v>
      </c>
      <c r="G2188" s="155" t="s">
        <v>398</v>
      </c>
      <c r="H2188" s="131"/>
    </row>
    <row r="2189" spans="1:8" ht="12.75" customHeight="1">
      <c r="A2189" s="156" t="s">
        <v>418</v>
      </c>
      <c r="B2189" s="156" t="s">
        <v>725</v>
      </c>
      <c r="C2189" s="157" t="e">
        <f>VLOOKUP(B2189,#REF!,2,0)</f>
        <v>#REF!</v>
      </c>
      <c r="D2189" s="156" t="e">
        <f>VLOOKUP(B2189,#REF!,3,0)</f>
        <v>#REF!</v>
      </c>
      <c r="E2189" s="158">
        <v>1</v>
      </c>
      <c r="F2189" s="159" t="e">
        <f>VLOOKUP(B2189,#REF!,13,0)</f>
        <v>#REF!</v>
      </c>
      <c r="G2189" s="159" t="e">
        <f>IF(D2189="","",E2189*F2189)</f>
        <v>#REF!</v>
      </c>
      <c r="H2189" s="131"/>
    </row>
    <row r="2190" spans="1:8" ht="12.75" customHeight="1">
      <c r="A2190" s="156"/>
      <c r="B2190" s="156"/>
      <c r="C2190" s="157"/>
      <c r="D2190" s="156"/>
      <c r="E2190" s="158"/>
      <c r="F2190" s="159"/>
      <c r="G2190" s="159"/>
      <c r="H2190" s="131"/>
    </row>
    <row r="2191" spans="1:8" ht="12.75" customHeight="1">
      <c r="A2191" s="684" t="s">
        <v>399</v>
      </c>
      <c r="B2191" s="585"/>
      <c r="C2191" s="585"/>
      <c r="D2191" s="585"/>
      <c r="E2191" s="585"/>
      <c r="F2191" s="586"/>
      <c r="G2191" s="160" t="e">
        <f>IF(F2189="","",(SUM(G2189:G2190)))</f>
        <v>#REF!</v>
      </c>
      <c r="H2191" s="131"/>
    </row>
    <row r="2192" spans="1:8" ht="12.75" customHeight="1">
      <c r="A2192" s="161"/>
      <c r="B2192" s="162"/>
      <c r="C2192" s="168"/>
      <c r="D2192" s="162"/>
      <c r="E2192" s="169"/>
      <c r="F2192" s="170"/>
      <c r="G2192" s="167"/>
      <c r="H2192" s="131"/>
    </row>
    <row r="2193" spans="1:8" ht="12.75" customHeight="1">
      <c r="A2193" s="683" t="s">
        <v>400</v>
      </c>
      <c r="B2193" s="585"/>
      <c r="C2193" s="585"/>
      <c r="D2193" s="585"/>
      <c r="E2193" s="585"/>
      <c r="F2193" s="585"/>
      <c r="G2193" s="586"/>
      <c r="H2193" s="131"/>
    </row>
    <row r="2194" spans="1:8" ht="12.75" customHeight="1">
      <c r="A2194" s="152" t="s">
        <v>381</v>
      </c>
      <c r="B2194" s="152" t="s">
        <v>32</v>
      </c>
      <c r="C2194" s="153" t="s">
        <v>396</v>
      </c>
      <c r="D2194" s="152" t="s">
        <v>127</v>
      </c>
      <c r="E2194" s="154" t="s">
        <v>68</v>
      </c>
      <c r="F2194" s="155" t="s">
        <v>397</v>
      </c>
      <c r="G2194" s="155" t="s">
        <v>398</v>
      </c>
      <c r="H2194" s="131"/>
    </row>
    <row r="2195" spans="1:8" ht="12.75" customHeight="1">
      <c r="A2195" s="156"/>
      <c r="B2195" s="156"/>
      <c r="C2195" s="157" t="str">
        <f>IF(B2195="","",IF(A2195="SINAPI",VLOOKUP(B2195,#REF!,2,0),IF(A2195="COTAÇÃO",VLOOKUP(B2195,#REF!,2,0))))</f>
        <v/>
      </c>
      <c r="D2195" s="156" t="str">
        <f>IF(B2195="","",IF(A2195="SINAPI",VLOOKUP(B2195,#REF!,3,0),IF(A2195="COTAÇÃO",VLOOKUP(B2195,#REF!,3,0))))</f>
        <v/>
      </c>
      <c r="E2195" s="158"/>
      <c r="F2195" s="159" t="str">
        <f>IF(B2195="","",IF('Planilha Orçamentária'!$H$2="NÃO DESONERADO",(IF(A2195="SINAPI",VLOOKUP(B2195,#REF!,4,0),IF(A2195="ORSE",VLOOKUP(B2195,#REF!,4,0),IF(A2195="COTAÇÃO",VLOOKUP(B2195,#REF!,13,0))))),(IF(A2195="SINAPI",VLOOKUP(B2195,#REF!,4,0),IF(A2195="ORSE",VLOOKUP(B2195,#REF!,4,0),IF(A2195="COTAÇÃO",VLOOKUP(B2195,#REF!,13,0)))))))</f>
        <v/>
      </c>
      <c r="G2195" s="159" t="str">
        <f t="shared" ref="G2195:G2196" si="63">IF(D2195="","",E2195*F2195)</f>
        <v/>
      </c>
      <c r="H2195" s="131"/>
    </row>
    <row r="2196" spans="1:8" ht="12.75" customHeight="1">
      <c r="A2196" s="156"/>
      <c r="B2196" s="156"/>
      <c r="C2196" s="157" t="str">
        <f>IF(B2196="","",IF(A2196="SINAPI",VLOOKUP(B2196,#REF!,2,0),IF(A2196="COTAÇÃO",VLOOKUP(B2196,#REF!,2,0))))</f>
        <v/>
      </c>
      <c r="D2196" s="156" t="str">
        <f>IF(B2196="","",IF(A2196="SINAPI",VLOOKUP(B2196,#REF!,3,0),IF(A2196="COTAÇÃO",VLOOKUP(B2196,#REF!,3,0))))</f>
        <v/>
      </c>
      <c r="E2196" s="158"/>
      <c r="F2196" s="159" t="str">
        <f>IF(B2196="","",IF('Planilha Orçamentária'!$H$2="NÃO DESONERADO",(IF(A2196="SINAPI",VLOOKUP(B2196,#REF!,4,0),IF(A2196="ORSE",VLOOKUP(B2196,#REF!,4,0),IF(A2196="COTAÇÃO",VLOOKUP(B2196,#REF!,13,0))))),(IF(A2196="SINAPI",VLOOKUP(B2196,#REF!,4,0),IF(A2196="ORSE",VLOOKUP(B2196,#REF!,4,0),IF(A2196="COTAÇÃO",VLOOKUP(B2196,#REF!,13,0)))))))</f>
        <v/>
      </c>
      <c r="G2196" s="159" t="str">
        <f t="shared" si="63"/>
        <v/>
      </c>
      <c r="H2196" s="131"/>
    </row>
    <row r="2197" spans="1:8" ht="12.75" customHeight="1">
      <c r="A2197" s="684" t="s">
        <v>399</v>
      </c>
      <c r="B2197" s="585"/>
      <c r="C2197" s="585"/>
      <c r="D2197" s="585"/>
      <c r="E2197" s="585"/>
      <c r="F2197" s="586"/>
      <c r="G2197" s="160" t="str">
        <f>IF(F2195="","",(SUM(G2195:G2196)))</f>
        <v/>
      </c>
      <c r="H2197" s="131"/>
    </row>
    <row r="2198" spans="1:8" ht="12.75" customHeight="1">
      <c r="A2198" s="161"/>
      <c r="B2198" s="162"/>
      <c r="C2198" s="171"/>
      <c r="D2198" s="172"/>
      <c r="E2198" s="173"/>
      <c r="F2198" s="174"/>
      <c r="G2198" s="175"/>
      <c r="H2198" s="131"/>
    </row>
    <row r="2199" spans="1:8" ht="12.75" customHeight="1">
      <c r="A2199" s="685" t="s">
        <v>401</v>
      </c>
      <c r="B2199" s="585"/>
      <c r="C2199" s="585"/>
      <c r="D2199" s="585"/>
      <c r="E2199" s="585"/>
      <c r="F2199" s="686"/>
      <c r="G2199" s="176" t="e">
        <f>SUM(G2185,G2191,G2197)</f>
        <v>#REF!</v>
      </c>
      <c r="H2199" s="131"/>
    </row>
    <row r="2200" spans="1:8" ht="12.75" customHeight="1">
      <c r="A2200" s="197"/>
      <c r="B2200" s="197"/>
      <c r="C2200" s="197"/>
      <c r="D2200" s="197"/>
      <c r="E2200" s="197"/>
      <c r="F2200" s="197"/>
      <c r="G2200" s="238"/>
      <c r="H2200" s="131"/>
    </row>
    <row r="2201" spans="1:8" ht="12.75" customHeight="1">
      <c r="A2201" s="197"/>
      <c r="B2201" s="197"/>
      <c r="C2201" s="197"/>
      <c r="D2201" s="197"/>
      <c r="E2201" s="197"/>
      <c r="F2201" s="197"/>
      <c r="G2201" s="238"/>
      <c r="H2201" s="131"/>
    </row>
    <row r="2202" spans="1:8" ht="12.75" customHeight="1">
      <c r="A2202" s="17"/>
      <c r="B2202" s="18"/>
      <c r="C2202" s="116"/>
      <c r="D2202" s="18"/>
      <c r="E2202" s="18"/>
      <c r="F2202" s="128"/>
      <c r="G2202" s="31"/>
      <c r="H2202" s="131"/>
    </row>
    <row r="2203" spans="1:8" ht="12.75" customHeight="1">
      <c r="A2203" s="193" t="s">
        <v>32</v>
      </c>
      <c r="B2203" s="194" t="s">
        <v>24</v>
      </c>
      <c r="C2203" s="687" t="s">
        <v>67</v>
      </c>
      <c r="D2203" s="589"/>
      <c r="E2203" s="589"/>
      <c r="F2203" s="596"/>
      <c r="G2203" s="195" t="s">
        <v>27</v>
      </c>
      <c r="H2203" s="131"/>
    </row>
    <row r="2204" spans="1:8" ht="12.75" customHeight="1">
      <c r="A2204" s="182" t="s">
        <v>726</v>
      </c>
      <c r="B2204" s="183" t="s">
        <v>727</v>
      </c>
      <c r="C2204" s="688" t="s">
        <v>728</v>
      </c>
      <c r="D2204" s="689"/>
      <c r="E2204" s="689"/>
      <c r="F2204" s="149" t="e">
        <f>G2223</f>
        <v>#REF!</v>
      </c>
      <c r="G2204" s="196" t="s">
        <v>127</v>
      </c>
      <c r="H2204" s="131"/>
    </row>
    <row r="2205" spans="1:8" ht="12.75" customHeight="1">
      <c r="A2205" s="690" t="s">
        <v>395</v>
      </c>
      <c r="B2205" s="689"/>
      <c r="C2205" s="689"/>
      <c r="D2205" s="689"/>
      <c r="E2205" s="689"/>
      <c r="F2205" s="689"/>
      <c r="G2205" s="591"/>
      <c r="H2205" s="131"/>
    </row>
    <row r="2206" spans="1:8" ht="12.75" customHeight="1">
      <c r="A2206" s="152" t="s">
        <v>381</v>
      </c>
      <c r="B2206" s="152" t="s">
        <v>32</v>
      </c>
      <c r="C2206" s="153" t="s">
        <v>396</v>
      </c>
      <c r="D2206" s="152" t="s">
        <v>127</v>
      </c>
      <c r="E2206" s="154" t="s">
        <v>68</v>
      </c>
      <c r="F2206" s="155" t="s">
        <v>397</v>
      </c>
      <c r="G2206" s="155" t="s">
        <v>398</v>
      </c>
      <c r="H2206" s="131"/>
    </row>
    <row r="2207" spans="1:8" ht="12.75" customHeight="1">
      <c r="A2207" s="156"/>
      <c r="B2207" s="156"/>
      <c r="C2207" s="157"/>
      <c r="D2207" s="156"/>
      <c r="E2207" s="158"/>
      <c r="F2207" s="159"/>
      <c r="G2207" s="159"/>
      <c r="H2207" s="131"/>
    </row>
    <row r="2208" spans="1:8" ht="12.75" customHeight="1">
      <c r="A2208" s="156"/>
      <c r="B2208" s="156"/>
      <c r="C2208" s="157"/>
      <c r="D2208" s="156"/>
      <c r="E2208" s="158"/>
      <c r="F2208" s="159"/>
      <c r="G2208" s="159"/>
      <c r="H2208" s="131"/>
    </row>
    <row r="2209" spans="1:8" ht="12.75" customHeight="1">
      <c r="A2209" s="684" t="s">
        <v>399</v>
      </c>
      <c r="B2209" s="585"/>
      <c r="C2209" s="585"/>
      <c r="D2209" s="585"/>
      <c r="E2209" s="585"/>
      <c r="F2209" s="586"/>
      <c r="G2209" s="160" t="str">
        <f>IF(F2207="","",(SUM(G2207:G2208)))</f>
        <v/>
      </c>
      <c r="H2209" s="131"/>
    </row>
    <row r="2210" spans="1:8" ht="12.75" customHeight="1">
      <c r="A2210" s="161"/>
      <c r="B2210" s="162"/>
      <c r="C2210" s="163"/>
      <c r="D2210" s="164"/>
      <c r="E2210" s="165"/>
      <c r="F2210" s="166"/>
      <c r="G2210" s="167"/>
      <c r="H2210" s="131"/>
    </row>
    <row r="2211" spans="1:8" ht="12.75" customHeight="1">
      <c r="A2211" s="683" t="s">
        <v>386</v>
      </c>
      <c r="B2211" s="585"/>
      <c r="C2211" s="585"/>
      <c r="D2211" s="585"/>
      <c r="E2211" s="585"/>
      <c r="F2211" s="585"/>
      <c r="G2211" s="586"/>
      <c r="H2211" s="131"/>
    </row>
    <row r="2212" spans="1:8" ht="12.75" customHeight="1">
      <c r="A2212" s="152" t="s">
        <v>381</v>
      </c>
      <c r="B2212" s="152" t="s">
        <v>32</v>
      </c>
      <c r="C2212" s="153" t="s">
        <v>396</v>
      </c>
      <c r="D2212" s="152" t="s">
        <v>127</v>
      </c>
      <c r="E2212" s="154" t="s">
        <v>68</v>
      </c>
      <c r="F2212" s="155" t="s">
        <v>397</v>
      </c>
      <c r="G2212" s="155" t="s">
        <v>398</v>
      </c>
      <c r="H2212" s="131"/>
    </row>
    <row r="2213" spans="1:8" ht="12.75" customHeight="1">
      <c r="A2213" s="156" t="s">
        <v>418</v>
      </c>
      <c r="B2213" s="156" t="s">
        <v>729</v>
      </c>
      <c r="C2213" s="157" t="e">
        <f>VLOOKUP(B2213,#REF!,2,0)</f>
        <v>#REF!</v>
      </c>
      <c r="D2213" s="156" t="e">
        <f>VLOOKUP(B2213,#REF!,3,0)</f>
        <v>#REF!</v>
      </c>
      <c r="E2213" s="158">
        <v>1</v>
      </c>
      <c r="F2213" s="159" t="e">
        <f>VLOOKUP(B2213,#REF!,13,0)</f>
        <v>#REF!</v>
      </c>
      <c r="G2213" s="159" t="e">
        <f>IF(D2213="","",E2213*F2213)</f>
        <v>#REF!</v>
      </c>
      <c r="H2213" s="131"/>
    </row>
    <row r="2214" spans="1:8" ht="12.75" customHeight="1">
      <c r="A2214" s="156"/>
      <c r="B2214" s="156"/>
      <c r="C2214" s="157"/>
      <c r="D2214" s="156"/>
      <c r="E2214" s="158"/>
      <c r="F2214" s="159"/>
      <c r="G2214" s="159"/>
      <c r="H2214" s="131"/>
    </row>
    <row r="2215" spans="1:8" ht="12.75" customHeight="1">
      <c r="A2215" s="684" t="s">
        <v>399</v>
      </c>
      <c r="B2215" s="585"/>
      <c r="C2215" s="585"/>
      <c r="D2215" s="585"/>
      <c r="E2215" s="585"/>
      <c r="F2215" s="586"/>
      <c r="G2215" s="160" t="e">
        <f>IF(F2213="","",(SUM(G2213:G2214)))</f>
        <v>#REF!</v>
      </c>
      <c r="H2215" s="131"/>
    </row>
    <row r="2216" spans="1:8" ht="12.75" customHeight="1">
      <c r="A2216" s="161"/>
      <c r="B2216" s="162"/>
      <c r="C2216" s="168"/>
      <c r="D2216" s="162"/>
      <c r="E2216" s="169"/>
      <c r="F2216" s="170"/>
      <c r="G2216" s="167"/>
      <c r="H2216" s="131"/>
    </row>
    <row r="2217" spans="1:8" ht="12.75" customHeight="1">
      <c r="A2217" s="683" t="s">
        <v>400</v>
      </c>
      <c r="B2217" s="585"/>
      <c r="C2217" s="585"/>
      <c r="D2217" s="585"/>
      <c r="E2217" s="585"/>
      <c r="F2217" s="585"/>
      <c r="G2217" s="586"/>
      <c r="H2217" s="131"/>
    </row>
    <row r="2218" spans="1:8" ht="12.75" customHeight="1">
      <c r="A2218" s="152" t="s">
        <v>381</v>
      </c>
      <c r="B2218" s="152" t="s">
        <v>32</v>
      </c>
      <c r="C2218" s="153" t="s">
        <v>396</v>
      </c>
      <c r="D2218" s="152" t="s">
        <v>127</v>
      </c>
      <c r="E2218" s="154" t="s">
        <v>68</v>
      </c>
      <c r="F2218" s="155" t="s">
        <v>397</v>
      </c>
      <c r="G2218" s="155" t="s">
        <v>398</v>
      </c>
      <c r="H2218" s="131"/>
    </row>
    <row r="2219" spans="1:8" ht="12.75" customHeight="1">
      <c r="A2219" s="156"/>
      <c r="B2219" s="156"/>
      <c r="C2219" s="157" t="str">
        <f>IF(B2219="","",IF(A2219="SINAPI",VLOOKUP(B2219,#REF!,2,0),IF(A2219="COTAÇÃO",VLOOKUP(B2219,#REF!,2,0))))</f>
        <v/>
      </c>
      <c r="D2219" s="156" t="str">
        <f>IF(B2219="","",IF(A2219="SINAPI",VLOOKUP(B2219,#REF!,3,0),IF(A2219="COTAÇÃO",VLOOKUP(B2219,#REF!,3,0))))</f>
        <v/>
      </c>
      <c r="E2219" s="158"/>
      <c r="F2219" s="159" t="str">
        <f>IF(B2219="","",IF('Planilha Orçamentária'!$H$2="NÃO DESONERADO",(IF(A2219="SINAPI",VLOOKUP(B2219,#REF!,4,0),IF(A2219="ORSE",VLOOKUP(B2219,#REF!,4,0),IF(A2219="COTAÇÃO",VLOOKUP(B2219,#REF!,13,0))))),(IF(A2219="SINAPI",VLOOKUP(B2219,#REF!,4,0),IF(A2219="ORSE",VLOOKUP(B2219,#REF!,4,0),IF(A2219="COTAÇÃO",VLOOKUP(B2219,#REF!,13,0)))))))</f>
        <v/>
      </c>
      <c r="G2219" s="159" t="str">
        <f t="shared" ref="G2219:G2220" si="64">IF(D2219="","",E2219*F2219)</f>
        <v/>
      </c>
      <c r="H2219" s="131"/>
    </row>
    <row r="2220" spans="1:8" ht="12.75" customHeight="1">
      <c r="A2220" s="156"/>
      <c r="B2220" s="156"/>
      <c r="C2220" s="157" t="str">
        <f>IF(B2220="","",IF(A2220="SINAPI",VLOOKUP(B2220,#REF!,2,0),IF(A2220="COTAÇÃO",VLOOKUP(B2220,#REF!,2,0))))</f>
        <v/>
      </c>
      <c r="D2220" s="156" t="str">
        <f>IF(B2220="","",IF(A2220="SINAPI",VLOOKUP(B2220,#REF!,3,0),IF(A2220="COTAÇÃO",VLOOKUP(B2220,#REF!,3,0))))</f>
        <v/>
      </c>
      <c r="E2220" s="158"/>
      <c r="F2220" s="159" t="str">
        <f>IF(B2220="","",IF('Planilha Orçamentária'!$H$2="NÃO DESONERADO",(IF(A2220="SINAPI",VLOOKUP(B2220,#REF!,4,0),IF(A2220="ORSE",VLOOKUP(B2220,#REF!,4,0),IF(A2220="COTAÇÃO",VLOOKUP(B2220,#REF!,13,0))))),(IF(A2220="SINAPI",VLOOKUP(B2220,#REF!,4,0),IF(A2220="ORSE",VLOOKUP(B2220,#REF!,4,0),IF(A2220="COTAÇÃO",VLOOKUP(B2220,#REF!,13,0)))))))</f>
        <v/>
      </c>
      <c r="G2220" s="159" t="str">
        <f t="shared" si="64"/>
        <v/>
      </c>
      <c r="H2220" s="131"/>
    </row>
    <row r="2221" spans="1:8" ht="12.75" customHeight="1">
      <c r="A2221" s="684" t="s">
        <v>399</v>
      </c>
      <c r="B2221" s="585"/>
      <c r="C2221" s="585"/>
      <c r="D2221" s="585"/>
      <c r="E2221" s="585"/>
      <c r="F2221" s="586"/>
      <c r="G2221" s="160" t="str">
        <f>IF(F2219="","",(SUM(G2219:G2220)))</f>
        <v/>
      </c>
      <c r="H2221" s="131"/>
    </row>
    <row r="2222" spans="1:8" ht="12.75" customHeight="1">
      <c r="A2222" s="161"/>
      <c r="B2222" s="162"/>
      <c r="C2222" s="171"/>
      <c r="D2222" s="172"/>
      <c r="E2222" s="173"/>
      <c r="F2222" s="174"/>
      <c r="G2222" s="175"/>
      <c r="H2222" s="131"/>
    </row>
    <row r="2223" spans="1:8" ht="12.75" customHeight="1">
      <c r="A2223" s="685" t="s">
        <v>401</v>
      </c>
      <c r="B2223" s="585"/>
      <c r="C2223" s="585"/>
      <c r="D2223" s="585"/>
      <c r="E2223" s="585"/>
      <c r="F2223" s="686"/>
      <c r="G2223" s="176" t="e">
        <f>SUM(G2209,G2215,G2221)</f>
        <v>#REF!</v>
      </c>
      <c r="H2223" s="131"/>
    </row>
    <row r="2224" spans="1:8" ht="12.75" customHeight="1">
      <c r="A2224" s="197"/>
      <c r="B2224" s="197"/>
      <c r="C2224" s="197"/>
      <c r="D2224" s="197"/>
      <c r="E2224" s="197"/>
      <c r="F2224" s="197"/>
      <c r="G2224" s="238"/>
      <c r="H2224" s="131"/>
    </row>
    <row r="2225" spans="1:8" ht="12.75" customHeight="1">
      <c r="A2225" s="197"/>
      <c r="B2225" s="197"/>
      <c r="C2225" s="197"/>
      <c r="D2225" s="197"/>
      <c r="E2225" s="197"/>
      <c r="F2225" s="197"/>
      <c r="G2225" s="238"/>
      <c r="H2225" s="131"/>
    </row>
    <row r="2226" spans="1:8" ht="12.75" customHeight="1">
      <c r="A2226" s="17"/>
      <c r="B2226" s="18"/>
      <c r="C2226" s="116"/>
      <c r="D2226" s="18"/>
      <c r="E2226" s="18"/>
      <c r="F2226" s="128"/>
      <c r="G2226" s="31"/>
      <c r="H2226" s="131"/>
    </row>
    <row r="2227" spans="1:8" ht="12.75" customHeight="1">
      <c r="A2227" s="193" t="s">
        <v>32</v>
      </c>
      <c r="B2227" s="194" t="s">
        <v>24</v>
      </c>
      <c r="C2227" s="687" t="s">
        <v>67</v>
      </c>
      <c r="D2227" s="589"/>
      <c r="E2227" s="589"/>
      <c r="F2227" s="596"/>
      <c r="G2227" s="195" t="s">
        <v>27</v>
      </c>
      <c r="H2227" s="131"/>
    </row>
    <row r="2228" spans="1:8" ht="12.75" customHeight="1">
      <c r="A2228" s="182" t="s">
        <v>730</v>
      </c>
      <c r="B2228" s="183" t="s">
        <v>731</v>
      </c>
      <c r="C2228" s="688" t="s">
        <v>732</v>
      </c>
      <c r="D2228" s="689"/>
      <c r="E2228" s="689"/>
      <c r="F2228" s="149" t="e">
        <f>G2247</f>
        <v>#REF!</v>
      </c>
      <c r="G2228" s="196" t="s">
        <v>127</v>
      </c>
      <c r="H2228" s="131"/>
    </row>
    <row r="2229" spans="1:8" ht="12.75" customHeight="1">
      <c r="A2229" s="690" t="s">
        <v>395</v>
      </c>
      <c r="B2229" s="689"/>
      <c r="C2229" s="689"/>
      <c r="D2229" s="689"/>
      <c r="E2229" s="689"/>
      <c r="F2229" s="689"/>
      <c r="G2229" s="591"/>
      <c r="H2229" s="131"/>
    </row>
    <row r="2230" spans="1:8" ht="12.75" customHeight="1">
      <c r="A2230" s="152" t="s">
        <v>381</v>
      </c>
      <c r="B2230" s="152" t="s">
        <v>32</v>
      </c>
      <c r="C2230" s="153" t="s">
        <v>396</v>
      </c>
      <c r="D2230" s="152" t="s">
        <v>127</v>
      </c>
      <c r="E2230" s="154" t="s">
        <v>68</v>
      </c>
      <c r="F2230" s="155" t="s">
        <v>397</v>
      </c>
      <c r="G2230" s="155" t="s">
        <v>398</v>
      </c>
      <c r="H2230" s="131"/>
    </row>
    <row r="2231" spans="1:8" ht="12.75" customHeight="1">
      <c r="A2231" s="156"/>
      <c r="B2231" s="156"/>
      <c r="C2231" s="157"/>
      <c r="D2231" s="156"/>
      <c r="E2231" s="158"/>
      <c r="F2231" s="159"/>
      <c r="G2231" s="159"/>
      <c r="H2231" s="131"/>
    </row>
    <row r="2232" spans="1:8" ht="12.75" customHeight="1">
      <c r="A2232" s="156"/>
      <c r="B2232" s="156"/>
      <c r="C2232" s="157"/>
      <c r="D2232" s="156"/>
      <c r="E2232" s="158"/>
      <c r="F2232" s="159"/>
      <c r="G2232" s="159"/>
      <c r="H2232" s="131"/>
    </row>
    <row r="2233" spans="1:8" ht="12.75" customHeight="1">
      <c r="A2233" s="684" t="s">
        <v>399</v>
      </c>
      <c r="B2233" s="585"/>
      <c r="C2233" s="585"/>
      <c r="D2233" s="585"/>
      <c r="E2233" s="585"/>
      <c r="F2233" s="586"/>
      <c r="G2233" s="160" t="str">
        <f>IF(F2231="","",(SUM(G2231:G2232)))</f>
        <v/>
      </c>
      <c r="H2233" s="131"/>
    </row>
    <row r="2234" spans="1:8" ht="12.75" customHeight="1">
      <c r="A2234" s="161"/>
      <c r="B2234" s="162"/>
      <c r="C2234" s="163"/>
      <c r="D2234" s="164"/>
      <c r="E2234" s="165"/>
      <c r="F2234" s="166"/>
      <c r="G2234" s="167"/>
      <c r="H2234" s="131"/>
    </row>
    <row r="2235" spans="1:8" ht="12.75" customHeight="1">
      <c r="A2235" s="683" t="s">
        <v>386</v>
      </c>
      <c r="B2235" s="585"/>
      <c r="C2235" s="585"/>
      <c r="D2235" s="585"/>
      <c r="E2235" s="585"/>
      <c r="F2235" s="585"/>
      <c r="G2235" s="586"/>
      <c r="H2235" s="131"/>
    </row>
    <row r="2236" spans="1:8" ht="12.75" customHeight="1">
      <c r="A2236" s="152" t="s">
        <v>381</v>
      </c>
      <c r="B2236" s="152" t="s">
        <v>32</v>
      </c>
      <c r="C2236" s="153" t="s">
        <v>396</v>
      </c>
      <c r="D2236" s="152" t="s">
        <v>127</v>
      </c>
      <c r="E2236" s="154" t="s">
        <v>68</v>
      </c>
      <c r="F2236" s="155" t="s">
        <v>397</v>
      </c>
      <c r="G2236" s="155" t="s">
        <v>398</v>
      </c>
      <c r="H2236" s="131"/>
    </row>
    <row r="2237" spans="1:8" ht="12.75" customHeight="1">
      <c r="A2237" s="156" t="s">
        <v>418</v>
      </c>
      <c r="B2237" s="156" t="s">
        <v>733</v>
      </c>
      <c r="C2237" s="157" t="e">
        <f>VLOOKUP(B2237,#REF!,2,0)</f>
        <v>#REF!</v>
      </c>
      <c r="D2237" s="156" t="e">
        <f>VLOOKUP(B2237,#REF!,3,0)</f>
        <v>#REF!</v>
      </c>
      <c r="E2237" s="158">
        <v>1</v>
      </c>
      <c r="F2237" s="159" t="e">
        <f>VLOOKUP(B2237,#REF!,13,0)</f>
        <v>#REF!</v>
      </c>
      <c r="G2237" s="159" t="e">
        <f>IF(D2237="","",E2237*F2237)</f>
        <v>#REF!</v>
      </c>
      <c r="H2237" s="131"/>
    </row>
    <row r="2238" spans="1:8" ht="12.75" customHeight="1">
      <c r="A2238" s="156"/>
      <c r="B2238" s="156"/>
      <c r="C2238" s="157"/>
      <c r="D2238" s="156"/>
      <c r="E2238" s="158"/>
      <c r="F2238" s="159"/>
      <c r="G2238" s="159"/>
      <c r="H2238" s="131"/>
    </row>
    <row r="2239" spans="1:8" ht="12.75" customHeight="1">
      <c r="A2239" s="684" t="s">
        <v>399</v>
      </c>
      <c r="B2239" s="585"/>
      <c r="C2239" s="585"/>
      <c r="D2239" s="585"/>
      <c r="E2239" s="585"/>
      <c r="F2239" s="586"/>
      <c r="G2239" s="160" t="e">
        <f>IF(F2237="","",(SUM(G2237:G2238)))</f>
        <v>#REF!</v>
      </c>
      <c r="H2239" s="131"/>
    </row>
    <row r="2240" spans="1:8" ht="12.75" customHeight="1">
      <c r="A2240" s="161"/>
      <c r="B2240" s="162"/>
      <c r="C2240" s="168"/>
      <c r="D2240" s="162"/>
      <c r="E2240" s="169"/>
      <c r="F2240" s="170"/>
      <c r="G2240" s="167"/>
      <c r="H2240" s="131"/>
    </row>
    <row r="2241" spans="1:8" ht="12.75" customHeight="1">
      <c r="A2241" s="683" t="s">
        <v>400</v>
      </c>
      <c r="B2241" s="585"/>
      <c r="C2241" s="585"/>
      <c r="D2241" s="585"/>
      <c r="E2241" s="585"/>
      <c r="F2241" s="585"/>
      <c r="G2241" s="586"/>
      <c r="H2241" s="131"/>
    </row>
    <row r="2242" spans="1:8" ht="12.75" customHeight="1">
      <c r="A2242" s="152" t="s">
        <v>381</v>
      </c>
      <c r="B2242" s="152" t="s">
        <v>32</v>
      </c>
      <c r="C2242" s="153" t="s">
        <v>396</v>
      </c>
      <c r="D2242" s="152" t="s">
        <v>127</v>
      </c>
      <c r="E2242" s="154" t="s">
        <v>68</v>
      </c>
      <c r="F2242" s="155" t="s">
        <v>397</v>
      </c>
      <c r="G2242" s="155" t="s">
        <v>398</v>
      </c>
      <c r="H2242" s="131"/>
    </row>
    <row r="2243" spans="1:8" ht="12.75" customHeight="1">
      <c r="A2243" s="156"/>
      <c r="B2243" s="156"/>
      <c r="C2243" s="157" t="str">
        <f>IF(B2243="","",IF(A2243="SINAPI",VLOOKUP(B2243,#REF!,2,0),IF(A2243="COTAÇÃO",VLOOKUP(B2243,#REF!,2,0))))</f>
        <v/>
      </c>
      <c r="D2243" s="156" t="str">
        <f>IF(B2243="","",IF(A2243="SINAPI",VLOOKUP(B2243,#REF!,3,0),IF(A2243="COTAÇÃO",VLOOKUP(B2243,#REF!,3,0))))</f>
        <v/>
      </c>
      <c r="E2243" s="158"/>
      <c r="F2243" s="159" t="str">
        <f>IF(B2243="","",IF('Planilha Orçamentária'!$H$2="NÃO DESONERADO",(IF(A2243="SINAPI",VLOOKUP(B2243,#REF!,4,0),IF(A2243="ORSE",VLOOKUP(B2243,#REF!,4,0),IF(A2243="COTAÇÃO",VLOOKUP(B2243,#REF!,13,0))))),(IF(A2243="SINAPI",VLOOKUP(B2243,#REF!,4,0),IF(A2243="ORSE",VLOOKUP(B2243,#REF!,4,0),IF(A2243="COTAÇÃO",VLOOKUP(B2243,#REF!,13,0)))))))</f>
        <v/>
      </c>
      <c r="G2243" s="159" t="str">
        <f t="shared" ref="G2243:G2244" si="65">IF(D2243="","",E2243*F2243)</f>
        <v/>
      </c>
      <c r="H2243" s="131"/>
    </row>
    <row r="2244" spans="1:8" ht="12.75" customHeight="1">
      <c r="A2244" s="156"/>
      <c r="B2244" s="156"/>
      <c r="C2244" s="157" t="str">
        <f>IF(B2244="","",IF(A2244="SINAPI",VLOOKUP(B2244,#REF!,2,0),IF(A2244="COTAÇÃO",VLOOKUP(B2244,#REF!,2,0))))</f>
        <v/>
      </c>
      <c r="D2244" s="156" t="str">
        <f>IF(B2244="","",IF(A2244="SINAPI",VLOOKUP(B2244,#REF!,3,0),IF(A2244="COTAÇÃO",VLOOKUP(B2244,#REF!,3,0))))</f>
        <v/>
      </c>
      <c r="E2244" s="158"/>
      <c r="F2244" s="159" t="str">
        <f>IF(B2244="","",IF('Planilha Orçamentária'!$H$2="NÃO DESONERADO",(IF(A2244="SINAPI",VLOOKUP(B2244,#REF!,4,0),IF(A2244="ORSE",VLOOKUP(B2244,#REF!,4,0),IF(A2244="COTAÇÃO",VLOOKUP(B2244,#REF!,13,0))))),(IF(A2244="SINAPI",VLOOKUP(B2244,#REF!,4,0),IF(A2244="ORSE",VLOOKUP(B2244,#REF!,4,0),IF(A2244="COTAÇÃO",VLOOKUP(B2244,#REF!,13,0)))))))</f>
        <v/>
      </c>
      <c r="G2244" s="159" t="str">
        <f t="shared" si="65"/>
        <v/>
      </c>
      <c r="H2244" s="131"/>
    </row>
    <row r="2245" spans="1:8" ht="12.75" customHeight="1">
      <c r="A2245" s="684" t="s">
        <v>399</v>
      </c>
      <c r="B2245" s="585"/>
      <c r="C2245" s="585"/>
      <c r="D2245" s="585"/>
      <c r="E2245" s="585"/>
      <c r="F2245" s="586"/>
      <c r="G2245" s="160" t="str">
        <f>IF(F2243="","",(SUM(G2243:G2244)))</f>
        <v/>
      </c>
      <c r="H2245" s="131"/>
    </row>
    <row r="2246" spans="1:8" ht="12.75" customHeight="1">
      <c r="A2246" s="161"/>
      <c r="B2246" s="162"/>
      <c r="C2246" s="171"/>
      <c r="D2246" s="172"/>
      <c r="E2246" s="173"/>
      <c r="F2246" s="174"/>
      <c r="G2246" s="175"/>
      <c r="H2246" s="131"/>
    </row>
    <row r="2247" spans="1:8" ht="12.75" customHeight="1">
      <c r="A2247" s="685" t="s">
        <v>401</v>
      </c>
      <c r="B2247" s="585"/>
      <c r="C2247" s="585"/>
      <c r="D2247" s="585"/>
      <c r="E2247" s="585"/>
      <c r="F2247" s="686"/>
      <c r="G2247" s="176" t="e">
        <f>SUM(G2233,G2239,G2245)</f>
        <v>#REF!</v>
      </c>
      <c r="H2247" s="131"/>
    </row>
    <row r="2248" spans="1:8" ht="12.75" customHeight="1">
      <c r="A2248" s="197"/>
      <c r="B2248" s="197"/>
      <c r="C2248" s="197"/>
      <c r="D2248" s="197"/>
      <c r="E2248" s="197"/>
      <c r="F2248" s="197"/>
      <c r="G2248" s="238"/>
      <c r="H2248" s="131"/>
    </row>
    <row r="2249" spans="1:8" ht="12.75" customHeight="1">
      <c r="A2249" s="197"/>
      <c r="B2249" s="197"/>
      <c r="C2249" s="197"/>
      <c r="D2249" s="197"/>
      <c r="E2249" s="197"/>
      <c r="F2249" s="197"/>
      <c r="G2249" s="238"/>
      <c r="H2249" s="131"/>
    </row>
    <row r="2250" spans="1:8" ht="12.75" customHeight="1">
      <c r="A2250" s="17"/>
      <c r="B2250" s="18"/>
      <c r="C2250" s="116"/>
      <c r="D2250" s="18"/>
      <c r="E2250" s="18"/>
      <c r="F2250" s="128"/>
      <c r="G2250" s="31"/>
      <c r="H2250" s="131"/>
    </row>
    <row r="2251" spans="1:8" ht="12.75" customHeight="1">
      <c r="A2251" s="193" t="s">
        <v>32</v>
      </c>
      <c r="B2251" s="194" t="s">
        <v>24</v>
      </c>
      <c r="C2251" s="687" t="s">
        <v>67</v>
      </c>
      <c r="D2251" s="589"/>
      <c r="E2251" s="589"/>
      <c r="F2251" s="596"/>
      <c r="G2251" s="195" t="s">
        <v>27</v>
      </c>
      <c r="H2251" s="131"/>
    </row>
    <row r="2252" spans="1:8" ht="12.75" customHeight="1">
      <c r="A2252" s="182" t="s">
        <v>734</v>
      </c>
      <c r="B2252" s="183" t="s">
        <v>735</v>
      </c>
      <c r="C2252" s="688" t="s">
        <v>736</v>
      </c>
      <c r="D2252" s="689"/>
      <c r="E2252" s="689"/>
      <c r="F2252" s="149" t="e">
        <f>G2271</f>
        <v>#REF!</v>
      </c>
      <c r="G2252" s="196" t="s">
        <v>127</v>
      </c>
      <c r="H2252" s="131"/>
    </row>
    <row r="2253" spans="1:8" ht="12.75" customHeight="1">
      <c r="A2253" s="690" t="s">
        <v>395</v>
      </c>
      <c r="B2253" s="689"/>
      <c r="C2253" s="689"/>
      <c r="D2253" s="689"/>
      <c r="E2253" s="689"/>
      <c r="F2253" s="689"/>
      <c r="G2253" s="591"/>
      <c r="H2253" s="131"/>
    </row>
    <row r="2254" spans="1:8" ht="12.75" customHeight="1">
      <c r="A2254" s="152" t="s">
        <v>381</v>
      </c>
      <c r="B2254" s="152" t="s">
        <v>32</v>
      </c>
      <c r="C2254" s="153" t="s">
        <v>396</v>
      </c>
      <c r="D2254" s="152" t="s">
        <v>127</v>
      </c>
      <c r="E2254" s="154" t="s">
        <v>68</v>
      </c>
      <c r="F2254" s="155" t="s">
        <v>397</v>
      </c>
      <c r="G2254" s="155" t="s">
        <v>398</v>
      </c>
      <c r="H2254" s="131"/>
    </row>
    <row r="2255" spans="1:8" ht="12.75" customHeight="1">
      <c r="A2255" s="156"/>
      <c r="B2255" s="156"/>
      <c r="C2255" s="157"/>
      <c r="D2255" s="156"/>
      <c r="E2255" s="158"/>
      <c r="F2255" s="159"/>
      <c r="G2255" s="159"/>
      <c r="H2255" s="131"/>
    </row>
    <row r="2256" spans="1:8" ht="12.75" customHeight="1">
      <c r="A2256" s="156"/>
      <c r="B2256" s="156"/>
      <c r="C2256" s="157"/>
      <c r="D2256" s="156"/>
      <c r="E2256" s="158"/>
      <c r="F2256" s="159"/>
      <c r="G2256" s="159"/>
      <c r="H2256" s="131"/>
    </row>
    <row r="2257" spans="1:8" ht="12.75" customHeight="1">
      <c r="A2257" s="684" t="s">
        <v>399</v>
      </c>
      <c r="B2257" s="585"/>
      <c r="C2257" s="585"/>
      <c r="D2257" s="585"/>
      <c r="E2257" s="585"/>
      <c r="F2257" s="586"/>
      <c r="G2257" s="160" t="str">
        <f>IF(F2255="","",(SUM(G2255:G2256)))</f>
        <v/>
      </c>
      <c r="H2257" s="131"/>
    </row>
    <row r="2258" spans="1:8" ht="12.75" customHeight="1">
      <c r="A2258" s="161"/>
      <c r="B2258" s="162"/>
      <c r="C2258" s="163"/>
      <c r="D2258" s="164"/>
      <c r="E2258" s="165"/>
      <c r="F2258" s="166"/>
      <c r="G2258" s="167"/>
      <c r="H2258" s="131"/>
    </row>
    <row r="2259" spans="1:8" ht="12.75" customHeight="1">
      <c r="A2259" s="683" t="s">
        <v>386</v>
      </c>
      <c r="B2259" s="585"/>
      <c r="C2259" s="585"/>
      <c r="D2259" s="585"/>
      <c r="E2259" s="585"/>
      <c r="F2259" s="585"/>
      <c r="G2259" s="586"/>
      <c r="H2259" s="131"/>
    </row>
    <row r="2260" spans="1:8" ht="12.75" customHeight="1">
      <c r="A2260" s="152" t="s">
        <v>381</v>
      </c>
      <c r="B2260" s="152" t="s">
        <v>32</v>
      </c>
      <c r="C2260" s="153" t="s">
        <v>396</v>
      </c>
      <c r="D2260" s="152" t="s">
        <v>127</v>
      </c>
      <c r="E2260" s="154" t="s">
        <v>68</v>
      </c>
      <c r="F2260" s="155" t="s">
        <v>397</v>
      </c>
      <c r="G2260" s="155" t="s">
        <v>398</v>
      </c>
      <c r="H2260" s="131"/>
    </row>
    <row r="2261" spans="1:8" ht="12.75" customHeight="1">
      <c r="A2261" s="156" t="s">
        <v>418</v>
      </c>
      <c r="B2261" s="156" t="s">
        <v>737</v>
      </c>
      <c r="C2261" s="157" t="e">
        <f>VLOOKUP(B2261,#REF!,2,0)</f>
        <v>#REF!</v>
      </c>
      <c r="D2261" s="156" t="e">
        <f>VLOOKUP(B2261,#REF!,3,0)</f>
        <v>#REF!</v>
      </c>
      <c r="E2261" s="158">
        <v>1</v>
      </c>
      <c r="F2261" s="159" t="e">
        <f>VLOOKUP(B2261,#REF!,13,0)</f>
        <v>#REF!</v>
      </c>
      <c r="G2261" s="159" t="e">
        <f>IF(D2261="","",E2261*F2261)</f>
        <v>#REF!</v>
      </c>
      <c r="H2261" s="131"/>
    </row>
    <row r="2262" spans="1:8" ht="12.75" customHeight="1">
      <c r="A2262" s="156"/>
      <c r="B2262" s="156"/>
      <c r="C2262" s="157"/>
      <c r="D2262" s="156"/>
      <c r="E2262" s="158"/>
      <c r="F2262" s="159"/>
      <c r="G2262" s="159"/>
      <c r="H2262" s="131"/>
    </row>
    <row r="2263" spans="1:8" ht="12.75" customHeight="1">
      <c r="A2263" s="684" t="s">
        <v>399</v>
      </c>
      <c r="B2263" s="585"/>
      <c r="C2263" s="585"/>
      <c r="D2263" s="585"/>
      <c r="E2263" s="585"/>
      <c r="F2263" s="586"/>
      <c r="G2263" s="160" t="e">
        <f>IF(F2261="","",(SUM(G2261:G2262)))</f>
        <v>#REF!</v>
      </c>
      <c r="H2263" s="131"/>
    </row>
    <row r="2264" spans="1:8" ht="12.75" customHeight="1">
      <c r="A2264" s="161"/>
      <c r="B2264" s="162"/>
      <c r="C2264" s="168"/>
      <c r="D2264" s="162"/>
      <c r="E2264" s="169"/>
      <c r="F2264" s="170"/>
      <c r="G2264" s="167"/>
      <c r="H2264" s="131"/>
    </row>
    <row r="2265" spans="1:8" ht="12.75" customHeight="1">
      <c r="A2265" s="683" t="s">
        <v>400</v>
      </c>
      <c r="B2265" s="585"/>
      <c r="C2265" s="585"/>
      <c r="D2265" s="585"/>
      <c r="E2265" s="585"/>
      <c r="F2265" s="585"/>
      <c r="G2265" s="586"/>
      <c r="H2265" s="131"/>
    </row>
    <row r="2266" spans="1:8" ht="12.75" customHeight="1">
      <c r="A2266" s="152" t="s">
        <v>381</v>
      </c>
      <c r="B2266" s="152" t="s">
        <v>32</v>
      </c>
      <c r="C2266" s="153" t="s">
        <v>396</v>
      </c>
      <c r="D2266" s="152" t="s">
        <v>127</v>
      </c>
      <c r="E2266" s="154" t="s">
        <v>68</v>
      </c>
      <c r="F2266" s="155" t="s">
        <v>397</v>
      </c>
      <c r="G2266" s="155" t="s">
        <v>398</v>
      </c>
      <c r="H2266" s="131"/>
    </row>
    <row r="2267" spans="1:8" ht="12.75" customHeight="1">
      <c r="A2267" s="156"/>
      <c r="B2267" s="156"/>
      <c r="C2267" s="157" t="str">
        <f>IF(B2267="","",IF(A2267="SINAPI",VLOOKUP(B2267,#REF!,2,0),IF(A2267="COTAÇÃO",VLOOKUP(B2267,#REF!,2,0))))</f>
        <v/>
      </c>
      <c r="D2267" s="156" t="str">
        <f>IF(B2267="","",IF(A2267="SINAPI",VLOOKUP(B2267,#REF!,3,0),IF(A2267="COTAÇÃO",VLOOKUP(B2267,#REF!,3,0))))</f>
        <v/>
      </c>
      <c r="E2267" s="158"/>
      <c r="F2267" s="159" t="str">
        <f>IF(B2267="","",IF('Planilha Orçamentária'!$H$2="NÃO DESONERADO",(IF(A2267="SINAPI",VLOOKUP(B2267,#REF!,4,0),IF(A2267="ORSE",VLOOKUP(B2267,#REF!,4,0),IF(A2267="COTAÇÃO",VLOOKUP(B2267,#REF!,13,0))))),(IF(A2267="SINAPI",VLOOKUP(B2267,#REF!,4,0),IF(A2267="ORSE",VLOOKUP(B2267,#REF!,4,0),IF(A2267="COTAÇÃO",VLOOKUP(B2267,#REF!,13,0)))))))</f>
        <v/>
      </c>
      <c r="G2267" s="159" t="str">
        <f t="shared" ref="G2267:G2268" si="66">IF(D2267="","",E2267*F2267)</f>
        <v/>
      </c>
      <c r="H2267" s="131"/>
    </row>
    <row r="2268" spans="1:8" ht="12.75" customHeight="1">
      <c r="A2268" s="156"/>
      <c r="B2268" s="156"/>
      <c r="C2268" s="157" t="str">
        <f>IF(B2268="","",IF(A2268="SINAPI",VLOOKUP(B2268,#REF!,2,0),IF(A2268="COTAÇÃO",VLOOKUP(B2268,#REF!,2,0))))</f>
        <v/>
      </c>
      <c r="D2268" s="156" t="str">
        <f>IF(B2268="","",IF(A2268="SINAPI",VLOOKUP(B2268,#REF!,3,0),IF(A2268="COTAÇÃO",VLOOKUP(B2268,#REF!,3,0))))</f>
        <v/>
      </c>
      <c r="E2268" s="158"/>
      <c r="F2268" s="159" t="str">
        <f>IF(B2268="","",IF('Planilha Orçamentária'!$H$2="NÃO DESONERADO",(IF(A2268="SINAPI",VLOOKUP(B2268,#REF!,4,0),IF(A2268="ORSE",VLOOKUP(B2268,#REF!,4,0),IF(A2268="COTAÇÃO",VLOOKUP(B2268,#REF!,13,0))))),(IF(A2268="SINAPI",VLOOKUP(B2268,#REF!,4,0),IF(A2268="ORSE",VLOOKUP(B2268,#REF!,4,0),IF(A2268="COTAÇÃO",VLOOKUP(B2268,#REF!,13,0)))))))</f>
        <v/>
      </c>
      <c r="G2268" s="159" t="str">
        <f t="shared" si="66"/>
        <v/>
      </c>
      <c r="H2268" s="131"/>
    </row>
    <row r="2269" spans="1:8" ht="12.75" customHeight="1">
      <c r="A2269" s="684" t="s">
        <v>399</v>
      </c>
      <c r="B2269" s="585"/>
      <c r="C2269" s="585"/>
      <c r="D2269" s="585"/>
      <c r="E2269" s="585"/>
      <c r="F2269" s="586"/>
      <c r="G2269" s="160" t="str">
        <f>IF(F2267="","",(SUM(G2267:G2268)))</f>
        <v/>
      </c>
      <c r="H2269" s="131"/>
    </row>
    <row r="2270" spans="1:8" ht="12.75" customHeight="1">
      <c r="A2270" s="161"/>
      <c r="B2270" s="162"/>
      <c r="C2270" s="171"/>
      <c r="D2270" s="172"/>
      <c r="E2270" s="173"/>
      <c r="F2270" s="174"/>
      <c r="G2270" s="175"/>
      <c r="H2270" s="131"/>
    </row>
    <row r="2271" spans="1:8" ht="12.75" customHeight="1">
      <c r="A2271" s="685" t="s">
        <v>401</v>
      </c>
      <c r="B2271" s="585"/>
      <c r="C2271" s="585"/>
      <c r="D2271" s="585"/>
      <c r="E2271" s="585"/>
      <c r="F2271" s="686"/>
      <c r="G2271" s="176" t="e">
        <f>SUM(G2257,G2263,G2269)</f>
        <v>#REF!</v>
      </c>
      <c r="H2271" s="131"/>
    </row>
    <row r="2272" spans="1:8" ht="12.75" customHeight="1">
      <c r="A2272" s="197"/>
      <c r="B2272" s="197"/>
      <c r="C2272" s="197"/>
      <c r="D2272" s="197"/>
      <c r="E2272" s="197"/>
      <c r="F2272" s="197"/>
      <c r="G2272" s="238"/>
      <c r="H2272" s="131"/>
    </row>
    <row r="2273" spans="1:8" ht="12.75" customHeight="1">
      <c r="A2273" s="197"/>
      <c r="B2273" s="197"/>
      <c r="C2273" s="197"/>
      <c r="D2273" s="197"/>
      <c r="E2273" s="197"/>
      <c r="F2273" s="197"/>
      <c r="G2273" s="238"/>
      <c r="H2273" s="131"/>
    </row>
    <row r="2274" spans="1:8" ht="12.75" customHeight="1">
      <c r="A2274" s="17"/>
      <c r="B2274" s="18"/>
      <c r="C2274" s="116"/>
      <c r="D2274" s="18"/>
      <c r="E2274" s="18"/>
      <c r="F2274" s="128"/>
      <c r="G2274" s="31"/>
      <c r="H2274" s="131"/>
    </row>
    <row r="2275" spans="1:8" ht="12.75" customHeight="1">
      <c r="A2275" s="193" t="s">
        <v>32</v>
      </c>
      <c r="B2275" s="194" t="s">
        <v>24</v>
      </c>
      <c r="C2275" s="687" t="s">
        <v>67</v>
      </c>
      <c r="D2275" s="589"/>
      <c r="E2275" s="589"/>
      <c r="F2275" s="596"/>
      <c r="G2275" s="195" t="s">
        <v>27</v>
      </c>
      <c r="H2275" s="131"/>
    </row>
    <row r="2276" spans="1:8" ht="12.75" customHeight="1">
      <c r="A2276" s="182" t="s">
        <v>738</v>
      </c>
      <c r="B2276" s="183" t="s">
        <v>739</v>
      </c>
      <c r="C2276" s="688" t="s">
        <v>740</v>
      </c>
      <c r="D2276" s="689"/>
      <c r="E2276" s="689"/>
      <c r="F2276" s="149" t="e">
        <f>G2295</f>
        <v>#REF!</v>
      </c>
      <c r="G2276" s="196" t="s">
        <v>127</v>
      </c>
      <c r="H2276" s="131"/>
    </row>
    <row r="2277" spans="1:8" ht="12.75" customHeight="1">
      <c r="A2277" s="690" t="s">
        <v>395</v>
      </c>
      <c r="B2277" s="689"/>
      <c r="C2277" s="689"/>
      <c r="D2277" s="689"/>
      <c r="E2277" s="689"/>
      <c r="F2277" s="689"/>
      <c r="G2277" s="591"/>
      <c r="H2277" s="131"/>
    </row>
    <row r="2278" spans="1:8" ht="12.75" customHeight="1">
      <c r="A2278" s="152" t="s">
        <v>381</v>
      </c>
      <c r="B2278" s="152" t="s">
        <v>32</v>
      </c>
      <c r="C2278" s="153" t="s">
        <v>396</v>
      </c>
      <c r="D2278" s="152" t="s">
        <v>127</v>
      </c>
      <c r="E2278" s="154" t="s">
        <v>68</v>
      </c>
      <c r="F2278" s="155" t="s">
        <v>397</v>
      </c>
      <c r="G2278" s="155" t="s">
        <v>398</v>
      </c>
      <c r="H2278" s="131"/>
    </row>
    <row r="2279" spans="1:8" ht="12.75" customHeight="1">
      <c r="A2279" s="156"/>
      <c r="B2279" s="156"/>
      <c r="C2279" s="157"/>
      <c r="D2279" s="156"/>
      <c r="E2279" s="158"/>
      <c r="F2279" s="159"/>
      <c r="G2279" s="159"/>
      <c r="H2279" s="131"/>
    </row>
    <row r="2280" spans="1:8" ht="12.75" customHeight="1">
      <c r="A2280" s="156"/>
      <c r="B2280" s="156"/>
      <c r="C2280" s="157"/>
      <c r="D2280" s="156"/>
      <c r="E2280" s="158"/>
      <c r="F2280" s="159"/>
      <c r="G2280" s="159"/>
      <c r="H2280" s="131"/>
    </row>
    <row r="2281" spans="1:8" ht="12.75" customHeight="1">
      <c r="A2281" s="684" t="s">
        <v>399</v>
      </c>
      <c r="B2281" s="585"/>
      <c r="C2281" s="585"/>
      <c r="D2281" s="585"/>
      <c r="E2281" s="585"/>
      <c r="F2281" s="586"/>
      <c r="G2281" s="160" t="str">
        <f>IF(F2279="","",(SUM(G2279:G2280)))</f>
        <v/>
      </c>
      <c r="H2281" s="131"/>
    </row>
    <row r="2282" spans="1:8" ht="12.75" customHeight="1">
      <c r="A2282" s="161"/>
      <c r="B2282" s="162"/>
      <c r="C2282" s="163"/>
      <c r="D2282" s="164"/>
      <c r="E2282" s="165"/>
      <c r="F2282" s="166"/>
      <c r="G2282" s="167"/>
      <c r="H2282" s="131"/>
    </row>
    <row r="2283" spans="1:8" ht="12.75" customHeight="1">
      <c r="A2283" s="683" t="s">
        <v>386</v>
      </c>
      <c r="B2283" s="585"/>
      <c r="C2283" s="585"/>
      <c r="D2283" s="585"/>
      <c r="E2283" s="585"/>
      <c r="F2283" s="585"/>
      <c r="G2283" s="586"/>
      <c r="H2283" s="131"/>
    </row>
    <row r="2284" spans="1:8" ht="12.75" customHeight="1">
      <c r="A2284" s="152" t="s">
        <v>381</v>
      </c>
      <c r="B2284" s="152" t="s">
        <v>32</v>
      </c>
      <c r="C2284" s="153" t="s">
        <v>396</v>
      </c>
      <c r="D2284" s="152" t="s">
        <v>127</v>
      </c>
      <c r="E2284" s="154" t="s">
        <v>68</v>
      </c>
      <c r="F2284" s="155" t="s">
        <v>397</v>
      </c>
      <c r="G2284" s="155" t="s">
        <v>398</v>
      </c>
      <c r="H2284" s="131"/>
    </row>
    <row r="2285" spans="1:8" ht="12.75" customHeight="1">
      <c r="A2285" s="156" t="s">
        <v>418</v>
      </c>
      <c r="B2285" s="156" t="s">
        <v>741</v>
      </c>
      <c r="C2285" s="157" t="e">
        <f>VLOOKUP(B2285,#REF!,2,0)</f>
        <v>#REF!</v>
      </c>
      <c r="D2285" s="156" t="e">
        <f>VLOOKUP(B2285,#REF!,3,0)</f>
        <v>#REF!</v>
      </c>
      <c r="E2285" s="158">
        <v>1</v>
      </c>
      <c r="F2285" s="159" t="e">
        <f>VLOOKUP(B2285,#REF!,13,0)</f>
        <v>#REF!</v>
      </c>
      <c r="G2285" s="159" t="e">
        <f>IF(D2285="","",E2285*F2285)</f>
        <v>#REF!</v>
      </c>
      <c r="H2285" s="131"/>
    </row>
    <row r="2286" spans="1:8" ht="12.75" customHeight="1">
      <c r="A2286" s="156"/>
      <c r="B2286" s="156"/>
      <c r="C2286" s="157"/>
      <c r="D2286" s="156"/>
      <c r="E2286" s="158"/>
      <c r="F2286" s="159"/>
      <c r="G2286" s="159"/>
      <c r="H2286" s="131"/>
    </row>
    <row r="2287" spans="1:8" ht="12.75" customHeight="1">
      <c r="A2287" s="684" t="s">
        <v>399</v>
      </c>
      <c r="B2287" s="585"/>
      <c r="C2287" s="585"/>
      <c r="D2287" s="585"/>
      <c r="E2287" s="585"/>
      <c r="F2287" s="586"/>
      <c r="G2287" s="160" t="e">
        <f>IF(F2285="","",(SUM(G2285:G2286)))</f>
        <v>#REF!</v>
      </c>
      <c r="H2287" s="131"/>
    </row>
    <row r="2288" spans="1:8" ht="12.75" customHeight="1">
      <c r="A2288" s="161"/>
      <c r="B2288" s="162"/>
      <c r="C2288" s="168"/>
      <c r="D2288" s="162"/>
      <c r="E2288" s="169"/>
      <c r="F2288" s="170"/>
      <c r="G2288" s="167"/>
      <c r="H2288" s="131"/>
    </row>
    <row r="2289" spans="1:8" ht="12.75" customHeight="1">
      <c r="A2289" s="683" t="s">
        <v>400</v>
      </c>
      <c r="B2289" s="585"/>
      <c r="C2289" s="585"/>
      <c r="D2289" s="585"/>
      <c r="E2289" s="585"/>
      <c r="F2289" s="585"/>
      <c r="G2289" s="586"/>
      <c r="H2289" s="131"/>
    </row>
    <row r="2290" spans="1:8" ht="12.75" customHeight="1">
      <c r="A2290" s="152" t="s">
        <v>381</v>
      </c>
      <c r="B2290" s="152" t="s">
        <v>32</v>
      </c>
      <c r="C2290" s="153" t="s">
        <v>396</v>
      </c>
      <c r="D2290" s="152" t="s">
        <v>127</v>
      </c>
      <c r="E2290" s="154" t="s">
        <v>68</v>
      </c>
      <c r="F2290" s="155" t="s">
        <v>397</v>
      </c>
      <c r="G2290" s="155" t="s">
        <v>398</v>
      </c>
      <c r="H2290" s="131"/>
    </row>
    <row r="2291" spans="1:8" ht="12.75" customHeight="1">
      <c r="A2291" s="156"/>
      <c r="B2291" s="156"/>
      <c r="C2291" s="157" t="str">
        <f>IF(B2291="","",IF(A2291="SINAPI",VLOOKUP(B2291,#REF!,2,0),IF(A2291="COTAÇÃO",VLOOKUP(B2291,#REF!,2,0))))</f>
        <v/>
      </c>
      <c r="D2291" s="156" t="str">
        <f>IF(B2291="","",IF(A2291="SINAPI",VLOOKUP(B2291,#REF!,3,0),IF(A2291="COTAÇÃO",VLOOKUP(B2291,#REF!,3,0))))</f>
        <v/>
      </c>
      <c r="E2291" s="158"/>
      <c r="F2291" s="159" t="str">
        <f>IF(B2291="","",IF('Planilha Orçamentária'!$H$2="NÃO DESONERADO",(IF(A2291="SINAPI",VLOOKUP(B2291,#REF!,4,0),IF(A2291="ORSE",VLOOKUP(B2291,#REF!,4,0),IF(A2291="COTAÇÃO",VLOOKUP(B2291,#REF!,13,0))))),(IF(A2291="SINAPI",VLOOKUP(B2291,#REF!,4,0),IF(A2291="ORSE",VLOOKUP(B2291,#REF!,4,0),IF(A2291="COTAÇÃO",VLOOKUP(B2291,#REF!,13,0)))))))</f>
        <v/>
      </c>
      <c r="G2291" s="159" t="str">
        <f t="shared" ref="G2291:G2292" si="67">IF(D2291="","",E2291*F2291)</f>
        <v/>
      </c>
      <c r="H2291" s="131"/>
    </row>
    <row r="2292" spans="1:8" ht="12.75" customHeight="1">
      <c r="A2292" s="156"/>
      <c r="B2292" s="156"/>
      <c r="C2292" s="157" t="str">
        <f>IF(B2292="","",IF(A2292="SINAPI",VLOOKUP(B2292,#REF!,2,0),IF(A2292="COTAÇÃO",VLOOKUP(B2292,#REF!,2,0))))</f>
        <v/>
      </c>
      <c r="D2292" s="156" t="str">
        <f>IF(B2292="","",IF(A2292="SINAPI",VLOOKUP(B2292,#REF!,3,0),IF(A2292="COTAÇÃO",VLOOKUP(B2292,#REF!,3,0))))</f>
        <v/>
      </c>
      <c r="E2292" s="158"/>
      <c r="F2292" s="159" t="str">
        <f>IF(B2292="","",IF('Planilha Orçamentária'!$H$2="NÃO DESONERADO",(IF(A2292="SINAPI",VLOOKUP(B2292,#REF!,4,0),IF(A2292="ORSE",VLOOKUP(B2292,#REF!,4,0),IF(A2292="COTAÇÃO",VLOOKUP(B2292,#REF!,13,0))))),(IF(A2292="SINAPI",VLOOKUP(B2292,#REF!,4,0),IF(A2292="ORSE",VLOOKUP(B2292,#REF!,4,0),IF(A2292="COTAÇÃO",VLOOKUP(B2292,#REF!,13,0)))))))</f>
        <v/>
      </c>
      <c r="G2292" s="159" t="str">
        <f t="shared" si="67"/>
        <v/>
      </c>
      <c r="H2292" s="131"/>
    </row>
    <row r="2293" spans="1:8" ht="12.75" customHeight="1">
      <c r="A2293" s="684" t="s">
        <v>399</v>
      </c>
      <c r="B2293" s="585"/>
      <c r="C2293" s="585"/>
      <c r="D2293" s="585"/>
      <c r="E2293" s="585"/>
      <c r="F2293" s="586"/>
      <c r="G2293" s="160" t="str">
        <f>IF(F2291="","",(SUM(G2291:G2292)))</f>
        <v/>
      </c>
      <c r="H2293" s="131"/>
    </row>
    <row r="2294" spans="1:8" ht="12.75" customHeight="1">
      <c r="A2294" s="161"/>
      <c r="B2294" s="162"/>
      <c r="C2294" s="171"/>
      <c r="D2294" s="172"/>
      <c r="E2294" s="173"/>
      <c r="F2294" s="174"/>
      <c r="G2294" s="175"/>
      <c r="H2294" s="131"/>
    </row>
    <row r="2295" spans="1:8" ht="12.75" customHeight="1">
      <c r="A2295" s="685" t="s">
        <v>401</v>
      </c>
      <c r="B2295" s="585"/>
      <c r="C2295" s="585"/>
      <c r="D2295" s="585"/>
      <c r="E2295" s="585"/>
      <c r="F2295" s="686"/>
      <c r="G2295" s="176" t="e">
        <f>SUM(G2281,G2287,G2293)</f>
        <v>#REF!</v>
      </c>
      <c r="H2295" s="131"/>
    </row>
    <row r="2296" spans="1:8" ht="12.75" customHeight="1">
      <c r="A2296" s="197"/>
      <c r="B2296" s="197"/>
      <c r="C2296" s="197"/>
      <c r="D2296" s="197"/>
      <c r="E2296" s="197"/>
      <c r="F2296" s="197"/>
      <c r="G2296" s="238"/>
      <c r="H2296" s="131"/>
    </row>
    <row r="2297" spans="1:8" ht="12.75" customHeight="1">
      <c r="A2297" s="197"/>
      <c r="B2297" s="197"/>
      <c r="C2297" s="197"/>
      <c r="D2297" s="197"/>
      <c r="E2297" s="197"/>
      <c r="F2297" s="197"/>
      <c r="G2297" s="238"/>
      <c r="H2297" s="131"/>
    </row>
    <row r="2298" spans="1:8" ht="12.75" customHeight="1">
      <c r="A2298" s="17"/>
      <c r="B2298" s="18"/>
      <c r="C2298" s="116"/>
      <c r="D2298" s="18"/>
      <c r="E2298" s="18"/>
      <c r="F2298" s="128"/>
      <c r="G2298" s="31"/>
      <c r="H2298" s="131"/>
    </row>
    <row r="2299" spans="1:8" ht="12.75" customHeight="1">
      <c r="A2299" s="193" t="s">
        <v>32</v>
      </c>
      <c r="B2299" s="194" t="s">
        <v>24</v>
      </c>
      <c r="C2299" s="687" t="s">
        <v>67</v>
      </c>
      <c r="D2299" s="589"/>
      <c r="E2299" s="589"/>
      <c r="F2299" s="596"/>
      <c r="G2299" s="195" t="s">
        <v>27</v>
      </c>
      <c r="H2299" s="131"/>
    </row>
    <row r="2300" spans="1:8" ht="12.75" customHeight="1">
      <c r="A2300" s="182" t="s">
        <v>742</v>
      </c>
      <c r="B2300" s="183" t="s">
        <v>743</v>
      </c>
      <c r="C2300" s="688" t="s">
        <v>744</v>
      </c>
      <c r="D2300" s="689"/>
      <c r="E2300" s="689"/>
      <c r="F2300" s="149" t="e">
        <f>G2319</f>
        <v>#REF!</v>
      </c>
      <c r="G2300" s="196" t="s">
        <v>127</v>
      </c>
      <c r="H2300" s="131"/>
    </row>
    <row r="2301" spans="1:8" ht="12.75" customHeight="1">
      <c r="A2301" s="690" t="s">
        <v>395</v>
      </c>
      <c r="B2301" s="689"/>
      <c r="C2301" s="689"/>
      <c r="D2301" s="689"/>
      <c r="E2301" s="689"/>
      <c r="F2301" s="689"/>
      <c r="G2301" s="591"/>
      <c r="H2301" s="131"/>
    </row>
    <row r="2302" spans="1:8" ht="12.75" customHeight="1">
      <c r="A2302" s="152" t="s">
        <v>381</v>
      </c>
      <c r="B2302" s="152" t="s">
        <v>32</v>
      </c>
      <c r="C2302" s="153" t="s">
        <v>396</v>
      </c>
      <c r="D2302" s="152" t="s">
        <v>127</v>
      </c>
      <c r="E2302" s="154" t="s">
        <v>68</v>
      </c>
      <c r="F2302" s="155" t="s">
        <v>397</v>
      </c>
      <c r="G2302" s="155" t="s">
        <v>398</v>
      </c>
      <c r="H2302" s="131"/>
    </row>
    <row r="2303" spans="1:8" ht="12.75" customHeight="1">
      <c r="A2303" s="156"/>
      <c r="B2303" s="156"/>
      <c r="C2303" s="157"/>
      <c r="D2303" s="156"/>
      <c r="E2303" s="158"/>
      <c r="F2303" s="159"/>
      <c r="G2303" s="159"/>
      <c r="H2303" s="131"/>
    </row>
    <row r="2304" spans="1:8" ht="12.75" customHeight="1">
      <c r="A2304" s="156"/>
      <c r="B2304" s="156"/>
      <c r="C2304" s="157"/>
      <c r="D2304" s="156"/>
      <c r="E2304" s="158"/>
      <c r="F2304" s="159"/>
      <c r="G2304" s="159"/>
      <c r="H2304" s="131"/>
    </row>
    <row r="2305" spans="1:8" ht="12.75" customHeight="1">
      <c r="A2305" s="684" t="s">
        <v>399</v>
      </c>
      <c r="B2305" s="585"/>
      <c r="C2305" s="585"/>
      <c r="D2305" s="585"/>
      <c r="E2305" s="585"/>
      <c r="F2305" s="586"/>
      <c r="G2305" s="160" t="str">
        <f>IF(F2303="","",(SUM(G2303:G2304)))</f>
        <v/>
      </c>
      <c r="H2305" s="131"/>
    </row>
    <row r="2306" spans="1:8" ht="12.75" customHeight="1">
      <c r="A2306" s="161"/>
      <c r="B2306" s="162"/>
      <c r="C2306" s="163"/>
      <c r="D2306" s="164"/>
      <c r="E2306" s="165"/>
      <c r="F2306" s="166"/>
      <c r="G2306" s="167"/>
      <c r="H2306" s="131"/>
    </row>
    <row r="2307" spans="1:8" ht="12.75" customHeight="1">
      <c r="A2307" s="683" t="s">
        <v>386</v>
      </c>
      <c r="B2307" s="585"/>
      <c r="C2307" s="585"/>
      <c r="D2307" s="585"/>
      <c r="E2307" s="585"/>
      <c r="F2307" s="585"/>
      <c r="G2307" s="586"/>
      <c r="H2307" s="131"/>
    </row>
    <row r="2308" spans="1:8" ht="12.75" customHeight="1">
      <c r="A2308" s="152" t="s">
        <v>381</v>
      </c>
      <c r="B2308" s="152" t="s">
        <v>32</v>
      </c>
      <c r="C2308" s="153" t="s">
        <v>396</v>
      </c>
      <c r="D2308" s="152" t="s">
        <v>127</v>
      </c>
      <c r="E2308" s="154" t="s">
        <v>68</v>
      </c>
      <c r="F2308" s="155" t="s">
        <v>397</v>
      </c>
      <c r="G2308" s="155" t="s">
        <v>398</v>
      </c>
      <c r="H2308" s="131"/>
    </row>
    <row r="2309" spans="1:8" ht="12.75" customHeight="1">
      <c r="A2309" s="156" t="s">
        <v>418</v>
      </c>
      <c r="B2309" s="156" t="s">
        <v>745</v>
      </c>
      <c r="C2309" s="157" t="e">
        <f>VLOOKUP(B2309,#REF!,2,0)</f>
        <v>#REF!</v>
      </c>
      <c r="D2309" s="156" t="e">
        <f>VLOOKUP(B2309,#REF!,3,0)</f>
        <v>#REF!</v>
      </c>
      <c r="E2309" s="158">
        <v>1</v>
      </c>
      <c r="F2309" s="159" t="e">
        <f>VLOOKUP(B2309,#REF!,13,0)</f>
        <v>#REF!</v>
      </c>
      <c r="G2309" s="159" t="e">
        <f>IF(D2309="","",E2309*F2309)</f>
        <v>#REF!</v>
      </c>
      <c r="H2309" s="131"/>
    </row>
    <row r="2310" spans="1:8" ht="12.75" customHeight="1">
      <c r="A2310" s="156"/>
      <c r="B2310" s="156"/>
      <c r="C2310" s="157"/>
      <c r="D2310" s="156"/>
      <c r="E2310" s="158"/>
      <c r="F2310" s="159"/>
      <c r="G2310" s="159"/>
      <c r="H2310" s="131"/>
    </row>
    <row r="2311" spans="1:8" ht="12.75" customHeight="1">
      <c r="A2311" s="684" t="s">
        <v>399</v>
      </c>
      <c r="B2311" s="585"/>
      <c r="C2311" s="585"/>
      <c r="D2311" s="585"/>
      <c r="E2311" s="585"/>
      <c r="F2311" s="586"/>
      <c r="G2311" s="160" t="e">
        <f>IF(F2309="","",(SUM(G2309:G2310)))</f>
        <v>#REF!</v>
      </c>
      <c r="H2311" s="131"/>
    </row>
    <row r="2312" spans="1:8" ht="12.75" customHeight="1">
      <c r="A2312" s="161"/>
      <c r="B2312" s="162"/>
      <c r="C2312" s="168"/>
      <c r="D2312" s="162"/>
      <c r="E2312" s="169"/>
      <c r="F2312" s="170"/>
      <c r="G2312" s="167"/>
      <c r="H2312" s="131"/>
    </row>
    <row r="2313" spans="1:8" ht="12.75" customHeight="1">
      <c r="A2313" s="683" t="s">
        <v>400</v>
      </c>
      <c r="B2313" s="585"/>
      <c r="C2313" s="585"/>
      <c r="D2313" s="585"/>
      <c r="E2313" s="585"/>
      <c r="F2313" s="585"/>
      <c r="G2313" s="586"/>
      <c r="H2313" s="131"/>
    </row>
    <row r="2314" spans="1:8" ht="12.75" customHeight="1">
      <c r="A2314" s="152" t="s">
        <v>381</v>
      </c>
      <c r="B2314" s="152" t="s">
        <v>32</v>
      </c>
      <c r="C2314" s="153" t="s">
        <v>396</v>
      </c>
      <c r="D2314" s="152" t="s">
        <v>127</v>
      </c>
      <c r="E2314" s="154" t="s">
        <v>68</v>
      </c>
      <c r="F2314" s="155" t="s">
        <v>397</v>
      </c>
      <c r="G2314" s="155" t="s">
        <v>398</v>
      </c>
      <c r="H2314" s="131"/>
    </row>
    <row r="2315" spans="1:8" ht="12.75" customHeight="1">
      <c r="A2315" s="156"/>
      <c r="B2315" s="156"/>
      <c r="C2315" s="157" t="str">
        <f>IF(B2315="","",IF(A2315="SINAPI",VLOOKUP(B2315,#REF!,2,0),IF(A2315="COTAÇÃO",VLOOKUP(B2315,#REF!,2,0))))</f>
        <v/>
      </c>
      <c r="D2315" s="156" t="str">
        <f>IF(B2315="","",IF(A2315="SINAPI",VLOOKUP(B2315,#REF!,3,0),IF(A2315="COTAÇÃO",VLOOKUP(B2315,#REF!,3,0))))</f>
        <v/>
      </c>
      <c r="E2315" s="158"/>
      <c r="F2315" s="159" t="str">
        <f>IF(B2315="","",IF('Planilha Orçamentária'!$H$2="NÃO DESONERADO",(IF(A2315="SINAPI",VLOOKUP(B2315,#REF!,4,0),IF(A2315="ORSE",VLOOKUP(B2315,#REF!,4,0),IF(A2315="COTAÇÃO",VLOOKUP(B2315,#REF!,13,0))))),(IF(A2315="SINAPI",VLOOKUP(B2315,#REF!,4,0),IF(A2315="ORSE",VLOOKUP(B2315,#REF!,4,0),IF(A2315="COTAÇÃO",VLOOKUP(B2315,#REF!,13,0)))))))</f>
        <v/>
      </c>
      <c r="G2315" s="159" t="str">
        <f t="shared" ref="G2315:G2316" si="68">IF(D2315="","",E2315*F2315)</f>
        <v/>
      </c>
      <c r="H2315" s="131"/>
    </row>
    <row r="2316" spans="1:8" ht="12.75" customHeight="1">
      <c r="A2316" s="156"/>
      <c r="B2316" s="156"/>
      <c r="C2316" s="157" t="str">
        <f>IF(B2316="","",IF(A2316="SINAPI",VLOOKUP(B2316,#REF!,2,0),IF(A2316="COTAÇÃO",VLOOKUP(B2316,#REF!,2,0))))</f>
        <v/>
      </c>
      <c r="D2316" s="156" t="str">
        <f>IF(B2316="","",IF(A2316="SINAPI",VLOOKUP(B2316,#REF!,3,0),IF(A2316="COTAÇÃO",VLOOKUP(B2316,#REF!,3,0))))</f>
        <v/>
      </c>
      <c r="E2316" s="158"/>
      <c r="F2316" s="159" t="str">
        <f>IF(B2316="","",IF('Planilha Orçamentária'!$H$2="NÃO DESONERADO",(IF(A2316="SINAPI",VLOOKUP(B2316,#REF!,4,0),IF(A2316="ORSE",VLOOKUP(B2316,#REF!,4,0),IF(A2316="COTAÇÃO",VLOOKUP(B2316,#REF!,13,0))))),(IF(A2316="SINAPI",VLOOKUP(B2316,#REF!,4,0),IF(A2316="ORSE",VLOOKUP(B2316,#REF!,4,0),IF(A2316="COTAÇÃO",VLOOKUP(B2316,#REF!,13,0)))))))</f>
        <v/>
      </c>
      <c r="G2316" s="159" t="str">
        <f t="shared" si="68"/>
        <v/>
      </c>
      <c r="H2316" s="131"/>
    </row>
    <row r="2317" spans="1:8" ht="12.75" customHeight="1">
      <c r="A2317" s="684" t="s">
        <v>399</v>
      </c>
      <c r="B2317" s="585"/>
      <c r="C2317" s="585"/>
      <c r="D2317" s="585"/>
      <c r="E2317" s="585"/>
      <c r="F2317" s="586"/>
      <c r="G2317" s="160" t="str">
        <f>IF(F2315="","",(SUM(G2315:G2316)))</f>
        <v/>
      </c>
      <c r="H2317" s="131"/>
    </row>
    <row r="2318" spans="1:8" ht="12.75" customHeight="1">
      <c r="A2318" s="161"/>
      <c r="B2318" s="162"/>
      <c r="C2318" s="171"/>
      <c r="D2318" s="172"/>
      <c r="E2318" s="173"/>
      <c r="F2318" s="174"/>
      <c r="G2318" s="175"/>
      <c r="H2318" s="131"/>
    </row>
    <row r="2319" spans="1:8" ht="12.75" customHeight="1">
      <c r="A2319" s="685" t="s">
        <v>401</v>
      </c>
      <c r="B2319" s="585"/>
      <c r="C2319" s="585"/>
      <c r="D2319" s="585"/>
      <c r="E2319" s="585"/>
      <c r="F2319" s="686"/>
      <c r="G2319" s="176" t="e">
        <f>SUM(G2305,G2311,G2317)</f>
        <v>#REF!</v>
      </c>
      <c r="H2319" s="131"/>
    </row>
    <row r="2320" spans="1:8" ht="12.75" customHeight="1">
      <c r="A2320" s="197"/>
      <c r="B2320" s="197"/>
      <c r="C2320" s="197"/>
      <c r="D2320" s="197"/>
      <c r="E2320" s="197"/>
      <c r="F2320" s="197"/>
      <c r="G2320" s="238"/>
      <c r="H2320" s="131"/>
    </row>
    <row r="2321" spans="1:8" ht="12.75" customHeight="1">
      <c r="A2321" s="197"/>
      <c r="B2321" s="197"/>
      <c r="C2321" s="197"/>
      <c r="D2321" s="197"/>
      <c r="E2321" s="197"/>
      <c r="F2321" s="197"/>
      <c r="G2321" s="238"/>
      <c r="H2321" s="131"/>
    </row>
    <row r="2322" spans="1:8" ht="12.75" customHeight="1">
      <c r="A2322" s="17"/>
      <c r="B2322" s="18"/>
      <c r="C2322" s="116"/>
      <c r="D2322" s="18"/>
      <c r="E2322" s="18"/>
      <c r="F2322" s="128"/>
      <c r="G2322" s="31"/>
      <c r="H2322" s="131"/>
    </row>
    <row r="2323" spans="1:8" ht="12.75" customHeight="1">
      <c r="A2323" s="193" t="s">
        <v>32</v>
      </c>
      <c r="B2323" s="194" t="s">
        <v>24</v>
      </c>
      <c r="C2323" s="687" t="s">
        <v>67</v>
      </c>
      <c r="D2323" s="589"/>
      <c r="E2323" s="589"/>
      <c r="F2323" s="596"/>
      <c r="G2323" s="195" t="s">
        <v>27</v>
      </c>
      <c r="H2323" s="131"/>
    </row>
    <row r="2324" spans="1:8" ht="12.75" customHeight="1">
      <c r="A2324" s="182" t="s">
        <v>746</v>
      </c>
      <c r="B2324" s="183" t="s">
        <v>747</v>
      </c>
      <c r="C2324" s="688" t="s">
        <v>748</v>
      </c>
      <c r="D2324" s="689"/>
      <c r="E2324" s="689"/>
      <c r="F2324" s="149" t="e">
        <f>G2343</f>
        <v>#REF!</v>
      </c>
      <c r="G2324" s="196" t="e">
        <f>D2333</f>
        <v>#REF!</v>
      </c>
      <c r="H2324" s="131"/>
    </row>
    <row r="2325" spans="1:8" ht="12.75" customHeight="1">
      <c r="A2325" s="690" t="s">
        <v>395</v>
      </c>
      <c r="B2325" s="689"/>
      <c r="C2325" s="689"/>
      <c r="D2325" s="689"/>
      <c r="E2325" s="689"/>
      <c r="F2325" s="689"/>
      <c r="G2325" s="591"/>
      <c r="H2325" s="131"/>
    </row>
    <row r="2326" spans="1:8" ht="12.75" customHeight="1">
      <c r="A2326" s="152" t="s">
        <v>381</v>
      </c>
      <c r="B2326" s="152" t="s">
        <v>32</v>
      </c>
      <c r="C2326" s="153" t="s">
        <v>396</v>
      </c>
      <c r="D2326" s="152" t="s">
        <v>127</v>
      </c>
      <c r="E2326" s="154" t="s">
        <v>68</v>
      </c>
      <c r="F2326" s="155" t="s">
        <v>397</v>
      </c>
      <c r="G2326" s="155" t="s">
        <v>398</v>
      </c>
      <c r="H2326" s="131"/>
    </row>
    <row r="2327" spans="1:8" ht="12.75" customHeight="1">
      <c r="A2327" s="156"/>
      <c r="B2327" s="156"/>
      <c r="C2327" s="157"/>
      <c r="D2327" s="156"/>
      <c r="E2327" s="158"/>
      <c r="F2327" s="159"/>
      <c r="G2327" s="159"/>
      <c r="H2327" s="131"/>
    </row>
    <row r="2328" spans="1:8" ht="12.75" customHeight="1">
      <c r="A2328" s="156"/>
      <c r="B2328" s="156"/>
      <c r="C2328" s="157"/>
      <c r="D2328" s="156"/>
      <c r="E2328" s="158"/>
      <c r="F2328" s="159"/>
      <c r="G2328" s="159"/>
      <c r="H2328" s="131"/>
    </row>
    <row r="2329" spans="1:8" ht="12.75" customHeight="1">
      <c r="A2329" s="684" t="s">
        <v>399</v>
      </c>
      <c r="B2329" s="585"/>
      <c r="C2329" s="585"/>
      <c r="D2329" s="585"/>
      <c r="E2329" s="585"/>
      <c r="F2329" s="586"/>
      <c r="G2329" s="160" t="str">
        <f>IF(F2327="","",(SUM(G2327:G2328)))</f>
        <v/>
      </c>
      <c r="H2329" s="131"/>
    </row>
    <row r="2330" spans="1:8" ht="12.75" customHeight="1">
      <c r="A2330" s="161"/>
      <c r="B2330" s="162"/>
      <c r="C2330" s="163"/>
      <c r="D2330" s="164"/>
      <c r="E2330" s="165"/>
      <c r="F2330" s="166"/>
      <c r="G2330" s="167"/>
      <c r="H2330" s="131"/>
    </row>
    <row r="2331" spans="1:8" ht="12.75" customHeight="1">
      <c r="A2331" s="683" t="s">
        <v>386</v>
      </c>
      <c r="B2331" s="585"/>
      <c r="C2331" s="585"/>
      <c r="D2331" s="585"/>
      <c r="E2331" s="585"/>
      <c r="F2331" s="585"/>
      <c r="G2331" s="586"/>
      <c r="H2331" s="131"/>
    </row>
    <row r="2332" spans="1:8" ht="12.75" customHeight="1">
      <c r="A2332" s="152" t="s">
        <v>381</v>
      </c>
      <c r="B2332" s="152" t="s">
        <v>32</v>
      </c>
      <c r="C2332" s="153" t="s">
        <v>396</v>
      </c>
      <c r="D2332" s="152" t="s">
        <v>127</v>
      </c>
      <c r="E2332" s="154" t="s">
        <v>68</v>
      </c>
      <c r="F2332" s="155" t="s">
        <v>397</v>
      </c>
      <c r="G2332" s="155" t="s">
        <v>398</v>
      </c>
      <c r="H2332" s="131"/>
    </row>
    <row r="2333" spans="1:8" ht="12.75" customHeight="1">
      <c r="A2333" s="156" t="s">
        <v>418</v>
      </c>
      <c r="B2333" s="156" t="s">
        <v>749</v>
      </c>
      <c r="C2333" s="157" t="e">
        <f>VLOOKUP(B2333,#REF!,2,0)</f>
        <v>#REF!</v>
      </c>
      <c r="D2333" s="156" t="e">
        <f>VLOOKUP(B2333,#REF!,3,0)</f>
        <v>#REF!</v>
      </c>
      <c r="E2333" s="158">
        <v>1</v>
      </c>
      <c r="F2333" s="159" t="e">
        <f>VLOOKUP(B2333,#REF!,13,0)</f>
        <v>#REF!</v>
      </c>
      <c r="G2333" s="159" t="e">
        <f>IF(D2333="","",E2333*F2333)</f>
        <v>#REF!</v>
      </c>
      <c r="H2333" s="131"/>
    </row>
    <row r="2334" spans="1:8" ht="12.75" customHeight="1">
      <c r="A2334" s="156"/>
      <c r="B2334" s="156"/>
      <c r="C2334" s="157"/>
      <c r="D2334" s="156"/>
      <c r="E2334" s="158"/>
      <c r="F2334" s="159"/>
      <c r="G2334" s="159"/>
      <c r="H2334" s="131"/>
    </row>
    <row r="2335" spans="1:8" ht="12.75" customHeight="1">
      <c r="A2335" s="684" t="s">
        <v>399</v>
      </c>
      <c r="B2335" s="585"/>
      <c r="C2335" s="585"/>
      <c r="D2335" s="585"/>
      <c r="E2335" s="585"/>
      <c r="F2335" s="586"/>
      <c r="G2335" s="160" t="e">
        <f>IF(F2333="","",(SUM(G2333:G2334)))</f>
        <v>#REF!</v>
      </c>
      <c r="H2335" s="131"/>
    </row>
    <row r="2336" spans="1:8" ht="12.75" customHeight="1">
      <c r="A2336" s="161"/>
      <c r="B2336" s="162"/>
      <c r="C2336" s="168"/>
      <c r="D2336" s="162"/>
      <c r="E2336" s="169"/>
      <c r="F2336" s="170"/>
      <c r="G2336" s="167"/>
      <c r="H2336" s="131"/>
    </row>
    <row r="2337" spans="1:8" ht="12.75" customHeight="1">
      <c r="A2337" s="683" t="s">
        <v>400</v>
      </c>
      <c r="B2337" s="585"/>
      <c r="C2337" s="585"/>
      <c r="D2337" s="585"/>
      <c r="E2337" s="585"/>
      <c r="F2337" s="585"/>
      <c r="G2337" s="586"/>
      <c r="H2337" s="131"/>
    </row>
    <row r="2338" spans="1:8" ht="12.75" customHeight="1">
      <c r="A2338" s="152" t="s">
        <v>381</v>
      </c>
      <c r="B2338" s="152" t="s">
        <v>32</v>
      </c>
      <c r="C2338" s="153" t="s">
        <v>396</v>
      </c>
      <c r="D2338" s="152" t="s">
        <v>127</v>
      </c>
      <c r="E2338" s="154" t="s">
        <v>68</v>
      </c>
      <c r="F2338" s="155" t="s">
        <v>397</v>
      </c>
      <c r="G2338" s="155" t="s">
        <v>398</v>
      </c>
      <c r="H2338" s="131"/>
    </row>
    <row r="2339" spans="1:8" ht="12.75" customHeight="1">
      <c r="A2339" s="156"/>
      <c r="B2339" s="156"/>
      <c r="C2339" s="157" t="str">
        <f>IF(B2339="","",IF(A2339="SINAPI",VLOOKUP(B2339,#REF!,2,0),IF(A2339="COTAÇÃO",VLOOKUP(B2339,#REF!,2,0))))</f>
        <v/>
      </c>
      <c r="D2339" s="156" t="str">
        <f>IF(B2339="","",IF(A2339="SINAPI",VLOOKUP(B2339,#REF!,3,0),IF(A2339="COTAÇÃO",VLOOKUP(B2339,#REF!,3,0))))</f>
        <v/>
      </c>
      <c r="E2339" s="158"/>
      <c r="F2339" s="159" t="str">
        <f>IF(B2339="","",IF('Planilha Orçamentária'!$H$2="NÃO DESONERADO",(IF(A2339="SINAPI",VLOOKUP(B2339,#REF!,4,0),IF(A2339="ORSE",VLOOKUP(B2339,#REF!,4,0),IF(A2339="COTAÇÃO",VLOOKUP(B2339,#REF!,13,0))))),(IF(A2339="SINAPI",VLOOKUP(B2339,#REF!,4,0),IF(A2339="ORSE",VLOOKUP(B2339,#REF!,4,0),IF(A2339="COTAÇÃO",VLOOKUP(B2339,#REF!,13,0)))))))</f>
        <v/>
      </c>
      <c r="G2339" s="159" t="str">
        <f t="shared" ref="G2339:G2340" si="69">IF(D2339="","",E2339*F2339)</f>
        <v/>
      </c>
      <c r="H2339" s="131"/>
    </row>
    <row r="2340" spans="1:8" ht="12.75" customHeight="1">
      <c r="A2340" s="156"/>
      <c r="B2340" s="156"/>
      <c r="C2340" s="157" t="str">
        <f>IF(B2340="","",IF(A2340="SINAPI",VLOOKUP(B2340,#REF!,2,0),IF(A2340="COTAÇÃO",VLOOKUP(B2340,#REF!,2,0))))</f>
        <v/>
      </c>
      <c r="D2340" s="156" t="str">
        <f>IF(B2340="","",IF(A2340="SINAPI",VLOOKUP(B2340,#REF!,3,0),IF(A2340="COTAÇÃO",VLOOKUP(B2340,#REF!,3,0))))</f>
        <v/>
      </c>
      <c r="E2340" s="158"/>
      <c r="F2340" s="159" t="str">
        <f>IF(B2340="","",IF('Planilha Orçamentária'!$H$2="NÃO DESONERADO",(IF(A2340="SINAPI",VLOOKUP(B2340,#REF!,4,0),IF(A2340="ORSE",VLOOKUP(B2340,#REF!,4,0),IF(A2340="COTAÇÃO",VLOOKUP(B2340,#REF!,13,0))))),(IF(A2340="SINAPI",VLOOKUP(B2340,#REF!,4,0),IF(A2340="ORSE",VLOOKUP(B2340,#REF!,4,0),IF(A2340="COTAÇÃO",VLOOKUP(B2340,#REF!,13,0)))))))</f>
        <v/>
      </c>
      <c r="G2340" s="159" t="str">
        <f t="shared" si="69"/>
        <v/>
      </c>
      <c r="H2340" s="131"/>
    </row>
    <row r="2341" spans="1:8" ht="12.75" customHeight="1">
      <c r="A2341" s="684" t="s">
        <v>399</v>
      </c>
      <c r="B2341" s="585"/>
      <c r="C2341" s="585"/>
      <c r="D2341" s="585"/>
      <c r="E2341" s="585"/>
      <c r="F2341" s="586"/>
      <c r="G2341" s="160" t="str">
        <f>IF(F2339="","",(SUM(G2339:G2340)))</f>
        <v/>
      </c>
      <c r="H2341" s="131"/>
    </row>
    <row r="2342" spans="1:8" ht="12.75" customHeight="1">
      <c r="A2342" s="161"/>
      <c r="B2342" s="162"/>
      <c r="C2342" s="171"/>
      <c r="D2342" s="172"/>
      <c r="E2342" s="173"/>
      <c r="F2342" s="174"/>
      <c r="G2342" s="175"/>
      <c r="H2342" s="131"/>
    </row>
    <row r="2343" spans="1:8" ht="12.75" customHeight="1">
      <c r="A2343" s="685" t="s">
        <v>401</v>
      </c>
      <c r="B2343" s="585"/>
      <c r="C2343" s="585"/>
      <c r="D2343" s="585"/>
      <c r="E2343" s="585"/>
      <c r="F2343" s="686"/>
      <c r="G2343" s="176" t="e">
        <f>SUM(G2329,G2335,G2341)</f>
        <v>#REF!</v>
      </c>
      <c r="H2343" s="131"/>
    </row>
    <row r="2344" spans="1:8" ht="12.75" customHeight="1">
      <c r="A2344" s="197"/>
      <c r="B2344" s="197"/>
      <c r="C2344" s="197"/>
      <c r="D2344" s="197"/>
      <c r="E2344" s="197"/>
      <c r="F2344" s="197"/>
      <c r="G2344" s="238"/>
      <c r="H2344" s="131"/>
    </row>
    <row r="2345" spans="1:8" ht="12.75" customHeight="1">
      <c r="A2345" s="197"/>
      <c r="B2345" s="197"/>
      <c r="C2345" s="197"/>
      <c r="D2345" s="197"/>
      <c r="E2345" s="197"/>
      <c r="F2345" s="197"/>
      <c r="G2345" s="238"/>
      <c r="H2345" s="131"/>
    </row>
    <row r="2346" spans="1:8" ht="12.75" customHeight="1">
      <c r="A2346" s="17"/>
      <c r="B2346" s="18"/>
      <c r="C2346" s="116"/>
      <c r="D2346" s="18"/>
      <c r="E2346" s="18"/>
      <c r="F2346" s="128"/>
      <c r="G2346" s="31"/>
      <c r="H2346" s="131"/>
    </row>
    <row r="2347" spans="1:8" ht="12.75" customHeight="1">
      <c r="A2347" s="193" t="s">
        <v>32</v>
      </c>
      <c r="B2347" s="194" t="s">
        <v>24</v>
      </c>
      <c r="C2347" s="687" t="s">
        <v>67</v>
      </c>
      <c r="D2347" s="589"/>
      <c r="E2347" s="589"/>
      <c r="F2347" s="596"/>
      <c r="G2347" s="195" t="s">
        <v>27</v>
      </c>
      <c r="H2347" s="131"/>
    </row>
    <row r="2348" spans="1:8" ht="12.75" customHeight="1">
      <c r="A2348" s="182" t="s">
        <v>750</v>
      </c>
      <c r="B2348" s="183" t="s">
        <v>751</v>
      </c>
      <c r="C2348" s="688" t="s">
        <v>752</v>
      </c>
      <c r="D2348" s="689"/>
      <c r="E2348" s="689"/>
      <c r="F2348" s="149" t="e">
        <f>G2367</f>
        <v>#REF!</v>
      </c>
      <c r="G2348" s="196" t="e">
        <f>D2357</f>
        <v>#REF!</v>
      </c>
      <c r="H2348" s="131"/>
    </row>
    <row r="2349" spans="1:8" ht="12.75" customHeight="1">
      <c r="A2349" s="690" t="s">
        <v>395</v>
      </c>
      <c r="B2349" s="689"/>
      <c r="C2349" s="689"/>
      <c r="D2349" s="689"/>
      <c r="E2349" s="689"/>
      <c r="F2349" s="689"/>
      <c r="G2349" s="591"/>
      <c r="H2349" s="131"/>
    </row>
    <row r="2350" spans="1:8" ht="12.75" customHeight="1">
      <c r="A2350" s="152" t="s">
        <v>381</v>
      </c>
      <c r="B2350" s="152" t="s">
        <v>32</v>
      </c>
      <c r="C2350" s="153" t="s">
        <v>396</v>
      </c>
      <c r="D2350" s="152" t="s">
        <v>127</v>
      </c>
      <c r="E2350" s="154" t="s">
        <v>68</v>
      </c>
      <c r="F2350" s="155" t="s">
        <v>397</v>
      </c>
      <c r="G2350" s="155" t="s">
        <v>398</v>
      </c>
      <c r="H2350" s="131"/>
    </row>
    <row r="2351" spans="1:8" ht="12.75" customHeight="1">
      <c r="A2351" s="156"/>
      <c r="B2351" s="156"/>
      <c r="C2351" s="157"/>
      <c r="D2351" s="156"/>
      <c r="E2351" s="158"/>
      <c r="F2351" s="159"/>
      <c r="G2351" s="159"/>
      <c r="H2351" s="131"/>
    </row>
    <row r="2352" spans="1:8" ht="12.75" customHeight="1">
      <c r="A2352" s="156"/>
      <c r="B2352" s="156"/>
      <c r="C2352" s="157"/>
      <c r="D2352" s="156"/>
      <c r="E2352" s="158"/>
      <c r="F2352" s="159"/>
      <c r="G2352" s="159"/>
      <c r="H2352" s="131"/>
    </row>
    <row r="2353" spans="1:8" ht="12.75" customHeight="1">
      <c r="A2353" s="684" t="s">
        <v>399</v>
      </c>
      <c r="B2353" s="585"/>
      <c r="C2353" s="585"/>
      <c r="D2353" s="585"/>
      <c r="E2353" s="585"/>
      <c r="F2353" s="586"/>
      <c r="G2353" s="160" t="str">
        <f>IF(F2351="","",(SUM(G2351:G2352)))</f>
        <v/>
      </c>
      <c r="H2353" s="131"/>
    </row>
    <row r="2354" spans="1:8" ht="12.75" customHeight="1">
      <c r="A2354" s="161"/>
      <c r="B2354" s="162"/>
      <c r="C2354" s="163"/>
      <c r="D2354" s="164"/>
      <c r="E2354" s="165"/>
      <c r="F2354" s="166"/>
      <c r="G2354" s="167"/>
      <c r="H2354" s="131"/>
    </row>
    <row r="2355" spans="1:8" ht="12.75" customHeight="1">
      <c r="A2355" s="683" t="s">
        <v>386</v>
      </c>
      <c r="B2355" s="585"/>
      <c r="C2355" s="585"/>
      <c r="D2355" s="585"/>
      <c r="E2355" s="585"/>
      <c r="F2355" s="585"/>
      <c r="G2355" s="586"/>
      <c r="H2355" s="131"/>
    </row>
    <row r="2356" spans="1:8" ht="12.75" customHeight="1">
      <c r="A2356" s="152" t="s">
        <v>381</v>
      </c>
      <c r="B2356" s="152" t="s">
        <v>32</v>
      </c>
      <c r="C2356" s="153" t="s">
        <v>396</v>
      </c>
      <c r="D2356" s="152" t="s">
        <v>127</v>
      </c>
      <c r="E2356" s="154" t="s">
        <v>68</v>
      </c>
      <c r="F2356" s="155" t="s">
        <v>397</v>
      </c>
      <c r="G2356" s="155" t="s">
        <v>398</v>
      </c>
      <c r="H2356" s="131"/>
    </row>
    <row r="2357" spans="1:8" ht="12.75" customHeight="1">
      <c r="A2357" s="156" t="s">
        <v>418</v>
      </c>
      <c r="B2357" s="156" t="s">
        <v>753</v>
      </c>
      <c r="C2357" s="157" t="e">
        <f>VLOOKUP(B2357,#REF!,2,0)</f>
        <v>#REF!</v>
      </c>
      <c r="D2357" s="156" t="e">
        <f>VLOOKUP(B2357,#REF!,3,0)</f>
        <v>#REF!</v>
      </c>
      <c r="E2357" s="158">
        <v>1</v>
      </c>
      <c r="F2357" s="159" t="e">
        <f>VLOOKUP(B2357,#REF!,13,0)</f>
        <v>#REF!</v>
      </c>
      <c r="G2357" s="159" t="e">
        <f>IF(D2357="","",E2357*F2357)</f>
        <v>#REF!</v>
      </c>
      <c r="H2357" s="131"/>
    </row>
    <row r="2358" spans="1:8" ht="12.75" customHeight="1">
      <c r="A2358" s="156"/>
      <c r="B2358" s="156"/>
      <c r="C2358" s="157"/>
      <c r="D2358" s="156"/>
      <c r="E2358" s="158"/>
      <c r="F2358" s="159"/>
      <c r="G2358" s="159"/>
      <c r="H2358" s="131"/>
    </row>
    <row r="2359" spans="1:8" ht="12.75" customHeight="1">
      <c r="A2359" s="684" t="s">
        <v>399</v>
      </c>
      <c r="B2359" s="585"/>
      <c r="C2359" s="585"/>
      <c r="D2359" s="585"/>
      <c r="E2359" s="585"/>
      <c r="F2359" s="586"/>
      <c r="G2359" s="160" t="e">
        <f>IF(F2357="","",(SUM(G2357:G2358)))</f>
        <v>#REF!</v>
      </c>
      <c r="H2359" s="131"/>
    </row>
    <row r="2360" spans="1:8" ht="12.75" customHeight="1">
      <c r="A2360" s="161"/>
      <c r="B2360" s="162"/>
      <c r="C2360" s="168"/>
      <c r="D2360" s="162"/>
      <c r="E2360" s="169"/>
      <c r="F2360" s="170"/>
      <c r="G2360" s="167"/>
      <c r="H2360" s="131"/>
    </row>
    <row r="2361" spans="1:8" ht="12.75" customHeight="1">
      <c r="A2361" s="683" t="s">
        <v>400</v>
      </c>
      <c r="B2361" s="585"/>
      <c r="C2361" s="585"/>
      <c r="D2361" s="585"/>
      <c r="E2361" s="585"/>
      <c r="F2361" s="585"/>
      <c r="G2361" s="586"/>
      <c r="H2361" s="131"/>
    </row>
    <row r="2362" spans="1:8" ht="12.75" customHeight="1">
      <c r="A2362" s="152" t="s">
        <v>381</v>
      </c>
      <c r="B2362" s="152" t="s">
        <v>32</v>
      </c>
      <c r="C2362" s="153" t="s">
        <v>396</v>
      </c>
      <c r="D2362" s="152" t="s">
        <v>127</v>
      </c>
      <c r="E2362" s="154" t="s">
        <v>68</v>
      </c>
      <c r="F2362" s="155" t="s">
        <v>397</v>
      </c>
      <c r="G2362" s="155" t="s">
        <v>398</v>
      </c>
      <c r="H2362" s="131"/>
    </row>
    <row r="2363" spans="1:8" ht="12.75" customHeight="1">
      <c r="A2363" s="156"/>
      <c r="B2363" s="156"/>
      <c r="C2363" s="157" t="str">
        <f>IF(B2363="","",IF(A2363="SINAPI",VLOOKUP(B2363,#REF!,2,0),IF(A2363="COTAÇÃO",VLOOKUP(B2363,#REF!,2,0))))</f>
        <v/>
      </c>
      <c r="D2363" s="156" t="str">
        <f>IF(B2363="","",IF(A2363="SINAPI",VLOOKUP(B2363,#REF!,3,0),IF(A2363="COTAÇÃO",VLOOKUP(B2363,#REF!,3,0))))</f>
        <v/>
      </c>
      <c r="E2363" s="158"/>
      <c r="F2363" s="159" t="str">
        <f>IF(B2363="","",IF('Planilha Orçamentária'!$H$2="NÃO DESONERADO",(IF(A2363="SINAPI",VLOOKUP(B2363,#REF!,4,0),IF(A2363="ORSE",VLOOKUP(B2363,#REF!,4,0),IF(A2363="COTAÇÃO",VLOOKUP(B2363,#REF!,13,0))))),(IF(A2363="SINAPI",VLOOKUP(B2363,#REF!,4,0),IF(A2363="ORSE",VLOOKUP(B2363,#REF!,4,0),IF(A2363="COTAÇÃO",VLOOKUP(B2363,#REF!,13,0)))))))</f>
        <v/>
      </c>
      <c r="G2363" s="159" t="str">
        <f t="shared" ref="G2363:G2364" si="70">IF(D2363="","",E2363*F2363)</f>
        <v/>
      </c>
      <c r="H2363" s="131"/>
    </row>
    <row r="2364" spans="1:8" ht="12.75" customHeight="1">
      <c r="A2364" s="156"/>
      <c r="B2364" s="156"/>
      <c r="C2364" s="157" t="str">
        <f>IF(B2364="","",IF(A2364="SINAPI",VLOOKUP(B2364,#REF!,2,0),IF(A2364="COTAÇÃO",VLOOKUP(B2364,#REF!,2,0))))</f>
        <v/>
      </c>
      <c r="D2364" s="156" t="str">
        <f>IF(B2364="","",IF(A2364="SINAPI",VLOOKUP(B2364,#REF!,3,0),IF(A2364="COTAÇÃO",VLOOKUP(B2364,#REF!,3,0))))</f>
        <v/>
      </c>
      <c r="E2364" s="158"/>
      <c r="F2364" s="159" t="str">
        <f>IF(B2364="","",IF('Planilha Orçamentária'!$H$2="NÃO DESONERADO",(IF(A2364="SINAPI",VLOOKUP(B2364,#REF!,4,0),IF(A2364="ORSE",VLOOKUP(B2364,#REF!,4,0),IF(A2364="COTAÇÃO",VLOOKUP(B2364,#REF!,13,0))))),(IF(A2364="SINAPI",VLOOKUP(B2364,#REF!,4,0),IF(A2364="ORSE",VLOOKUP(B2364,#REF!,4,0),IF(A2364="COTAÇÃO",VLOOKUP(B2364,#REF!,13,0)))))))</f>
        <v/>
      </c>
      <c r="G2364" s="159" t="str">
        <f t="shared" si="70"/>
        <v/>
      </c>
      <c r="H2364" s="131"/>
    </row>
    <row r="2365" spans="1:8" ht="12.75" customHeight="1">
      <c r="A2365" s="684" t="s">
        <v>399</v>
      </c>
      <c r="B2365" s="585"/>
      <c r="C2365" s="585"/>
      <c r="D2365" s="585"/>
      <c r="E2365" s="585"/>
      <c r="F2365" s="586"/>
      <c r="G2365" s="160" t="str">
        <f>IF(F2363="","",(SUM(G2363:G2364)))</f>
        <v/>
      </c>
      <c r="H2365" s="131"/>
    </row>
    <row r="2366" spans="1:8" ht="12.75" customHeight="1">
      <c r="A2366" s="161"/>
      <c r="B2366" s="162"/>
      <c r="C2366" s="171"/>
      <c r="D2366" s="172"/>
      <c r="E2366" s="173"/>
      <c r="F2366" s="174"/>
      <c r="G2366" s="175"/>
      <c r="H2366" s="131"/>
    </row>
    <row r="2367" spans="1:8" ht="12.75" customHeight="1">
      <c r="A2367" s="685" t="s">
        <v>401</v>
      </c>
      <c r="B2367" s="585"/>
      <c r="C2367" s="585"/>
      <c r="D2367" s="585"/>
      <c r="E2367" s="585"/>
      <c r="F2367" s="686"/>
      <c r="G2367" s="176" t="e">
        <f>SUM(G2353,G2359,G2365)</f>
        <v>#REF!</v>
      </c>
      <c r="H2367" s="131"/>
    </row>
    <row r="2368" spans="1:8" ht="12.75" customHeight="1">
      <c r="A2368" s="197"/>
      <c r="B2368" s="197"/>
      <c r="C2368" s="197"/>
      <c r="D2368" s="197"/>
      <c r="E2368" s="197"/>
      <c r="F2368" s="197"/>
      <c r="G2368" s="238"/>
      <c r="H2368" s="131"/>
    </row>
    <row r="2369" spans="1:8" ht="12.75" customHeight="1">
      <c r="A2369" s="197"/>
      <c r="B2369" s="197"/>
      <c r="C2369" s="197"/>
      <c r="D2369" s="197"/>
      <c r="E2369" s="197"/>
      <c r="F2369" s="197"/>
      <c r="G2369" s="238"/>
      <c r="H2369" s="131"/>
    </row>
    <row r="2370" spans="1:8" ht="12.75" customHeight="1">
      <c r="A2370" s="17"/>
      <c r="B2370" s="18"/>
      <c r="C2370" s="116"/>
      <c r="D2370" s="18"/>
      <c r="E2370" s="18"/>
      <c r="F2370" s="128"/>
      <c r="G2370" s="31"/>
      <c r="H2370" s="131"/>
    </row>
    <row r="2371" spans="1:8" ht="12.75" customHeight="1">
      <c r="A2371" s="193" t="s">
        <v>32</v>
      </c>
      <c r="B2371" s="194" t="s">
        <v>24</v>
      </c>
      <c r="C2371" s="687" t="s">
        <v>67</v>
      </c>
      <c r="D2371" s="589"/>
      <c r="E2371" s="589"/>
      <c r="F2371" s="596"/>
      <c r="G2371" s="195" t="s">
        <v>27</v>
      </c>
      <c r="H2371" s="131"/>
    </row>
    <row r="2372" spans="1:8" ht="12.75" customHeight="1">
      <c r="A2372" s="182" t="s">
        <v>754</v>
      </c>
      <c r="B2372" s="183" t="s">
        <v>755</v>
      </c>
      <c r="C2372" s="688" t="s">
        <v>756</v>
      </c>
      <c r="D2372" s="689"/>
      <c r="E2372" s="689"/>
      <c r="F2372" s="149" t="e">
        <f>G2391</f>
        <v>#REF!</v>
      </c>
      <c r="G2372" s="196" t="e">
        <f>D2381</f>
        <v>#REF!</v>
      </c>
      <c r="H2372" s="131"/>
    </row>
    <row r="2373" spans="1:8" ht="12.75" customHeight="1">
      <c r="A2373" s="690" t="s">
        <v>395</v>
      </c>
      <c r="B2373" s="689"/>
      <c r="C2373" s="689"/>
      <c r="D2373" s="689"/>
      <c r="E2373" s="689"/>
      <c r="F2373" s="689"/>
      <c r="G2373" s="591"/>
      <c r="H2373" s="131"/>
    </row>
    <row r="2374" spans="1:8" ht="12.75" customHeight="1">
      <c r="A2374" s="152" t="s">
        <v>381</v>
      </c>
      <c r="B2374" s="152" t="s">
        <v>32</v>
      </c>
      <c r="C2374" s="153" t="s">
        <v>396</v>
      </c>
      <c r="D2374" s="152" t="s">
        <v>127</v>
      </c>
      <c r="E2374" s="154" t="s">
        <v>68</v>
      </c>
      <c r="F2374" s="155" t="s">
        <v>397</v>
      </c>
      <c r="G2374" s="155" t="s">
        <v>398</v>
      </c>
      <c r="H2374" s="131"/>
    </row>
    <row r="2375" spans="1:8" ht="12.75" customHeight="1">
      <c r="A2375" s="156"/>
      <c r="B2375" s="156"/>
      <c r="C2375" s="157"/>
      <c r="D2375" s="156"/>
      <c r="E2375" s="158"/>
      <c r="F2375" s="159"/>
      <c r="G2375" s="159"/>
      <c r="H2375" s="131"/>
    </row>
    <row r="2376" spans="1:8" ht="12.75" customHeight="1">
      <c r="A2376" s="156"/>
      <c r="B2376" s="156"/>
      <c r="C2376" s="157"/>
      <c r="D2376" s="156"/>
      <c r="E2376" s="158"/>
      <c r="F2376" s="159"/>
      <c r="G2376" s="159"/>
      <c r="H2376" s="131"/>
    </row>
    <row r="2377" spans="1:8" ht="12.75" customHeight="1">
      <c r="A2377" s="684" t="s">
        <v>399</v>
      </c>
      <c r="B2377" s="585"/>
      <c r="C2377" s="585"/>
      <c r="D2377" s="585"/>
      <c r="E2377" s="585"/>
      <c r="F2377" s="586"/>
      <c r="G2377" s="160" t="str">
        <f>IF(F2375="","",(SUM(G2375:G2376)))</f>
        <v/>
      </c>
      <c r="H2377" s="131"/>
    </row>
    <row r="2378" spans="1:8" ht="12.75" customHeight="1">
      <c r="A2378" s="161"/>
      <c r="B2378" s="162"/>
      <c r="C2378" s="163"/>
      <c r="D2378" s="164"/>
      <c r="E2378" s="165"/>
      <c r="F2378" s="166"/>
      <c r="G2378" s="167"/>
      <c r="H2378" s="131"/>
    </row>
    <row r="2379" spans="1:8" ht="12.75" customHeight="1">
      <c r="A2379" s="683" t="s">
        <v>386</v>
      </c>
      <c r="B2379" s="585"/>
      <c r="C2379" s="585"/>
      <c r="D2379" s="585"/>
      <c r="E2379" s="585"/>
      <c r="F2379" s="585"/>
      <c r="G2379" s="586"/>
      <c r="H2379" s="131"/>
    </row>
    <row r="2380" spans="1:8" ht="12.75" customHeight="1">
      <c r="A2380" s="152" t="s">
        <v>381</v>
      </c>
      <c r="B2380" s="152" t="s">
        <v>32</v>
      </c>
      <c r="C2380" s="153" t="s">
        <v>396</v>
      </c>
      <c r="D2380" s="152" t="s">
        <v>127</v>
      </c>
      <c r="E2380" s="154" t="s">
        <v>68</v>
      </c>
      <c r="F2380" s="155" t="s">
        <v>397</v>
      </c>
      <c r="G2380" s="155" t="s">
        <v>398</v>
      </c>
      <c r="H2380" s="131"/>
    </row>
    <row r="2381" spans="1:8" ht="12.75" customHeight="1">
      <c r="A2381" s="156" t="s">
        <v>418</v>
      </c>
      <c r="B2381" s="156" t="s">
        <v>757</v>
      </c>
      <c r="C2381" s="157" t="e">
        <f>VLOOKUP(B2381,#REF!,2,0)</f>
        <v>#REF!</v>
      </c>
      <c r="D2381" s="156" t="e">
        <f>VLOOKUP(B2381,#REF!,3,0)</f>
        <v>#REF!</v>
      </c>
      <c r="E2381" s="158">
        <v>1</v>
      </c>
      <c r="F2381" s="159" t="e">
        <f>VLOOKUP(B2381,#REF!,13,0)</f>
        <v>#REF!</v>
      </c>
      <c r="G2381" s="159" t="e">
        <f>IF(D2381="","",E2381*F2381)</f>
        <v>#REF!</v>
      </c>
      <c r="H2381" s="131"/>
    </row>
    <row r="2382" spans="1:8" ht="12.75" customHeight="1">
      <c r="A2382" s="156"/>
      <c r="B2382" s="156"/>
      <c r="C2382" s="157"/>
      <c r="D2382" s="156"/>
      <c r="E2382" s="158"/>
      <c r="F2382" s="159"/>
      <c r="G2382" s="159"/>
      <c r="H2382" s="131"/>
    </row>
    <row r="2383" spans="1:8" ht="12.75" customHeight="1">
      <c r="A2383" s="684" t="s">
        <v>399</v>
      </c>
      <c r="B2383" s="585"/>
      <c r="C2383" s="585"/>
      <c r="D2383" s="585"/>
      <c r="E2383" s="585"/>
      <c r="F2383" s="586"/>
      <c r="G2383" s="160" t="e">
        <f>IF(F2381="","",(SUM(G2381:G2382)))</f>
        <v>#REF!</v>
      </c>
      <c r="H2383" s="131"/>
    </row>
    <row r="2384" spans="1:8" ht="12.75" customHeight="1">
      <c r="A2384" s="161"/>
      <c r="B2384" s="162"/>
      <c r="C2384" s="168"/>
      <c r="D2384" s="162"/>
      <c r="E2384" s="169"/>
      <c r="F2384" s="170"/>
      <c r="G2384" s="167"/>
      <c r="H2384" s="131"/>
    </row>
    <row r="2385" spans="1:8" ht="12.75" customHeight="1">
      <c r="A2385" s="683" t="s">
        <v>400</v>
      </c>
      <c r="B2385" s="585"/>
      <c r="C2385" s="585"/>
      <c r="D2385" s="585"/>
      <c r="E2385" s="585"/>
      <c r="F2385" s="585"/>
      <c r="G2385" s="586"/>
      <c r="H2385" s="131"/>
    </row>
    <row r="2386" spans="1:8" ht="12.75" customHeight="1">
      <c r="A2386" s="152" t="s">
        <v>381</v>
      </c>
      <c r="B2386" s="152" t="s">
        <v>32</v>
      </c>
      <c r="C2386" s="153" t="s">
        <v>396</v>
      </c>
      <c r="D2386" s="152" t="s">
        <v>127</v>
      </c>
      <c r="E2386" s="154" t="s">
        <v>68</v>
      </c>
      <c r="F2386" s="155" t="s">
        <v>397</v>
      </c>
      <c r="G2386" s="155" t="s">
        <v>398</v>
      </c>
      <c r="H2386" s="131"/>
    </row>
    <row r="2387" spans="1:8" ht="12.75" customHeight="1">
      <c r="A2387" s="156"/>
      <c r="B2387" s="156"/>
      <c r="C2387" s="157" t="str">
        <f>IF(B2387="","",IF(A2387="SINAPI",VLOOKUP(B2387,#REF!,2,0),IF(A2387="COTAÇÃO",VLOOKUP(B2387,#REF!,2,0))))</f>
        <v/>
      </c>
      <c r="D2387" s="156" t="str">
        <f>IF(B2387="","",IF(A2387="SINAPI",VLOOKUP(B2387,#REF!,3,0),IF(A2387="COTAÇÃO",VLOOKUP(B2387,#REF!,3,0))))</f>
        <v/>
      </c>
      <c r="E2387" s="158"/>
      <c r="F2387" s="159" t="str">
        <f>IF(B2387="","",IF('Planilha Orçamentária'!$H$2="NÃO DESONERADO",(IF(A2387="SINAPI",VLOOKUP(B2387,#REF!,4,0),IF(A2387="ORSE",VLOOKUP(B2387,#REF!,4,0),IF(A2387="COTAÇÃO",VLOOKUP(B2387,#REF!,13,0))))),(IF(A2387="SINAPI",VLOOKUP(B2387,#REF!,4,0),IF(A2387="ORSE",VLOOKUP(B2387,#REF!,4,0),IF(A2387="COTAÇÃO",VLOOKUP(B2387,#REF!,13,0)))))))</f>
        <v/>
      </c>
      <c r="G2387" s="159" t="str">
        <f t="shared" ref="G2387:G2388" si="71">IF(D2387="","",E2387*F2387)</f>
        <v/>
      </c>
      <c r="H2387" s="131"/>
    </row>
    <row r="2388" spans="1:8" ht="12.75" customHeight="1">
      <c r="A2388" s="156"/>
      <c r="B2388" s="156"/>
      <c r="C2388" s="157" t="str">
        <f>IF(B2388="","",IF(A2388="SINAPI",VLOOKUP(B2388,#REF!,2,0),IF(A2388="COTAÇÃO",VLOOKUP(B2388,#REF!,2,0))))</f>
        <v/>
      </c>
      <c r="D2388" s="156" t="str">
        <f>IF(B2388="","",IF(A2388="SINAPI",VLOOKUP(B2388,#REF!,3,0),IF(A2388="COTAÇÃO",VLOOKUP(B2388,#REF!,3,0))))</f>
        <v/>
      </c>
      <c r="E2388" s="158"/>
      <c r="F2388" s="159" t="str">
        <f>IF(B2388="","",IF('Planilha Orçamentária'!$H$2="NÃO DESONERADO",(IF(A2388="SINAPI",VLOOKUP(B2388,#REF!,4,0),IF(A2388="ORSE",VLOOKUP(B2388,#REF!,4,0),IF(A2388="COTAÇÃO",VLOOKUP(B2388,#REF!,13,0))))),(IF(A2388="SINAPI",VLOOKUP(B2388,#REF!,4,0),IF(A2388="ORSE",VLOOKUP(B2388,#REF!,4,0),IF(A2388="COTAÇÃO",VLOOKUP(B2388,#REF!,13,0)))))))</f>
        <v/>
      </c>
      <c r="G2388" s="159" t="str">
        <f t="shared" si="71"/>
        <v/>
      </c>
      <c r="H2388" s="131"/>
    </row>
    <row r="2389" spans="1:8" ht="12.75" customHeight="1">
      <c r="A2389" s="684" t="s">
        <v>399</v>
      </c>
      <c r="B2389" s="585"/>
      <c r="C2389" s="585"/>
      <c r="D2389" s="585"/>
      <c r="E2389" s="585"/>
      <c r="F2389" s="586"/>
      <c r="G2389" s="160" t="str">
        <f>IF(F2387="","",(SUM(G2387:G2388)))</f>
        <v/>
      </c>
      <c r="H2389" s="131"/>
    </row>
    <row r="2390" spans="1:8" ht="12.75" customHeight="1">
      <c r="A2390" s="161"/>
      <c r="B2390" s="162"/>
      <c r="C2390" s="171"/>
      <c r="D2390" s="172"/>
      <c r="E2390" s="173"/>
      <c r="F2390" s="174"/>
      <c r="G2390" s="175"/>
      <c r="H2390" s="131"/>
    </row>
    <row r="2391" spans="1:8" ht="12.75" customHeight="1">
      <c r="A2391" s="685" t="s">
        <v>401</v>
      </c>
      <c r="B2391" s="585"/>
      <c r="C2391" s="585"/>
      <c r="D2391" s="585"/>
      <c r="E2391" s="585"/>
      <c r="F2391" s="686"/>
      <c r="G2391" s="176" t="e">
        <f>SUM(G2377,G2383,G2389)</f>
        <v>#REF!</v>
      </c>
      <c r="H2391" s="131"/>
    </row>
    <row r="2392" spans="1:8" ht="12.75" customHeight="1">
      <c r="A2392" s="197"/>
      <c r="B2392" s="197"/>
      <c r="C2392" s="197"/>
      <c r="D2392" s="197"/>
      <c r="E2392" s="197"/>
      <c r="F2392" s="197"/>
      <c r="G2392" s="238"/>
      <c r="H2392" s="131"/>
    </row>
    <row r="2393" spans="1:8" ht="12.75" customHeight="1">
      <c r="A2393" s="197"/>
      <c r="B2393" s="197"/>
      <c r="C2393" s="197"/>
      <c r="D2393" s="197"/>
      <c r="E2393" s="197"/>
      <c r="F2393" s="197"/>
      <c r="G2393" s="238"/>
      <c r="H2393" s="131"/>
    </row>
    <row r="2394" spans="1:8" ht="12.75" customHeight="1">
      <c r="A2394" s="17"/>
      <c r="B2394" s="18"/>
      <c r="C2394" s="116"/>
      <c r="D2394" s="18"/>
      <c r="E2394" s="18"/>
      <c r="F2394" s="128"/>
      <c r="G2394" s="31"/>
      <c r="H2394" s="131"/>
    </row>
    <row r="2395" spans="1:8" ht="12.75" customHeight="1">
      <c r="A2395" s="193" t="s">
        <v>32</v>
      </c>
      <c r="B2395" s="194" t="s">
        <v>24</v>
      </c>
      <c r="C2395" s="687" t="s">
        <v>67</v>
      </c>
      <c r="D2395" s="589"/>
      <c r="E2395" s="589"/>
      <c r="F2395" s="596"/>
      <c r="G2395" s="195" t="s">
        <v>27</v>
      </c>
      <c r="H2395" s="131"/>
    </row>
    <row r="2396" spans="1:8" ht="12.75" customHeight="1">
      <c r="A2396" s="182" t="s">
        <v>758</v>
      </c>
      <c r="B2396" s="183" t="s">
        <v>759</v>
      </c>
      <c r="C2396" s="688" t="s">
        <v>760</v>
      </c>
      <c r="D2396" s="689"/>
      <c r="E2396" s="689"/>
      <c r="F2396" s="149" t="e">
        <f>G2415</f>
        <v>#REF!</v>
      </c>
      <c r="G2396" s="196" t="e">
        <f>D2405</f>
        <v>#REF!</v>
      </c>
      <c r="H2396" s="131"/>
    </row>
    <row r="2397" spans="1:8" ht="12.75" customHeight="1">
      <c r="A2397" s="690" t="s">
        <v>395</v>
      </c>
      <c r="B2397" s="689"/>
      <c r="C2397" s="689"/>
      <c r="D2397" s="689"/>
      <c r="E2397" s="689"/>
      <c r="F2397" s="689"/>
      <c r="G2397" s="591"/>
      <c r="H2397" s="131"/>
    </row>
    <row r="2398" spans="1:8" ht="12.75" customHeight="1">
      <c r="A2398" s="152" t="s">
        <v>381</v>
      </c>
      <c r="B2398" s="152" t="s">
        <v>32</v>
      </c>
      <c r="C2398" s="153" t="s">
        <v>396</v>
      </c>
      <c r="D2398" s="152" t="s">
        <v>127</v>
      </c>
      <c r="E2398" s="154" t="s">
        <v>68</v>
      </c>
      <c r="F2398" s="155" t="s">
        <v>397</v>
      </c>
      <c r="G2398" s="155" t="s">
        <v>398</v>
      </c>
      <c r="H2398" s="131"/>
    </row>
    <row r="2399" spans="1:8" ht="12.75" customHeight="1">
      <c r="A2399" s="156"/>
      <c r="B2399" s="156"/>
      <c r="C2399" s="157"/>
      <c r="D2399" s="156"/>
      <c r="E2399" s="158"/>
      <c r="F2399" s="159"/>
      <c r="G2399" s="159"/>
      <c r="H2399" s="131"/>
    </row>
    <row r="2400" spans="1:8" ht="12.75" customHeight="1">
      <c r="A2400" s="156"/>
      <c r="B2400" s="156"/>
      <c r="C2400" s="157"/>
      <c r="D2400" s="156"/>
      <c r="E2400" s="158"/>
      <c r="F2400" s="159"/>
      <c r="G2400" s="159"/>
      <c r="H2400" s="131"/>
    </row>
    <row r="2401" spans="1:8" ht="12.75" customHeight="1">
      <c r="A2401" s="684" t="s">
        <v>399</v>
      </c>
      <c r="B2401" s="585"/>
      <c r="C2401" s="585"/>
      <c r="D2401" s="585"/>
      <c r="E2401" s="585"/>
      <c r="F2401" s="586"/>
      <c r="G2401" s="160" t="str">
        <f>IF(F2399="","",(SUM(G2399:G2400)))</f>
        <v/>
      </c>
      <c r="H2401" s="131"/>
    </row>
    <row r="2402" spans="1:8" ht="12.75" customHeight="1">
      <c r="A2402" s="161"/>
      <c r="B2402" s="162"/>
      <c r="C2402" s="163"/>
      <c r="D2402" s="164"/>
      <c r="E2402" s="165"/>
      <c r="F2402" s="166"/>
      <c r="G2402" s="167"/>
      <c r="H2402" s="131"/>
    </row>
    <row r="2403" spans="1:8" ht="12.75" customHeight="1">
      <c r="A2403" s="683" t="s">
        <v>386</v>
      </c>
      <c r="B2403" s="585"/>
      <c r="C2403" s="585"/>
      <c r="D2403" s="585"/>
      <c r="E2403" s="585"/>
      <c r="F2403" s="585"/>
      <c r="G2403" s="586"/>
      <c r="H2403" s="131"/>
    </row>
    <row r="2404" spans="1:8" ht="12.75" customHeight="1">
      <c r="A2404" s="152" t="s">
        <v>381</v>
      </c>
      <c r="B2404" s="152" t="s">
        <v>32</v>
      </c>
      <c r="C2404" s="153" t="s">
        <v>396</v>
      </c>
      <c r="D2404" s="152" t="s">
        <v>127</v>
      </c>
      <c r="E2404" s="154" t="s">
        <v>68</v>
      </c>
      <c r="F2404" s="155" t="s">
        <v>397</v>
      </c>
      <c r="G2404" s="155" t="s">
        <v>398</v>
      </c>
      <c r="H2404" s="131"/>
    </row>
    <row r="2405" spans="1:8" ht="12.75" customHeight="1">
      <c r="A2405" s="156" t="s">
        <v>418</v>
      </c>
      <c r="B2405" s="156" t="s">
        <v>761</v>
      </c>
      <c r="C2405" s="157" t="e">
        <f>VLOOKUP(B2405,#REF!,2,0)</f>
        <v>#REF!</v>
      </c>
      <c r="D2405" s="156" t="e">
        <f>VLOOKUP(B2405,#REF!,3,0)</f>
        <v>#REF!</v>
      </c>
      <c r="E2405" s="158">
        <v>1</v>
      </c>
      <c r="F2405" s="159" t="e">
        <f>VLOOKUP(B2405,#REF!,13,0)</f>
        <v>#REF!</v>
      </c>
      <c r="G2405" s="159" t="e">
        <f>IF(D2405="","",E2405*F2405)</f>
        <v>#REF!</v>
      </c>
      <c r="H2405" s="131"/>
    </row>
    <row r="2406" spans="1:8" ht="12.75" customHeight="1">
      <c r="A2406" s="156"/>
      <c r="B2406" s="156"/>
      <c r="C2406" s="157"/>
      <c r="D2406" s="156"/>
      <c r="E2406" s="158"/>
      <c r="F2406" s="159"/>
      <c r="G2406" s="159"/>
      <c r="H2406" s="131"/>
    </row>
    <row r="2407" spans="1:8" ht="12.75" customHeight="1">
      <c r="A2407" s="684" t="s">
        <v>399</v>
      </c>
      <c r="B2407" s="585"/>
      <c r="C2407" s="585"/>
      <c r="D2407" s="585"/>
      <c r="E2407" s="585"/>
      <c r="F2407" s="586"/>
      <c r="G2407" s="160" t="e">
        <f>IF(F2405="","",(SUM(G2405:G2406)))</f>
        <v>#REF!</v>
      </c>
      <c r="H2407" s="131"/>
    </row>
    <row r="2408" spans="1:8" ht="12.75" customHeight="1">
      <c r="A2408" s="161"/>
      <c r="B2408" s="162"/>
      <c r="C2408" s="168"/>
      <c r="D2408" s="162"/>
      <c r="E2408" s="169"/>
      <c r="F2408" s="170"/>
      <c r="G2408" s="167"/>
      <c r="H2408" s="131"/>
    </row>
    <row r="2409" spans="1:8" ht="12.75" customHeight="1">
      <c r="A2409" s="683" t="s">
        <v>400</v>
      </c>
      <c r="B2409" s="585"/>
      <c r="C2409" s="585"/>
      <c r="D2409" s="585"/>
      <c r="E2409" s="585"/>
      <c r="F2409" s="585"/>
      <c r="G2409" s="586"/>
      <c r="H2409" s="131"/>
    </row>
    <row r="2410" spans="1:8" ht="12.75" customHeight="1">
      <c r="A2410" s="152" t="s">
        <v>381</v>
      </c>
      <c r="B2410" s="152" t="s">
        <v>32</v>
      </c>
      <c r="C2410" s="153" t="s">
        <v>396</v>
      </c>
      <c r="D2410" s="152" t="s">
        <v>127</v>
      </c>
      <c r="E2410" s="154" t="s">
        <v>68</v>
      </c>
      <c r="F2410" s="155" t="s">
        <v>397</v>
      </c>
      <c r="G2410" s="155" t="s">
        <v>398</v>
      </c>
      <c r="H2410" s="131"/>
    </row>
    <row r="2411" spans="1:8" ht="12.75" customHeight="1">
      <c r="A2411" s="156"/>
      <c r="B2411" s="156"/>
      <c r="C2411" s="157" t="str">
        <f>IF(B2411="","",IF(A2411="SINAPI",VLOOKUP(B2411,#REF!,2,0),IF(A2411="COTAÇÃO",VLOOKUP(B2411,#REF!,2,0))))</f>
        <v/>
      </c>
      <c r="D2411" s="156" t="str">
        <f>IF(B2411="","",IF(A2411="SINAPI",VLOOKUP(B2411,#REF!,3,0),IF(A2411="COTAÇÃO",VLOOKUP(B2411,#REF!,3,0))))</f>
        <v/>
      </c>
      <c r="E2411" s="158"/>
      <c r="F2411" s="159" t="str">
        <f>IF(B2411="","",IF('Planilha Orçamentária'!$H$2="NÃO DESONERADO",(IF(A2411="SINAPI",VLOOKUP(B2411,#REF!,4,0),IF(A2411="ORSE",VLOOKUP(B2411,#REF!,4,0),IF(A2411="COTAÇÃO",VLOOKUP(B2411,#REF!,13,0))))),(IF(A2411="SINAPI",VLOOKUP(B2411,#REF!,4,0),IF(A2411="ORSE",VLOOKUP(B2411,#REF!,4,0),IF(A2411="COTAÇÃO",VLOOKUP(B2411,#REF!,13,0)))))))</f>
        <v/>
      </c>
      <c r="G2411" s="159" t="str">
        <f t="shared" ref="G2411:G2412" si="72">IF(D2411="","",E2411*F2411)</f>
        <v/>
      </c>
      <c r="H2411" s="131"/>
    </row>
    <row r="2412" spans="1:8" ht="12.75" customHeight="1">
      <c r="A2412" s="156"/>
      <c r="B2412" s="156"/>
      <c r="C2412" s="157" t="str">
        <f>IF(B2412="","",IF(A2412="SINAPI",VLOOKUP(B2412,#REF!,2,0),IF(A2412="COTAÇÃO",VLOOKUP(B2412,#REF!,2,0))))</f>
        <v/>
      </c>
      <c r="D2412" s="156" t="str">
        <f>IF(B2412="","",IF(A2412="SINAPI",VLOOKUP(B2412,#REF!,3,0),IF(A2412="COTAÇÃO",VLOOKUP(B2412,#REF!,3,0))))</f>
        <v/>
      </c>
      <c r="E2412" s="158"/>
      <c r="F2412" s="159" t="str">
        <f>IF(B2412="","",IF('Planilha Orçamentária'!$H$2="NÃO DESONERADO",(IF(A2412="SINAPI",VLOOKUP(B2412,#REF!,4,0),IF(A2412="ORSE",VLOOKUP(B2412,#REF!,4,0),IF(A2412="COTAÇÃO",VLOOKUP(B2412,#REF!,13,0))))),(IF(A2412="SINAPI",VLOOKUP(B2412,#REF!,4,0),IF(A2412="ORSE",VLOOKUP(B2412,#REF!,4,0),IF(A2412="COTAÇÃO",VLOOKUP(B2412,#REF!,13,0)))))))</f>
        <v/>
      </c>
      <c r="G2412" s="159" t="str">
        <f t="shared" si="72"/>
        <v/>
      </c>
      <c r="H2412" s="131"/>
    </row>
    <row r="2413" spans="1:8" ht="12.75" customHeight="1">
      <c r="A2413" s="684" t="s">
        <v>399</v>
      </c>
      <c r="B2413" s="585"/>
      <c r="C2413" s="585"/>
      <c r="D2413" s="585"/>
      <c r="E2413" s="585"/>
      <c r="F2413" s="586"/>
      <c r="G2413" s="160" t="str">
        <f>IF(F2411="","",(SUM(G2411:G2412)))</f>
        <v/>
      </c>
      <c r="H2413" s="131"/>
    </row>
    <row r="2414" spans="1:8" ht="12.75" customHeight="1">
      <c r="A2414" s="161"/>
      <c r="B2414" s="162"/>
      <c r="C2414" s="171"/>
      <c r="D2414" s="172"/>
      <c r="E2414" s="173"/>
      <c r="F2414" s="174"/>
      <c r="G2414" s="175"/>
      <c r="H2414" s="131"/>
    </row>
    <row r="2415" spans="1:8" ht="12.75" customHeight="1">
      <c r="A2415" s="685" t="s">
        <v>401</v>
      </c>
      <c r="B2415" s="585"/>
      <c r="C2415" s="585"/>
      <c r="D2415" s="585"/>
      <c r="E2415" s="585"/>
      <c r="F2415" s="686"/>
      <c r="G2415" s="176" t="e">
        <f>SUM(G2401,G2407,G2413)</f>
        <v>#REF!</v>
      </c>
      <c r="H2415" s="131"/>
    </row>
    <row r="2416" spans="1:8" ht="12.75" customHeight="1">
      <c r="A2416" s="197"/>
      <c r="B2416" s="197"/>
      <c r="C2416" s="197"/>
      <c r="D2416" s="197"/>
      <c r="E2416" s="197"/>
      <c r="F2416" s="197"/>
      <c r="G2416" s="238"/>
      <c r="H2416" s="131"/>
    </row>
    <row r="2417" spans="1:8" ht="12.75" customHeight="1">
      <c r="A2417" s="197"/>
      <c r="B2417" s="197"/>
      <c r="C2417" s="197"/>
      <c r="D2417" s="197"/>
      <c r="E2417" s="197"/>
      <c r="F2417" s="197"/>
      <c r="G2417" s="238"/>
      <c r="H2417" s="131"/>
    </row>
    <row r="2418" spans="1:8" ht="12.75" customHeight="1">
      <c r="A2418" s="17"/>
      <c r="B2418" s="18"/>
      <c r="C2418" s="116"/>
      <c r="D2418" s="18"/>
      <c r="E2418" s="18"/>
      <c r="F2418" s="128"/>
      <c r="G2418" s="31"/>
      <c r="H2418" s="131"/>
    </row>
    <row r="2419" spans="1:8" ht="12.75" customHeight="1">
      <c r="A2419" s="193" t="s">
        <v>32</v>
      </c>
      <c r="B2419" s="194" t="s">
        <v>24</v>
      </c>
      <c r="C2419" s="687" t="s">
        <v>67</v>
      </c>
      <c r="D2419" s="589"/>
      <c r="E2419" s="589"/>
      <c r="F2419" s="596"/>
      <c r="G2419" s="195" t="s">
        <v>27</v>
      </c>
      <c r="H2419" s="131"/>
    </row>
    <row r="2420" spans="1:8" ht="12.75" customHeight="1">
      <c r="A2420" s="182" t="s">
        <v>762</v>
      </c>
      <c r="B2420" s="183" t="s">
        <v>763</v>
      </c>
      <c r="C2420" s="688" t="s">
        <v>764</v>
      </c>
      <c r="D2420" s="689"/>
      <c r="E2420" s="689"/>
      <c r="F2420" s="149" t="e">
        <f>G2439</f>
        <v>#REF!</v>
      </c>
      <c r="G2420" s="196" t="e">
        <f>D2429</f>
        <v>#REF!</v>
      </c>
      <c r="H2420" s="131"/>
    </row>
    <row r="2421" spans="1:8" ht="12.75" customHeight="1">
      <c r="A2421" s="690" t="s">
        <v>395</v>
      </c>
      <c r="B2421" s="689"/>
      <c r="C2421" s="689"/>
      <c r="D2421" s="689"/>
      <c r="E2421" s="689"/>
      <c r="F2421" s="689"/>
      <c r="G2421" s="591"/>
      <c r="H2421" s="131"/>
    </row>
    <row r="2422" spans="1:8" ht="12.75" customHeight="1">
      <c r="A2422" s="152" t="s">
        <v>381</v>
      </c>
      <c r="B2422" s="152" t="s">
        <v>32</v>
      </c>
      <c r="C2422" s="153" t="s">
        <v>396</v>
      </c>
      <c r="D2422" s="152" t="s">
        <v>127</v>
      </c>
      <c r="E2422" s="154" t="s">
        <v>68</v>
      </c>
      <c r="F2422" s="155" t="s">
        <v>397</v>
      </c>
      <c r="G2422" s="155" t="s">
        <v>398</v>
      </c>
      <c r="H2422" s="131"/>
    </row>
    <row r="2423" spans="1:8" ht="12.75" customHeight="1">
      <c r="A2423" s="156"/>
      <c r="B2423" s="156"/>
      <c r="C2423" s="157"/>
      <c r="D2423" s="156"/>
      <c r="E2423" s="158"/>
      <c r="F2423" s="159"/>
      <c r="G2423" s="159"/>
      <c r="H2423" s="131"/>
    </row>
    <row r="2424" spans="1:8" ht="12.75" customHeight="1">
      <c r="A2424" s="156"/>
      <c r="B2424" s="156"/>
      <c r="C2424" s="157"/>
      <c r="D2424" s="156"/>
      <c r="E2424" s="158"/>
      <c r="F2424" s="159"/>
      <c r="G2424" s="159"/>
      <c r="H2424" s="131"/>
    </row>
    <row r="2425" spans="1:8" ht="12.75" customHeight="1">
      <c r="A2425" s="684" t="s">
        <v>399</v>
      </c>
      <c r="B2425" s="585"/>
      <c r="C2425" s="585"/>
      <c r="D2425" s="585"/>
      <c r="E2425" s="585"/>
      <c r="F2425" s="586"/>
      <c r="G2425" s="160" t="str">
        <f>IF(F2423="","",(SUM(G2423:G2424)))</f>
        <v/>
      </c>
      <c r="H2425" s="131"/>
    </row>
    <row r="2426" spans="1:8" ht="12.75" customHeight="1">
      <c r="A2426" s="161"/>
      <c r="B2426" s="162"/>
      <c r="C2426" s="163"/>
      <c r="D2426" s="164"/>
      <c r="E2426" s="165"/>
      <c r="F2426" s="166"/>
      <c r="G2426" s="167"/>
      <c r="H2426" s="131"/>
    </row>
    <row r="2427" spans="1:8" ht="12.75" customHeight="1">
      <c r="A2427" s="683" t="s">
        <v>386</v>
      </c>
      <c r="B2427" s="585"/>
      <c r="C2427" s="585"/>
      <c r="D2427" s="585"/>
      <c r="E2427" s="585"/>
      <c r="F2427" s="585"/>
      <c r="G2427" s="586"/>
      <c r="H2427" s="131"/>
    </row>
    <row r="2428" spans="1:8" ht="12.75" customHeight="1">
      <c r="A2428" s="152" t="s">
        <v>381</v>
      </c>
      <c r="B2428" s="152" t="s">
        <v>32</v>
      </c>
      <c r="C2428" s="153" t="s">
        <v>396</v>
      </c>
      <c r="D2428" s="152" t="s">
        <v>127</v>
      </c>
      <c r="E2428" s="154" t="s">
        <v>68</v>
      </c>
      <c r="F2428" s="155" t="s">
        <v>397</v>
      </c>
      <c r="G2428" s="155" t="s">
        <v>398</v>
      </c>
      <c r="H2428" s="131"/>
    </row>
    <row r="2429" spans="1:8" ht="12.75" customHeight="1">
      <c r="A2429" s="156" t="s">
        <v>418</v>
      </c>
      <c r="B2429" s="156" t="s">
        <v>765</v>
      </c>
      <c r="C2429" s="157" t="e">
        <f>VLOOKUP(B2429,#REF!,2,0)</f>
        <v>#REF!</v>
      </c>
      <c r="D2429" s="156" t="e">
        <f>VLOOKUP(B2429,#REF!,3,0)</f>
        <v>#REF!</v>
      </c>
      <c r="E2429" s="158">
        <v>1</v>
      </c>
      <c r="F2429" s="159" t="e">
        <f>VLOOKUP(B2429,#REF!,13,0)</f>
        <v>#REF!</v>
      </c>
      <c r="G2429" s="159" t="e">
        <f>IF(D2429="","",E2429*F2429)</f>
        <v>#REF!</v>
      </c>
      <c r="H2429" s="131"/>
    </row>
    <row r="2430" spans="1:8" ht="12.75" customHeight="1">
      <c r="A2430" s="156"/>
      <c r="B2430" s="156"/>
      <c r="C2430" s="157"/>
      <c r="D2430" s="156"/>
      <c r="E2430" s="158"/>
      <c r="F2430" s="159"/>
      <c r="G2430" s="159"/>
      <c r="H2430" s="131"/>
    </row>
    <row r="2431" spans="1:8" ht="12.75" customHeight="1">
      <c r="A2431" s="684" t="s">
        <v>399</v>
      </c>
      <c r="B2431" s="585"/>
      <c r="C2431" s="585"/>
      <c r="D2431" s="585"/>
      <c r="E2431" s="585"/>
      <c r="F2431" s="586"/>
      <c r="G2431" s="160" t="e">
        <f>IF(F2429="","",(SUM(G2429:G2430)))</f>
        <v>#REF!</v>
      </c>
      <c r="H2431" s="131"/>
    </row>
    <row r="2432" spans="1:8" ht="12.75" customHeight="1">
      <c r="A2432" s="161"/>
      <c r="B2432" s="162"/>
      <c r="C2432" s="168"/>
      <c r="D2432" s="162"/>
      <c r="E2432" s="169"/>
      <c r="F2432" s="170"/>
      <c r="G2432" s="167"/>
      <c r="H2432" s="131"/>
    </row>
    <row r="2433" spans="1:8" ht="12.75" customHeight="1">
      <c r="A2433" s="683" t="s">
        <v>400</v>
      </c>
      <c r="B2433" s="585"/>
      <c r="C2433" s="585"/>
      <c r="D2433" s="585"/>
      <c r="E2433" s="585"/>
      <c r="F2433" s="585"/>
      <c r="G2433" s="586"/>
      <c r="H2433" s="131"/>
    </row>
    <row r="2434" spans="1:8" ht="12.75" customHeight="1">
      <c r="A2434" s="152" t="s">
        <v>381</v>
      </c>
      <c r="B2434" s="152" t="s">
        <v>32</v>
      </c>
      <c r="C2434" s="153" t="s">
        <v>396</v>
      </c>
      <c r="D2434" s="152" t="s">
        <v>127</v>
      </c>
      <c r="E2434" s="154" t="s">
        <v>68</v>
      </c>
      <c r="F2434" s="155" t="s">
        <v>397</v>
      </c>
      <c r="G2434" s="155" t="s">
        <v>398</v>
      </c>
      <c r="H2434" s="131"/>
    </row>
    <row r="2435" spans="1:8" ht="12.75" customHeight="1">
      <c r="A2435" s="156"/>
      <c r="B2435" s="156"/>
      <c r="C2435" s="157" t="str">
        <f>IF(B2435="","",IF(A2435="SINAPI",VLOOKUP(B2435,#REF!,2,0),IF(A2435="COTAÇÃO",VLOOKUP(B2435,#REF!,2,0))))</f>
        <v/>
      </c>
      <c r="D2435" s="156" t="str">
        <f>IF(B2435="","",IF(A2435="SINAPI",VLOOKUP(B2435,#REF!,3,0),IF(A2435="COTAÇÃO",VLOOKUP(B2435,#REF!,3,0))))</f>
        <v/>
      </c>
      <c r="E2435" s="158"/>
      <c r="F2435" s="159" t="str">
        <f>IF(B2435="","",IF('Planilha Orçamentária'!$H$2="NÃO DESONERADO",(IF(A2435="SINAPI",VLOOKUP(B2435,#REF!,4,0),IF(A2435="ORSE",VLOOKUP(B2435,#REF!,4,0),IF(A2435="COTAÇÃO",VLOOKUP(B2435,#REF!,13,0))))),(IF(A2435="SINAPI",VLOOKUP(B2435,#REF!,4,0),IF(A2435="ORSE",VLOOKUP(B2435,#REF!,4,0),IF(A2435="COTAÇÃO",VLOOKUP(B2435,#REF!,13,0)))))))</f>
        <v/>
      </c>
      <c r="G2435" s="159" t="str">
        <f t="shared" ref="G2435:G2436" si="73">IF(D2435="","",E2435*F2435)</f>
        <v/>
      </c>
      <c r="H2435" s="131"/>
    </row>
    <row r="2436" spans="1:8" ht="12.75" customHeight="1">
      <c r="A2436" s="156"/>
      <c r="B2436" s="156"/>
      <c r="C2436" s="157" t="str">
        <f>IF(B2436="","",IF(A2436="SINAPI",VLOOKUP(B2436,#REF!,2,0),IF(A2436="COTAÇÃO",VLOOKUP(B2436,#REF!,2,0))))</f>
        <v/>
      </c>
      <c r="D2436" s="156" t="str">
        <f>IF(B2436="","",IF(A2436="SINAPI",VLOOKUP(B2436,#REF!,3,0),IF(A2436="COTAÇÃO",VLOOKUP(B2436,#REF!,3,0))))</f>
        <v/>
      </c>
      <c r="E2436" s="158"/>
      <c r="F2436" s="159" t="str">
        <f>IF(B2436="","",IF('Planilha Orçamentária'!$H$2="NÃO DESONERADO",(IF(A2436="SINAPI",VLOOKUP(B2436,#REF!,4,0),IF(A2436="ORSE",VLOOKUP(B2436,#REF!,4,0),IF(A2436="COTAÇÃO",VLOOKUP(B2436,#REF!,13,0))))),(IF(A2436="SINAPI",VLOOKUP(B2436,#REF!,4,0),IF(A2436="ORSE",VLOOKUP(B2436,#REF!,4,0),IF(A2436="COTAÇÃO",VLOOKUP(B2436,#REF!,13,0)))))))</f>
        <v/>
      </c>
      <c r="G2436" s="159" t="str">
        <f t="shared" si="73"/>
        <v/>
      </c>
      <c r="H2436" s="131"/>
    </row>
    <row r="2437" spans="1:8" ht="12.75" customHeight="1">
      <c r="A2437" s="684" t="s">
        <v>399</v>
      </c>
      <c r="B2437" s="585"/>
      <c r="C2437" s="585"/>
      <c r="D2437" s="585"/>
      <c r="E2437" s="585"/>
      <c r="F2437" s="586"/>
      <c r="G2437" s="160" t="str">
        <f>IF(F2435="","",(SUM(G2435:G2436)))</f>
        <v/>
      </c>
      <c r="H2437" s="131"/>
    </row>
    <row r="2438" spans="1:8" ht="12.75" customHeight="1">
      <c r="A2438" s="161"/>
      <c r="B2438" s="162"/>
      <c r="C2438" s="171"/>
      <c r="D2438" s="172"/>
      <c r="E2438" s="173"/>
      <c r="F2438" s="174"/>
      <c r="G2438" s="175"/>
      <c r="H2438" s="131"/>
    </row>
    <row r="2439" spans="1:8" ht="12.75" customHeight="1">
      <c r="A2439" s="685" t="s">
        <v>401</v>
      </c>
      <c r="B2439" s="585"/>
      <c r="C2439" s="585"/>
      <c r="D2439" s="585"/>
      <c r="E2439" s="585"/>
      <c r="F2439" s="686"/>
      <c r="G2439" s="176" t="e">
        <f>SUM(G2425,G2431,G2437)</f>
        <v>#REF!</v>
      </c>
      <c r="H2439" s="131"/>
    </row>
    <row r="2440" spans="1:8" ht="12.75" customHeight="1">
      <c r="A2440" s="197"/>
      <c r="B2440" s="197"/>
      <c r="C2440" s="197"/>
      <c r="D2440" s="197"/>
      <c r="E2440" s="197"/>
      <c r="F2440" s="197"/>
      <c r="G2440" s="238"/>
      <c r="H2440" s="131"/>
    </row>
    <row r="2441" spans="1:8" ht="12.75" customHeight="1">
      <c r="A2441" s="197"/>
      <c r="B2441" s="197"/>
      <c r="C2441" s="197"/>
      <c r="D2441" s="197"/>
      <c r="E2441" s="197"/>
      <c r="F2441" s="197"/>
      <c r="G2441" s="238"/>
      <c r="H2441" s="131"/>
    </row>
    <row r="2442" spans="1:8" ht="12.75" customHeight="1">
      <c r="A2442" s="17"/>
      <c r="B2442" s="18"/>
      <c r="C2442" s="116"/>
      <c r="D2442" s="18"/>
      <c r="E2442" s="18"/>
      <c r="F2442" s="128"/>
      <c r="G2442" s="31"/>
      <c r="H2442" s="131"/>
    </row>
    <row r="2443" spans="1:8" ht="12.75" customHeight="1">
      <c r="A2443" s="193" t="s">
        <v>32</v>
      </c>
      <c r="B2443" s="194" t="s">
        <v>24</v>
      </c>
      <c r="C2443" s="687" t="s">
        <v>67</v>
      </c>
      <c r="D2443" s="589"/>
      <c r="E2443" s="589"/>
      <c r="F2443" s="596"/>
      <c r="G2443" s="195" t="s">
        <v>27</v>
      </c>
      <c r="H2443" s="131"/>
    </row>
    <row r="2444" spans="1:8" ht="12.75" customHeight="1">
      <c r="A2444" s="182" t="s">
        <v>766</v>
      </c>
      <c r="B2444" s="183" t="s">
        <v>767</v>
      </c>
      <c r="C2444" s="688" t="s">
        <v>768</v>
      </c>
      <c r="D2444" s="689"/>
      <c r="E2444" s="689"/>
      <c r="F2444" s="149" t="e">
        <f>G2463</f>
        <v>#REF!</v>
      </c>
      <c r="G2444" s="196" t="e">
        <f>D2453</f>
        <v>#REF!</v>
      </c>
      <c r="H2444" s="131"/>
    </row>
    <row r="2445" spans="1:8" ht="12.75" customHeight="1">
      <c r="A2445" s="690" t="s">
        <v>395</v>
      </c>
      <c r="B2445" s="689"/>
      <c r="C2445" s="689"/>
      <c r="D2445" s="689"/>
      <c r="E2445" s="689"/>
      <c r="F2445" s="689"/>
      <c r="G2445" s="591"/>
      <c r="H2445" s="131"/>
    </row>
    <row r="2446" spans="1:8" ht="12.75" customHeight="1">
      <c r="A2446" s="152" t="s">
        <v>381</v>
      </c>
      <c r="B2446" s="152" t="s">
        <v>32</v>
      </c>
      <c r="C2446" s="153" t="s">
        <v>396</v>
      </c>
      <c r="D2446" s="152" t="s">
        <v>127</v>
      </c>
      <c r="E2446" s="154" t="s">
        <v>68</v>
      </c>
      <c r="F2446" s="155" t="s">
        <v>397</v>
      </c>
      <c r="G2446" s="155" t="s">
        <v>398</v>
      </c>
      <c r="H2446" s="131"/>
    </row>
    <row r="2447" spans="1:8" ht="12.75" customHeight="1">
      <c r="A2447" s="156"/>
      <c r="B2447" s="156"/>
      <c r="C2447" s="157"/>
      <c r="D2447" s="156"/>
      <c r="E2447" s="158"/>
      <c r="F2447" s="159"/>
      <c r="G2447" s="159"/>
      <c r="H2447" s="131"/>
    </row>
    <row r="2448" spans="1:8" ht="12.75" customHeight="1">
      <c r="A2448" s="156"/>
      <c r="B2448" s="156"/>
      <c r="C2448" s="157"/>
      <c r="D2448" s="156"/>
      <c r="E2448" s="158"/>
      <c r="F2448" s="159"/>
      <c r="G2448" s="159"/>
      <c r="H2448" s="131"/>
    </row>
    <row r="2449" spans="1:8" ht="12.75" customHeight="1">
      <c r="A2449" s="684" t="s">
        <v>399</v>
      </c>
      <c r="B2449" s="585"/>
      <c r="C2449" s="585"/>
      <c r="D2449" s="585"/>
      <c r="E2449" s="585"/>
      <c r="F2449" s="586"/>
      <c r="G2449" s="160" t="str">
        <f>IF(F2447="","",(SUM(G2447:G2448)))</f>
        <v/>
      </c>
      <c r="H2449" s="131"/>
    </row>
    <row r="2450" spans="1:8" ht="12.75" customHeight="1">
      <c r="A2450" s="161"/>
      <c r="B2450" s="162"/>
      <c r="C2450" s="163"/>
      <c r="D2450" s="164"/>
      <c r="E2450" s="165"/>
      <c r="F2450" s="166"/>
      <c r="G2450" s="167"/>
      <c r="H2450" s="131"/>
    </row>
    <row r="2451" spans="1:8" ht="12.75" customHeight="1">
      <c r="A2451" s="683" t="s">
        <v>386</v>
      </c>
      <c r="B2451" s="585"/>
      <c r="C2451" s="585"/>
      <c r="D2451" s="585"/>
      <c r="E2451" s="585"/>
      <c r="F2451" s="585"/>
      <c r="G2451" s="586"/>
      <c r="H2451" s="131"/>
    </row>
    <row r="2452" spans="1:8" ht="12.75" customHeight="1">
      <c r="A2452" s="152" t="s">
        <v>381</v>
      </c>
      <c r="B2452" s="152" t="s">
        <v>32</v>
      </c>
      <c r="C2452" s="153" t="s">
        <v>396</v>
      </c>
      <c r="D2452" s="152" t="s">
        <v>127</v>
      </c>
      <c r="E2452" s="154" t="s">
        <v>68</v>
      </c>
      <c r="F2452" s="155" t="s">
        <v>397</v>
      </c>
      <c r="G2452" s="155" t="s">
        <v>398</v>
      </c>
      <c r="H2452" s="131"/>
    </row>
    <row r="2453" spans="1:8" ht="12.75" customHeight="1">
      <c r="A2453" s="156" t="s">
        <v>418</v>
      </c>
      <c r="B2453" s="156" t="s">
        <v>769</v>
      </c>
      <c r="C2453" s="157" t="e">
        <f>VLOOKUP(B2453,#REF!,2,0)</f>
        <v>#REF!</v>
      </c>
      <c r="D2453" s="156" t="e">
        <f>VLOOKUP(B2453,#REF!,3,0)</f>
        <v>#REF!</v>
      </c>
      <c r="E2453" s="158">
        <v>1</v>
      </c>
      <c r="F2453" s="159" t="e">
        <f>VLOOKUP(B2453,#REF!,13,0)</f>
        <v>#REF!</v>
      </c>
      <c r="G2453" s="159" t="e">
        <f>IF(D2453="","",E2453*F2453)</f>
        <v>#REF!</v>
      </c>
      <c r="H2453" s="131"/>
    </row>
    <row r="2454" spans="1:8" ht="12.75" customHeight="1">
      <c r="A2454" s="156"/>
      <c r="B2454" s="156"/>
      <c r="C2454" s="157"/>
      <c r="D2454" s="156"/>
      <c r="E2454" s="158"/>
      <c r="F2454" s="159"/>
      <c r="G2454" s="159"/>
      <c r="H2454" s="131"/>
    </row>
    <row r="2455" spans="1:8" ht="12.75" customHeight="1">
      <c r="A2455" s="684" t="s">
        <v>399</v>
      </c>
      <c r="B2455" s="585"/>
      <c r="C2455" s="585"/>
      <c r="D2455" s="585"/>
      <c r="E2455" s="585"/>
      <c r="F2455" s="586"/>
      <c r="G2455" s="160" t="e">
        <f>IF(F2453="","",(SUM(G2453:G2454)))</f>
        <v>#REF!</v>
      </c>
      <c r="H2455" s="131"/>
    </row>
    <row r="2456" spans="1:8" ht="12.75" customHeight="1">
      <c r="A2456" s="161"/>
      <c r="B2456" s="162"/>
      <c r="C2456" s="168"/>
      <c r="D2456" s="162"/>
      <c r="E2456" s="169"/>
      <c r="F2456" s="170"/>
      <c r="G2456" s="167"/>
      <c r="H2456" s="131"/>
    </row>
    <row r="2457" spans="1:8" ht="12.75" customHeight="1">
      <c r="A2457" s="683" t="s">
        <v>400</v>
      </c>
      <c r="B2457" s="585"/>
      <c r="C2457" s="585"/>
      <c r="D2457" s="585"/>
      <c r="E2457" s="585"/>
      <c r="F2457" s="585"/>
      <c r="G2457" s="586"/>
      <c r="H2457" s="131"/>
    </row>
    <row r="2458" spans="1:8" ht="12.75" customHeight="1">
      <c r="A2458" s="152" t="s">
        <v>381</v>
      </c>
      <c r="B2458" s="152" t="s">
        <v>32</v>
      </c>
      <c r="C2458" s="153" t="s">
        <v>396</v>
      </c>
      <c r="D2458" s="152" t="s">
        <v>127</v>
      </c>
      <c r="E2458" s="154" t="s">
        <v>68</v>
      </c>
      <c r="F2458" s="155" t="s">
        <v>397</v>
      </c>
      <c r="G2458" s="155" t="s">
        <v>398</v>
      </c>
      <c r="H2458" s="131"/>
    </row>
    <row r="2459" spans="1:8" ht="12.75" customHeight="1">
      <c r="A2459" s="156"/>
      <c r="B2459" s="156"/>
      <c r="C2459" s="157" t="str">
        <f>IF(B2459="","",IF(A2459="SINAPI",VLOOKUP(B2459,#REF!,2,0),IF(A2459="COTAÇÃO",VLOOKUP(B2459,#REF!,2,0))))</f>
        <v/>
      </c>
      <c r="D2459" s="156" t="str">
        <f>IF(B2459="","",IF(A2459="SINAPI",VLOOKUP(B2459,#REF!,3,0),IF(A2459="COTAÇÃO",VLOOKUP(B2459,#REF!,3,0))))</f>
        <v/>
      </c>
      <c r="E2459" s="158"/>
      <c r="F2459" s="159" t="str">
        <f>IF(B2459="","",IF('Planilha Orçamentária'!$H$2="NÃO DESONERADO",(IF(A2459="SINAPI",VLOOKUP(B2459,#REF!,4,0),IF(A2459="ORSE",VLOOKUP(B2459,#REF!,4,0),IF(A2459="COTAÇÃO",VLOOKUP(B2459,#REF!,13,0))))),(IF(A2459="SINAPI",VLOOKUP(B2459,#REF!,4,0),IF(A2459="ORSE",VLOOKUP(B2459,#REF!,4,0),IF(A2459="COTAÇÃO",VLOOKUP(B2459,#REF!,13,0)))))))</f>
        <v/>
      </c>
      <c r="G2459" s="159" t="str">
        <f t="shared" ref="G2459:G2460" si="74">IF(D2459="","",E2459*F2459)</f>
        <v/>
      </c>
      <c r="H2459" s="131"/>
    </row>
    <row r="2460" spans="1:8" ht="12.75" customHeight="1">
      <c r="A2460" s="156"/>
      <c r="B2460" s="156"/>
      <c r="C2460" s="157" t="str">
        <f>IF(B2460="","",IF(A2460="SINAPI",VLOOKUP(B2460,#REF!,2,0),IF(A2460="COTAÇÃO",VLOOKUP(B2460,#REF!,2,0))))</f>
        <v/>
      </c>
      <c r="D2460" s="156" t="str">
        <f>IF(B2460="","",IF(A2460="SINAPI",VLOOKUP(B2460,#REF!,3,0),IF(A2460="COTAÇÃO",VLOOKUP(B2460,#REF!,3,0))))</f>
        <v/>
      </c>
      <c r="E2460" s="158"/>
      <c r="F2460" s="159" t="str">
        <f>IF(B2460="","",IF('Planilha Orçamentária'!$H$2="NÃO DESONERADO",(IF(A2460="SINAPI",VLOOKUP(B2460,#REF!,4,0),IF(A2460="ORSE",VLOOKUP(B2460,#REF!,4,0),IF(A2460="COTAÇÃO",VLOOKUP(B2460,#REF!,13,0))))),(IF(A2460="SINAPI",VLOOKUP(B2460,#REF!,4,0),IF(A2460="ORSE",VLOOKUP(B2460,#REF!,4,0),IF(A2460="COTAÇÃO",VLOOKUP(B2460,#REF!,13,0)))))))</f>
        <v/>
      </c>
      <c r="G2460" s="159" t="str">
        <f t="shared" si="74"/>
        <v/>
      </c>
      <c r="H2460" s="131"/>
    </row>
    <row r="2461" spans="1:8" ht="12.75" customHeight="1">
      <c r="A2461" s="684" t="s">
        <v>399</v>
      </c>
      <c r="B2461" s="585"/>
      <c r="C2461" s="585"/>
      <c r="D2461" s="585"/>
      <c r="E2461" s="585"/>
      <c r="F2461" s="586"/>
      <c r="G2461" s="160" t="str">
        <f>IF(F2459="","",(SUM(G2459:G2460)))</f>
        <v/>
      </c>
      <c r="H2461" s="131"/>
    </row>
    <row r="2462" spans="1:8" ht="12.75" customHeight="1">
      <c r="A2462" s="161"/>
      <c r="B2462" s="162"/>
      <c r="C2462" s="171"/>
      <c r="D2462" s="172"/>
      <c r="E2462" s="173"/>
      <c r="F2462" s="174"/>
      <c r="G2462" s="175"/>
      <c r="H2462" s="131"/>
    </row>
    <row r="2463" spans="1:8" ht="12.75" customHeight="1">
      <c r="A2463" s="685" t="s">
        <v>401</v>
      </c>
      <c r="B2463" s="585"/>
      <c r="C2463" s="585"/>
      <c r="D2463" s="585"/>
      <c r="E2463" s="585"/>
      <c r="F2463" s="686"/>
      <c r="G2463" s="176" t="e">
        <f>SUM(G2449,G2455,G2461)</f>
        <v>#REF!</v>
      </c>
      <c r="H2463" s="131"/>
    </row>
    <row r="2464" spans="1:8" ht="12.75" customHeight="1">
      <c r="A2464" s="197"/>
      <c r="B2464" s="197"/>
      <c r="C2464" s="197"/>
      <c r="D2464" s="197"/>
      <c r="E2464" s="197"/>
      <c r="F2464" s="197"/>
      <c r="G2464" s="238"/>
      <c r="H2464" s="131"/>
    </row>
    <row r="2465" spans="1:8" ht="12.75" customHeight="1">
      <c r="A2465" s="197"/>
      <c r="B2465" s="197"/>
      <c r="C2465" s="197"/>
      <c r="D2465" s="197"/>
      <c r="E2465" s="197"/>
      <c r="F2465" s="197"/>
      <c r="G2465" s="238"/>
      <c r="H2465" s="131"/>
    </row>
    <row r="2466" spans="1:8" ht="12.75" customHeight="1">
      <c r="A2466" s="17"/>
      <c r="B2466" s="18"/>
      <c r="C2466" s="116"/>
      <c r="D2466" s="18"/>
      <c r="E2466" s="18"/>
      <c r="F2466" s="128"/>
      <c r="G2466" s="31"/>
      <c r="H2466" s="131"/>
    </row>
    <row r="2467" spans="1:8" ht="12.75" customHeight="1">
      <c r="A2467" s="193" t="s">
        <v>32</v>
      </c>
      <c r="B2467" s="194" t="s">
        <v>24</v>
      </c>
      <c r="C2467" s="687" t="s">
        <v>67</v>
      </c>
      <c r="D2467" s="589"/>
      <c r="E2467" s="589"/>
      <c r="F2467" s="596"/>
      <c r="G2467" s="195" t="s">
        <v>27</v>
      </c>
      <c r="H2467" s="131"/>
    </row>
    <row r="2468" spans="1:8" ht="12.75" customHeight="1">
      <c r="A2468" s="182" t="s">
        <v>770</v>
      </c>
      <c r="B2468" s="183" t="s">
        <v>771</v>
      </c>
      <c r="C2468" s="688" t="s">
        <v>772</v>
      </c>
      <c r="D2468" s="689"/>
      <c r="E2468" s="689"/>
      <c r="F2468" s="149" t="e">
        <f>G2487</f>
        <v>#REF!</v>
      </c>
      <c r="G2468" s="196" t="e">
        <f>D2477</f>
        <v>#REF!</v>
      </c>
      <c r="H2468" s="131"/>
    </row>
    <row r="2469" spans="1:8" ht="12.75" customHeight="1">
      <c r="A2469" s="690" t="s">
        <v>395</v>
      </c>
      <c r="B2469" s="689"/>
      <c r="C2469" s="689"/>
      <c r="D2469" s="689"/>
      <c r="E2469" s="689"/>
      <c r="F2469" s="689"/>
      <c r="G2469" s="591"/>
      <c r="H2469" s="131"/>
    </row>
    <row r="2470" spans="1:8" ht="12.75" customHeight="1">
      <c r="A2470" s="152" t="s">
        <v>381</v>
      </c>
      <c r="B2470" s="152" t="s">
        <v>32</v>
      </c>
      <c r="C2470" s="153" t="s">
        <v>396</v>
      </c>
      <c r="D2470" s="152" t="s">
        <v>127</v>
      </c>
      <c r="E2470" s="154" t="s">
        <v>68</v>
      </c>
      <c r="F2470" s="155" t="s">
        <v>397</v>
      </c>
      <c r="G2470" s="155" t="s">
        <v>398</v>
      </c>
      <c r="H2470" s="131"/>
    </row>
    <row r="2471" spans="1:8" ht="12.75" customHeight="1">
      <c r="A2471" s="156"/>
      <c r="B2471" s="156"/>
      <c r="C2471" s="157"/>
      <c r="D2471" s="156"/>
      <c r="E2471" s="158"/>
      <c r="F2471" s="159"/>
      <c r="G2471" s="159"/>
      <c r="H2471" s="131"/>
    </row>
    <row r="2472" spans="1:8" ht="12.75" customHeight="1">
      <c r="A2472" s="156"/>
      <c r="B2472" s="156"/>
      <c r="C2472" s="157"/>
      <c r="D2472" s="156"/>
      <c r="E2472" s="158"/>
      <c r="F2472" s="159"/>
      <c r="G2472" s="159"/>
      <c r="H2472" s="131"/>
    </row>
    <row r="2473" spans="1:8" ht="12.75" customHeight="1">
      <c r="A2473" s="684" t="s">
        <v>399</v>
      </c>
      <c r="B2473" s="585"/>
      <c r="C2473" s="585"/>
      <c r="D2473" s="585"/>
      <c r="E2473" s="585"/>
      <c r="F2473" s="586"/>
      <c r="G2473" s="160" t="str">
        <f>IF(F2471="","",(SUM(G2471:G2472)))</f>
        <v/>
      </c>
      <c r="H2473" s="131"/>
    </row>
    <row r="2474" spans="1:8" ht="12.75" customHeight="1">
      <c r="A2474" s="161"/>
      <c r="B2474" s="162"/>
      <c r="C2474" s="163"/>
      <c r="D2474" s="164"/>
      <c r="E2474" s="165"/>
      <c r="F2474" s="166"/>
      <c r="G2474" s="167"/>
      <c r="H2474" s="131"/>
    </row>
    <row r="2475" spans="1:8" ht="12.75" customHeight="1">
      <c r="A2475" s="683" t="s">
        <v>386</v>
      </c>
      <c r="B2475" s="585"/>
      <c r="C2475" s="585"/>
      <c r="D2475" s="585"/>
      <c r="E2475" s="585"/>
      <c r="F2475" s="585"/>
      <c r="G2475" s="586"/>
      <c r="H2475" s="131"/>
    </row>
    <row r="2476" spans="1:8" ht="12.75" customHeight="1">
      <c r="A2476" s="152" t="s">
        <v>381</v>
      </c>
      <c r="B2476" s="152" t="s">
        <v>32</v>
      </c>
      <c r="C2476" s="153" t="s">
        <v>396</v>
      </c>
      <c r="D2476" s="152" t="s">
        <v>127</v>
      </c>
      <c r="E2476" s="154" t="s">
        <v>68</v>
      </c>
      <c r="F2476" s="155" t="s">
        <v>397</v>
      </c>
      <c r="G2476" s="155" t="s">
        <v>398</v>
      </c>
      <c r="H2476" s="131"/>
    </row>
    <row r="2477" spans="1:8" ht="12.75" customHeight="1">
      <c r="A2477" s="156" t="s">
        <v>418</v>
      </c>
      <c r="B2477" s="156" t="s">
        <v>773</v>
      </c>
      <c r="C2477" s="157" t="e">
        <f>VLOOKUP(B2477,#REF!,2,0)</f>
        <v>#REF!</v>
      </c>
      <c r="D2477" s="156" t="e">
        <f>VLOOKUP(B2477,#REF!,3,0)</f>
        <v>#REF!</v>
      </c>
      <c r="E2477" s="158">
        <v>1</v>
      </c>
      <c r="F2477" s="159" t="e">
        <f>VLOOKUP(B2477,#REF!,13,0)</f>
        <v>#REF!</v>
      </c>
      <c r="G2477" s="159" t="e">
        <f>IF(D2477="","",E2477*F2477)</f>
        <v>#REF!</v>
      </c>
      <c r="H2477" s="131"/>
    </row>
    <row r="2478" spans="1:8" ht="12.75" customHeight="1">
      <c r="A2478" s="156"/>
      <c r="B2478" s="156"/>
      <c r="C2478" s="157"/>
      <c r="D2478" s="156"/>
      <c r="E2478" s="158"/>
      <c r="F2478" s="159"/>
      <c r="G2478" s="159"/>
      <c r="H2478" s="131"/>
    </row>
    <row r="2479" spans="1:8" ht="12.75" customHeight="1">
      <c r="A2479" s="684" t="s">
        <v>399</v>
      </c>
      <c r="B2479" s="585"/>
      <c r="C2479" s="585"/>
      <c r="D2479" s="585"/>
      <c r="E2479" s="585"/>
      <c r="F2479" s="586"/>
      <c r="G2479" s="160" t="e">
        <f>IF(F2477="","",(SUM(G2477:G2478)))</f>
        <v>#REF!</v>
      </c>
      <c r="H2479" s="131"/>
    </row>
    <row r="2480" spans="1:8" ht="12.75" customHeight="1">
      <c r="A2480" s="161"/>
      <c r="B2480" s="162"/>
      <c r="C2480" s="168"/>
      <c r="D2480" s="162"/>
      <c r="E2480" s="169"/>
      <c r="F2480" s="170"/>
      <c r="G2480" s="167"/>
      <c r="H2480" s="131"/>
    </row>
    <row r="2481" spans="1:8" ht="12.75" customHeight="1">
      <c r="A2481" s="683" t="s">
        <v>400</v>
      </c>
      <c r="B2481" s="585"/>
      <c r="C2481" s="585"/>
      <c r="D2481" s="585"/>
      <c r="E2481" s="585"/>
      <c r="F2481" s="585"/>
      <c r="G2481" s="586"/>
      <c r="H2481" s="131"/>
    </row>
    <row r="2482" spans="1:8" ht="12.75" customHeight="1">
      <c r="A2482" s="152" t="s">
        <v>381</v>
      </c>
      <c r="B2482" s="152" t="s">
        <v>32</v>
      </c>
      <c r="C2482" s="153" t="s">
        <v>396</v>
      </c>
      <c r="D2482" s="152" t="s">
        <v>127</v>
      </c>
      <c r="E2482" s="154" t="s">
        <v>68</v>
      </c>
      <c r="F2482" s="155" t="s">
        <v>397</v>
      </c>
      <c r="G2482" s="155" t="s">
        <v>398</v>
      </c>
      <c r="H2482" s="131"/>
    </row>
    <row r="2483" spans="1:8" ht="12.75" customHeight="1">
      <c r="A2483" s="156"/>
      <c r="B2483" s="156"/>
      <c r="C2483" s="157" t="str">
        <f>IF(B2483="","",IF(A2483="SINAPI",VLOOKUP(B2483,#REF!,2,0),IF(A2483="COTAÇÃO",VLOOKUP(B2483,#REF!,2,0))))</f>
        <v/>
      </c>
      <c r="D2483" s="156" t="str">
        <f>IF(B2483="","",IF(A2483="SINAPI",VLOOKUP(B2483,#REF!,3,0),IF(A2483="COTAÇÃO",VLOOKUP(B2483,#REF!,3,0))))</f>
        <v/>
      </c>
      <c r="E2483" s="158"/>
      <c r="F2483" s="159" t="str">
        <f>IF(B2483="","",IF('Planilha Orçamentária'!$H$2="NÃO DESONERADO",(IF(A2483="SINAPI",VLOOKUP(B2483,#REF!,4,0),IF(A2483="ORSE",VLOOKUP(B2483,#REF!,4,0),IF(A2483="COTAÇÃO",VLOOKUP(B2483,#REF!,13,0))))),(IF(A2483="SINAPI",VLOOKUP(B2483,#REF!,4,0),IF(A2483="ORSE",VLOOKUP(B2483,#REF!,4,0),IF(A2483="COTAÇÃO",VLOOKUP(B2483,#REF!,13,0)))))))</f>
        <v/>
      </c>
      <c r="G2483" s="159" t="str">
        <f t="shared" ref="G2483:G2484" si="75">IF(D2483="","",E2483*F2483)</f>
        <v/>
      </c>
      <c r="H2483" s="131"/>
    </row>
    <row r="2484" spans="1:8" ht="12.75" customHeight="1">
      <c r="A2484" s="156"/>
      <c r="B2484" s="156"/>
      <c r="C2484" s="157" t="str">
        <f>IF(B2484="","",IF(A2484="SINAPI",VLOOKUP(B2484,#REF!,2,0),IF(A2484="COTAÇÃO",VLOOKUP(B2484,#REF!,2,0))))</f>
        <v/>
      </c>
      <c r="D2484" s="156" t="str">
        <f>IF(B2484="","",IF(A2484="SINAPI",VLOOKUP(B2484,#REF!,3,0),IF(A2484="COTAÇÃO",VLOOKUP(B2484,#REF!,3,0))))</f>
        <v/>
      </c>
      <c r="E2484" s="158"/>
      <c r="F2484" s="159" t="str">
        <f>IF(B2484="","",IF('Planilha Orçamentária'!$H$2="NÃO DESONERADO",(IF(A2484="SINAPI",VLOOKUP(B2484,#REF!,4,0),IF(A2484="ORSE",VLOOKUP(B2484,#REF!,4,0),IF(A2484="COTAÇÃO",VLOOKUP(B2484,#REF!,13,0))))),(IF(A2484="SINAPI",VLOOKUP(B2484,#REF!,4,0),IF(A2484="ORSE",VLOOKUP(B2484,#REF!,4,0),IF(A2484="COTAÇÃO",VLOOKUP(B2484,#REF!,13,0)))))))</f>
        <v/>
      </c>
      <c r="G2484" s="159" t="str">
        <f t="shared" si="75"/>
        <v/>
      </c>
      <c r="H2484" s="131"/>
    </row>
    <row r="2485" spans="1:8" ht="12.75" customHeight="1">
      <c r="A2485" s="684" t="s">
        <v>399</v>
      </c>
      <c r="B2485" s="585"/>
      <c r="C2485" s="585"/>
      <c r="D2485" s="585"/>
      <c r="E2485" s="585"/>
      <c r="F2485" s="586"/>
      <c r="G2485" s="160" t="str">
        <f>IF(F2483="","",(SUM(G2483:G2484)))</f>
        <v/>
      </c>
      <c r="H2485" s="131"/>
    </row>
    <row r="2486" spans="1:8" ht="12.75" customHeight="1">
      <c r="A2486" s="161"/>
      <c r="B2486" s="162"/>
      <c r="C2486" s="171"/>
      <c r="D2486" s="172"/>
      <c r="E2486" s="173"/>
      <c r="F2486" s="174"/>
      <c r="G2486" s="175"/>
      <c r="H2486" s="131"/>
    </row>
    <row r="2487" spans="1:8" ht="12.75" customHeight="1">
      <c r="A2487" s="685" t="s">
        <v>401</v>
      </c>
      <c r="B2487" s="585"/>
      <c r="C2487" s="585"/>
      <c r="D2487" s="585"/>
      <c r="E2487" s="585"/>
      <c r="F2487" s="686"/>
      <c r="G2487" s="176" t="e">
        <f>SUM(G2473,G2479,G2485)</f>
        <v>#REF!</v>
      </c>
      <c r="H2487" s="131"/>
    </row>
    <row r="2488" spans="1:8" ht="12.75" customHeight="1">
      <c r="A2488" s="197"/>
      <c r="B2488" s="197"/>
      <c r="C2488" s="197"/>
      <c r="D2488" s="197"/>
      <c r="E2488" s="197"/>
      <c r="F2488" s="197"/>
      <c r="G2488" s="238"/>
      <c r="H2488" s="131"/>
    </row>
    <row r="2489" spans="1:8" ht="12.75" customHeight="1">
      <c r="A2489" s="197"/>
      <c r="B2489" s="197"/>
      <c r="C2489" s="197"/>
      <c r="D2489" s="197"/>
      <c r="E2489" s="197"/>
      <c r="F2489" s="197"/>
      <c r="G2489" s="238"/>
      <c r="H2489" s="131"/>
    </row>
    <row r="2490" spans="1:8" ht="12.75" customHeight="1">
      <c r="A2490" s="17"/>
      <c r="B2490" s="18"/>
      <c r="C2490" s="116"/>
      <c r="D2490" s="18"/>
      <c r="E2490" s="18"/>
      <c r="F2490" s="128"/>
      <c r="G2490" s="31"/>
      <c r="H2490" s="131"/>
    </row>
    <row r="2491" spans="1:8" ht="12.75" customHeight="1">
      <c r="A2491" s="193" t="s">
        <v>32</v>
      </c>
      <c r="B2491" s="194" t="s">
        <v>24</v>
      </c>
      <c r="C2491" s="687" t="s">
        <v>67</v>
      </c>
      <c r="D2491" s="589"/>
      <c r="E2491" s="589"/>
      <c r="F2491" s="596"/>
      <c r="G2491" s="195" t="s">
        <v>27</v>
      </c>
      <c r="H2491" s="131"/>
    </row>
    <row r="2492" spans="1:8" ht="12.75" customHeight="1">
      <c r="A2492" s="182" t="s">
        <v>774</v>
      </c>
      <c r="B2492" s="183" t="s">
        <v>775</v>
      </c>
      <c r="C2492" s="688" t="s">
        <v>776</v>
      </c>
      <c r="D2492" s="689"/>
      <c r="E2492" s="689"/>
      <c r="F2492" s="149" t="e">
        <f>G2511</f>
        <v>#REF!</v>
      </c>
      <c r="G2492" s="196" t="e">
        <f>D2501</f>
        <v>#REF!</v>
      </c>
      <c r="H2492" s="131"/>
    </row>
    <row r="2493" spans="1:8" ht="12.75" customHeight="1">
      <c r="A2493" s="690" t="s">
        <v>395</v>
      </c>
      <c r="B2493" s="689"/>
      <c r="C2493" s="689"/>
      <c r="D2493" s="689"/>
      <c r="E2493" s="689"/>
      <c r="F2493" s="689"/>
      <c r="G2493" s="591"/>
      <c r="H2493" s="131"/>
    </row>
    <row r="2494" spans="1:8" ht="12.75" customHeight="1">
      <c r="A2494" s="152" t="s">
        <v>381</v>
      </c>
      <c r="B2494" s="152" t="s">
        <v>32</v>
      </c>
      <c r="C2494" s="153" t="s">
        <v>396</v>
      </c>
      <c r="D2494" s="152" t="s">
        <v>127</v>
      </c>
      <c r="E2494" s="154" t="s">
        <v>68</v>
      </c>
      <c r="F2494" s="155" t="s">
        <v>397</v>
      </c>
      <c r="G2494" s="155" t="s">
        <v>398</v>
      </c>
      <c r="H2494" s="131"/>
    </row>
    <row r="2495" spans="1:8" ht="12.75" customHeight="1">
      <c r="A2495" s="156"/>
      <c r="B2495" s="156"/>
      <c r="C2495" s="157"/>
      <c r="D2495" s="156"/>
      <c r="E2495" s="158"/>
      <c r="F2495" s="159"/>
      <c r="G2495" s="159"/>
      <c r="H2495" s="131"/>
    </row>
    <row r="2496" spans="1:8" ht="12.75" customHeight="1">
      <c r="A2496" s="156"/>
      <c r="B2496" s="156"/>
      <c r="C2496" s="157"/>
      <c r="D2496" s="156"/>
      <c r="E2496" s="158"/>
      <c r="F2496" s="159"/>
      <c r="G2496" s="159"/>
      <c r="H2496" s="131"/>
    </row>
    <row r="2497" spans="1:8" ht="12.75" customHeight="1">
      <c r="A2497" s="684" t="s">
        <v>399</v>
      </c>
      <c r="B2497" s="585"/>
      <c r="C2497" s="585"/>
      <c r="D2497" s="585"/>
      <c r="E2497" s="585"/>
      <c r="F2497" s="586"/>
      <c r="G2497" s="160" t="str">
        <f>IF(F2495="","",(SUM(G2495:G2496)))</f>
        <v/>
      </c>
      <c r="H2497" s="131"/>
    </row>
    <row r="2498" spans="1:8" ht="12.75" customHeight="1">
      <c r="A2498" s="161"/>
      <c r="B2498" s="162"/>
      <c r="C2498" s="163"/>
      <c r="D2498" s="164"/>
      <c r="E2498" s="165"/>
      <c r="F2498" s="166"/>
      <c r="G2498" s="167"/>
      <c r="H2498" s="131"/>
    </row>
    <row r="2499" spans="1:8" ht="12.75" customHeight="1">
      <c r="A2499" s="683" t="s">
        <v>386</v>
      </c>
      <c r="B2499" s="585"/>
      <c r="C2499" s="585"/>
      <c r="D2499" s="585"/>
      <c r="E2499" s="585"/>
      <c r="F2499" s="585"/>
      <c r="G2499" s="586"/>
      <c r="H2499" s="131"/>
    </row>
    <row r="2500" spans="1:8" ht="12.75" customHeight="1">
      <c r="A2500" s="152" t="s">
        <v>381</v>
      </c>
      <c r="B2500" s="152" t="s">
        <v>32</v>
      </c>
      <c r="C2500" s="153" t="s">
        <v>396</v>
      </c>
      <c r="D2500" s="152" t="s">
        <v>127</v>
      </c>
      <c r="E2500" s="154" t="s">
        <v>68</v>
      </c>
      <c r="F2500" s="155" t="s">
        <v>397</v>
      </c>
      <c r="G2500" s="155" t="s">
        <v>398</v>
      </c>
      <c r="H2500" s="131"/>
    </row>
    <row r="2501" spans="1:8" ht="12.75" customHeight="1">
      <c r="A2501" s="156" t="s">
        <v>418</v>
      </c>
      <c r="B2501" s="156" t="s">
        <v>777</v>
      </c>
      <c r="C2501" s="157" t="e">
        <f>VLOOKUP(B2501,#REF!,2,0)</f>
        <v>#REF!</v>
      </c>
      <c r="D2501" s="156" t="e">
        <f>VLOOKUP(B2501,#REF!,3,0)</f>
        <v>#REF!</v>
      </c>
      <c r="E2501" s="158">
        <v>1</v>
      </c>
      <c r="F2501" s="159" t="e">
        <f>VLOOKUP(B2501,#REF!,13,0)</f>
        <v>#REF!</v>
      </c>
      <c r="G2501" s="159" t="e">
        <f>IF(D2501="","",E2501*F2501)</f>
        <v>#REF!</v>
      </c>
      <c r="H2501" s="131"/>
    </row>
    <row r="2502" spans="1:8" ht="12.75" customHeight="1">
      <c r="A2502" s="156"/>
      <c r="B2502" s="156"/>
      <c r="C2502" s="157"/>
      <c r="D2502" s="156"/>
      <c r="E2502" s="158"/>
      <c r="F2502" s="159"/>
      <c r="G2502" s="159"/>
      <c r="H2502" s="131"/>
    </row>
    <row r="2503" spans="1:8" ht="12.75" customHeight="1">
      <c r="A2503" s="684" t="s">
        <v>399</v>
      </c>
      <c r="B2503" s="585"/>
      <c r="C2503" s="585"/>
      <c r="D2503" s="585"/>
      <c r="E2503" s="585"/>
      <c r="F2503" s="586"/>
      <c r="G2503" s="160" t="e">
        <f>IF(F2501="","",(SUM(G2501:G2502)))</f>
        <v>#REF!</v>
      </c>
      <c r="H2503" s="131"/>
    </row>
    <row r="2504" spans="1:8" ht="12.75" customHeight="1">
      <c r="A2504" s="161"/>
      <c r="B2504" s="162"/>
      <c r="C2504" s="168"/>
      <c r="D2504" s="162"/>
      <c r="E2504" s="169"/>
      <c r="F2504" s="170"/>
      <c r="G2504" s="167"/>
      <c r="H2504" s="131"/>
    </row>
    <row r="2505" spans="1:8" ht="12.75" customHeight="1">
      <c r="A2505" s="683" t="s">
        <v>400</v>
      </c>
      <c r="B2505" s="585"/>
      <c r="C2505" s="585"/>
      <c r="D2505" s="585"/>
      <c r="E2505" s="585"/>
      <c r="F2505" s="585"/>
      <c r="G2505" s="586"/>
      <c r="H2505" s="131"/>
    </row>
    <row r="2506" spans="1:8" ht="12.75" customHeight="1">
      <c r="A2506" s="152" t="s">
        <v>381</v>
      </c>
      <c r="B2506" s="152" t="s">
        <v>32</v>
      </c>
      <c r="C2506" s="153" t="s">
        <v>396</v>
      </c>
      <c r="D2506" s="152" t="s">
        <v>127</v>
      </c>
      <c r="E2506" s="154" t="s">
        <v>68</v>
      </c>
      <c r="F2506" s="155" t="s">
        <v>397</v>
      </c>
      <c r="G2506" s="155" t="s">
        <v>398</v>
      </c>
      <c r="H2506" s="131"/>
    </row>
    <row r="2507" spans="1:8" ht="12.75" customHeight="1">
      <c r="A2507" s="156"/>
      <c r="B2507" s="156"/>
      <c r="C2507" s="157" t="str">
        <f>IF(B2507="","",IF(A2507="SINAPI",VLOOKUP(B2507,#REF!,2,0),IF(A2507="COTAÇÃO",VLOOKUP(B2507,#REF!,2,0))))</f>
        <v/>
      </c>
      <c r="D2507" s="156" t="str">
        <f>IF(B2507="","",IF(A2507="SINAPI",VLOOKUP(B2507,#REF!,3,0),IF(A2507="COTAÇÃO",VLOOKUP(B2507,#REF!,3,0))))</f>
        <v/>
      </c>
      <c r="E2507" s="158"/>
      <c r="F2507" s="159" t="str">
        <f>IF(B2507="","",IF('Planilha Orçamentária'!$H$2="NÃO DESONERADO",(IF(A2507="SINAPI",VLOOKUP(B2507,#REF!,4,0),IF(A2507="ORSE",VLOOKUP(B2507,#REF!,4,0),IF(A2507="COTAÇÃO",VLOOKUP(B2507,#REF!,13,0))))),(IF(A2507="SINAPI",VLOOKUP(B2507,#REF!,4,0),IF(A2507="ORSE",VLOOKUP(B2507,#REF!,4,0),IF(A2507="COTAÇÃO",VLOOKUP(B2507,#REF!,13,0)))))))</f>
        <v/>
      </c>
      <c r="G2507" s="159" t="str">
        <f t="shared" ref="G2507:G2508" si="76">IF(D2507="","",E2507*F2507)</f>
        <v/>
      </c>
      <c r="H2507" s="131"/>
    </row>
    <row r="2508" spans="1:8" ht="12.75" customHeight="1">
      <c r="A2508" s="156"/>
      <c r="B2508" s="156"/>
      <c r="C2508" s="157" t="str">
        <f>IF(B2508="","",IF(A2508="SINAPI",VLOOKUP(B2508,#REF!,2,0),IF(A2508="COTAÇÃO",VLOOKUP(B2508,#REF!,2,0))))</f>
        <v/>
      </c>
      <c r="D2508" s="156" t="str">
        <f>IF(B2508="","",IF(A2508="SINAPI",VLOOKUP(B2508,#REF!,3,0),IF(A2508="COTAÇÃO",VLOOKUP(B2508,#REF!,3,0))))</f>
        <v/>
      </c>
      <c r="E2508" s="158"/>
      <c r="F2508" s="159" t="str">
        <f>IF(B2508="","",IF('Planilha Orçamentária'!$H$2="NÃO DESONERADO",(IF(A2508="SINAPI",VLOOKUP(B2508,#REF!,4,0),IF(A2508="ORSE",VLOOKUP(B2508,#REF!,4,0),IF(A2508="COTAÇÃO",VLOOKUP(B2508,#REF!,13,0))))),(IF(A2508="SINAPI",VLOOKUP(B2508,#REF!,4,0),IF(A2508="ORSE",VLOOKUP(B2508,#REF!,4,0),IF(A2508="COTAÇÃO",VLOOKUP(B2508,#REF!,13,0)))))))</f>
        <v/>
      </c>
      <c r="G2508" s="159" t="str">
        <f t="shared" si="76"/>
        <v/>
      </c>
      <c r="H2508" s="131"/>
    </row>
    <row r="2509" spans="1:8" ht="12.75" customHeight="1">
      <c r="A2509" s="684" t="s">
        <v>399</v>
      </c>
      <c r="B2509" s="585"/>
      <c r="C2509" s="585"/>
      <c r="D2509" s="585"/>
      <c r="E2509" s="585"/>
      <c r="F2509" s="586"/>
      <c r="G2509" s="160" t="str">
        <f>IF(F2507="","",(SUM(G2507:G2508)))</f>
        <v/>
      </c>
      <c r="H2509" s="131"/>
    </row>
    <row r="2510" spans="1:8" ht="12.75" customHeight="1">
      <c r="A2510" s="161"/>
      <c r="B2510" s="162"/>
      <c r="C2510" s="171"/>
      <c r="D2510" s="172"/>
      <c r="E2510" s="173"/>
      <c r="F2510" s="174"/>
      <c r="G2510" s="175"/>
      <c r="H2510" s="131"/>
    </row>
    <row r="2511" spans="1:8" ht="12.75" customHeight="1">
      <c r="A2511" s="685" t="s">
        <v>401</v>
      </c>
      <c r="B2511" s="585"/>
      <c r="C2511" s="585"/>
      <c r="D2511" s="585"/>
      <c r="E2511" s="585"/>
      <c r="F2511" s="686"/>
      <c r="G2511" s="176" t="e">
        <f>SUM(G2497,G2503,G2509)</f>
        <v>#REF!</v>
      </c>
      <c r="H2511" s="131"/>
    </row>
    <row r="2512" spans="1:8" ht="12.75" customHeight="1">
      <c r="A2512" s="197"/>
      <c r="B2512" s="197"/>
      <c r="C2512" s="197"/>
      <c r="D2512" s="197"/>
      <c r="E2512" s="197"/>
      <c r="F2512" s="197"/>
      <c r="G2512" s="238"/>
      <c r="H2512" s="131"/>
    </row>
    <row r="2513" spans="1:8" ht="12.75" customHeight="1">
      <c r="A2513" s="197"/>
      <c r="B2513" s="197"/>
      <c r="C2513" s="197"/>
      <c r="D2513" s="197"/>
      <c r="E2513" s="197"/>
      <c r="F2513" s="197"/>
      <c r="G2513" s="238"/>
      <c r="H2513" s="131"/>
    </row>
    <row r="2514" spans="1:8" ht="12.75" customHeight="1">
      <c r="A2514" s="17"/>
      <c r="B2514" s="18"/>
      <c r="C2514" s="116"/>
      <c r="D2514" s="18"/>
      <c r="E2514" s="18"/>
      <c r="F2514" s="128"/>
      <c r="G2514" s="31"/>
      <c r="H2514" s="131"/>
    </row>
    <row r="2515" spans="1:8" ht="12.75" customHeight="1">
      <c r="A2515" s="193" t="s">
        <v>32</v>
      </c>
      <c r="B2515" s="194" t="s">
        <v>24</v>
      </c>
      <c r="C2515" s="687" t="s">
        <v>67</v>
      </c>
      <c r="D2515" s="589"/>
      <c r="E2515" s="589"/>
      <c r="F2515" s="596"/>
      <c r="G2515" s="195" t="s">
        <v>27</v>
      </c>
      <c r="H2515" s="131"/>
    </row>
    <row r="2516" spans="1:8" ht="12.75" customHeight="1">
      <c r="A2516" s="182" t="s">
        <v>778</v>
      </c>
      <c r="B2516" s="183" t="s">
        <v>779</v>
      </c>
      <c r="C2516" s="688" t="s">
        <v>780</v>
      </c>
      <c r="D2516" s="689"/>
      <c r="E2516" s="689"/>
      <c r="F2516" s="149" t="e">
        <f>G2535</f>
        <v>#REF!</v>
      </c>
      <c r="G2516" s="196" t="e">
        <f>D2525</f>
        <v>#REF!</v>
      </c>
      <c r="H2516" s="131"/>
    </row>
    <row r="2517" spans="1:8" ht="12.75" customHeight="1">
      <c r="A2517" s="690" t="s">
        <v>395</v>
      </c>
      <c r="B2517" s="689"/>
      <c r="C2517" s="689"/>
      <c r="D2517" s="689"/>
      <c r="E2517" s="689"/>
      <c r="F2517" s="689"/>
      <c r="G2517" s="591"/>
      <c r="H2517" s="131"/>
    </row>
    <row r="2518" spans="1:8" ht="12.75" customHeight="1">
      <c r="A2518" s="152" t="s">
        <v>381</v>
      </c>
      <c r="B2518" s="152" t="s">
        <v>32</v>
      </c>
      <c r="C2518" s="153" t="s">
        <v>396</v>
      </c>
      <c r="D2518" s="152" t="s">
        <v>127</v>
      </c>
      <c r="E2518" s="154" t="s">
        <v>68</v>
      </c>
      <c r="F2518" s="155" t="s">
        <v>397</v>
      </c>
      <c r="G2518" s="155" t="s">
        <v>398</v>
      </c>
      <c r="H2518" s="131"/>
    </row>
    <row r="2519" spans="1:8" ht="12.75" customHeight="1">
      <c r="A2519" s="156"/>
      <c r="B2519" s="156"/>
      <c r="C2519" s="157"/>
      <c r="D2519" s="156"/>
      <c r="E2519" s="158"/>
      <c r="F2519" s="159"/>
      <c r="G2519" s="159"/>
      <c r="H2519" s="131"/>
    </row>
    <row r="2520" spans="1:8" ht="12.75" customHeight="1">
      <c r="A2520" s="156"/>
      <c r="B2520" s="156"/>
      <c r="C2520" s="157"/>
      <c r="D2520" s="156"/>
      <c r="E2520" s="158"/>
      <c r="F2520" s="159"/>
      <c r="G2520" s="159"/>
      <c r="H2520" s="131"/>
    </row>
    <row r="2521" spans="1:8" ht="12.75" customHeight="1">
      <c r="A2521" s="684" t="s">
        <v>399</v>
      </c>
      <c r="B2521" s="585"/>
      <c r="C2521" s="585"/>
      <c r="D2521" s="585"/>
      <c r="E2521" s="585"/>
      <c r="F2521" s="586"/>
      <c r="G2521" s="160" t="str">
        <f>IF(F2519="","",(SUM(G2519:G2520)))</f>
        <v/>
      </c>
      <c r="H2521" s="131"/>
    </row>
    <row r="2522" spans="1:8" ht="12.75" customHeight="1">
      <c r="A2522" s="161"/>
      <c r="B2522" s="162"/>
      <c r="C2522" s="163"/>
      <c r="D2522" s="164"/>
      <c r="E2522" s="165"/>
      <c r="F2522" s="166"/>
      <c r="G2522" s="167"/>
      <c r="H2522" s="131"/>
    </row>
    <row r="2523" spans="1:8" ht="12.75" customHeight="1">
      <c r="A2523" s="683" t="s">
        <v>386</v>
      </c>
      <c r="B2523" s="585"/>
      <c r="C2523" s="585"/>
      <c r="D2523" s="585"/>
      <c r="E2523" s="585"/>
      <c r="F2523" s="585"/>
      <c r="G2523" s="586"/>
      <c r="H2523" s="131"/>
    </row>
    <row r="2524" spans="1:8" ht="12.75" customHeight="1">
      <c r="A2524" s="152" t="s">
        <v>381</v>
      </c>
      <c r="B2524" s="152" t="s">
        <v>32</v>
      </c>
      <c r="C2524" s="153" t="s">
        <v>396</v>
      </c>
      <c r="D2524" s="152" t="s">
        <v>127</v>
      </c>
      <c r="E2524" s="154" t="s">
        <v>68</v>
      </c>
      <c r="F2524" s="155" t="s">
        <v>397</v>
      </c>
      <c r="G2524" s="155" t="s">
        <v>398</v>
      </c>
      <c r="H2524" s="131"/>
    </row>
    <row r="2525" spans="1:8" ht="12.75" customHeight="1">
      <c r="A2525" s="156" t="s">
        <v>418</v>
      </c>
      <c r="B2525" s="156" t="s">
        <v>781</v>
      </c>
      <c r="C2525" s="157" t="e">
        <f>VLOOKUP(B2525,#REF!,2,0)</f>
        <v>#REF!</v>
      </c>
      <c r="D2525" s="156" t="e">
        <f>VLOOKUP(B2525,#REF!,3,0)</f>
        <v>#REF!</v>
      </c>
      <c r="E2525" s="158">
        <v>1</v>
      </c>
      <c r="F2525" s="159" t="e">
        <f>VLOOKUP(B2525,#REF!,13,0)</f>
        <v>#REF!</v>
      </c>
      <c r="G2525" s="159" t="e">
        <f>IF(D2525="","",E2525*F2525)</f>
        <v>#REF!</v>
      </c>
      <c r="H2525" s="131"/>
    </row>
    <row r="2526" spans="1:8" ht="12.75" customHeight="1">
      <c r="A2526" s="156"/>
      <c r="B2526" s="156"/>
      <c r="C2526" s="157"/>
      <c r="D2526" s="156"/>
      <c r="E2526" s="158"/>
      <c r="F2526" s="159"/>
      <c r="G2526" s="159"/>
      <c r="H2526" s="131"/>
    </row>
    <row r="2527" spans="1:8" ht="12.75" customHeight="1">
      <c r="A2527" s="684" t="s">
        <v>399</v>
      </c>
      <c r="B2527" s="585"/>
      <c r="C2527" s="585"/>
      <c r="D2527" s="585"/>
      <c r="E2527" s="585"/>
      <c r="F2527" s="586"/>
      <c r="G2527" s="160" t="e">
        <f>IF(F2525="","",(SUM(G2525:G2526)))</f>
        <v>#REF!</v>
      </c>
      <c r="H2527" s="131"/>
    </row>
    <row r="2528" spans="1:8" ht="12.75" customHeight="1">
      <c r="A2528" s="161"/>
      <c r="B2528" s="162"/>
      <c r="C2528" s="168"/>
      <c r="D2528" s="162"/>
      <c r="E2528" s="169"/>
      <c r="F2528" s="170"/>
      <c r="G2528" s="167"/>
      <c r="H2528" s="131"/>
    </row>
    <row r="2529" spans="1:8" ht="12.75" customHeight="1">
      <c r="A2529" s="683" t="s">
        <v>400</v>
      </c>
      <c r="B2529" s="585"/>
      <c r="C2529" s="585"/>
      <c r="D2529" s="585"/>
      <c r="E2529" s="585"/>
      <c r="F2529" s="585"/>
      <c r="G2529" s="586"/>
      <c r="H2529" s="131"/>
    </row>
    <row r="2530" spans="1:8" ht="12.75" customHeight="1">
      <c r="A2530" s="152" t="s">
        <v>381</v>
      </c>
      <c r="B2530" s="152" t="s">
        <v>32</v>
      </c>
      <c r="C2530" s="153" t="s">
        <v>396</v>
      </c>
      <c r="D2530" s="152" t="s">
        <v>127</v>
      </c>
      <c r="E2530" s="154" t="s">
        <v>68</v>
      </c>
      <c r="F2530" s="155" t="s">
        <v>397</v>
      </c>
      <c r="G2530" s="155" t="s">
        <v>398</v>
      </c>
      <c r="H2530" s="131"/>
    </row>
    <row r="2531" spans="1:8" ht="12.75" customHeight="1">
      <c r="A2531" s="156"/>
      <c r="B2531" s="156"/>
      <c r="C2531" s="157" t="str">
        <f>IF(B2531="","",IF(A2531="SINAPI",VLOOKUP(B2531,#REF!,2,0),IF(A2531="COTAÇÃO",VLOOKUP(B2531,#REF!,2,0))))</f>
        <v/>
      </c>
      <c r="D2531" s="156" t="str">
        <f>IF(B2531="","",IF(A2531="SINAPI",VLOOKUP(B2531,#REF!,3,0),IF(A2531="COTAÇÃO",VLOOKUP(B2531,#REF!,3,0))))</f>
        <v/>
      </c>
      <c r="E2531" s="158"/>
      <c r="F2531" s="159" t="str">
        <f>IF(B2531="","",IF('Planilha Orçamentária'!$H$2="NÃO DESONERADO",(IF(A2531="SINAPI",VLOOKUP(B2531,#REF!,4,0),IF(A2531="ORSE",VLOOKUP(B2531,#REF!,4,0),IF(A2531="COTAÇÃO",VLOOKUP(B2531,#REF!,13,0))))),(IF(A2531="SINAPI",VLOOKUP(B2531,#REF!,4,0),IF(A2531="ORSE",VLOOKUP(B2531,#REF!,4,0),IF(A2531="COTAÇÃO",VLOOKUP(B2531,#REF!,13,0)))))))</f>
        <v/>
      </c>
      <c r="G2531" s="159" t="str">
        <f t="shared" ref="G2531:G2532" si="77">IF(D2531="","",E2531*F2531)</f>
        <v/>
      </c>
      <c r="H2531" s="131"/>
    </row>
    <row r="2532" spans="1:8" ht="12.75" customHeight="1">
      <c r="A2532" s="156"/>
      <c r="B2532" s="156"/>
      <c r="C2532" s="157" t="str">
        <f>IF(B2532="","",IF(A2532="SINAPI",VLOOKUP(B2532,#REF!,2,0),IF(A2532="COTAÇÃO",VLOOKUP(B2532,#REF!,2,0))))</f>
        <v/>
      </c>
      <c r="D2532" s="156" t="str">
        <f>IF(B2532="","",IF(A2532="SINAPI",VLOOKUP(B2532,#REF!,3,0),IF(A2532="COTAÇÃO",VLOOKUP(B2532,#REF!,3,0))))</f>
        <v/>
      </c>
      <c r="E2532" s="158"/>
      <c r="F2532" s="159" t="str">
        <f>IF(B2532="","",IF('Planilha Orçamentária'!$H$2="NÃO DESONERADO",(IF(A2532="SINAPI",VLOOKUP(B2532,#REF!,4,0),IF(A2532="ORSE",VLOOKUP(B2532,#REF!,4,0),IF(A2532="COTAÇÃO",VLOOKUP(B2532,#REF!,13,0))))),(IF(A2532="SINAPI",VLOOKUP(B2532,#REF!,4,0),IF(A2532="ORSE",VLOOKUP(B2532,#REF!,4,0),IF(A2532="COTAÇÃO",VLOOKUP(B2532,#REF!,13,0)))))))</f>
        <v/>
      </c>
      <c r="G2532" s="159" t="str">
        <f t="shared" si="77"/>
        <v/>
      </c>
      <c r="H2532" s="131"/>
    </row>
    <row r="2533" spans="1:8" ht="12.75" customHeight="1">
      <c r="A2533" s="684" t="s">
        <v>399</v>
      </c>
      <c r="B2533" s="585"/>
      <c r="C2533" s="585"/>
      <c r="D2533" s="585"/>
      <c r="E2533" s="585"/>
      <c r="F2533" s="586"/>
      <c r="G2533" s="160" t="str">
        <f>IF(F2531="","",(SUM(G2531:G2532)))</f>
        <v/>
      </c>
      <c r="H2533" s="131"/>
    </row>
    <row r="2534" spans="1:8" ht="12.75" customHeight="1">
      <c r="A2534" s="161"/>
      <c r="B2534" s="162"/>
      <c r="C2534" s="171"/>
      <c r="D2534" s="172"/>
      <c r="E2534" s="173"/>
      <c r="F2534" s="174"/>
      <c r="G2534" s="175"/>
      <c r="H2534" s="131"/>
    </row>
    <row r="2535" spans="1:8" ht="12.75" customHeight="1">
      <c r="A2535" s="685" t="s">
        <v>401</v>
      </c>
      <c r="B2535" s="585"/>
      <c r="C2535" s="585"/>
      <c r="D2535" s="585"/>
      <c r="E2535" s="585"/>
      <c r="F2535" s="686"/>
      <c r="G2535" s="176" t="e">
        <f>SUM(G2521,G2527,G2533)</f>
        <v>#REF!</v>
      </c>
      <c r="H2535" s="131"/>
    </row>
    <row r="2536" spans="1:8" ht="12.75" customHeight="1">
      <c r="A2536" s="197"/>
      <c r="B2536" s="197"/>
      <c r="C2536" s="197"/>
      <c r="D2536" s="197"/>
      <c r="E2536" s="197"/>
      <c r="F2536" s="197"/>
      <c r="G2536" s="238"/>
      <c r="H2536" s="131"/>
    </row>
    <row r="2537" spans="1:8" ht="12.75" customHeight="1">
      <c r="A2537" s="197"/>
      <c r="B2537" s="197"/>
      <c r="C2537" s="197"/>
      <c r="D2537" s="197"/>
      <c r="E2537" s="197"/>
      <c r="F2537" s="197"/>
      <c r="G2537" s="238"/>
      <c r="H2537" s="131"/>
    </row>
    <row r="2538" spans="1:8" ht="12.75" customHeight="1">
      <c r="A2538" s="17"/>
      <c r="B2538" s="18"/>
      <c r="C2538" s="116"/>
      <c r="D2538" s="18"/>
      <c r="E2538" s="18"/>
      <c r="F2538" s="128"/>
      <c r="G2538" s="31"/>
      <c r="H2538" s="131"/>
    </row>
    <row r="2539" spans="1:8" ht="12.75" customHeight="1">
      <c r="A2539" s="193" t="s">
        <v>32</v>
      </c>
      <c r="B2539" s="194" t="s">
        <v>24</v>
      </c>
      <c r="C2539" s="687" t="s">
        <v>67</v>
      </c>
      <c r="D2539" s="589"/>
      <c r="E2539" s="589"/>
      <c r="F2539" s="596"/>
      <c r="G2539" s="195" t="s">
        <v>27</v>
      </c>
      <c r="H2539" s="131"/>
    </row>
    <row r="2540" spans="1:8" ht="12.75" customHeight="1">
      <c r="A2540" s="182" t="s">
        <v>782</v>
      </c>
      <c r="B2540" s="183" t="s">
        <v>783</v>
      </c>
      <c r="C2540" s="688" t="s">
        <v>784</v>
      </c>
      <c r="D2540" s="689"/>
      <c r="E2540" s="689"/>
      <c r="F2540" s="149" t="e">
        <f>G2559</f>
        <v>#REF!</v>
      </c>
      <c r="G2540" s="196" t="e">
        <f>D2549</f>
        <v>#REF!</v>
      </c>
      <c r="H2540" s="131"/>
    </row>
    <row r="2541" spans="1:8" ht="12.75" customHeight="1">
      <c r="A2541" s="690" t="s">
        <v>395</v>
      </c>
      <c r="B2541" s="689"/>
      <c r="C2541" s="689"/>
      <c r="D2541" s="689"/>
      <c r="E2541" s="689"/>
      <c r="F2541" s="689"/>
      <c r="G2541" s="591"/>
      <c r="H2541" s="131"/>
    </row>
    <row r="2542" spans="1:8" ht="12.75" customHeight="1">
      <c r="A2542" s="152" t="s">
        <v>381</v>
      </c>
      <c r="B2542" s="152" t="s">
        <v>32</v>
      </c>
      <c r="C2542" s="153" t="s">
        <v>396</v>
      </c>
      <c r="D2542" s="152" t="s">
        <v>127</v>
      </c>
      <c r="E2542" s="154" t="s">
        <v>68</v>
      </c>
      <c r="F2542" s="155" t="s">
        <v>397</v>
      </c>
      <c r="G2542" s="155" t="s">
        <v>398</v>
      </c>
      <c r="H2542" s="131"/>
    </row>
    <row r="2543" spans="1:8" ht="12.75" customHeight="1">
      <c r="A2543" s="156"/>
      <c r="B2543" s="156"/>
      <c r="C2543" s="157"/>
      <c r="D2543" s="156"/>
      <c r="E2543" s="158"/>
      <c r="F2543" s="159"/>
      <c r="G2543" s="159"/>
      <c r="H2543" s="131"/>
    </row>
    <row r="2544" spans="1:8" ht="12.75" customHeight="1">
      <c r="A2544" s="156"/>
      <c r="B2544" s="156"/>
      <c r="C2544" s="157"/>
      <c r="D2544" s="156"/>
      <c r="E2544" s="158"/>
      <c r="F2544" s="159"/>
      <c r="G2544" s="159"/>
      <c r="H2544" s="131"/>
    </row>
    <row r="2545" spans="1:8" ht="12.75" customHeight="1">
      <c r="A2545" s="684" t="s">
        <v>399</v>
      </c>
      <c r="B2545" s="585"/>
      <c r="C2545" s="585"/>
      <c r="D2545" s="585"/>
      <c r="E2545" s="585"/>
      <c r="F2545" s="586"/>
      <c r="G2545" s="160" t="str">
        <f>IF(F2543="","",(SUM(G2543:G2544)))</f>
        <v/>
      </c>
      <c r="H2545" s="131"/>
    </row>
    <row r="2546" spans="1:8" ht="12.75" customHeight="1">
      <c r="A2546" s="161"/>
      <c r="B2546" s="162"/>
      <c r="C2546" s="163"/>
      <c r="D2546" s="164"/>
      <c r="E2546" s="165"/>
      <c r="F2546" s="166"/>
      <c r="G2546" s="167"/>
      <c r="H2546" s="131"/>
    </row>
    <row r="2547" spans="1:8" ht="12.75" customHeight="1">
      <c r="A2547" s="683" t="s">
        <v>386</v>
      </c>
      <c r="B2547" s="585"/>
      <c r="C2547" s="585"/>
      <c r="D2547" s="585"/>
      <c r="E2547" s="585"/>
      <c r="F2547" s="585"/>
      <c r="G2547" s="586"/>
      <c r="H2547" s="131"/>
    </row>
    <row r="2548" spans="1:8" ht="12.75" customHeight="1">
      <c r="A2548" s="152" t="s">
        <v>381</v>
      </c>
      <c r="B2548" s="152" t="s">
        <v>32</v>
      </c>
      <c r="C2548" s="153" t="s">
        <v>396</v>
      </c>
      <c r="D2548" s="152" t="s">
        <v>127</v>
      </c>
      <c r="E2548" s="154" t="s">
        <v>68</v>
      </c>
      <c r="F2548" s="155" t="s">
        <v>397</v>
      </c>
      <c r="G2548" s="155" t="s">
        <v>398</v>
      </c>
      <c r="H2548" s="131"/>
    </row>
    <row r="2549" spans="1:8" ht="12.75" customHeight="1">
      <c r="A2549" s="156" t="s">
        <v>418</v>
      </c>
      <c r="B2549" s="156" t="s">
        <v>785</v>
      </c>
      <c r="C2549" s="157" t="e">
        <f>VLOOKUP(B2549,#REF!,2,0)</f>
        <v>#REF!</v>
      </c>
      <c r="D2549" s="156" t="e">
        <f>VLOOKUP(B2549,#REF!,3,0)</f>
        <v>#REF!</v>
      </c>
      <c r="E2549" s="158">
        <v>1</v>
      </c>
      <c r="F2549" s="159" t="e">
        <f>VLOOKUP(B2549,#REF!,13,0)</f>
        <v>#REF!</v>
      </c>
      <c r="G2549" s="159" t="e">
        <f>IF(D2549="","",E2549*F2549)</f>
        <v>#REF!</v>
      </c>
      <c r="H2549" s="131"/>
    </row>
    <row r="2550" spans="1:8" ht="12.75" customHeight="1">
      <c r="A2550" s="156"/>
      <c r="B2550" s="156"/>
      <c r="C2550" s="157"/>
      <c r="D2550" s="156"/>
      <c r="E2550" s="158"/>
      <c r="F2550" s="159"/>
      <c r="G2550" s="159"/>
      <c r="H2550" s="131"/>
    </row>
    <row r="2551" spans="1:8" ht="12.75" customHeight="1">
      <c r="A2551" s="684" t="s">
        <v>399</v>
      </c>
      <c r="B2551" s="585"/>
      <c r="C2551" s="585"/>
      <c r="D2551" s="585"/>
      <c r="E2551" s="585"/>
      <c r="F2551" s="586"/>
      <c r="G2551" s="160" t="e">
        <f>IF(F2549="","",(SUM(G2549:G2550)))</f>
        <v>#REF!</v>
      </c>
      <c r="H2551" s="131"/>
    </row>
    <row r="2552" spans="1:8" ht="12.75" customHeight="1">
      <c r="A2552" s="161"/>
      <c r="B2552" s="162"/>
      <c r="C2552" s="168"/>
      <c r="D2552" s="162"/>
      <c r="E2552" s="169"/>
      <c r="F2552" s="170"/>
      <c r="G2552" s="167"/>
      <c r="H2552" s="131"/>
    </row>
    <row r="2553" spans="1:8" ht="12.75" customHeight="1">
      <c r="A2553" s="683" t="s">
        <v>400</v>
      </c>
      <c r="B2553" s="585"/>
      <c r="C2553" s="585"/>
      <c r="D2553" s="585"/>
      <c r="E2553" s="585"/>
      <c r="F2553" s="585"/>
      <c r="G2553" s="586"/>
      <c r="H2553" s="131"/>
    </row>
    <row r="2554" spans="1:8" ht="12.75" customHeight="1">
      <c r="A2554" s="152" t="s">
        <v>381</v>
      </c>
      <c r="B2554" s="152" t="s">
        <v>32</v>
      </c>
      <c r="C2554" s="153" t="s">
        <v>396</v>
      </c>
      <c r="D2554" s="152" t="s">
        <v>127</v>
      </c>
      <c r="E2554" s="154" t="s">
        <v>68</v>
      </c>
      <c r="F2554" s="155" t="s">
        <v>397</v>
      </c>
      <c r="G2554" s="155" t="s">
        <v>398</v>
      </c>
      <c r="H2554" s="131"/>
    </row>
    <row r="2555" spans="1:8" ht="12.75" customHeight="1">
      <c r="A2555" s="156"/>
      <c r="B2555" s="156"/>
      <c r="C2555" s="157" t="str">
        <f>IF(B2555="","",IF(A2555="SINAPI",VLOOKUP(B2555,#REF!,2,0),IF(A2555="COTAÇÃO",VLOOKUP(B2555,#REF!,2,0))))</f>
        <v/>
      </c>
      <c r="D2555" s="156" t="str">
        <f>IF(B2555="","",IF(A2555="SINAPI",VLOOKUP(B2555,#REF!,3,0),IF(A2555="COTAÇÃO",VLOOKUP(B2555,#REF!,3,0))))</f>
        <v/>
      </c>
      <c r="E2555" s="158"/>
      <c r="F2555" s="159" t="str">
        <f>IF(B2555="","",IF('Planilha Orçamentária'!$H$2="NÃO DESONERADO",(IF(A2555="SINAPI",VLOOKUP(B2555,#REF!,4,0),IF(A2555="ORSE",VLOOKUP(B2555,#REF!,4,0),IF(A2555="COTAÇÃO",VLOOKUP(B2555,#REF!,13,0))))),(IF(A2555="SINAPI",VLOOKUP(B2555,#REF!,4,0),IF(A2555="ORSE",VLOOKUP(B2555,#REF!,4,0),IF(A2555="COTAÇÃO",VLOOKUP(B2555,#REF!,13,0)))))))</f>
        <v/>
      </c>
      <c r="G2555" s="159" t="str">
        <f t="shared" ref="G2555:G2556" si="78">IF(D2555="","",E2555*F2555)</f>
        <v/>
      </c>
      <c r="H2555" s="131"/>
    </row>
    <row r="2556" spans="1:8" ht="12.75" customHeight="1">
      <c r="A2556" s="156"/>
      <c r="B2556" s="156"/>
      <c r="C2556" s="157" t="str">
        <f>IF(B2556="","",IF(A2556="SINAPI",VLOOKUP(B2556,#REF!,2,0),IF(A2556="COTAÇÃO",VLOOKUP(B2556,#REF!,2,0))))</f>
        <v/>
      </c>
      <c r="D2556" s="156" t="str">
        <f>IF(B2556="","",IF(A2556="SINAPI",VLOOKUP(B2556,#REF!,3,0),IF(A2556="COTAÇÃO",VLOOKUP(B2556,#REF!,3,0))))</f>
        <v/>
      </c>
      <c r="E2556" s="158"/>
      <c r="F2556" s="159" t="str">
        <f>IF(B2556="","",IF('Planilha Orçamentária'!$H$2="NÃO DESONERADO",(IF(A2556="SINAPI",VLOOKUP(B2556,#REF!,4,0),IF(A2556="ORSE",VLOOKUP(B2556,#REF!,4,0),IF(A2556="COTAÇÃO",VLOOKUP(B2556,#REF!,13,0))))),(IF(A2556="SINAPI",VLOOKUP(B2556,#REF!,4,0),IF(A2556="ORSE",VLOOKUP(B2556,#REF!,4,0),IF(A2556="COTAÇÃO",VLOOKUP(B2556,#REF!,13,0)))))))</f>
        <v/>
      </c>
      <c r="G2556" s="159" t="str">
        <f t="shared" si="78"/>
        <v/>
      </c>
      <c r="H2556" s="131"/>
    </row>
    <row r="2557" spans="1:8" ht="12.75" customHeight="1">
      <c r="A2557" s="684" t="s">
        <v>399</v>
      </c>
      <c r="B2557" s="585"/>
      <c r="C2557" s="585"/>
      <c r="D2557" s="585"/>
      <c r="E2557" s="585"/>
      <c r="F2557" s="586"/>
      <c r="G2557" s="160" t="str">
        <f>IF(F2555="","",(SUM(G2555:G2556)))</f>
        <v/>
      </c>
      <c r="H2557" s="131"/>
    </row>
    <row r="2558" spans="1:8" ht="12.75" customHeight="1">
      <c r="A2558" s="161"/>
      <c r="B2558" s="162"/>
      <c r="C2558" s="171"/>
      <c r="D2558" s="172"/>
      <c r="E2558" s="173"/>
      <c r="F2558" s="174"/>
      <c r="G2558" s="175"/>
      <c r="H2558" s="131"/>
    </row>
    <row r="2559" spans="1:8" ht="12.75" customHeight="1">
      <c r="A2559" s="685" t="s">
        <v>401</v>
      </c>
      <c r="B2559" s="585"/>
      <c r="C2559" s="585"/>
      <c r="D2559" s="585"/>
      <c r="E2559" s="585"/>
      <c r="F2559" s="686"/>
      <c r="G2559" s="176" t="e">
        <f>SUM(G2545,G2551,G2557)</f>
        <v>#REF!</v>
      </c>
      <c r="H2559" s="131"/>
    </row>
    <row r="2560" spans="1:8" ht="12.75" customHeight="1">
      <c r="A2560" s="197"/>
      <c r="B2560" s="197"/>
      <c r="C2560" s="197"/>
      <c r="D2560" s="197"/>
      <c r="E2560" s="197"/>
      <c r="F2560" s="197"/>
      <c r="G2560" s="238"/>
      <c r="H2560" s="131"/>
    </row>
    <row r="2561" spans="1:8" ht="12.75" customHeight="1">
      <c r="A2561" s="197"/>
      <c r="B2561" s="197"/>
      <c r="C2561" s="197"/>
      <c r="D2561" s="197"/>
      <c r="E2561" s="197"/>
      <c r="F2561" s="197"/>
      <c r="G2561" s="238"/>
      <c r="H2561" s="131"/>
    </row>
    <row r="2562" spans="1:8" ht="12.75" customHeight="1">
      <c r="A2562" s="17"/>
      <c r="B2562" s="18"/>
      <c r="C2562" s="116"/>
      <c r="D2562" s="18"/>
      <c r="E2562" s="18"/>
      <c r="F2562" s="128"/>
      <c r="G2562" s="31"/>
      <c r="H2562" s="131"/>
    </row>
    <row r="2563" spans="1:8" ht="12.75" customHeight="1">
      <c r="A2563" s="193" t="s">
        <v>32</v>
      </c>
      <c r="B2563" s="194" t="s">
        <v>24</v>
      </c>
      <c r="C2563" s="687" t="s">
        <v>67</v>
      </c>
      <c r="D2563" s="589"/>
      <c r="E2563" s="589"/>
      <c r="F2563" s="596"/>
      <c r="G2563" s="195" t="s">
        <v>27</v>
      </c>
      <c r="H2563" s="131"/>
    </row>
    <row r="2564" spans="1:8" ht="12.75" customHeight="1">
      <c r="A2564" s="182" t="s">
        <v>786</v>
      </c>
      <c r="B2564" s="183" t="s">
        <v>787</v>
      </c>
      <c r="C2564" s="688" t="s">
        <v>788</v>
      </c>
      <c r="D2564" s="689"/>
      <c r="E2564" s="689"/>
      <c r="F2564" s="149" t="e">
        <f>G2583</f>
        <v>#REF!</v>
      </c>
      <c r="G2564" s="196" t="e">
        <f>D2573</f>
        <v>#REF!</v>
      </c>
      <c r="H2564" s="131"/>
    </row>
    <row r="2565" spans="1:8" ht="12.75" customHeight="1">
      <c r="A2565" s="690" t="s">
        <v>395</v>
      </c>
      <c r="B2565" s="689"/>
      <c r="C2565" s="689"/>
      <c r="D2565" s="689"/>
      <c r="E2565" s="689"/>
      <c r="F2565" s="689"/>
      <c r="G2565" s="591"/>
      <c r="H2565" s="131"/>
    </row>
    <row r="2566" spans="1:8" ht="12.75" customHeight="1">
      <c r="A2566" s="152" t="s">
        <v>381</v>
      </c>
      <c r="B2566" s="152" t="s">
        <v>32</v>
      </c>
      <c r="C2566" s="153" t="s">
        <v>396</v>
      </c>
      <c r="D2566" s="152" t="s">
        <v>127</v>
      </c>
      <c r="E2566" s="154" t="s">
        <v>68</v>
      </c>
      <c r="F2566" s="155" t="s">
        <v>397</v>
      </c>
      <c r="G2566" s="155" t="s">
        <v>398</v>
      </c>
      <c r="H2566" s="131"/>
    </row>
    <row r="2567" spans="1:8" ht="12.75" customHeight="1">
      <c r="A2567" s="156"/>
      <c r="B2567" s="156"/>
      <c r="C2567" s="157"/>
      <c r="D2567" s="156"/>
      <c r="E2567" s="158"/>
      <c r="F2567" s="159"/>
      <c r="G2567" s="159"/>
      <c r="H2567" s="131"/>
    </row>
    <row r="2568" spans="1:8" ht="12.75" customHeight="1">
      <c r="A2568" s="156"/>
      <c r="B2568" s="156"/>
      <c r="C2568" s="157"/>
      <c r="D2568" s="156"/>
      <c r="E2568" s="158"/>
      <c r="F2568" s="159"/>
      <c r="G2568" s="159"/>
      <c r="H2568" s="131"/>
    </row>
    <row r="2569" spans="1:8" ht="12.75" customHeight="1">
      <c r="A2569" s="684" t="s">
        <v>399</v>
      </c>
      <c r="B2569" s="585"/>
      <c r="C2569" s="585"/>
      <c r="D2569" s="585"/>
      <c r="E2569" s="585"/>
      <c r="F2569" s="586"/>
      <c r="G2569" s="160" t="str">
        <f>IF(F2567="","",(SUM(G2567:G2568)))</f>
        <v/>
      </c>
      <c r="H2569" s="131"/>
    </row>
    <row r="2570" spans="1:8" ht="12.75" customHeight="1">
      <c r="A2570" s="161"/>
      <c r="B2570" s="162"/>
      <c r="C2570" s="163"/>
      <c r="D2570" s="164"/>
      <c r="E2570" s="165"/>
      <c r="F2570" s="166"/>
      <c r="G2570" s="167"/>
      <c r="H2570" s="131"/>
    </row>
    <row r="2571" spans="1:8" ht="12.75" customHeight="1">
      <c r="A2571" s="683" t="s">
        <v>386</v>
      </c>
      <c r="B2571" s="585"/>
      <c r="C2571" s="585"/>
      <c r="D2571" s="585"/>
      <c r="E2571" s="585"/>
      <c r="F2571" s="585"/>
      <c r="G2571" s="586"/>
      <c r="H2571" s="131"/>
    </row>
    <row r="2572" spans="1:8" ht="12.75" customHeight="1">
      <c r="A2572" s="152" t="s">
        <v>381</v>
      </c>
      <c r="B2572" s="152" t="s">
        <v>32</v>
      </c>
      <c r="C2572" s="153" t="s">
        <v>396</v>
      </c>
      <c r="D2572" s="152" t="s">
        <v>127</v>
      </c>
      <c r="E2572" s="154" t="s">
        <v>68</v>
      </c>
      <c r="F2572" s="155" t="s">
        <v>397</v>
      </c>
      <c r="G2572" s="155" t="s">
        <v>398</v>
      </c>
      <c r="H2572" s="131"/>
    </row>
    <row r="2573" spans="1:8" ht="12.75" customHeight="1">
      <c r="A2573" s="156" t="s">
        <v>418</v>
      </c>
      <c r="B2573" s="156" t="s">
        <v>789</v>
      </c>
      <c r="C2573" s="157" t="e">
        <f>VLOOKUP(B2573,#REF!,2,0)</f>
        <v>#REF!</v>
      </c>
      <c r="D2573" s="156" t="e">
        <f>VLOOKUP(B2573,#REF!,3,0)</f>
        <v>#REF!</v>
      </c>
      <c r="E2573" s="158">
        <v>1</v>
      </c>
      <c r="F2573" s="159" t="e">
        <f>VLOOKUP(B2573,#REF!,13,0)</f>
        <v>#REF!</v>
      </c>
      <c r="G2573" s="159" t="e">
        <f>IF(D2573="","",E2573*F2573)</f>
        <v>#REF!</v>
      </c>
      <c r="H2573" s="131"/>
    </row>
    <row r="2574" spans="1:8" ht="12.75" customHeight="1">
      <c r="A2574" s="156"/>
      <c r="B2574" s="156"/>
      <c r="C2574" s="157"/>
      <c r="D2574" s="156"/>
      <c r="E2574" s="158"/>
      <c r="F2574" s="159"/>
      <c r="G2574" s="159"/>
      <c r="H2574" s="131"/>
    </row>
    <row r="2575" spans="1:8" ht="12.75" customHeight="1">
      <c r="A2575" s="684" t="s">
        <v>399</v>
      </c>
      <c r="B2575" s="585"/>
      <c r="C2575" s="585"/>
      <c r="D2575" s="585"/>
      <c r="E2575" s="585"/>
      <c r="F2575" s="586"/>
      <c r="G2575" s="160" t="e">
        <f>IF(F2573="","",(SUM(G2573:G2574)))</f>
        <v>#REF!</v>
      </c>
      <c r="H2575" s="131"/>
    </row>
    <row r="2576" spans="1:8" ht="12.75" customHeight="1">
      <c r="A2576" s="161"/>
      <c r="B2576" s="162"/>
      <c r="C2576" s="168"/>
      <c r="D2576" s="162"/>
      <c r="E2576" s="169"/>
      <c r="F2576" s="170"/>
      <c r="G2576" s="167"/>
      <c r="H2576" s="131"/>
    </row>
    <row r="2577" spans="1:8" ht="12.75" customHeight="1">
      <c r="A2577" s="683" t="s">
        <v>400</v>
      </c>
      <c r="B2577" s="585"/>
      <c r="C2577" s="585"/>
      <c r="D2577" s="585"/>
      <c r="E2577" s="585"/>
      <c r="F2577" s="585"/>
      <c r="G2577" s="586"/>
      <c r="H2577" s="131"/>
    </row>
    <row r="2578" spans="1:8" ht="12.75" customHeight="1">
      <c r="A2578" s="152" t="s">
        <v>381</v>
      </c>
      <c r="B2578" s="152" t="s">
        <v>32</v>
      </c>
      <c r="C2578" s="153" t="s">
        <v>396</v>
      </c>
      <c r="D2578" s="152" t="s">
        <v>127</v>
      </c>
      <c r="E2578" s="154" t="s">
        <v>68</v>
      </c>
      <c r="F2578" s="155" t="s">
        <v>397</v>
      </c>
      <c r="G2578" s="155" t="s">
        <v>398</v>
      </c>
      <c r="H2578" s="131"/>
    </row>
    <row r="2579" spans="1:8" ht="12.75" customHeight="1">
      <c r="A2579" s="156"/>
      <c r="B2579" s="156"/>
      <c r="C2579" s="157" t="str">
        <f>IF(B2579="","",IF(A2579="SINAPI",VLOOKUP(B2579,#REF!,2,0),IF(A2579="COTAÇÃO",VLOOKUP(B2579,#REF!,2,0))))</f>
        <v/>
      </c>
      <c r="D2579" s="156" t="str">
        <f>IF(B2579="","",IF(A2579="SINAPI",VLOOKUP(B2579,#REF!,3,0),IF(A2579="COTAÇÃO",VLOOKUP(B2579,#REF!,3,0))))</f>
        <v/>
      </c>
      <c r="E2579" s="158"/>
      <c r="F2579" s="159" t="str">
        <f>IF(B2579="","",IF('Planilha Orçamentária'!$H$2="NÃO DESONERADO",(IF(A2579="SINAPI",VLOOKUP(B2579,#REF!,4,0),IF(A2579="ORSE",VLOOKUP(B2579,#REF!,4,0),IF(A2579="COTAÇÃO",VLOOKUP(B2579,#REF!,13,0))))),(IF(A2579="SINAPI",VLOOKUP(B2579,#REF!,4,0),IF(A2579="ORSE",VLOOKUP(B2579,#REF!,4,0),IF(A2579="COTAÇÃO",VLOOKUP(B2579,#REF!,13,0)))))))</f>
        <v/>
      </c>
      <c r="G2579" s="159" t="str">
        <f t="shared" ref="G2579:G2580" si="79">IF(D2579="","",E2579*F2579)</f>
        <v/>
      </c>
      <c r="H2579" s="131"/>
    </row>
    <row r="2580" spans="1:8" ht="12.75" customHeight="1">
      <c r="A2580" s="156"/>
      <c r="B2580" s="156"/>
      <c r="C2580" s="157" t="str">
        <f>IF(B2580="","",IF(A2580="SINAPI",VLOOKUP(B2580,#REF!,2,0),IF(A2580="COTAÇÃO",VLOOKUP(B2580,#REF!,2,0))))</f>
        <v/>
      </c>
      <c r="D2580" s="156" t="str">
        <f>IF(B2580="","",IF(A2580="SINAPI",VLOOKUP(B2580,#REF!,3,0),IF(A2580="COTAÇÃO",VLOOKUP(B2580,#REF!,3,0))))</f>
        <v/>
      </c>
      <c r="E2580" s="158"/>
      <c r="F2580" s="159" t="str">
        <f>IF(B2580="","",IF('Planilha Orçamentária'!$H$2="NÃO DESONERADO",(IF(A2580="SINAPI",VLOOKUP(B2580,#REF!,4,0),IF(A2580="ORSE",VLOOKUP(B2580,#REF!,4,0),IF(A2580="COTAÇÃO",VLOOKUP(B2580,#REF!,13,0))))),(IF(A2580="SINAPI",VLOOKUP(B2580,#REF!,4,0),IF(A2580="ORSE",VLOOKUP(B2580,#REF!,4,0),IF(A2580="COTAÇÃO",VLOOKUP(B2580,#REF!,13,0)))))))</f>
        <v/>
      </c>
      <c r="G2580" s="159" t="str">
        <f t="shared" si="79"/>
        <v/>
      </c>
      <c r="H2580" s="131"/>
    </row>
    <row r="2581" spans="1:8" ht="12.75" customHeight="1">
      <c r="A2581" s="684" t="s">
        <v>399</v>
      </c>
      <c r="B2581" s="585"/>
      <c r="C2581" s="585"/>
      <c r="D2581" s="585"/>
      <c r="E2581" s="585"/>
      <c r="F2581" s="586"/>
      <c r="G2581" s="160" t="str">
        <f>IF(F2579="","",(SUM(G2579:G2580)))</f>
        <v/>
      </c>
      <c r="H2581" s="131"/>
    </row>
    <row r="2582" spans="1:8" ht="12.75" customHeight="1">
      <c r="A2582" s="161"/>
      <c r="B2582" s="162"/>
      <c r="C2582" s="171"/>
      <c r="D2582" s="172"/>
      <c r="E2582" s="173"/>
      <c r="F2582" s="174"/>
      <c r="G2582" s="175"/>
      <c r="H2582" s="131"/>
    </row>
    <row r="2583" spans="1:8" ht="12.75" customHeight="1">
      <c r="A2583" s="685" t="s">
        <v>401</v>
      </c>
      <c r="B2583" s="585"/>
      <c r="C2583" s="585"/>
      <c r="D2583" s="585"/>
      <c r="E2583" s="585"/>
      <c r="F2583" s="686"/>
      <c r="G2583" s="176" t="e">
        <f>SUM(G2569,G2575,G2581)</f>
        <v>#REF!</v>
      </c>
      <c r="H2583" s="131"/>
    </row>
    <row r="2584" spans="1:8" ht="12.75" customHeight="1">
      <c r="A2584" s="197"/>
      <c r="B2584" s="197"/>
      <c r="C2584" s="197"/>
      <c r="D2584" s="197"/>
      <c r="E2584" s="197"/>
      <c r="F2584" s="197"/>
      <c r="G2584" s="238"/>
      <c r="H2584" s="131"/>
    </row>
    <row r="2585" spans="1:8" ht="12.75" customHeight="1">
      <c r="A2585" s="197"/>
      <c r="B2585" s="197"/>
      <c r="C2585" s="197"/>
      <c r="D2585" s="197"/>
      <c r="E2585" s="197"/>
      <c r="F2585" s="197"/>
      <c r="G2585" s="238"/>
      <c r="H2585" s="131"/>
    </row>
    <row r="2586" spans="1:8" ht="12.75" customHeight="1">
      <c r="A2586" s="17"/>
      <c r="B2586" s="18"/>
      <c r="C2586" s="116"/>
      <c r="D2586" s="18"/>
      <c r="E2586" s="18"/>
      <c r="F2586" s="128"/>
      <c r="G2586" s="31"/>
      <c r="H2586" s="131"/>
    </row>
    <row r="2587" spans="1:8" ht="12.75" customHeight="1">
      <c r="A2587" s="193" t="s">
        <v>32</v>
      </c>
      <c r="B2587" s="194" t="s">
        <v>24</v>
      </c>
      <c r="C2587" s="687" t="s">
        <v>67</v>
      </c>
      <c r="D2587" s="589"/>
      <c r="E2587" s="589"/>
      <c r="F2587" s="596"/>
      <c r="G2587" s="195" t="s">
        <v>27</v>
      </c>
      <c r="H2587" s="131"/>
    </row>
    <row r="2588" spans="1:8" ht="12.75" customHeight="1">
      <c r="A2588" s="182" t="s">
        <v>790</v>
      </c>
      <c r="B2588" s="183" t="s">
        <v>791</v>
      </c>
      <c r="C2588" s="688" t="s">
        <v>792</v>
      </c>
      <c r="D2588" s="689"/>
      <c r="E2588" s="689"/>
      <c r="F2588" s="149" t="e">
        <f>G2607</f>
        <v>#REF!</v>
      </c>
      <c r="G2588" s="196" t="e">
        <f>D2597</f>
        <v>#REF!</v>
      </c>
      <c r="H2588" s="131"/>
    </row>
    <row r="2589" spans="1:8" ht="12.75" customHeight="1">
      <c r="A2589" s="690" t="s">
        <v>395</v>
      </c>
      <c r="B2589" s="689"/>
      <c r="C2589" s="689"/>
      <c r="D2589" s="689"/>
      <c r="E2589" s="689"/>
      <c r="F2589" s="689"/>
      <c r="G2589" s="591"/>
      <c r="H2589" s="131"/>
    </row>
    <row r="2590" spans="1:8" ht="12.75" customHeight="1">
      <c r="A2590" s="152" t="s">
        <v>381</v>
      </c>
      <c r="B2590" s="152" t="s">
        <v>32</v>
      </c>
      <c r="C2590" s="153" t="s">
        <v>396</v>
      </c>
      <c r="D2590" s="152" t="s">
        <v>127</v>
      </c>
      <c r="E2590" s="154" t="s">
        <v>68</v>
      </c>
      <c r="F2590" s="155" t="s">
        <v>397</v>
      </c>
      <c r="G2590" s="155" t="s">
        <v>398</v>
      </c>
      <c r="H2590" s="131"/>
    </row>
    <row r="2591" spans="1:8" ht="12.75" customHeight="1">
      <c r="A2591" s="156"/>
      <c r="B2591" s="156"/>
      <c r="C2591" s="157"/>
      <c r="D2591" s="156"/>
      <c r="E2591" s="158"/>
      <c r="F2591" s="159"/>
      <c r="G2591" s="159"/>
      <c r="H2591" s="131"/>
    </row>
    <row r="2592" spans="1:8" ht="12.75" customHeight="1">
      <c r="A2592" s="156"/>
      <c r="B2592" s="156"/>
      <c r="C2592" s="157"/>
      <c r="D2592" s="156"/>
      <c r="E2592" s="158"/>
      <c r="F2592" s="159"/>
      <c r="G2592" s="159"/>
      <c r="H2592" s="131"/>
    </row>
    <row r="2593" spans="1:8" ht="12.75" customHeight="1">
      <c r="A2593" s="684" t="s">
        <v>399</v>
      </c>
      <c r="B2593" s="585"/>
      <c r="C2593" s="585"/>
      <c r="D2593" s="585"/>
      <c r="E2593" s="585"/>
      <c r="F2593" s="586"/>
      <c r="G2593" s="160" t="str">
        <f>IF(F2591="","",(SUM(G2591:G2592)))</f>
        <v/>
      </c>
      <c r="H2593" s="131"/>
    </row>
    <row r="2594" spans="1:8" ht="12.75" customHeight="1">
      <c r="A2594" s="161"/>
      <c r="B2594" s="162"/>
      <c r="C2594" s="163"/>
      <c r="D2594" s="164"/>
      <c r="E2594" s="165"/>
      <c r="F2594" s="166"/>
      <c r="G2594" s="167"/>
      <c r="H2594" s="131"/>
    </row>
    <row r="2595" spans="1:8" ht="12.75" customHeight="1">
      <c r="A2595" s="683" t="s">
        <v>386</v>
      </c>
      <c r="B2595" s="585"/>
      <c r="C2595" s="585"/>
      <c r="D2595" s="585"/>
      <c r="E2595" s="585"/>
      <c r="F2595" s="585"/>
      <c r="G2595" s="586"/>
      <c r="H2595" s="131"/>
    </row>
    <row r="2596" spans="1:8" ht="12.75" customHeight="1">
      <c r="A2596" s="152" t="s">
        <v>381</v>
      </c>
      <c r="B2596" s="152" t="s">
        <v>32</v>
      </c>
      <c r="C2596" s="153" t="s">
        <v>396</v>
      </c>
      <c r="D2596" s="152" t="s">
        <v>127</v>
      </c>
      <c r="E2596" s="154" t="s">
        <v>68</v>
      </c>
      <c r="F2596" s="155" t="s">
        <v>397</v>
      </c>
      <c r="G2596" s="155" t="s">
        <v>398</v>
      </c>
      <c r="H2596" s="131"/>
    </row>
    <row r="2597" spans="1:8" ht="12.75" customHeight="1">
      <c r="A2597" s="156" t="s">
        <v>418</v>
      </c>
      <c r="B2597" s="156" t="s">
        <v>793</v>
      </c>
      <c r="C2597" s="157" t="e">
        <f>VLOOKUP(B2597,#REF!,2,0)</f>
        <v>#REF!</v>
      </c>
      <c r="D2597" s="156" t="e">
        <f>VLOOKUP(B2597,#REF!,3,0)</f>
        <v>#REF!</v>
      </c>
      <c r="E2597" s="158">
        <v>1</v>
      </c>
      <c r="F2597" s="159" t="e">
        <f>VLOOKUP(B2597,#REF!,13,0)</f>
        <v>#REF!</v>
      </c>
      <c r="G2597" s="159" t="e">
        <f>IF(D2597="","",E2597*F2597)</f>
        <v>#REF!</v>
      </c>
      <c r="H2597" s="131"/>
    </row>
    <row r="2598" spans="1:8" ht="12.75" customHeight="1">
      <c r="A2598" s="156"/>
      <c r="B2598" s="156"/>
      <c r="C2598" s="157"/>
      <c r="D2598" s="156"/>
      <c r="E2598" s="158"/>
      <c r="F2598" s="159"/>
      <c r="G2598" s="159"/>
      <c r="H2598" s="131"/>
    </row>
    <row r="2599" spans="1:8" ht="12.75" customHeight="1">
      <c r="A2599" s="684" t="s">
        <v>399</v>
      </c>
      <c r="B2599" s="585"/>
      <c r="C2599" s="585"/>
      <c r="D2599" s="585"/>
      <c r="E2599" s="585"/>
      <c r="F2599" s="586"/>
      <c r="G2599" s="160" t="e">
        <f>IF(F2597="","",(SUM(G2597:G2598)))</f>
        <v>#REF!</v>
      </c>
      <c r="H2599" s="131"/>
    </row>
    <row r="2600" spans="1:8" ht="12.75" customHeight="1">
      <c r="A2600" s="161"/>
      <c r="B2600" s="162"/>
      <c r="C2600" s="168"/>
      <c r="D2600" s="162"/>
      <c r="E2600" s="169"/>
      <c r="F2600" s="170"/>
      <c r="G2600" s="167"/>
      <c r="H2600" s="131"/>
    </row>
    <row r="2601" spans="1:8" ht="12.75" customHeight="1">
      <c r="A2601" s="683" t="s">
        <v>400</v>
      </c>
      <c r="B2601" s="585"/>
      <c r="C2601" s="585"/>
      <c r="D2601" s="585"/>
      <c r="E2601" s="585"/>
      <c r="F2601" s="585"/>
      <c r="G2601" s="586"/>
      <c r="H2601" s="131"/>
    </row>
    <row r="2602" spans="1:8" ht="12.75" customHeight="1">
      <c r="A2602" s="152" t="s">
        <v>381</v>
      </c>
      <c r="B2602" s="152" t="s">
        <v>32</v>
      </c>
      <c r="C2602" s="153" t="s">
        <v>396</v>
      </c>
      <c r="D2602" s="152" t="s">
        <v>127</v>
      </c>
      <c r="E2602" s="154" t="s">
        <v>68</v>
      </c>
      <c r="F2602" s="155" t="s">
        <v>397</v>
      </c>
      <c r="G2602" s="155" t="s">
        <v>398</v>
      </c>
      <c r="H2602" s="131"/>
    </row>
    <row r="2603" spans="1:8" ht="12.75" customHeight="1">
      <c r="A2603" s="156"/>
      <c r="B2603" s="156"/>
      <c r="C2603" s="157" t="str">
        <f>IF(B2603="","",IF(A2603="SINAPI",VLOOKUP(B2603,#REF!,2,0),IF(A2603="COTAÇÃO",VLOOKUP(B2603,#REF!,2,0))))</f>
        <v/>
      </c>
      <c r="D2603" s="156" t="str">
        <f>IF(B2603="","",IF(A2603="SINAPI",VLOOKUP(B2603,#REF!,3,0),IF(A2603="COTAÇÃO",VLOOKUP(B2603,#REF!,3,0))))</f>
        <v/>
      </c>
      <c r="E2603" s="158"/>
      <c r="F2603" s="159" t="str">
        <f>IF(B2603="","",IF('Planilha Orçamentária'!$H$2="NÃO DESONERADO",(IF(A2603="SINAPI",VLOOKUP(B2603,#REF!,4,0),IF(A2603="ORSE",VLOOKUP(B2603,#REF!,4,0),IF(A2603="COTAÇÃO",VLOOKUP(B2603,#REF!,13,0))))),(IF(A2603="SINAPI",VLOOKUP(B2603,#REF!,4,0),IF(A2603="ORSE",VLOOKUP(B2603,#REF!,4,0),IF(A2603="COTAÇÃO",VLOOKUP(B2603,#REF!,13,0)))))))</f>
        <v/>
      </c>
      <c r="G2603" s="159" t="str">
        <f t="shared" ref="G2603:G2604" si="80">IF(D2603="","",E2603*F2603)</f>
        <v/>
      </c>
      <c r="H2603" s="131"/>
    </row>
    <row r="2604" spans="1:8" ht="12.75" customHeight="1">
      <c r="A2604" s="156"/>
      <c r="B2604" s="156"/>
      <c r="C2604" s="157" t="str">
        <f>IF(B2604="","",IF(A2604="SINAPI",VLOOKUP(B2604,#REF!,2,0),IF(A2604="COTAÇÃO",VLOOKUP(B2604,#REF!,2,0))))</f>
        <v/>
      </c>
      <c r="D2604" s="156" t="str">
        <f>IF(B2604="","",IF(A2604="SINAPI",VLOOKUP(B2604,#REF!,3,0),IF(A2604="COTAÇÃO",VLOOKUP(B2604,#REF!,3,0))))</f>
        <v/>
      </c>
      <c r="E2604" s="158"/>
      <c r="F2604" s="159" t="str">
        <f>IF(B2604="","",IF('Planilha Orçamentária'!$H$2="NÃO DESONERADO",(IF(A2604="SINAPI",VLOOKUP(B2604,#REF!,4,0),IF(A2604="ORSE",VLOOKUP(B2604,#REF!,4,0),IF(A2604="COTAÇÃO",VLOOKUP(B2604,#REF!,13,0))))),(IF(A2604="SINAPI",VLOOKUP(B2604,#REF!,4,0),IF(A2604="ORSE",VLOOKUP(B2604,#REF!,4,0),IF(A2604="COTAÇÃO",VLOOKUP(B2604,#REF!,13,0)))))))</f>
        <v/>
      </c>
      <c r="G2604" s="159" t="str">
        <f t="shared" si="80"/>
        <v/>
      </c>
      <c r="H2604" s="131"/>
    </row>
    <row r="2605" spans="1:8" ht="12.75" customHeight="1">
      <c r="A2605" s="684" t="s">
        <v>399</v>
      </c>
      <c r="B2605" s="585"/>
      <c r="C2605" s="585"/>
      <c r="D2605" s="585"/>
      <c r="E2605" s="585"/>
      <c r="F2605" s="586"/>
      <c r="G2605" s="160" t="str">
        <f>IF(F2603="","",(SUM(G2603:G2604)))</f>
        <v/>
      </c>
      <c r="H2605" s="131"/>
    </row>
    <row r="2606" spans="1:8" ht="12.75" customHeight="1">
      <c r="A2606" s="161"/>
      <c r="B2606" s="162"/>
      <c r="C2606" s="171"/>
      <c r="D2606" s="172"/>
      <c r="E2606" s="173"/>
      <c r="F2606" s="174"/>
      <c r="G2606" s="175"/>
      <c r="H2606" s="131"/>
    </row>
    <row r="2607" spans="1:8" ht="12.75" customHeight="1">
      <c r="A2607" s="685" t="s">
        <v>401</v>
      </c>
      <c r="B2607" s="585"/>
      <c r="C2607" s="585"/>
      <c r="D2607" s="585"/>
      <c r="E2607" s="585"/>
      <c r="F2607" s="686"/>
      <c r="G2607" s="176" t="e">
        <f>SUM(G2593,G2599,G2605)</f>
        <v>#REF!</v>
      </c>
      <c r="H2607" s="131"/>
    </row>
    <row r="2608" spans="1:8" ht="12.75" customHeight="1">
      <c r="A2608" s="197"/>
      <c r="B2608" s="197"/>
      <c r="C2608" s="197"/>
      <c r="D2608" s="197"/>
      <c r="E2608" s="197"/>
      <c r="F2608" s="197"/>
      <c r="G2608" s="238"/>
      <c r="H2608" s="131"/>
    </row>
    <row r="2609" spans="1:8" ht="12.75" customHeight="1">
      <c r="A2609" s="197"/>
      <c r="B2609" s="197"/>
      <c r="C2609" s="197"/>
      <c r="D2609" s="197"/>
      <c r="E2609" s="197"/>
      <c r="F2609" s="197"/>
      <c r="G2609" s="238"/>
      <c r="H2609" s="131"/>
    </row>
    <row r="2610" spans="1:8" ht="12.75" customHeight="1">
      <c r="A2610" s="17"/>
      <c r="B2610" s="18"/>
      <c r="C2610" s="116"/>
      <c r="D2610" s="18"/>
      <c r="E2610" s="18"/>
      <c r="F2610" s="128"/>
      <c r="G2610" s="31"/>
      <c r="H2610" s="131"/>
    </row>
    <row r="2611" spans="1:8" ht="12.75" customHeight="1">
      <c r="A2611" s="193" t="s">
        <v>32</v>
      </c>
      <c r="B2611" s="194" t="s">
        <v>24</v>
      </c>
      <c r="C2611" s="687" t="s">
        <v>67</v>
      </c>
      <c r="D2611" s="589"/>
      <c r="E2611" s="589"/>
      <c r="F2611" s="596"/>
      <c r="G2611" s="195" t="s">
        <v>27</v>
      </c>
      <c r="H2611" s="131"/>
    </row>
    <row r="2612" spans="1:8" ht="12.75" customHeight="1">
      <c r="A2612" s="182" t="s">
        <v>794</v>
      </c>
      <c r="B2612" s="183" t="s">
        <v>795</v>
      </c>
      <c r="C2612" s="688" t="s">
        <v>796</v>
      </c>
      <c r="D2612" s="689"/>
      <c r="E2612" s="689"/>
      <c r="F2612" s="149" t="e">
        <f>G2631</f>
        <v>#REF!</v>
      </c>
      <c r="G2612" s="196" t="e">
        <f>D2621</f>
        <v>#REF!</v>
      </c>
      <c r="H2612" s="131"/>
    </row>
    <row r="2613" spans="1:8" ht="12.75" customHeight="1">
      <c r="A2613" s="690" t="s">
        <v>395</v>
      </c>
      <c r="B2613" s="689"/>
      <c r="C2613" s="689"/>
      <c r="D2613" s="689"/>
      <c r="E2613" s="689"/>
      <c r="F2613" s="689"/>
      <c r="G2613" s="591"/>
      <c r="H2613" s="131"/>
    </row>
    <row r="2614" spans="1:8" ht="12.75" customHeight="1">
      <c r="A2614" s="152" t="s">
        <v>381</v>
      </c>
      <c r="B2614" s="152" t="s">
        <v>32</v>
      </c>
      <c r="C2614" s="153" t="s">
        <v>396</v>
      </c>
      <c r="D2614" s="152" t="s">
        <v>127</v>
      </c>
      <c r="E2614" s="154" t="s">
        <v>68</v>
      </c>
      <c r="F2614" s="155" t="s">
        <v>397</v>
      </c>
      <c r="G2614" s="155" t="s">
        <v>398</v>
      </c>
      <c r="H2614" s="131"/>
    </row>
    <row r="2615" spans="1:8" ht="12.75" customHeight="1">
      <c r="A2615" s="156"/>
      <c r="B2615" s="156"/>
      <c r="C2615" s="157"/>
      <c r="D2615" s="156"/>
      <c r="E2615" s="158"/>
      <c r="F2615" s="159"/>
      <c r="G2615" s="159"/>
      <c r="H2615" s="131"/>
    </row>
    <row r="2616" spans="1:8" ht="12.75" customHeight="1">
      <c r="A2616" s="156"/>
      <c r="B2616" s="156"/>
      <c r="C2616" s="157"/>
      <c r="D2616" s="156"/>
      <c r="E2616" s="158"/>
      <c r="F2616" s="159"/>
      <c r="G2616" s="159"/>
      <c r="H2616" s="131"/>
    </row>
    <row r="2617" spans="1:8" ht="12.75" customHeight="1">
      <c r="A2617" s="684" t="s">
        <v>399</v>
      </c>
      <c r="B2617" s="585"/>
      <c r="C2617" s="585"/>
      <c r="D2617" s="585"/>
      <c r="E2617" s="585"/>
      <c r="F2617" s="586"/>
      <c r="G2617" s="160" t="str">
        <f>IF(F2615="","",(SUM(G2615:G2616)))</f>
        <v/>
      </c>
      <c r="H2617" s="131"/>
    </row>
    <row r="2618" spans="1:8" ht="12.75" customHeight="1">
      <c r="A2618" s="161"/>
      <c r="B2618" s="162"/>
      <c r="C2618" s="163"/>
      <c r="D2618" s="164"/>
      <c r="E2618" s="165"/>
      <c r="F2618" s="166"/>
      <c r="G2618" s="167"/>
      <c r="H2618" s="131"/>
    </row>
    <row r="2619" spans="1:8" ht="12.75" customHeight="1">
      <c r="A2619" s="683" t="s">
        <v>386</v>
      </c>
      <c r="B2619" s="585"/>
      <c r="C2619" s="585"/>
      <c r="D2619" s="585"/>
      <c r="E2619" s="585"/>
      <c r="F2619" s="585"/>
      <c r="G2619" s="586"/>
      <c r="H2619" s="131"/>
    </row>
    <row r="2620" spans="1:8" ht="12.75" customHeight="1">
      <c r="A2620" s="152" t="s">
        <v>381</v>
      </c>
      <c r="B2620" s="152" t="s">
        <v>32</v>
      </c>
      <c r="C2620" s="153" t="s">
        <v>396</v>
      </c>
      <c r="D2620" s="152" t="s">
        <v>127</v>
      </c>
      <c r="E2620" s="154" t="s">
        <v>68</v>
      </c>
      <c r="F2620" s="155" t="s">
        <v>397</v>
      </c>
      <c r="G2620" s="155" t="s">
        <v>398</v>
      </c>
      <c r="H2620" s="131"/>
    </row>
    <row r="2621" spans="1:8" ht="12.75" customHeight="1">
      <c r="A2621" s="156" t="s">
        <v>418</v>
      </c>
      <c r="B2621" s="156" t="s">
        <v>797</v>
      </c>
      <c r="C2621" s="157" t="e">
        <f>VLOOKUP(B2621,#REF!,2,0)</f>
        <v>#REF!</v>
      </c>
      <c r="D2621" s="156" t="e">
        <f>VLOOKUP(B2621,#REF!,3,0)</f>
        <v>#REF!</v>
      </c>
      <c r="E2621" s="158">
        <v>1</v>
      </c>
      <c r="F2621" s="159" t="e">
        <f>VLOOKUP(B2621,#REF!,13,0)</f>
        <v>#REF!</v>
      </c>
      <c r="G2621" s="159" t="e">
        <f>IF(D2621="","",E2621*F2621)</f>
        <v>#REF!</v>
      </c>
      <c r="H2621" s="131"/>
    </row>
    <row r="2622" spans="1:8" ht="12.75" customHeight="1">
      <c r="A2622" s="156"/>
      <c r="B2622" s="156"/>
      <c r="C2622" s="157"/>
      <c r="D2622" s="156"/>
      <c r="E2622" s="158"/>
      <c r="F2622" s="159"/>
      <c r="G2622" s="159"/>
      <c r="H2622" s="131"/>
    </row>
    <row r="2623" spans="1:8" ht="12.75" customHeight="1">
      <c r="A2623" s="684" t="s">
        <v>399</v>
      </c>
      <c r="B2623" s="585"/>
      <c r="C2623" s="585"/>
      <c r="D2623" s="585"/>
      <c r="E2623" s="585"/>
      <c r="F2623" s="586"/>
      <c r="G2623" s="160" t="e">
        <f>IF(F2621="","",(SUM(G2621:G2622)))</f>
        <v>#REF!</v>
      </c>
      <c r="H2623" s="131"/>
    </row>
    <row r="2624" spans="1:8" ht="12.75" customHeight="1">
      <c r="A2624" s="161"/>
      <c r="B2624" s="162"/>
      <c r="C2624" s="168"/>
      <c r="D2624" s="162"/>
      <c r="E2624" s="169"/>
      <c r="F2624" s="170"/>
      <c r="G2624" s="167"/>
      <c r="H2624" s="131"/>
    </row>
    <row r="2625" spans="1:8" ht="12.75" customHeight="1">
      <c r="A2625" s="683" t="s">
        <v>400</v>
      </c>
      <c r="B2625" s="585"/>
      <c r="C2625" s="585"/>
      <c r="D2625" s="585"/>
      <c r="E2625" s="585"/>
      <c r="F2625" s="585"/>
      <c r="G2625" s="586"/>
      <c r="H2625" s="131"/>
    </row>
    <row r="2626" spans="1:8" ht="12.75" customHeight="1">
      <c r="A2626" s="152" t="s">
        <v>381</v>
      </c>
      <c r="B2626" s="152" t="s">
        <v>32</v>
      </c>
      <c r="C2626" s="153" t="s">
        <v>396</v>
      </c>
      <c r="D2626" s="152" t="s">
        <v>127</v>
      </c>
      <c r="E2626" s="154" t="s">
        <v>68</v>
      </c>
      <c r="F2626" s="155" t="s">
        <v>397</v>
      </c>
      <c r="G2626" s="155" t="s">
        <v>398</v>
      </c>
      <c r="H2626" s="131"/>
    </row>
    <row r="2627" spans="1:8" ht="12.75" customHeight="1">
      <c r="A2627" s="156"/>
      <c r="B2627" s="156"/>
      <c r="C2627" s="157" t="str">
        <f>IF(B2627="","",IF(A2627="SINAPI",VLOOKUP(B2627,#REF!,2,0),IF(A2627="COTAÇÃO",VLOOKUP(B2627,#REF!,2,0))))</f>
        <v/>
      </c>
      <c r="D2627" s="156" t="str">
        <f>IF(B2627="","",IF(A2627="SINAPI",VLOOKUP(B2627,#REF!,3,0),IF(A2627="COTAÇÃO",VLOOKUP(B2627,#REF!,3,0))))</f>
        <v/>
      </c>
      <c r="E2627" s="158"/>
      <c r="F2627" s="159" t="str">
        <f>IF(B2627="","",IF('Planilha Orçamentária'!$H$2="NÃO DESONERADO",(IF(A2627="SINAPI",VLOOKUP(B2627,#REF!,4,0),IF(A2627="ORSE",VLOOKUP(B2627,#REF!,4,0),IF(A2627="COTAÇÃO",VLOOKUP(B2627,#REF!,13,0))))),(IF(A2627="SINAPI",VLOOKUP(B2627,#REF!,4,0),IF(A2627="ORSE",VLOOKUP(B2627,#REF!,4,0),IF(A2627="COTAÇÃO",VLOOKUP(B2627,#REF!,13,0)))))))</f>
        <v/>
      </c>
      <c r="G2627" s="159" t="str">
        <f t="shared" ref="G2627:G2628" si="81">IF(D2627="","",E2627*F2627)</f>
        <v/>
      </c>
      <c r="H2627" s="131"/>
    </row>
    <row r="2628" spans="1:8" ht="12.75" customHeight="1">
      <c r="A2628" s="156"/>
      <c r="B2628" s="156"/>
      <c r="C2628" s="157" t="str">
        <f>IF(B2628="","",IF(A2628="SINAPI",VLOOKUP(B2628,#REF!,2,0),IF(A2628="COTAÇÃO",VLOOKUP(B2628,#REF!,2,0))))</f>
        <v/>
      </c>
      <c r="D2628" s="156" t="str">
        <f>IF(B2628="","",IF(A2628="SINAPI",VLOOKUP(B2628,#REF!,3,0),IF(A2628="COTAÇÃO",VLOOKUP(B2628,#REF!,3,0))))</f>
        <v/>
      </c>
      <c r="E2628" s="158"/>
      <c r="F2628" s="159" t="str">
        <f>IF(B2628="","",IF('Planilha Orçamentária'!$H$2="NÃO DESONERADO",(IF(A2628="SINAPI",VLOOKUP(B2628,#REF!,4,0),IF(A2628="ORSE",VLOOKUP(B2628,#REF!,4,0),IF(A2628="COTAÇÃO",VLOOKUP(B2628,#REF!,13,0))))),(IF(A2628="SINAPI",VLOOKUP(B2628,#REF!,4,0),IF(A2628="ORSE",VLOOKUP(B2628,#REF!,4,0),IF(A2628="COTAÇÃO",VLOOKUP(B2628,#REF!,13,0)))))))</f>
        <v/>
      </c>
      <c r="G2628" s="159" t="str">
        <f t="shared" si="81"/>
        <v/>
      </c>
      <c r="H2628" s="131"/>
    </row>
    <row r="2629" spans="1:8" ht="12.75" customHeight="1">
      <c r="A2629" s="684" t="s">
        <v>399</v>
      </c>
      <c r="B2629" s="585"/>
      <c r="C2629" s="585"/>
      <c r="D2629" s="585"/>
      <c r="E2629" s="585"/>
      <c r="F2629" s="586"/>
      <c r="G2629" s="160" t="str">
        <f>IF(F2627="","",(SUM(G2627:G2628)))</f>
        <v/>
      </c>
      <c r="H2629" s="131"/>
    </row>
    <row r="2630" spans="1:8" ht="12.75" customHeight="1">
      <c r="A2630" s="161"/>
      <c r="B2630" s="162"/>
      <c r="C2630" s="171"/>
      <c r="D2630" s="172"/>
      <c r="E2630" s="173"/>
      <c r="F2630" s="174"/>
      <c r="G2630" s="175"/>
      <c r="H2630" s="131"/>
    </row>
    <row r="2631" spans="1:8" ht="12.75" customHeight="1">
      <c r="A2631" s="685" t="s">
        <v>401</v>
      </c>
      <c r="B2631" s="585"/>
      <c r="C2631" s="585"/>
      <c r="D2631" s="585"/>
      <c r="E2631" s="585"/>
      <c r="F2631" s="686"/>
      <c r="G2631" s="176" t="e">
        <f>SUM(G2617,G2623,G2629)</f>
        <v>#REF!</v>
      </c>
      <c r="H2631" s="131"/>
    </row>
    <row r="2632" spans="1:8" ht="12.75" customHeight="1">
      <c r="A2632" s="197"/>
      <c r="B2632" s="197"/>
      <c r="C2632" s="197"/>
      <c r="D2632" s="197"/>
      <c r="E2632" s="197"/>
      <c r="F2632" s="197"/>
      <c r="G2632" s="238"/>
      <c r="H2632" s="131"/>
    </row>
    <row r="2633" spans="1:8" ht="12.75" customHeight="1">
      <c r="A2633" s="197"/>
      <c r="B2633" s="197"/>
      <c r="C2633" s="197"/>
      <c r="D2633" s="197"/>
      <c r="E2633" s="197"/>
      <c r="F2633" s="197"/>
      <c r="G2633" s="238"/>
      <c r="H2633" s="131"/>
    </row>
    <row r="2634" spans="1:8" ht="12.75" customHeight="1">
      <c r="A2634" s="17"/>
      <c r="B2634" s="18"/>
      <c r="C2634" s="116"/>
      <c r="D2634" s="18"/>
      <c r="E2634" s="18"/>
      <c r="F2634" s="128"/>
      <c r="G2634" s="31"/>
      <c r="H2634" s="131"/>
    </row>
    <row r="2635" spans="1:8" ht="12.75" customHeight="1">
      <c r="A2635" s="193" t="s">
        <v>32</v>
      </c>
      <c r="B2635" s="194" t="s">
        <v>24</v>
      </c>
      <c r="C2635" s="687" t="s">
        <v>67</v>
      </c>
      <c r="D2635" s="589"/>
      <c r="E2635" s="589"/>
      <c r="F2635" s="596"/>
      <c r="G2635" s="195" t="s">
        <v>27</v>
      </c>
      <c r="H2635" s="131"/>
    </row>
    <row r="2636" spans="1:8" ht="12.75" customHeight="1">
      <c r="A2636" s="182" t="s">
        <v>798</v>
      </c>
      <c r="B2636" s="183" t="s">
        <v>799</v>
      </c>
      <c r="C2636" s="688" t="s">
        <v>800</v>
      </c>
      <c r="D2636" s="689"/>
      <c r="E2636" s="689"/>
      <c r="F2636" s="149" t="e">
        <f>G2655</f>
        <v>#REF!</v>
      </c>
      <c r="G2636" s="196" t="e">
        <f>D2645</f>
        <v>#REF!</v>
      </c>
      <c r="H2636" s="131"/>
    </row>
    <row r="2637" spans="1:8" ht="12.75" customHeight="1">
      <c r="A2637" s="690" t="s">
        <v>395</v>
      </c>
      <c r="B2637" s="689"/>
      <c r="C2637" s="689"/>
      <c r="D2637" s="689"/>
      <c r="E2637" s="689"/>
      <c r="F2637" s="689"/>
      <c r="G2637" s="591"/>
      <c r="H2637" s="131"/>
    </row>
    <row r="2638" spans="1:8" ht="12.75" customHeight="1">
      <c r="A2638" s="152" t="s">
        <v>381</v>
      </c>
      <c r="B2638" s="152" t="s">
        <v>32</v>
      </c>
      <c r="C2638" s="153" t="s">
        <v>396</v>
      </c>
      <c r="D2638" s="152" t="s">
        <v>127</v>
      </c>
      <c r="E2638" s="154" t="s">
        <v>68</v>
      </c>
      <c r="F2638" s="155" t="s">
        <v>397</v>
      </c>
      <c r="G2638" s="155" t="s">
        <v>398</v>
      </c>
      <c r="H2638" s="131"/>
    </row>
    <row r="2639" spans="1:8" ht="12.75" customHeight="1">
      <c r="A2639" s="156"/>
      <c r="B2639" s="156"/>
      <c r="C2639" s="157"/>
      <c r="D2639" s="156"/>
      <c r="E2639" s="158"/>
      <c r="F2639" s="159"/>
      <c r="G2639" s="159"/>
      <c r="H2639" s="131"/>
    </row>
    <row r="2640" spans="1:8" ht="12.75" customHeight="1">
      <c r="A2640" s="156"/>
      <c r="B2640" s="156"/>
      <c r="C2640" s="157"/>
      <c r="D2640" s="156"/>
      <c r="E2640" s="158"/>
      <c r="F2640" s="159"/>
      <c r="G2640" s="159"/>
      <c r="H2640" s="131"/>
    </row>
    <row r="2641" spans="1:8" ht="12.75" customHeight="1">
      <c r="A2641" s="684" t="s">
        <v>399</v>
      </c>
      <c r="B2641" s="585"/>
      <c r="C2641" s="585"/>
      <c r="D2641" s="585"/>
      <c r="E2641" s="585"/>
      <c r="F2641" s="586"/>
      <c r="G2641" s="160" t="str">
        <f>IF(F2639="","",(SUM(G2639:G2640)))</f>
        <v/>
      </c>
      <c r="H2641" s="131"/>
    </row>
    <row r="2642" spans="1:8" ht="12.75" customHeight="1">
      <c r="A2642" s="161"/>
      <c r="B2642" s="162"/>
      <c r="C2642" s="163"/>
      <c r="D2642" s="164"/>
      <c r="E2642" s="165"/>
      <c r="F2642" s="166"/>
      <c r="G2642" s="167"/>
      <c r="H2642" s="131"/>
    </row>
    <row r="2643" spans="1:8" ht="12.75" customHeight="1">
      <c r="A2643" s="683" t="s">
        <v>386</v>
      </c>
      <c r="B2643" s="585"/>
      <c r="C2643" s="585"/>
      <c r="D2643" s="585"/>
      <c r="E2643" s="585"/>
      <c r="F2643" s="585"/>
      <c r="G2643" s="586"/>
      <c r="H2643" s="131"/>
    </row>
    <row r="2644" spans="1:8" ht="12.75" customHeight="1">
      <c r="A2644" s="152" t="s">
        <v>381</v>
      </c>
      <c r="B2644" s="152" t="s">
        <v>32</v>
      </c>
      <c r="C2644" s="153" t="s">
        <v>396</v>
      </c>
      <c r="D2644" s="152" t="s">
        <v>127</v>
      </c>
      <c r="E2644" s="154" t="s">
        <v>68</v>
      </c>
      <c r="F2644" s="155" t="s">
        <v>397</v>
      </c>
      <c r="G2644" s="155" t="s">
        <v>398</v>
      </c>
      <c r="H2644" s="131"/>
    </row>
    <row r="2645" spans="1:8" ht="12.75" customHeight="1">
      <c r="A2645" s="156" t="s">
        <v>418</v>
      </c>
      <c r="B2645" s="156" t="s">
        <v>801</v>
      </c>
      <c r="C2645" s="157" t="e">
        <f>VLOOKUP(B2645,#REF!,2,0)</f>
        <v>#REF!</v>
      </c>
      <c r="D2645" s="156" t="e">
        <f>VLOOKUP(B2645,#REF!,3,0)</f>
        <v>#REF!</v>
      </c>
      <c r="E2645" s="158">
        <v>1</v>
      </c>
      <c r="F2645" s="159" t="e">
        <f>VLOOKUP(B2645,#REF!,13,0)</f>
        <v>#REF!</v>
      </c>
      <c r="G2645" s="159" t="e">
        <f>IF(D2645="","",E2645*F2645)</f>
        <v>#REF!</v>
      </c>
      <c r="H2645" s="131"/>
    </row>
    <row r="2646" spans="1:8" ht="12.75" customHeight="1">
      <c r="A2646" s="156"/>
      <c r="B2646" s="156"/>
      <c r="C2646" s="157"/>
      <c r="D2646" s="156"/>
      <c r="E2646" s="158"/>
      <c r="F2646" s="159"/>
      <c r="G2646" s="159"/>
      <c r="H2646" s="131"/>
    </row>
    <row r="2647" spans="1:8" ht="12.75" customHeight="1">
      <c r="A2647" s="684" t="s">
        <v>399</v>
      </c>
      <c r="B2647" s="585"/>
      <c r="C2647" s="585"/>
      <c r="D2647" s="585"/>
      <c r="E2647" s="585"/>
      <c r="F2647" s="586"/>
      <c r="G2647" s="160" t="e">
        <f>IF(F2645="","",(SUM(G2645:G2646)))</f>
        <v>#REF!</v>
      </c>
      <c r="H2647" s="131"/>
    </row>
    <row r="2648" spans="1:8" ht="12.75" customHeight="1">
      <c r="A2648" s="161"/>
      <c r="B2648" s="162"/>
      <c r="C2648" s="168"/>
      <c r="D2648" s="162"/>
      <c r="E2648" s="169"/>
      <c r="F2648" s="170"/>
      <c r="G2648" s="167"/>
      <c r="H2648" s="131"/>
    </row>
    <row r="2649" spans="1:8" ht="12.75" customHeight="1">
      <c r="A2649" s="683" t="s">
        <v>400</v>
      </c>
      <c r="B2649" s="585"/>
      <c r="C2649" s="585"/>
      <c r="D2649" s="585"/>
      <c r="E2649" s="585"/>
      <c r="F2649" s="585"/>
      <c r="G2649" s="586"/>
      <c r="H2649" s="131"/>
    </row>
    <row r="2650" spans="1:8" ht="12.75" customHeight="1">
      <c r="A2650" s="152" t="s">
        <v>381</v>
      </c>
      <c r="B2650" s="152" t="s">
        <v>32</v>
      </c>
      <c r="C2650" s="153" t="s">
        <v>396</v>
      </c>
      <c r="D2650" s="152" t="s">
        <v>127</v>
      </c>
      <c r="E2650" s="154" t="s">
        <v>68</v>
      </c>
      <c r="F2650" s="155" t="s">
        <v>397</v>
      </c>
      <c r="G2650" s="155" t="s">
        <v>398</v>
      </c>
      <c r="H2650" s="131"/>
    </row>
    <row r="2651" spans="1:8" ht="12.75" customHeight="1">
      <c r="A2651" s="156"/>
      <c r="B2651" s="156"/>
      <c r="C2651" s="157" t="str">
        <f>IF(B2651="","",IF(A2651="SINAPI",VLOOKUP(B2651,#REF!,2,0),IF(A2651="COTAÇÃO",VLOOKUP(B2651,#REF!,2,0))))</f>
        <v/>
      </c>
      <c r="D2651" s="156" t="str">
        <f>IF(B2651="","",IF(A2651="SINAPI",VLOOKUP(B2651,#REF!,3,0),IF(A2651="COTAÇÃO",VLOOKUP(B2651,#REF!,3,0))))</f>
        <v/>
      </c>
      <c r="E2651" s="158"/>
      <c r="F2651" s="159" t="str">
        <f>IF(B2651="","",IF('Planilha Orçamentária'!$H$2="NÃO DESONERADO",(IF(A2651="SINAPI",VLOOKUP(B2651,#REF!,4,0),IF(A2651="ORSE",VLOOKUP(B2651,#REF!,4,0),IF(A2651="COTAÇÃO",VLOOKUP(B2651,#REF!,13,0))))),(IF(A2651="SINAPI",VLOOKUP(B2651,#REF!,4,0),IF(A2651="ORSE",VLOOKUP(B2651,#REF!,4,0),IF(A2651="COTAÇÃO",VLOOKUP(B2651,#REF!,13,0)))))))</f>
        <v/>
      </c>
      <c r="G2651" s="159" t="str">
        <f t="shared" ref="G2651:G2652" si="82">IF(D2651="","",E2651*F2651)</f>
        <v/>
      </c>
      <c r="H2651" s="131"/>
    </row>
    <row r="2652" spans="1:8" ht="12.75" customHeight="1">
      <c r="A2652" s="156"/>
      <c r="B2652" s="156"/>
      <c r="C2652" s="157" t="str">
        <f>IF(B2652="","",IF(A2652="SINAPI",VLOOKUP(B2652,#REF!,2,0),IF(A2652="COTAÇÃO",VLOOKUP(B2652,#REF!,2,0))))</f>
        <v/>
      </c>
      <c r="D2652" s="156" t="str">
        <f>IF(B2652="","",IF(A2652="SINAPI",VLOOKUP(B2652,#REF!,3,0),IF(A2652="COTAÇÃO",VLOOKUP(B2652,#REF!,3,0))))</f>
        <v/>
      </c>
      <c r="E2652" s="158"/>
      <c r="F2652" s="159" t="str">
        <f>IF(B2652="","",IF('Planilha Orçamentária'!$H$2="NÃO DESONERADO",(IF(A2652="SINAPI",VLOOKUP(B2652,#REF!,4,0),IF(A2652="ORSE",VLOOKUP(B2652,#REF!,4,0),IF(A2652="COTAÇÃO",VLOOKUP(B2652,#REF!,13,0))))),(IF(A2652="SINAPI",VLOOKUP(B2652,#REF!,4,0),IF(A2652="ORSE",VLOOKUP(B2652,#REF!,4,0),IF(A2652="COTAÇÃO",VLOOKUP(B2652,#REF!,13,0)))))))</f>
        <v/>
      </c>
      <c r="G2652" s="159" t="str">
        <f t="shared" si="82"/>
        <v/>
      </c>
      <c r="H2652" s="131"/>
    </row>
    <row r="2653" spans="1:8" ht="12.75" customHeight="1">
      <c r="A2653" s="684" t="s">
        <v>399</v>
      </c>
      <c r="B2653" s="585"/>
      <c r="C2653" s="585"/>
      <c r="D2653" s="585"/>
      <c r="E2653" s="585"/>
      <c r="F2653" s="586"/>
      <c r="G2653" s="160" t="str">
        <f>IF(F2651="","",(SUM(G2651:G2652)))</f>
        <v/>
      </c>
      <c r="H2653" s="131"/>
    </row>
    <row r="2654" spans="1:8" ht="12.75" customHeight="1">
      <c r="A2654" s="161"/>
      <c r="B2654" s="162"/>
      <c r="C2654" s="171"/>
      <c r="D2654" s="172"/>
      <c r="E2654" s="173"/>
      <c r="F2654" s="174"/>
      <c r="G2654" s="175"/>
      <c r="H2654" s="131"/>
    </row>
    <row r="2655" spans="1:8" ht="12.75" customHeight="1">
      <c r="A2655" s="685" t="s">
        <v>401</v>
      </c>
      <c r="B2655" s="585"/>
      <c r="C2655" s="585"/>
      <c r="D2655" s="585"/>
      <c r="E2655" s="585"/>
      <c r="F2655" s="686"/>
      <c r="G2655" s="176" t="e">
        <f>SUM(G2641,G2647,G2653)</f>
        <v>#REF!</v>
      </c>
      <c r="H2655" s="131"/>
    </row>
    <row r="2656" spans="1:8" ht="12.75" customHeight="1">
      <c r="A2656" s="197"/>
      <c r="B2656" s="197"/>
      <c r="C2656" s="197"/>
      <c r="D2656" s="197"/>
      <c r="E2656" s="197"/>
      <c r="F2656" s="197"/>
      <c r="G2656" s="238"/>
      <c r="H2656" s="131"/>
    </row>
    <row r="2657" spans="1:8" ht="12.75" customHeight="1">
      <c r="A2657" s="197"/>
      <c r="B2657" s="197"/>
      <c r="C2657" s="197"/>
      <c r="D2657" s="197"/>
      <c r="E2657" s="197"/>
      <c r="F2657" s="197"/>
      <c r="G2657" s="238"/>
      <c r="H2657" s="131"/>
    </row>
    <row r="2658" spans="1:8" ht="12.75" customHeight="1">
      <c r="A2658" s="17"/>
      <c r="B2658" s="18"/>
      <c r="C2658" s="116"/>
      <c r="D2658" s="18"/>
      <c r="E2658" s="18"/>
      <c r="F2658" s="128"/>
      <c r="G2658" s="31"/>
      <c r="H2658" s="131"/>
    </row>
    <row r="2659" spans="1:8" ht="12.75" customHeight="1">
      <c r="A2659" s="193" t="s">
        <v>32</v>
      </c>
      <c r="B2659" s="194" t="s">
        <v>24</v>
      </c>
      <c r="C2659" s="687" t="s">
        <v>67</v>
      </c>
      <c r="D2659" s="589"/>
      <c r="E2659" s="589"/>
      <c r="F2659" s="596"/>
      <c r="G2659" s="195" t="s">
        <v>27</v>
      </c>
      <c r="H2659" s="131"/>
    </row>
    <row r="2660" spans="1:8" ht="12.75" customHeight="1">
      <c r="A2660" s="182" t="s">
        <v>802</v>
      </c>
      <c r="B2660" s="183" t="s">
        <v>803</v>
      </c>
      <c r="C2660" s="688" t="s">
        <v>804</v>
      </c>
      <c r="D2660" s="689"/>
      <c r="E2660" s="689"/>
      <c r="F2660" s="149" t="e">
        <f>G2679</f>
        <v>#REF!</v>
      </c>
      <c r="G2660" s="196" t="e">
        <f>D2669</f>
        <v>#REF!</v>
      </c>
      <c r="H2660" s="131"/>
    </row>
    <row r="2661" spans="1:8" ht="12.75" customHeight="1">
      <c r="A2661" s="690" t="s">
        <v>395</v>
      </c>
      <c r="B2661" s="689"/>
      <c r="C2661" s="689"/>
      <c r="D2661" s="689"/>
      <c r="E2661" s="689"/>
      <c r="F2661" s="689"/>
      <c r="G2661" s="591"/>
      <c r="H2661" s="131"/>
    </row>
    <row r="2662" spans="1:8" ht="12.75" customHeight="1">
      <c r="A2662" s="152" t="s">
        <v>381</v>
      </c>
      <c r="B2662" s="152" t="s">
        <v>32</v>
      </c>
      <c r="C2662" s="153" t="s">
        <v>396</v>
      </c>
      <c r="D2662" s="152" t="s">
        <v>127</v>
      </c>
      <c r="E2662" s="154" t="s">
        <v>68</v>
      </c>
      <c r="F2662" s="155" t="s">
        <v>397</v>
      </c>
      <c r="G2662" s="155" t="s">
        <v>398</v>
      </c>
      <c r="H2662" s="131"/>
    </row>
    <row r="2663" spans="1:8" ht="12.75" customHeight="1">
      <c r="A2663" s="156"/>
      <c r="B2663" s="156"/>
      <c r="C2663" s="157"/>
      <c r="D2663" s="156"/>
      <c r="E2663" s="158"/>
      <c r="F2663" s="159"/>
      <c r="G2663" s="159"/>
      <c r="H2663" s="131"/>
    </row>
    <row r="2664" spans="1:8" ht="12.75" customHeight="1">
      <c r="A2664" s="156"/>
      <c r="B2664" s="156"/>
      <c r="C2664" s="157"/>
      <c r="D2664" s="156"/>
      <c r="E2664" s="158"/>
      <c r="F2664" s="159"/>
      <c r="G2664" s="159"/>
      <c r="H2664" s="131"/>
    </row>
    <row r="2665" spans="1:8" ht="12.75" customHeight="1">
      <c r="A2665" s="684" t="s">
        <v>399</v>
      </c>
      <c r="B2665" s="585"/>
      <c r="C2665" s="585"/>
      <c r="D2665" s="585"/>
      <c r="E2665" s="585"/>
      <c r="F2665" s="586"/>
      <c r="G2665" s="160" t="str">
        <f>IF(F2663="","",(SUM(G2663:G2664)))</f>
        <v/>
      </c>
      <c r="H2665" s="131"/>
    </row>
    <row r="2666" spans="1:8" ht="12.75" customHeight="1">
      <c r="A2666" s="161"/>
      <c r="B2666" s="162"/>
      <c r="C2666" s="163"/>
      <c r="D2666" s="164"/>
      <c r="E2666" s="165"/>
      <c r="F2666" s="166"/>
      <c r="G2666" s="167"/>
      <c r="H2666" s="131"/>
    </row>
    <row r="2667" spans="1:8" ht="12.75" customHeight="1">
      <c r="A2667" s="683" t="s">
        <v>386</v>
      </c>
      <c r="B2667" s="585"/>
      <c r="C2667" s="585"/>
      <c r="D2667" s="585"/>
      <c r="E2667" s="585"/>
      <c r="F2667" s="585"/>
      <c r="G2667" s="586"/>
      <c r="H2667" s="131"/>
    </row>
    <row r="2668" spans="1:8" ht="12.75" customHeight="1">
      <c r="A2668" s="152" t="s">
        <v>381</v>
      </c>
      <c r="B2668" s="152" t="s">
        <v>32</v>
      </c>
      <c r="C2668" s="153" t="s">
        <v>396</v>
      </c>
      <c r="D2668" s="152" t="s">
        <v>127</v>
      </c>
      <c r="E2668" s="154" t="s">
        <v>68</v>
      </c>
      <c r="F2668" s="155" t="s">
        <v>397</v>
      </c>
      <c r="G2668" s="155" t="s">
        <v>398</v>
      </c>
      <c r="H2668" s="131"/>
    </row>
    <row r="2669" spans="1:8" ht="12.75" customHeight="1">
      <c r="A2669" s="156" t="s">
        <v>418</v>
      </c>
      <c r="B2669" s="156" t="s">
        <v>805</v>
      </c>
      <c r="C2669" s="157" t="e">
        <f>VLOOKUP(B2669,#REF!,2,0)</f>
        <v>#REF!</v>
      </c>
      <c r="D2669" s="156" t="e">
        <f>VLOOKUP(B2669,#REF!,3,0)</f>
        <v>#REF!</v>
      </c>
      <c r="E2669" s="158">
        <v>1</v>
      </c>
      <c r="F2669" s="159" t="e">
        <f>VLOOKUP(B2669,#REF!,13,0)</f>
        <v>#REF!</v>
      </c>
      <c r="G2669" s="159" t="e">
        <f>IF(D2669="","",E2669*F2669)</f>
        <v>#REF!</v>
      </c>
      <c r="H2669" s="131"/>
    </row>
    <row r="2670" spans="1:8" ht="12.75" customHeight="1">
      <c r="A2670" s="156"/>
      <c r="B2670" s="156"/>
      <c r="C2670" s="157"/>
      <c r="D2670" s="156"/>
      <c r="E2670" s="158"/>
      <c r="F2670" s="159"/>
      <c r="G2670" s="159"/>
      <c r="H2670" s="131"/>
    </row>
    <row r="2671" spans="1:8" ht="12.75" customHeight="1">
      <c r="A2671" s="684" t="s">
        <v>399</v>
      </c>
      <c r="B2671" s="585"/>
      <c r="C2671" s="585"/>
      <c r="D2671" s="585"/>
      <c r="E2671" s="585"/>
      <c r="F2671" s="586"/>
      <c r="G2671" s="160" t="e">
        <f>IF(F2669="","",(SUM(G2669:G2670)))</f>
        <v>#REF!</v>
      </c>
      <c r="H2671" s="131"/>
    </row>
    <row r="2672" spans="1:8" ht="12.75" customHeight="1">
      <c r="A2672" s="161"/>
      <c r="B2672" s="162"/>
      <c r="C2672" s="168"/>
      <c r="D2672" s="162"/>
      <c r="E2672" s="169"/>
      <c r="F2672" s="170"/>
      <c r="G2672" s="167"/>
      <c r="H2672" s="131"/>
    </row>
    <row r="2673" spans="1:8" ht="12.75" customHeight="1">
      <c r="A2673" s="683" t="s">
        <v>400</v>
      </c>
      <c r="B2673" s="585"/>
      <c r="C2673" s="585"/>
      <c r="D2673" s="585"/>
      <c r="E2673" s="585"/>
      <c r="F2673" s="585"/>
      <c r="G2673" s="586"/>
      <c r="H2673" s="131"/>
    </row>
    <row r="2674" spans="1:8" ht="12.75" customHeight="1">
      <c r="A2674" s="152" t="s">
        <v>381</v>
      </c>
      <c r="B2674" s="152" t="s">
        <v>32</v>
      </c>
      <c r="C2674" s="153" t="s">
        <v>396</v>
      </c>
      <c r="D2674" s="152" t="s">
        <v>127</v>
      </c>
      <c r="E2674" s="154" t="s">
        <v>68</v>
      </c>
      <c r="F2674" s="155" t="s">
        <v>397</v>
      </c>
      <c r="G2674" s="155" t="s">
        <v>398</v>
      </c>
      <c r="H2674" s="131"/>
    </row>
    <row r="2675" spans="1:8" ht="12.75" customHeight="1">
      <c r="A2675" s="156"/>
      <c r="B2675" s="156"/>
      <c r="C2675" s="157" t="str">
        <f>IF(B2675="","",IF(A2675="SINAPI",VLOOKUP(B2675,#REF!,2,0),IF(A2675="COTAÇÃO",VLOOKUP(B2675,#REF!,2,0))))</f>
        <v/>
      </c>
      <c r="D2675" s="156" t="str">
        <f>IF(B2675="","",IF(A2675="SINAPI",VLOOKUP(B2675,#REF!,3,0),IF(A2675="COTAÇÃO",VLOOKUP(B2675,#REF!,3,0))))</f>
        <v/>
      </c>
      <c r="E2675" s="158"/>
      <c r="F2675" s="159" t="str">
        <f>IF(B2675="","",IF('Planilha Orçamentária'!$H$2="NÃO DESONERADO",(IF(A2675="SINAPI",VLOOKUP(B2675,#REF!,4,0),IF(A2675="ORSE",VLOOKUP(B2675,#REF!,4,0),IF(A2675="COTAÇÃO",VLOOKUP(B2675,#REF!,13,0))))),(IF(A2675="SINAPI",VLOOKUP(B2675,#REF!,4,0),IF(A2675="ORSE",VLOOKUP(B2675,#REF!,4,0),IF(A2675="COTAÇÃO",VLOOKUP(B2675,#REF!,13,0)))))))</f>
        <v/>
      </c>
      <c r="G2675" s="159" t="str">
        <f t="shared" ref="G2675:G2676" si="83">IF(D2675="","",E2675*F2675)</f>
        <v/>
      </c>
      <c r="H2675" s="131"/>
    </row>
    <row r="2676" spans="1:8" ht="12.75" customHeight="1">
      <c r="A2676" s="156"/>
      <c r="B2676" s="156"/>
      <c r="C2676" s="157" t="str">
        <f>IF(B2676="","",IF(A2676="SINAPI",VLOOKUP(B2676,#REF!,2,0),IF(A2676="COTAÇÃO",VLOOKUP(B2676,#REF!,2,0))))</f>
        <v/>
      </c>
      <c r="D2676" s="156" t="str">
        <f>IF(B2676="","",IF(A2676="SINAPI",VLOOKUP(B2676,#REF!,3,0),IF(A2676="COTAÇÃO",VLOOKUP(B2676,#REF!,3,0))))</f>
        <v/>
      </c>
      <c r="E2676" s="158"/>
      <c r="F2676" s="159" t="str">
        <f>IF(B2676="","",IF('Planilha Orçamentária'!$H$2="NÃO DESONERADO",(IF(A2676="SINAPI",VLOOKUP(B2676,#REF!,4,0),IF(A2676="ORSE",VLOOKUP(B2676,#REF!,4,0),IF(A2676="COTAÇÃO",VLOOKUP(B2676,#REF!,13,0))))),(IF(A2676="SINAPI",VLOOKUP(B2676,#REF!,4,0),IF(A2676="ORSE",VLOOKUP(B2676,#REF!,4,0),IF(A2676="COTAÇÃO",VLOOKUP(B2676,#REF!,13,0)))))))</f>
        <v/>
      </c>
      <c r="G2676" s="159" t="str">
        <f t="shared" si="83"/>
        <v/>
      </c>
      <c r="H2676" s="131"/>
    </row>
    <row r="2677" spans="1:8" ht="12.75" customHeight="1">
      <c r="A2677" s="684" t="s">
        <v>399</v>
      </c>
      <c r="B2677" s="585"/>
      <c r="C2677" s="585"/>
      <c r="D2677" s="585"/>
      <c r="E2677" s="585"/>
      <c r="F2677" s="586"/>
      <c r="G2677" s="160" t="str">
        <f>IF(F2675="","",(SUM(G2675:G2676)))</f>
        <v/>
      </c>
      <c r="H2677" s="131"/>
    </row>
    <row r="2678" spans="1:8" ht="12.75" customHeight="1">
      <c r="A2678" s="161"/>
      <c r="B2678" s="162"/>
      <c r="C2678" s="171"/>
      <c r="D2678" s="172"/>
      <c r="E2678" s="173"/>
      <c r="F2678" s="174"/>
      <c r="G2678" s="175"/>
      <c r="H2678" s="131"/>
    </row>
    <row r="2679" spans="1:8" ht="12.75" customHeight="1">
      <c r="A2679" s="685" t="s">
        <v>401</v>
      </c>
      <c r="B2679" s="585"/>
      <c r="C2679" s="585"/>
      <c r="D2679" s="585"/>
      <c r="E2679" s="585"/>
      <c r="F2679" s="686"/>
      <c r="G2679" s="176" t="e">
        <f>SUM(G2665,G2671,G2677)</f>
        <v>#REF!</v>
      </c>
      <c r="H2679" s="131"/>
    </row>
    <row r="2680" spans="1:8" ht="12.75" customHeight="1">
      <c r="A2680" s="197"/>
      <c r="B2680" s="197"/>
      <c r="C2680" s="197"/>
      <c r="D2680" s="197"/>
      <c r="E2680" s="197"/>
      <c r="F2680" s="197"/>
      <c r="G2680" s="238"/>
      <c r="H2680" s="131"/>
    </row>
    <row r="2681" spans="1:8" ht="12.75" customHeight="1">
      <c r="A2681" s="197"/>
      <c r="B2681" s="197"/>
      <c r="C2681" s="197"/>
      <c r="D2681" s="197"/>
      <c r="E2681" s="197"/>
      <c r="F2681" s="197"/>
      <c r="G2681" s="238"/>
      <c r="H2681" s="131"/>
    </row>
    <row r="2682" spans="1:8" ht="12.75" customHeight="1">
      <c r="A2682" s="17"/>
      <c r="B2682" s="18"/>
      <c r="C2682" s="116"/>
      <c r="D2682" s="18"/>
      <c r="E2682" s="18"/>
      <c r="F2682" s="128"/>
      <c r="G2682" s="31"/>
      <c r="H2682" s="131"/>
    </row>
    <row r="2683" spans="1:8" ht="12.75" customHeight="1">
      <c r="A2683" s="193" t="s">
        <v>32</v>
      </c>
      <c r="B2683" s="194" t="s">
        <v>24</v>
      </c>
      <c r="C2683" s="687" t="s">
        <v>67</v>
      </c>
      <c r="D2683" s="589"/>
      <c r="E2683" s="589"/>
      <c r="F2683" s="596"/>
      <c r="G2683" s="195" t="s">
        <v>27</v>
      </c>
      <c r="H2683" s="131"/>
    </row>
    <row r="2684" spans="1:8" ht="12.75" customHeight="1">
      <c r="A2684" s="182" t="s">
        <v>806</v>
      </c>
      <c r="B2684" s="183" t="s">
        <v>807</v>
      </c>
      <c r="C2684" s="688" t="s">
        <v>808</v>
      </c>
      <c r="D2684" s="689"/>
      <c r="E2684" s="689"/>
      <c r="F2684" s="149" t="e">
        <f>G2703</f>
        <v>#REF!</v>
      </c>
      <c r="G2684" s="196" t="e">
        <f>D2693</f>
        <v>#REF!</v>
      </c>
      <c r="H2684" s="131"/>
    </row>
    <row r="2685" spans="1:8" ht="12.75" customHeight="1">
      <c r="A2685" s="690" t="s">
        <v>395</v>
      </c>
      <c r="B2685" s="689"/>
      <c r="C2685" s="689"/>
      <c r="D2685" s="689"/>
      <c r="E2685" s="689"/>
      <c r="F2685" s="689"/>
      <c r="G2685" s="591"/>
      <c r="H2685" s="131"/>
    </row>
    <row r="2686" spans="1:8" ht="12.75" customHeight="1">
      <c r="A2686" s="152" t="s">
        <v>381</v>
      </c>
      <c r="B2686" s="152" t="s">
        <v>32</v>
      </c>
      <c r="C2686" s="153" t="s">
        <v>396</v>
      </c>
      <c r="D2686" s="152" t="s">
        <v>127</v>
      </c>
      <c r="E2686" s="154" t="s">
        <v>68</v>
      </c>
      <c r="F2686" s="155" t="s">
        <v>397</v>
      </c>
      <c r="G2686" s="155" t="s">
        <v>398</v>
      </c>
      <c r="H2686" s="131"/>
    </row>
    <row r="2687" spans="1:8" ht="12.75" customHeight="1">
      <c r="A2687" s="156"/>
      <c r="B2687" s="156"/>
      <c r="C2687" s="157"/>
      <c r="D2687" s="156"/>
      <c r="E2687" s="158"/>
      <c r="F2687" s="159"/>
      <c r="G2687" s="159"/>
      <c r="H2687" s="131"/>
    </row>
    <row r="2688" spans="1:8" ht="12.75" customHeight="1">
      <c r="A2688" s="156"/>
      <c r="B2688" s="156"/>
      <c r="C2688" s="157"/>
      <c r="D2688" s="156"/>
      <c r="E2688" s="158"/>
      <c r="F2688" s="159"/>
      <c r="G2688" s="159"/>
      <c r="H2688" s="131"/>
    </row>
    <row r="2689" spans="1:8" ht="12.75" customHeight="1">
      <c r="A2689" s="684" t="s">
        <v>399</v>
      </c>
      <c r="B2689" s="585"/>
      <c r="C2689" s="585"/>
      <c r="D2689" s="585"/>
      <c r="E2689" s="585"/>
      <c r="F2689" s="586"/>
      <c r="G2689" s="160" t="str">
        <f>IF(F2687="","",(SUM(G2687:G2688)))</f>
        <v/>
      </c>
      <c r="H2689" s="131"/>
    </row>
    <row r="2690" spans="1:8" ht="12.75" customHeight="1">
      <c r="A2690" s="161"/>
      <c r="B2690" s="162"/>
      <c r="C2690" s="163"/>
      <c r="D2690" s="164"/>
      <c r="E2690" s="165"/>
      <c r="F2690" s="166"/>
      <c r="G2690" s="167"/>
      <c r="H2690" s="131"/>
    </row>
    <row r="2691" spans="1:8" ht="12.75" customHeight="1">
      <c r="A2691" s="683" t="s">
        <v>386</v>
      </c>
      <c r="B2691" s="585"/>
      <c r="C2691" s="585"/>
      <c r="D2691" s="585"/>
      <c r="E2691" s="585"/>
      <c r="F2691" s="585"/>
      <c r="G2691" s="586"/>
      <c r="H2691" s="131"/>
    </row>
    <row r="2692" spans="1:8" ht="12.75" customHeight="1">
      <c r="A2692" s="152" t="s">
        <v>381</v>
      </c>
      <c r="B2692" s="152" t="s">
        <v>32</v>
      </c>
      <c r="C2692" s="153" t="s">
        <v>396</v>
      </c>
      <c r="D2692" s="152" t="s">
        <v>127</v>
      </c>
      <c r="E2692" s="154" t="s">
        <v>68</v>
      </c>
      <c r="F2692" s="155" t="s">
        <v>397</v>
      </c>
      <c r="G2692" s="155" t="s">
        <v>398</v>
      </c>
      <c r="H2692" s="131"/>
    </row>
    <row r="2693" spans="1:8" ht="12.75" customHeight="1">
      <c r="A2693" s="156" t="s">
        <v>418</v>
      </c>
      <c r="B2693" s="156" t="s">
        <v>809</v>
      </c>
      <c r="C2693" s="157" t="e">
        <f>VLOOKUP(B2693,#REF!,2,0)</f>
        <v>#REF!</v>
      </c>
      <c r="D2693" s="156" t="e">
        <f>VLOOKUP(B2693,#REF!,3,0)</f>
        <v>#REF!</v>
      </c>
      <c r="E2693" s="158">
        <v>1</v>
      </c>
      <c r="F2693" s="159" t="e">
        <f>VLOOKUP(B2693,#REF!,13,0)</f>
        <v>#REF!</v>
      </c>
      <c r="G2693" s="159" t="e">
        <f>IF(D2693="","",E2693*F2693)</f>
        <v>#REF!</v>
      </c>
      <c r="H2693" s="131"/>
    </row>
    <row r="2694" spans="1:8" ht="12.75" customHeight="1">
      <c r="A2694" s="156"/>
      <c r="B2694" s="156"/>
      <c r="C2694" s="157"/>
      <c r="D2694" s="156"/>
      <c r="E2694" s="158"/>
      <c r="F2694" s="159"/>
      <c r="G2694" s="159"/>
      <c r="H2694" s="131"/>
    </row>
    <row r="2695" spans="1:8" ht="12.75" customHeight="1">
      <c r="A2695" s="684" t="s">
        <v>399</v>
      </c>
      <c r="B2695" s="585"/>
      <c r="C2695" s="585"/>
      <c r="D2695" s="585"/>
      <c r="E2695" s="585"/>
      <c r="F2695" s="586"/>
      <c r="G2695" s="160" t="e">
        <f>IF(F2693="","",(SUM(G2693:G2694)))</f>
        <v>#REF!</v>
      </c>
      <c r="H2695" s="131"/>
    </row>
    <row r="2696" spans="1:8" ht="12.75" customHeight="1">
      <c r="A2696" s="161"/>
      <c r="B2696" s="162"/>
      <c r="C2696" s="168"/>
      <c r="D2696" s="162"/>
      <c r="E2696" s="169"/>
      <c r="F2696" s="170"/>
      <c r="G2696" s="167"/>
      <c r="H2696" s="131"/>
    </row>
    <row r="2697" spans="1:8" ht="12.75" customHeight="1">
      <c r="A2697" s="683" t="s">
        <v>400</v>
      </c>
      <c r="B2697" s="585"/>
      <c r="C2697" s="585"/>
      <c r="D2697" s="585"/>
      <c r="E2697" s="585"/>
      <c r="F2697" s="585"/>
      <c r="G2697" s="586"/>
      <c r="H2697" s="131"/>
    </row>
    <row r="2698" spans="1:8" ht="12.75" customHeight="1">
      <c r="A2698" s="152" t="s">
        <v>381</v>
      </c>
      <c r="B2698" s="152" t="s">
        <v>32</v>
      </c>
      <c r="C2698" s="153" t="s">
        <v>396</v>
      </c>
      <c r="D2698" s="152" t="s">
        <v>127</v>
      </c>
      <c r="E2698" s="154" t="s">
        <v>68</v>
      </c>
      <c r="F2698" s="155" t="s">
        <v>397</v>
      </c>
      <c r="G2698" s="155" t="s">
        <v>398</v>
      </c>
      <c r="H2698" s="131"/>
    </row>
    <row r="2699" spans="1:8" ht="12.75" customHeight="1">
      <c r="A2699" s="156"/>
      <c r="B2699" s="156"/>
      <c r="C2699" s="157" t="str">
        <f>IF(B2699="","",IF(A2699="SINAPI",VLOOKUP(B2699,#REF!,2,0),IF(A2699="COTAÇÃO",VLOOKUP(B2699,#REF!,2,0))))</f>
        <v/>
      </c>
      <c r="D2699" s="156" t="str">
        <f>IF(B2699="","",IF(A2699="SINAPI",VLOOKUP(B2699,#REF!,3,0),IF(A2699="COTAÇÃO",VLOOKUP(B2699,#REF!,3,0))))</f>
        <v/>
      </c>
      <c r="E2699" s="158"/>
      <c r="F2699" s="159" t="str">
        <f>IF(B2699="","",IF('Planilha Orçamentária'!$H$2="NÃO DESONERADO",(IF(A2699="SINAPI",VLOOKUP(B2699,#REF!,4,0),IF(A2699="ORSE",VLOOKUP(B2699,#REF!,4,0),IF(A2699="COTAÇÃO",VLOOKUP(B2699,#REF!,13,0))))),(IF(A2699="SINAPI",VLOOKUP(B2699,#REF!,4,0),IF(A2699="ORSE",VLOOKUP(B2699,#REF!,4,0),IF(A2699="COTAÇÃO",VLOOKUP(B2699,#REF!,13,0)))))))</f>
        <v/>
      </c>
      <c r="G2699" s="159" t="str">
        <f t="shared" ref="G2699:G2700" si="84">IF(D2699="","",E2699*F2699)</f>
        <v/>
      </c>
      <c r="H2699" s="131"/>
    </row>
    <row r="2700" spans="1:8" ht="12.75" customHeight="1">
      <c r="A2700" s="156"/>
      <c r="B2700" s="156"/>
      <c r="C2700" s="157" t="str">
        <f>IF(B2700="","",IF(A2700="SINAPI",VLOOKUP(B2700,#REF!,2,0),IF(A2700="COTAÇÃO",VLOOKUP(B2700,#REF!,2,0))))</f>
        <v/>
      </c>
      <c r="D2700" s="156" t="str">
        <f>IF(B2700="","",IF(A2700="SINAPI",VLOOKUP(B2700,#REF!,3,0),IF(A2700="COTAÇÃO",VLOOKUP(B2700,#REF!,3,0))))</f>
        <v/>
      </c>
      <c r="E2700" s="158"/>
      <c r="F2700" s="159" t="str">
        <f>IF(B2700="","",IF('Planilha Orçamentária'!$H$2="NÃO DESONERADO",(IF(A2700="SINAPI",VLOOKUP(B2700,#REF!,4,0),IF(A2700="ORSE",VLOOKUP(B2700,#REF!,4,0),IF(A2700="COTAÇÃO",VLOOKUP(B2700,#REF!,13,0))))),(IF(A2700="SINAPI",VLOOKUP(B2700,#REF!,4,0),IF(A2700="ORSE",VLOOKUP(B2700,#REF!,4,0),IF(A2700="COTAÇÃO",VLOOKUP(B2700,#REF!,13,0)))))))</f>
        <v/>
      </c>
      <c r="G2700" s="159" t="str">
        <f t="shared" si="84"/>
        <v/>
      </c>
      <c r="H2700" s="131"/>
    </row>
    <row r="2701" spans="1:8" ht="12.75" customHeight="1">
      <c r="A2701" s="684" t="s">
        <v>399</v>
      </c>
      <c r="B2701" s="585"/>
      <c r="C2701" s="585"/>
      <c r="D2701" s="585"/>
      <c r="E2701" s="585"/>
      <c r="F2701" s="586"/>
      <c r="G2701" s="160" t="str">
        <f>IF(F2699="","",(SUM(G2699:G2700)))</f>
        <v/>
      </c>
      <c r="H2701" s="131"/>
    </row>
    <row r="2702" spans="1:8" ht="12.75" customHeight="1">
      <c r="A2702" s="161"/>
      <c r="B2702" s="162"/>
      <c r="C2702" s="171"/>
      <c r="D2702" s="172"/>
      <c r="E2702" s="173"/>
      <c r="F2702" s="174"/>
      <c r="G2702" s="175"/>
      <c r="H2702" s="131"/>
    </row>
    <row r="2703" spans="1:8" ht="12.75" customHeight="1">
      <c r="A2703" s="685" t="s">
        <v>401</v>
      </c>
      <c r="B2703" s="585"/>
      <c r="C2703" s="585"/>
      <c r="D2703" s="585"/>
      <c r="E2703" s="585"/>
      <c r="F2703" s="686"/>
      <c r="G2703" s="176" t="e">
        <f>SUM(G2689,G2695,G2701)</f>
        <v>#REF!</v>
      </c>
      <c r="H2703" s="131"/>
    </row>
    <row r="2704" spans="1:8" ht="12.75" customHeight="1">
      <c r="A2704" s="197"/>
      <c r="B2704" s="197"/>
      <c r="C2704" s="197"/>
      <c r="D2704" s="197"/>
      <c r="E2704" s="197"/>
      <c r="F2704" s="197"/>
      <c r="G2704" s="238"/>
      <c r="H2704" s="131"/>
    </row>
    <row r="2705" spans="1:8" ht="12.75" customHeight="1">
      <c r="A2705" s="197"/>
      <c r="B2705" s="197"/>
      <c r="C2705" s="197"/>
      <c r="D2705" s="197"/>
      <c r="E2705" s="197"/>
      <c r="F2705" s="197"/>
      <c r="G2705" s="238"/>
      <c r="H2705" s="131"/>
    </row>
    <row r="2706" spans="1:8" ht="12.75" customHeight="1">
      <c r="A2706" s="17"/>
      <c r="B2706" s="18"/>
      <c r="C2706" s="116"/>
      <c r="D2706" s="18"/>
      <c r="E2706" s="18"/>
      <c r="F2706" s="128"/>
      <c r="G2706" s="31"/>
      <c r="H2706" s="131"/>
    </row>
    <row r="2707" spans="1:8" ht="12.75" customHeight="1">
      <c r="A2707" s="193" t="s">
        <v>32</v>
      </c>
      <c r="B2707" s="194" t="s">
        <v>24</v>
      </c>
      <c r="C2707" s="687" t="s">
        <v>67</v>
      </c>
      <c r="D2707" s="589"/>
      <c r="E2707" s="589"/>
      <c r="F2707" s="596"/>
      <c r="G2707" s="195" t="s">
        <v>27</v>
      </c>
      <c r="H2707" s="131"/>
    </row>
    <row r="2708" spans="1:8" ht="12.75" customHeight="1">
      <c r="A2708" s="182" t="s">
        <v>810</v>
      </c>
      <c r="B2708" s="183" t="s">
        <v>811</v>
      </c>
      <c r="C2708" s="688" t="s">
        <v>812</v>
      </c>
      <c r="D2708" s="689"/>
      <c r="E2708" s="689"/>
      <c r="F2708" s="149" t="e">
        <f>G2727</f>
        <v>#REF!</v>
      </c>
      <c r="G2708" s="196" t="e">
        <f>D2717</f>
        <v>#REF!</v>
      </c>
      <c r="H2708" s="131"/>
    </row>
    <row r="2709" spans="1:8" ht="12.75" customHeight="1">
      <c r="A2709" s="690" t="s">
        <v>395</v>
      </c>
      <c r="B2709" s="689"/>
      <c r="C2709" s="689"/>
      <c r="D2709" s="689"/>
      <c r="E2709" s="689"/>
      <c r="F2709" s="689"/>
      <c r="G2709" s="591"/>
      <c r="H2709" s="131"/>
    </row>
    <row r="2710" spans="1:8" ht="12.75" customHeight="1">
      <c r="A2710" s="152" t="s">
        <v>381</v>
      </c>
      <c r="B2710" s="152" t="s">
        <v>32</v>
      </c>
      <c r="C2710" s="153" t="s">
        <v>396</v>
      </c>
      <c r="D2710" s="152" t="s">
        <v>127</v>
      </c>
      <c r="E2710" s="154" t="s">
        <v>68</v>
      </c>
      <c r="F2710" s="155" t="s">
        <v>397</v>
      </c>
      <c r="G2710" s="155" t="s">
        <v>398</v>
      </c>
      <c r="H2710" s="131"/>
    </row>
    <row r="2711" spans="1:8" ht="12.75" customHeight="1">
      <c r="A2711" s="156"/>
      <c r="B2711" s="156"/>
      <c r="C2711" s="157"/>
      <c r="D2711" s="156"/>
      <c r="E2711" s="158"/>
      <c r="F2711" s="159"/>
      <c r="G2711" s="159"/>
      <c r="H2711" s="131"/>
    </row>
    <row r="2712" spans="1:8" ht="12.75" customHeight="1">
      <c r="A2712" s="156"/>
      <c r="B2712" s="156"/>
      <c r="C2712" s="157"/>
      <c r="D2712" s="156"/>
      <c r="E2712" s="158"/>
      <c r="F2712" s="159"/>
      <c r="G2712" s="159"/>
      <c r="H2712" s="131"/>
    </row>
    <row r="2713" spans="1:8" ht="12.75" customHeight="1">
      <c r="A2713" s="684" t="s">
        <v>399</v>
      </c>
      <c r="B2713" s="585"/>
      <c r="C2713" s="585"/>
      <c r="D2713" s="585"/>
      <c r="E2713" s="585"/>
      <c r="F2713" s="586"/>
      <c r="G2713" s="160" t="str">
        <f>IF(F2711="","",(SUM(G2711:G2712)))</f>
        <v/>
      </c>
      <c r="H2713" s="131"/>
    </row>
    <row r="2714" spans="1:8" ht="12.75" customHeight="1">
      <c r="A2714" s="161"/>
      <c r="B2714" s="162"/>
      <c r="C2714" s="163"/>
      <c r="D2714" s="164"/>
      <c r="E2714" s="165"/>
      <c r="F2714" s="166"/>
      <c r="G2714" s="167"/>
      <c r="H2714" s="131"/>
    </row>
    <row r="2715" spans="1:8" ht="12.75" customHeight="1">
      <c r="A2715" s="683" t="s">
        <v>386</v>
      </c>
      <c r="B2715" s="585"/>
      <c r="C2715" s="585"/>
      <c r="D2715" s="585"/>
      <c r="E2715" s="585"/>
      <c r="F2715" s="585"/>
      <c r="G2715" s="586"/>
      <c r="H2715" s="131"/>
    </row>
    <row r="2716" spans="1:8" ht="12.75" customHeight="1">
      <c r="A2716" s="152" t="s">
        <v>381</v>
      </c>
      <c r="B2716" s="152" t="s">
        <v>32</v>
      </c>
      <c r="C2716" s="153" t="s">
        <v>396</v>
      </c>
      <c r="D2716" s="152" t="s">
        <v>127</v>
      </c>
      <c r="E2716" s="154" t="s">
        <v>68</v>
      </c>
      <c r="F2716" s="155" t="s">
        <v>397</v>
      </c>
      <c r="G2716" s="155" t="s">
        <v>398</v>
      </c>
      <c r="H2716" s="131"/>
    </row>
    <row r="2717" spans="1:8" ht="12.75" customHeight="1">
      <c r="A2717" s="156" t="s">
        <v>418</v>
      </c>
      <c r="B2717" s="156" t="s">
        <v>813</v>
      </c>
      <c r="C2717" s="157" t="e">
        <f>VLOOKUP(B2717,#REF!,2,0)</f>
        <v>#REF!</v>
      </c>
      <c r="D2717" s="156" t="e">
        <f>VLOOKUP(B2717,#REF!,3,0)</f>
        <v>#REF!</v>
      </c>
      <c r="E2717" s="158">
        <v>1</v>
      </c>
      <c r="F2717" s="159" t="e">
        <f>VLOOKUP(B2717,#REF!,13,0)</f>
        <v>#REF!</v>
      </c>
      <c r="G2717" s="159" t="e">
        <f>IF(D2717="","",E2717*F2717)</f>
        <v>#REF!</v>
      </c>
      <c r="H2717" s="131"/>
    </row>
    <row r="2718" spans="1:8" ht="12.75" customHeight="1">
      <c r="A2718" s="156"/>
      <c r="B2718" s="156"/>
      <c r="C2718" s="157"/>
      <c r="D2718" s="156"/>
      <c r="E2718" s="158"/>
      <c r="F2718" s="159"/>
      <c r="G2718" s="159"/>
      <c r="H2718" s="131"/>
    </row>
    <row r="2719" spans="1:8" ht="12.75" customHeight="1">
      <c r="A2719" s="684" t="s">
        <v>399</v>
      </c>
      <c r="B2719" s="585"/>
      <c r="C2719" s="585"/>
      <c r="D2719" s="585"/>
      <c r="E2719" s="585"/>
      <c r="F2719" s="586"/>
      <c r="G2719" s="160" t="e">
        <f>IF(F2717="","",(SUM(G2717:G2718)))</f>
        <v>#REF!</v>
      </c>
      <c r="H2719" s="131"/>
    </row>
    <row r="2720" spans="1:8" ht="12.75" customHeight="1">
      <c r="A2720" s="161"/>
      <c r="B2720" s="162"/>
      <c r="C2720" s="168"/>
      <c r="D2720" s="162"/>
      <c r="E2720" s="169"/>
      <c r="F2720" s="170"/>
      <c r="G2720" s="167"/>
      <c r="H2720" s="131"/>
    </row>
    <row r="2721" spans="1:8" ht="12.75" customHeight="1">
      <c r="A2721" s="683" t="s">
        <v>400</v>
      </c>
      <c r="B2721" s="585"/>
      <c r="C2721" s="585"/>
      <c r="D2721" s="585"/>
      <c r="E2721" s="585"/>
      <c r="F2721" s="585"/>
      <c r="G2721" s="586"/>
      <c r="H2721" s="131"/>
    </row>
    <row r="2722" spans="1:8" ht="12.75" customHeight="1">
      <c r="A2722" s="152" t="s">
        <v>381</v>
      </c>
      <c r="B2722" s="152" t="s">
        <v>32</v>
      </c>
      <c r="C2722" s="153" t="s">
        <v>396</v>
      </c>
      <c r="D2722" s="152" t="s">
        <v>127</v>
      </c>
      <c r="E2722" s="154" t="s">
        <v>68</v>
      </c>
      <c r="F2722" s="155" t="s">
        <v>397</v>
      </c>
      <c r="G2722" s="155" t="s">
        <v>398</v>
      </c>
      <c r="H2722" s="131"/>
    </row>
    <row r="2723" spans="1:8" ht="12.75" customHeight="1">
      <c r="A2723" s="156"/>
      <c r="B2723" s="156"/>
      <c r="C2723" s="157" t="str">
        <f>IF(B2723="","",IF(A2723="SINAPI",VLOOKUP(B2723,#REF!,2,0),IF(A2723="COTAÇÃO",VLOOKUP(B2723,#REF!,2,0))))</f>
        <v/>
      </c>
      <c r="D2723" s="156" t="str">
        <f>IF(B2723="","",IF(A2723="SINAPI",VLOOKUP(B2723,#REF!,3,0),IF(A2723="COTAÇÃO",VLOOKUP(B2723,#REF!,3,0))))</f>
        <v/>
      </c>
      <c r="E2723" s="158"/>
      <c r="F2723" s="159" t="str">
        <f>IF(B2723="","",IF('Planilha Orçamentária'!$H$2="NÃO DESONERADO",(IF(A2723="SINAPI",VLOOKUP(B2723,#REF!,4,0),IF(A2723="ORSE",VLOOKUP(B2723,#REF!,4,0),IF(A2723="COTAÇÃO",VLOOKUP(B2723,#REF!,13,0))))),(IF(A2723="SINAPI",VLOOKUP(B2723,#REF!,4,0),IF(A2723="ORSE",VLOOKUP(B2723,#REF!,4,0),IF(A2723="COTAÇÃO",VLOOKUP(B2723,#REF!,13,0)))))))</f>
        <v/>
      </c>
      <c r="G2723" s="159" t="str">
        <f t="shared" ref="G2723:G2724" si="85">IF(D2723="","",E2723*F2723)</f>
        <v/>
      </c>
      <c r="H2723" s="131"/>
    </row>
    <row r="2724" spans="1:8" ht="12.75" customHeight="1">
      <c r="A2724" s="156"/>
      <c r="B2724" s="156"/>
      <c r="C2724" s="157" t="str">
        <f>IF(B2724="","",IF(A2724="SINAPI",VLOOKUP(B2724,#REF!,2,0),IF(A2724="COTAÇÃO",VLOOKUP(B2724,#REF!,2,0))))</f>
        <v/>
      </c>
      <c r="D2724" s="156" t="str">
        <f>IF(B2724="","",IF(A2724="SINAPI",VLOOKUP(B2724,#REF!,3,0),IF(A2724="COTAÇÃO",VLOOKUP(B2724,#REF!,3,0))))</f>
        <v/>
      </c>
      <c r="E2724" s="158"/>
      <c r="F2724" s="159" t="str">
        <f>IF(B2724="","",IF('Planilha Orçamentária'!$H$2="NÃO DESONERADO",(IF(A2724="SINAPI",VLOOKUP(B2724,#REF!,4,0),IF(A2724="ORSE",VLOOKUP(B2724,#REF!,4,0),IF(A2724="COTAÇÃO",VLOOKUP(B2724,#REF!,13,0))))),(IF(A2724="SINAPI",VLOOKUP(B2724,#REF!,4,0),IF(A2724="ORSE",VLOOKUP(B2724,#REF!,4,0),IF(A2724="COTAÇÃO",VLOOKUP(B2724,#REF!,13,0)))))))</f>
        <v/>
      </c>
      <c r="G2724" s="159" t="str">
        <f t="shared" si="85"/>
        <v/>
      </c>
      <c r="H2724" s="131"/>
    </row>
    <row r="2725" spans="1:8" ht="12.75" customHeight="1">
      <c r="A2725" s="684" t="s">
        <v>399</v>
      </c>
      <c r="B2725" s="585"/>
      <c r="C2725" s="585"/>
      <c r="D2725" s="585"/>
      <c r="E2725" s="585"/>
      <c r="F2725" s="586"/>
      <c r="G2725" s="160" t="str">
        <f>IF(F2723="","",(SUM(G2723:G2724)))</f>
        <v/>
      </c>
      <c r="H2725" s="131"/>
    </row>
    <row r="2726" spans="1:8" ht="12.75" customHeight="1">
      <c r="A2726" s="161"/>
      <c r="B2726" s="162"/>
      <c r="C2726" s="171"/>
      <c r="D2726" s="172"/>
      <c r="E2726" s="173"/>
      <c r="F2726" s="174"/>
      <c r="G2726" s="175"/>
      <c r="H2726" s="131"/>
    </row>
    <row r="2727" spans="1:8" ht="12.75" customHeight="1">
      <c r="A2727" s="685" t="s">
        <v>401</v>
      </c>
      <c r="B2727" s="585"/>
      <c r="C2727" s="585"/>
      <c r="D2727" s="585"/>
      <c r="E2727" s="585"/>
      <c r="F2727" s="686"/>
      <c r="G2727" s="176" t="e">
        <f>SUM(G2713,G2719,G2725)</f>
        <v>#REF!</v>
      </c>
      <c r="H2727" s="131"/>
    </row>
    <row r="2728" spans="1:8" ht="12.75" customHeight="1">
      <c r="A2728" s="197"/>
      <c r="B2728" s="197"/>
      <c r="C2728" s="197"/>
      <c r="D2728" s="197"/>
      <c r="E2728" s="197"/>
      <c r="F2728" s="197"/>
      <c r="G2728" s="238"/>
      <c r="H2728" s="131"/>
    </row>
    <row r="2729" spans="1:8" ht="12.75" customHeight="1">
      <c r="A2729" s="197"/>
      <c r="B2729" s="197"/>
      <c r="C2729" s="197"/>
      <c r="D2729" s="197"/>
      <c r="E2729" s="197"/>
      <c r="F2729" s="197"/>
      <c r="G2729" s="238"/>
      <c r="H2729" s="131"/>
    </row>
    <row r="2730" spans="1:8" ht="12.75" customHeight="1">
      <c r="A2730" s="17"/>
      <c r="B2730" s="18"/>
      <c r="C2730" s="116"/>
      <c r="D2730" s="18"/>
      <c r="E2730" s="18"/>
      <c r="F2730" s="128"/>
      <c r="G2730" s="31"/>
      <c r="H2730" s="131"/>
    </row>
    <row r="2731" spans="1:8" ht="12.75" customHeight="1">
      <c r="A2731" s="193" t="s">
        <v>32</v>
      </c>
      <c r="B2731" s="194" t="s">
        <v>24</v>
      </c>
      <c r="C2731" s="687" t="s">
        <v>67</v>
      </c>
      <c r="D2731" s="589"/>
      <c r="E2731" s="589"/>
      <c r="F2731" s="596"/>
      <c r="G2731" s="195" t="s">
        <v>27</v>
      </c>
      <c r="H2731" s="131"/>
    </row>
    <row r="2732" spans="1:8" ht="12.75" customHeight="1">
      <c r="A2732" s="182" t="s">
        <v>814</v>
      </c>
      <c r="B2732" s="183" t="s">
        <v>815</v>
      </c>
      <c r="C2732" s="688" t="s">
        <v>816</v>
      </c>
      <c r="D2732" s="689"/>
      <c r="E2732" s="689"/>
      <c r="F2732" s="149" t="e">
        <f>G2751</f>
        <v>#REF!</v>
      </c>
      <c r="G2732" s="196" t="e">
        <f>D2741</f>
        <v>#REF!</v>
      </c>
      <c r="H2732" s="131"/>
    </row>
    <row r="2733" spans="1:8" ht="12.75" customHeight="1">
      <c r="A2733" s="690" t="s">
        <v>395</v>
      </c>
      <c r="B2733" s="689"/>
      <c r="C2733" s="689"/>
      <c r="D2733" s="689"/>
      <c r="E2733" s="689"/>
      <c r="F2733" s="689"/>
      <c r="G2733" s="591"/>
      <c r="H2733" s="131"/>
    </row>
    <row r="2734" spans="1:8" ht="12.75" customHeight="1">
      <c r="A2734" s="152" t="s">
        <v>381</v>
      </c>
      <c r="B2734" s="152" t="s">
        <v>32</v>
      </c>
      <c r="C2734" s="153" t="s">
        <v>396</v>
      </c>
      <c r="D2734" s="152" t="s">
        <v>127</v>
      </c>
      <c r="E2734" s="154" t="s">
        <v>68</v>
      </c>
      <c r="F2734" s="155" t="s">
        <v>397</v>
      </c>
      <c r="G2734" s="155" t="s">
        <v>398</v>
      </c>
      <c r="H2734" s="131"/>
    </row>
    <row r="2735" spans="1:8" ht="12.75" customHeight="1">
      <c r="A2735" s="156"/>
      <c r="B2735" s="156"/>
      <c r="C2735" s="157"/>
      <c r="D2735" s="156"/>
      <c r="E2735" s="158"/>
      <c r="F2735" s="159"/>
      <c r="G2735" s="159"/>
      <c r="H2735" s="131"/>
    </row>
    <row r="2736" spans="1:8" ht="12.75" customHeight="1">
      <c r="A2736" s="156"/>
      <c r="B2736" s="156"/>
      <c r="C2736" s="157"/>
      <c r="D2736" s="156"/>
      <c r="E2736" s="158"/>
      <c r="F2736" s="159"/>
      <c r="G2736" s="159"/>
      <c r="H2736" s="131"/>
    </row>
    <row r="2737" spans="1:8" ht="12.75" customHeight="1">
      <c r="A2737" s="684" t="s">
        <v>399</v>
      </c>
      <c r="B2737" s="585"/>
      <c r="C2737" s="585"/>
      <c r="D2737" s="585"/>
      <c r="E2737" s="585"/>
      <c r="F2737" s="586"/>
      <c r="G2737" s="160" t="str">
        <f>IF(F2735="","",(SUM(G2735:G2736)))</f>
        <v/>
      </c>
      <c r="H2737" s="131"/>
    </row>
    <row r="2738" spans="1:8" ht="12.75" customHeight="1">
      <c r="A2738" s="161"/>
      <c r="B2738" s="162"/>
      <c r="C2738" s="163"/>
      <c r="D2738" s="164"/>
      <c r="E2738" s="165"/>
      <c r="F2738" s="166"/>
      <c r="G2738" s="167"/>
      <c r="H2738" s="131"/>
    </row>
    <row r="2739" spans="1:8" ht="12.75" customHeight="1">
      <c r="A2739" s="683" t="s">
        <v>386</v>
      </c>
      <c r="B2739" s="585"/>
      <c r="C2739" s="585"/>
      <c r="D2739" s="585"/>
      <c r="E2739" s="585"/>
      <c r="F2739" s="585"/>
      <c r="G2739" s="586"/>
      <c r="H2739" s="131"/>
    </row>
    <row r="2740" spans="1:8" ht="12.75" customHeight="1">
      <c r="A2740" s="152" t="s">
        <v>381</v>
      </c>
      <c r="B2740" s="152" t="s">
        <v>32</v>
      </c>
      <c r="C2740" s="153" t="s">
        <v>396</v>
      </c>
      <c r="D2740" s="152" t="s">
        <v>127</v>
      </c>
      <c r="E2740" s="154" t="s">
        <v>68</v>
      </c>
      <c r="F2740" s="155" t="s">
        <v>397</v>
      </c>
      <c r="G2740" s="155" t="s">
        <v>398</v>
      </c>
      <c r="H2740" s="131"/>
    </row>
    <row r="2741" spans="1:8" ht="12.75" customHeight="1">
      <c r="A2741" s="156" t="s">
        <v>418</v>
      </c>
      <c r="B2741" s="156" t="s">
        <v>817</v>
      </c>
      <c r="C2741" s="157" t="e">
        <f>VLOOKUP(B2741,#REF!,2,0)</f>
        <v>#REF!</v>
      </c>
      <c r="D2741" s="156" t="e">
        <f>VLOOKUP(B2741,#REF!,3,0)</f>
        <v>#REF!</v>
      </c>
      <c r="E2741" s="158">
        <v>1</v>
      </c>
      <c r="F2741" s="159" t="e">
        <f>VLOOKUP(B2741,#REF!,13,0)</f>
        <v>#REF!</v>
      </c>
      <c r="G2741" s="159" t="e">
        <f>IF(D2741="","",E2741*F2741)</f>
        <v>#REF!</v>
      </c>
      <c r="H2741" s="131"/>
    </row>
    <row r="2742" spans="1:8" ht="12.75" customHeight="1">
      <c r="A2742" s="156"/>
      <c r="B2742" s="156"/>
      <c r="C2742" s="157"/>
      <c r="D2742" s="156"/>
      <c r="E2742" s="158"/>
      <c r="F2742" s="159"/>
      <c r="G2742" s="159"/>
      <c r="H2742" s="131"/>
    </row>
    <row r="2743" spans="1:8" ht="12.75" customHeight="1">
      <c r="A2743" s="684" t="s">
        <v>399</v>
      </c>
      <c r="B2743" s="585"/>
      <c r="C2743" s="585"/>
      <c r="D2743" s="585"/>
      <c r="E2743" s="585"/>
      <c r="F2743" s="586"/>
      <c r="G2743" s="160" t="e">
        <f>IF(F2741="","",(SUM(G2741:G2742)))</f>
        <v>#REF!</v>
      </c>
      <c r="H2743" s="131"/>
    </row>
    <row r="2744" spans="1:8" ht="12.75" customHeight="1">
      <c r="A2744" s="161"/>
      <c r="B2744" s="162"/>
      <c r="C2744" s="168"/>
      <c r="D2744" s="162"/>
      <c r="E2744" s="169"/>
      <c r="F2744" s="170"/>
      <c r="G2744" s="167"/>
      <c r="H2744" s="131"/>
    </row>
    <row r="2745" spans="1:8" ht="12.75" customHeight="1">
      <c r="A2745" s="683" t="s">
        <v>400</v>
      </c>
      <c r="B2745" s="585"/>
      <c r="C2745" s="585"/>
      <c r="D2745" s="585"/>
      <c r="E2745" s="585"/>
      <c r="F2745" s="585"/>
      <c r="G2745" s="586"/>
      <c r="H2745" s="131"/>
    </row>
    <row r="2746" spans="1:8" ht="12.75" customHeight="1">
      <c r="A2746" s="152" t="s">
        <v>381</v>
      </c>
      <c r="B2746" s="152" t="s">
        <v>32</v>
      </c>
      <c r="C2746" s="153" t="s">
        <v>396</v>
      </c>
      <c r="D2746" s="152" t="s">
        <v>127</v>
      </c>
      <c r="E2746" s="154" t="s">
        <v>68</v>
      </c>
      <c r="F2746" s="155" t="s">
        <v>397</v>
      </c>
      <c r="G2746" s="155" t="s">
        <v>398</v>
      </c>
      <c r="H2746" s="131"/>
    </row>
    <row r="2747" spans="1:8" ht="12.75" customHeight="1">
      <c r="A2747" s="156"/>
      <c r="B2747" s="156"/>
      <c r="C2747" s="157" t="str">
        <f>IF(B2747="","",IF(A2747="SINAPI",VLOOKUP(B2747,#REF!,2,0),IF(A2747="COTAÇÃO",VLOOKUP(B2747,#REF!,2,0))))</f>
        <v/>
      </c>
      <c r="D2747" s="156" t="str">
        <f>IF(B2747="","",IF(A2747="SINAPI",VLOOKUP(B2747,#REF!,3,0),IF(A2747="COTAÇÃO",VLOOKUP(B2747,#REF!,3,0))))</f>
        <v/>
      </c>
      <c r="E2747" s="158"/>
      <c r="F2747" s="159" t="str">
        <f>IF(B2747="","",IF('Planilha Orçamentária'!$H$2="NÃO DESONERADO",(IF(A2747="SINAPI",VLOOKUP(B2747,#REF!,4,0),IF(A2747="ORSE",VLOOKUP(B2747,#REF!,4,0),IF(A2747="COTAÇÃO",VLOOKUP(B2747,#REF!,13,0))))),(IF(A2747="SINAPI",VLOOKUP(B2747,#REF!,4,0),IF(A2747="ORSE",VLOOKUP(B2747,#REF!,4,0),IF(A2747="COTAÇÃO",VLOOKUP(B2747,#REF!,13,0)))))))</f>
        <v/>
      </c>
      <c r="G2747" s="159" t="str">
        <f t="shared" ref="G2747:G2748" si="86">IF(D2747="","",E2747*F2747)</f>
        <v/>
      </c>
      <c r="H2747" s="131"/>
    </row>
    <row r="2748" spans="1:8" ht="12.75" customHeight="1">
      <c r="A2748" s="156"/>
      <c r="B2748" s="156"/>
      <c r="C2748" s="157" t="str">
        <f>IF(B2748="","",IF(A2748="SINAPI",VLOOKUP(B2748,#REF!,2,0),IF(A2748="COTAÇÃO",VLOOKUP(B2748,#REF!,2,0))))</f>
        <v/>
      </c>
      <c r="D2748" s="156" t="str">
        <f>IF(B2748="","",IF(A2748="SINAPI",VLOOKUP(B2748,#REF!,3,0),IF(A2748="COTAÇÃO",VLOOKUP(B2748,#REF!,3,0))))</f>
        <v/>
      </c>
      <c r="E2748" s="158"/>
      <c r="F2748" s="159" t="str">
        <f>IF(B2748="","",IF('Planilha Orçamentária'!$H$2="NÃO DESONERADO",(IF(A2748="SINAPI",VLOOKUP(B2748,#REF!,4,0),IF(A2748="ORSE",VLOOKUP(B2748,#REF!,4,0),IF(A2748="COTAÇÃO",VLOOKUP(B2748,#REF!,13,0))))),(IF(A2748="SINAPI",VLOOKUP(B2748,#REF!,4,0),IF(A2748="ORSE",VLOOKUP(B2748,#REF!,4,0),IF(A2748="COTAÇÃO",VLOOKUP(B2748,#REF!,13,0)))))))</f>
        <v/>
      </c>
      <c r="G2748" s="159" t="str">
        <f t="shared" si="86"/>
        <v/>
      </c>
      <c r="H2748" s="131"/>
    </row>
    <row r="2749" spans="1:8" ht="12.75" customHeight="1">
      <c r="A2749" s="684" t="s">
        <v>399</v>
      </c>
      <c r="B2749" s="585"/>
      <c r="C2749" s="585"/>
      <c r="D2749" s="585"/>
      <c r="E2749" s="585"/>
      <c r="F2749" s="586"/>
      <c r="G2749" s="160" t="str">
        <f>IF(F2747="","",(SUM(G2747:G2748)))</f>
        <v/>
      </c>
      <c r="H2749" s="131"/>
    </row>
    <row r="2750" spans="1:8" ht="12.75" customHeight="1">
      <c r="A2750" s="161"/>
      <c r="B2750" s="162"/>
      <c r="C2750" s="171"/>
      <c r="D2750" s="172"/>
      <c r="E2750" s="173"/>
      <c r="F2750" s="174"/>
      <c r="G2750" s="175"/>
      <c r="H2750" s="131"/>
    </row>
    <row r="2751" spans="1:8" ht="12.75" customHeight="1">
      <c r="A2751" s="685" t="s">
        <v>401</v>
      </c>
      <c r="B2751" s="585"/>
      <c r="C2751" s="585"/>
      <c r="D2751" s="585"/>
      <c r="E2751" s="585"/>
      <c r="F2751" s="686"/>
      <c r="G2751" s="176" t="e">
        <f>SUM(G2737,G2743,G2749)</f>
        <v>#REF!</v>
      </c>
      <c r="H2751" s="131"/>
    </row>
    <row r="2752" spans="1:8" ht="12.75" customHeight="1">
      <c r="A2752" s="197"/>
      <c r="B2752" s="197"/>
      <c r="C2752" s="197"/>
      <c r="D2752" s="197"/>
      <c r="E2752" s="197"/>
      <c r="F2752" s="197"/>
      <c r="G2752" s="238"/>
      <c r="H2752" s="131"/>
    </row>
    <row r="2753" spans="1:8" ht="12.75" customHeight="1">
      <c r="A2753" s="197"/>
      <c r="B2753" s="197"/>
      <c r="C2753" s="197"/>
      <c r="D2753" s="197"/>
      <c r="E2753" s="197"/>
      <c r="F2753" s="197"/>
      <c r="G2753" s="238"/>
      <c r="H2753" s="131"/>
    </row>
    <row r="2754" spans="1:8" ht="12.75" customHeight="1">
      <c r="A2754" s="17"/>
      <c r="B2754" s="18"/>
      <c r="C2754" s="116"/>
      <c r="D2754" s="18"/>
      <c r="E2754" s="18"/>
      <c r="F2754" s="128"/>
      <c r="G2754" s="31"/>
      <c r="H2754" s="131"/>
    </row>
    <row r="2755" spans="1:8" ht="12.75" customHeight="1">
      <c r="A2755" s="193" t="s">
        <v>32</v>
      </c>
      <c r="B2755" s="194" t="s">
        <v>24</v>
      </c>
      <c r="C2755" s="687" t="s">
        <v>67</v>
      </c>
      <c r="D2755" s="589"/>
      <c r="E2755" s="589"/>
      <c r="F2755" s="596"/>
      <c r="G2755" s="195" t="s">
        <v>27</v>
      </c>
      <c r="H2755" s="131"/>
    </row>
    <row r="2756" spans="1:8" ht="12.75" customHeight="1">
      <c r="A2756" s="182" t="s">
        <v>818</v>
      </c>
      <c r="B2756" s="183" t="s">
        <v>819</v>
      </c>
      <c r="C2756" s="688" t="s">
        <v>820</v>
      </c>
      <c r="D2756" s="689"/>
      <c r="E2756" s="689"/>
      <c r="F2756" s="149" t="e">
        <f>G2775</f>
        <v>#REF!</v>
      </c>
      <c r="G2756" s="196" t="e">
        <f>D2765</f>
        <v>#REF!</v>
      </c>
      <c r="H2756" s="131"/>
    </row>
    <row r="2757" spans="1:8" ht="12.75" customHeight="1">
      <c r="A2757" s="690" t="s">
        <v>395</v>
      </c>
      <c r="B2757" s="689"/>
      <c r="C2757" s="689"/>
      <c r="D2757" s="689"/>
      <c r="E2757" s="689"/>
      <c r="F2757" s="689"/>
      <c r="G2757" s="591"/>
      <c r="H2757" s="131"/>
    </row>
    <row r="2758" spans="1:8" ht="12.75" customHeight="1">
      <c r="A2758" s="152" t="s">
        <v>381</v>
      </c>
      <c r="B2758" s="152" t="s">
        <v>32</v>
      </c>
      <c r="C2758" s="153" t="s">
        <v>396</v>
      </c>
      <c r="D2758" s="152" t="s">
        <v>127</v>
      </c>
      <c r="E2758" s="154" t="s">
        <v>68</v>
      </c>
      <c r="F2758" s="155" t="s">
        <v>397</v>
      </c>
      <c r="G2758" s="155" t="s">
        <v>398</v>
      </c>
      <c r="H2758" s="131"/>
    </row>
    <row r="2759" spans="1:8" ht="12.75" customHeight="1">
      <c r="A2759" s="156"/>
      <c r="B2759" s="156"/>
      <c r="C2759" s="157"/>
      <c r="D2759" s="156"/>
      <c r="E2759" s="158"/>
      <c r="F2759" s="159"/>
      <c r="G2759" s="159"/>
      <c r="H2759" s="131"/>
    </row>
    <row r="2760" spans="1:8" ht="12.75" customHeight="1">
      <c r="A2760" s="156"/>
      <c r="B2760" s="156"/>
      <c r="C2760" s="157"/>
      <c r="D2760" s="156"/>
      <c r="E2760" s="158"/>
      <c r="F2760" s="159"/>
      <c r="G2760" s="159"/>
      <c r="H2760" s="131"/>
    </row>
    <row r="2761" spans="1:8" ht="12.75" customHeight="1">
      <c r="A2761" s="684" t="s">
        <v>399</v>
      </c>
      <c r="B2761" s="585"/>
      <c r="C2761" s="585"/>
      <c r="D2761" s="585"/>
      <c r="E2761" s="585"/>
      <c r="F2761" s="586"/>
      <c r="G2761" s="160" t="str">
        <f>IF(F2759="","",(SUM(G2759:G2760)))</f>
        <v/>
      </c>
      <c r="H2761" s="131"/>
    </row>
    <row r="2762" spans="1:8" ht="12.75" customHeight="1">
      <c r="A2762" s="161"/>
      <c r="B2762" s="162"/>
      <c r="C2762" s="163"/>
      <c r="D2762" s="164"/>
      <c r="E2762" s="165"/>
      <c r="F2762" s="166"/>
      <c r="G2762" s="167"/>
      <c r="H2762" s="131"/>
    </row>
    <row r="2763" spans="1:8" ht="12.75" customHeight="1">
      <c r="A2763" s="683" t="s">
        <v>386</v>
      </c>
      <c r="B2763" s="585"/>
      <c r="C2763" s="585"/>
      <c r="D2763" s="585"/>
      <c r="E2763" s="585"/>
      <c r="F2763" s="585"/>
      <c r="G2763" s="586"/>
      <c r="H2763" s="131"/>
    </row>
    <row r="2764" spans="1:8" ht="12.75" customHeight="1">
      <c r="A2764" s="152" t="s">
        <v>381</v>
      </c>
      <c r="B2764" s="152" t="s">
        <v>32</v>
      </c>
      <c r="C2764" s="153" t="s">
        <v>396</v>
      </c>
      <c r="D2764" s="152" t="s">
        <v>127</v>
      </c>
      <c r="E2764" s="154" t="s">
        <v>68</v>
      </c>
      <c r="F2764" s="155" t="s">
        <v>397</v>
      </c>
      <c r="G2764" s="155" t="s">
        <v>398</v>
      </c>
      <c r="H2764" s="131"/>
    </row>
    <row r="2765" spans="1:8" ht="12.75" customHeight="1">
      <c r="A2765" s="156" t="s">
        <v>418</v>
      </c>
      <c r="B2765" s="156" t="s">
        <v>821</v>
      </c>
      <c r="C2765" s="157" t="e">
        <f>VLOOKUP(B2765,#REF!,2,0)</f>
        <v>#REF!</v>
      </c>
      <c r="D2765" s="156" t="e">
        <f>VLOOKUP(B2765,#REF!,3,0)</f>
        <v>#REF!</v>
      </c>
      <c r="E2765" s="158">
        <v>1</v>
      </c>
      <c r="F2765" s="159" t="e">
        <f>VLOOKUP(B2765,#REF!,13,0)</f>
        <v>#REF!</v>
      </c>
      <c r="G2765" s="159" t="e">
        <f>IF(D2765="","",E2765*F2765)</f>
        <v>#REF!</v>
      </c>
      <c r="H2765" s="131"/>
    </row>
    <row r="2766" spans="1:8" ht="12.75" customHeight="1">
      <c r="A2766" s="156"/>
      <c r="B2766" s="156"/>
      <c r="C2766" s="157"/>
      <c r="D2766" s="156"/>
      <c r="E2766" s="158"/>
      <c r="F2766" s="159"/>
      <c r="G2766" s="159"/>
      <c r="H2766" s="131"/>
    </row>
    <row r="2767" spans="1:8" ht="12.75" customHeight="1">
      <c r="A2767" s="684" t="s">
        <v>399</v>
      </c>
      <c r="B2767" s="585"/>
      <c r="C2767" s="585"/>
      <c r="D2767" s="585"/>
      <c r="E2767" s="585"/>
      <c r="F2767" s="586"/>
      <c r="G2767" s="160" t="e">
        <f>IF(F2765="","",(SUM(G2765:G2766)))</f>
        <v>#REF!</v>
      </c>
      <c r="H2767" s="131"/>
    </row>
    <row r="2768" spans="1:8" ht="12.75" customHeight="1">
      <c r="A2768" s="161"/>
      <c r="B2768" s="162"/>
      <c r="C2768" s="168"/>
      <c r="D2768" s="162"/>
      <c r="E2768" s="169"/>
      <c r="F2768" s="170"/>
      <c r="G2768" s="167"/>
      <c r="H2768" s="131"/>
    </row>
    <row r="2769" spans="1:8" ht="12.75" customHeight="1">
      <c r="A2769" s="683" t="s">
        <v>400</v>
      </c>
      <c r="B2769" s="585"/>
      <c r="C2769" s="585"/>
      <c r="D2769" s="585"/>
      <c r="E2769" s="585"/>
      <c r="F2769" s="585"/>
      <c r="G2769" s="586"/>
      <c r="H2769" s="131"/>
    </row>
    <row r="2770" spans="1:8" ht="12.75" customHeight="1">
      <c r="A2770" s="152" t="s">
        <v>381</v>
      </c>
      <c r="B2770" s="152" t="s">
        <v>32</v>
      </c>
      <c r="C2770" s="153" t="s">
        <v>396</v>
      </c>
      <c r="D2770" s="152" t="s">
        <v>127</v>
      </c>
      <c r="E2770" s="154" t="s">
        <v>68</v>
      </c>
      <c r="F2770" s="155" t="s">
        <v>397</v>
      </c>
      <c r="G2770" s="155" t="s">
        <v>398</v>
      </c>
      <c r="H2770" s="131"/>
    </row>
    <row r="2771" spans="1:8" ht="12.75" customHeight="1">
      <c r="A2771" s="156"/>
      <c r="B2771" s="156"/>
      <c r="C2771" s="157" t="str">
        <f>IF(B2771="","",IF(A2771="SINAPI",VLOOKUP(B2771,#REF!,2,0),IF(A2771="COTAÇÃO",VLOOKUP(B2771,#REF!,2,0))))</f>
        <v/>
      </c>
      <c r="D2771" s="156" t="str">
        <f>IF(B2771="","",IF(A2771="SINAPI",VLOOKUP(B2771,#REF!,3,0),IF(A2771="COTAÇÃO",VLOOKUP(B2771,#REF!,3,0))))</f>
        <v/>
      </c>
      <c r="E2771" s="158"/>
      <c r="F2771" s="159" t="str">
        <f>IF(B2771="","",IF('Planilha Orçamentária'!$H$2="NÃO DESONERADO",(IF(A2771="SINAPI",VLOOKUP(B2771,#REF!,4,0),IF(A2771="ORSE",VLOOKUP(B2771,#REF!,4,0),IF(A2771="COTAÇÃO",VLOOKUP(B2771,#REF!,13,0))))),(IF(A2771="SINAPI",VLOOKUP(B2771,#REF!,4,0),IF(A2771="ORSE",VLOOKUP(B2771,#REF!,4,0),IF(A2771="COTAÇÃO",VLOOKUP(B2771,#REF!,13,0)))))))</f>
        <v/>
      </c>
      <c r="G2771" s="159" t="str">
        <f t="shared" ref="G2771:G2772" si="87">IF(D2771="","",E2771*F2771)</f>
        <v/>
      </c>
      <c r="H2771" s="131"/>
    </row>
    <row r="2772" spans="1:8" ht="12.75" customHeight="1">
      <c r="A2772" s="156"/>
      <c r="B2772" s="156"/>
      <c r="C2772" s="157" t="str">
        <f>IF(B2772="","",IF(A2772="SINAPI",VLOOKUP(B2772,#REF!,2,0),IF(A2772="COTAÇÃO",VLOOKUP(B2772,#REF!,2,0))))</f>
        <v/>
      </c>
      <c r="D2772" s="156" t="str">
        <f>IF(B2772="","",IF(A2772="SINAPI",VLOOKUP(B2772,#REF!,3,0),IF(A2772="COTAÇÃO",VLOOKUP(B2772,#REF!,3,0))))</f>
        <v/>
      </c>
      <c r="E2772" s="158"/>
      <c r="F2772" s="159" t="str">
        <f>IF(B2772="","",IF('Planilha Orçamentária'!$H$2="NÃO DESONERADO",(IF(A2772="SINAPI",VLOOKUP(B2772,#REF!,4,0),IF(A2772="ORSE",VLOOKUP(B2772,#REF!,4,0),IF(A2772="COTAÇÃO",VLOOKUP(B2772,#REF!,13,0))))),(IF(A2772="SINAPI",VLOOKUP(B2772,#REF!,4,0),IF(A2772="ORSE",VLOOKUP(B2772,#REF!,4,0),IF(A2772="COTAÇÃO",VLOOKUP(B2772,#REF!,13,0)))))))</f>
        <v/>
      </c>
      <c r="G2772" s="159" t="str">
        <f t="shared" si="87"/>
        <v/>
      </c>
      <c r="H2772" s="131"/>
    </row>
    <row r="2773" spans="1:8" ht="12.75" customHeight="1">
      <c r="A2773" s="684" t="s">
        <v>399</v>
      </c>
      <c r="B2773" s="585"/>
      <c r="C2773" s="585"/>
      <c r="D2773" s="585"/>
      <c r="E2773" s="585"/>
      <c r="F2773" s="586"/>
      <c r="G2773" s="160" t="str">
        <f>IF(F2771="","",(SUM(G2771:G2772)))</f>
        <v/>
      </c>
      <c r="H2773" s="131"/>
    </row>
    <row r="2774" spans="1:8" ht="12.75" customHeight="1">
      <c r="A2774" s="161"/>
      <c r="B2774" s="162"/>
      <c r="C2774" s="171"/>
      <c r="D2774" s="172"/>
      <c r="E2774" s="173"/>
      <c r="F2774" s="174"/>
      <c r="G2774" s="175"/>
      <c r="H2774" s="131"/>
    </row>
    <row r="2775" spans="1:8" ht="12.75" customHeight="1">
      <c r="A2775" s="685" t="s">
        <v>401</v>
      </c>
      <c r="B2775" s="585"/>
      <c r="C2775" s="585"/>
      <c r="D2775" s="585"/>
      <c r="E2775" s="585"/>
      <c r="F2775" s="686"/>
      <c r="G2775" s="176" t="e">
        <f>SUM(G2761,G2767,G2773)</f>
        <v>#REF!</v>
      </c>
      <c r="H2775" s="131"/>
    </row>
    <row r="2776" spans="1:8" ht="12.75" customHeight="1">
      <c r="A2776" s="197"/>
      <c r="B2776" s="197"/>
      <c r="C2776" s="197"/>
      <c r="D2776" s="197"/>
      <c r="E2776" s="197"/>
      <c r="F2776" s="197"/>
      <c r="G2776" s="238"/>
      <c r="H2776" s="131"/>
    </row>
    <row r="2777" spans="1:8" ht="12.75" customHeight="1">
      <c r="A2777" s="197"/>
      <c r="B2777" s="197"/>
      <c r="C2777" s="197"/>
      <c r="D2777" s="197"/>
      <c r="E2777" s="197"/>
      <c r="F2777" s="197"/>
      <c r="G2777" s="238"/>
      <c r="H2777" s="131"/>
    </row>
    <row r="2778" spans="1:8" ht="12.75" customHeight="1">
      <c r="A2778" s="17"/>
      <c r="B2778" s="18"/>
      <c r="C2778" s="116"/>
      <c r="D2778" s="18"/>
      <c r="E2778" s="18"/>
      <c r="F2778" s="128"/>
      <c r="G2778" s="31"/>
      <c r="H2778" s="131"/>
    </row>
    <row r="2779" spans="1:8" ht="12.75" customHeight="1">
      <c r="A2779" s="193" t="s">
        <v>32</v>
      </c>
      <c r="B2779" s="194" t="s">
        <v>24</v>
      </c>
      <c r="C2779" s="687" t="s">
        <v>67</v>
      </c>
      <c r="D2779" s="589"/>
      <c r="E2779" s="589"/>
      <c r="F2779" s="596"/>
      <c r="G2779" s="195" t="s">
        <v>27</v>
      </c>
      <c r="H2779" s="131"/>
    </row>
    <row r="2780" spans="1:8" ht="12.75" customHeight="1">
      <c r="A2780" s="182" t="s">
        <v>822</v>
      </c>
      <c r="B2780" s="183" t="s">
        <v>823</v>
      </c>
      <c r="C2780" s="688" t="s">
        <v>824</v>
      </c>
      <c r="D2780" s="689"/>
      <c r="E2780" s="689"/>
      <c r="F2780" s="149" t="e">
        <f>G2799</f>
        <v>#REF!</v>
      </c>
      <c r="G2780" s="196" t="e">
        <f>D2789</f>
        <v>#REF!</v>
      </c>
      <c r="H2780" s="131"/>
    </row>
    <row r="2781" spans="1:8" ht="12.75" customHeight="1">
      <c r="A2781" s="690" t="s">
        <v>395</v>
      </c>
      <c r="B2781" s="689"/>
      <c r="C2781" s="689"/>
      <c r="D2781" s="689"/>
      <c r="E2781" s="689"/>
      <c r="F2781" s="689"/>
      <c r="G2781" s="591"/>
      <c r="H2781" s="131"/>
    </row>
    <row r="2782" spans="1:8" ht="12.75" customHeight="1">
      <c r="A2782" s="152" t="s">
        <v>381</v>
      </c>
      <c r="B2782" s="152" t="s">
        <v>32</v>
      </c>
      <c r="C2782" s="153" t="s">
        <v>396</v>
      </c>
      <c r="D2782" s="152" t="s">
        <v>127</v>
      </c>
      <c r="E2782" s="154" t="s">
        <v>68</v>
      </c>
      <c r="F2782" s="155" t="s">
        <v>397</v>
      </c>
      <c r="G2782" s="155" t="s">
        <v>398</v>
      </c>
      <c r="H2782" s="131"/>
    </row>
    <row r="2783" spans="1:8" ht="12.75" customHeight="1">
      <c r="A2783" s="156"/>
      <c r="B2783" s="156"/>
      <c r="C2783" s="157"/>
      <c r="D2783" s="156"/>
      <c r="E2783" s="158"/>
      <c r="F2783" s="159"/>
      <c r="G2783" s="159"/>
      <c r="H2783" s="131"/>
    </row>
    <row r="2784" spans="1:8" ht="12.75" customHeight="1">
      <c r="A2784" s="156"/>
      <c r="B2784" s="156"/>
      <c r="C2784" s="157"/>
      <c r="D2784" s="156"/>
      <c r="E2784" s="158"/>
      <c r="F2784" s="159"/>
      <c r="G2784" s="159"/>
      <c r="H2784" s="131"/>
    </row>
    <row r="2785" spans="1:8" ht="12.75" customHeight="1">
      <c r="A2785" s="684" t="s">
        <v>399</v>
      </c>
      <c r="B2785" s="585"/>
      <c r="C2785" s="585"/>
      <c r="D2785" s="585"/>
      <c r="E2785" s="585"/>
      <c r="F2785" s="586"/>
      <c r="G2785" s="160" t="str">
        <f>IF(F2783="","",(SUM(G2783:G2784)))</f>
        <v/>
      </c>
      <c r="H2785" s="131"/>
    </row>
    <row r="2786" spans="1:8" ht="12.75" customHeight="1">
      <c r="A2786" s="161"/>
      <c r="B2786" s="162"/>
      <c r="C2786" s="163"/>
      <c r="D2786" s="164"/>
      <c r="E2786" s="165"/>
      <c r="F2786" s="166"/>
      <c r="G2786" s="167"/>
      <c r="H2786" s="131"/>
    </row>
    <row r="2787" spans="1:8" ht="12.75" customHeight="1">
      <c r="A2787" s="683" t="s">
        <v>386</v>
      </c>
      <c r="B2787" s="585"/>
      <c r="C2787" s="585"/>
      <c r="D2787" s="585"/>
      <c r="E2787" s="585"/>
      <c r="F2787" s="585"/>
      <c r="G2787" s="586"/>
      <c r="H2787" s="131"/>
    </row>
    <row r="2788" spans="1:8" ht="12.75" customHeight="1">
      <c r="A2788" s="152" t="s">
        <v>381</v>
      </c>
      <c r="B2788" s="152" t="s">
        <v>32</v>
      </c>
      <c r="C2788" s="153" t="s">
        <v>396</v>
      </c>
      <c r="D2788" s="152" t="s">
        <v>127</v>
      </c>
      <c r="E2788" s="154" t="s">
        <v>68</v>
      </c>
      <c r="F2788" s="155" t="s">
        <v>397</v>
      </c>
      <c r="G2788" s="155" t="s">
        <v>398</v>
      </c>
      <c r="H2788" s="131"/>
    </row>
    <row r="2789" spans="1:8" ht="12.75" customHeight="1">
      <c r="A2789" s="156" t="s">
        <v>418</v>
      </c>
      <c r="B2789" s="156" t="s">
        <v>825</v>
      </c>
      <c r="C2789" s="157" t="e">
        <f>VLOOKUP(B2789,#REF!,2,0)</f>
        <v>#REF!</v>
      </c>
      <c r="D2789" s="156" t="e">
        <f>VLOOKUP(B2789,#REF!,3,0)</f>
        <v>#REF!</v>
      </c>
      <c r="E2789" s="158">
        <v>1</v>
      </c>
      <c r="F2789" s="159" t="e">
        <f>VLOOKUP(B2789,#REF!,13,0)</f>
        <v>#REF!</v>
      </c>
      <c r="G2789" s="159" t="e">
        <f>IF(D2789="","",E2789*F2789)</f>
        <v>#REF!</v>
      </c>
      <c r="H2789" s="131"/>
    </row>
    <row r="2790" spans="1:8" ht="12.75" customHeight="1">
      <c r="A2790" s="156"/>
      <c r="B2790" s="156"/>
      <c r="C2790" s="157"/>
      <c r="D2790" s="156"/>
      <c r="E2790" s="158"/>
      <c r="F2790" s="159"/>
      <c r="G2790" s="159"/>
      <c r="H2790" s="131"/>
    </row>
    <row r="2791" spans="1:8" ht="12.75" customHeight="1">
      <c r="A2791" s="684" t="s">
        <v>399</v>
      </c>
      <c r="B2791" s="585"/>
      <c r="C2791" s="585"/>
      <c r="D2791" s="585"/>
      <c r="E2791" s="585"/>
      <c r="F2791" s="586"/>
      <c r="G2791" s="160" t="e">
        <f>IF(F2789="","",(SUM(G2789:G2790)))</f>
        <v>#REF!</v>
      </c>
      <c r="H2791" s="131"/>
    </row>
    <row r="2792" spans="1:8" ht="12.75" customHeight="1">
      <c r="A2792" s="161"/>
      <c r="B2792" s="162"/>
      <c r="C2792" s="168"/>
      <c r="D2792" s="162"/>
      <c r="E2792" s="169"/>
      <c r="F2792" s="170"/>
      <c r="G2792" s="167"/>
      <c r="H2792" s="131"/>
    </row>
    <row r="2793" spans="1:8" ht="12.75" customHeight="1">
      <c r="A2793" s="683" t="s">
        <v>400</v>
      </c>
      <c r="B2793" s="585"/>
      <c r="C2793" s="585"/>
      <c r="D2793" s="585"/>
      <c r="E2793" s="585"/>
      <c r="F2793" s="585"/>
      <c r="G2793" s="586"/>
      <c r="H2793" s="131"/>
    </row>
    <row r="2794" spans="1:8" ht="12.75" customHeight="1">
      <c r="A2794" s="152" t="s">
        <v>381</v>
      </c>
      <c r="B2794" s="152" t="s">
        <v>32</v>
      </c>
      <c r="C2794" s="153" t="s">
        <v>396</v>
      </c>
      <c r="D2794" s="152" t="s">
        <v>127</v>
      </c>
      <c r="E2794" s="154" t="s">
        <v>68</v>
      </c>
      <c r="F2794" s="155" t="s">
        <v>397</v>
      </c>
      <c r="G2794" s="155" t="s">
        <v>398</v>
      </c>
      <c r="H2794" s="131"/>
    </row>
    <row r="2795" spans="1:8" ht="12.75" customHeight="1">
      <c r="A2795" s="156"/>
      <c r="B2795" s="156"/>
      <c r="C2795" s="157" t="str">
        <f>IF(B2795="","",IF(A2795="SINAPI",VLOOKUP(B2795,#REF!,2,0),IF(A2795="COTAÇÃO",VLOOKUP(B2795,#REF!,2,0))))</f>
        <v/>
      </c>
      <c r="D2795" s="156" t="str">
        <f>IF(B2795="","",IF(A2795="SINAPI",VLOOKUP(B2795,#REF!,3,0),IF(A2795="COTAÇÃO",VLOOKUP(B2795,#REF!,3,0))))</f>
        <v/>
      </c>
      <c r="E2795" s="158"/>
      <c r="F2795" s="159" t="str">
        <f>IF(B2795="","",IF('Planilha Orçamentária'!$H$2="NÃO DESONERADO",(IF(A2795="SINAPI",VLOOKUP(B2795,#REF!,4,0),IF(A2795="ORSE",VLOOKUP(B2795,#REF!,4,0),IF(A2795="COTAÇÃO",VLOOKUP(B2795,#REF!,13,0))))),(IF(A2795="SINAPI",VLOOKUP(B2795,#REF!,4,0),IF(A2795="ORSE",VLOOKUP(B2795,#REF!,4,0),IF(A2795="COTAÇÃO",VLOOKUP(B2795,#REF!,13,0)))))))</f>
        <v/>
      </c>
      <c r="G2795" s="159" t="str">
        <f t="shared" ref="G2795:G2796" si="88">IF(D2795="","",E2795*F2795)</f>
        <v/>
      </c>
      <c r="H2795" s="131"/>
    </row>
    <row r="2796" spans="1:8" ht="12.75" customHeight="1">
      <c r="A2796" s="156"/>
      <c r="B2796" s="156"/>
      <c r="C2796" s="157" t="str">
        <f>IF(B2796="","",IF(A2796="SINAPI",VLOOKUP(B2796,#REF!,2,0),IF(A2796="COTAÇÃO",VLOOKUP(B2796,#REF!,2,0))))</f>
        <v/>
      </c>
      <c r="D2796" s="156" t="str">
        <f>IF(B2796="","",IF(A2796="SINAPI",VLOOKUP(B2796,#REF!,3,0),IF(A2796="COTAÇÃO",VLOOKUP(B2796,#REF!,3,0))))</f>
        <v/>
      </c>
      <c r="E2796" s="158"/>
      <c r="F2796" s="159" t="str">
        <f>IF(B2796="","",IF('Planilha Orçamentária'!$H$2="NÃO DESONERADO",(IF(A2796="SINAPI",VLOOKUP(B2796,#REF!,4,0),IF(A2796="ORSE",VLOOKUP(B2796,#REF!,4,0),IF(A2796="COTAÇÃO",VLOOKUP(B2796,#REF!,13,0))))),(IF(A2796="SINAPI",VLOOKUP(B2796,#REF!,4,0),IF(A2796="ORSE",VLOOKUP(B2796,#REF!,4,0),IF(A2796="COTAÇÃO",VLOOKUP(B2796,#REF!,13,0)))))))</f>
        <v/>
      </c>
      <c r="G2796" s="159" t="str">
        <f t="shared" si="88"/>
        <v/>
      </c>
      <c r="H2796" s="131"/>
    </row>
    <row r="2797" spans="1:8" ht="12.75" customHeight="1">
      <c r="A2797" s="684" t="s">
        <v>399</v>
      </c>
      <c r="B2797" s="585"/>
      <c r="C2797" s="585"/>
      <c r="D2797" s="585"/>
      <c r="E2797" s="585"/>
      <c r="F2797" s="586"/>
      <c r="G2797" s="160" t="str">
        <f>IF(F2795="","",(SUM(G2795:G2796)))</f>
        <v/>
      </c>
      <c r="H2797" s="131"/>
    </row>
    <row r="2798" spans="1:8" ht="12.75" customHeight="1">
      <c r="A2798" s="161"/>
      <c r="B2798" s="162"/>
      <c r="C2798" s="171"/>
      <c r="D2798" s="172"/>
      <c r="E2798" s="173"/>
      <c r="F2798" s="174"/>
      <c r="G2798" s="175"/>
      <c r="H2798" s="131"/>
    </row>
    <row r="2799" spans="1:8" ht="12.75" customHeight="1">
      <c r="A2799" s="685" t="s">
        <v>401</v>
      </c>
      <c r="B2799" s="585"/>
      <c r="C2799" s="585"/>
      <c r="D2799" s="585"/>
      <c r="E2799" s="585"/>
      <c r="F2799" s="686"/>
      <c r="G2799" s="176" t="e">
        <f>SUM(G2785,G2791,G2797)</f>
        <v>#REF!</v>
      </c>
      <c r="H2799" s="131"/>
    </row>
    <row r="2800" spans="1:8" ht="12.75" customHeight="1">
      <c r="A2800" s="197"/>
      <c r="B2800" s="197"/>
      <c r="C2800" s="197"/>
      <c r="D2800" s="197"/>
      <c r="E2800" s="197"/>
      <c r="F2800" s="197"/>
      <c r="G2800" s="238"/>
      <c r="H2800" s="131"/>
    </row>
    <row r="2801" spans="1:8" ht="12.75" customHeight="1">
      <c r="A2801" s="197"/>
      <c r="B2801" s="197"/>
      <c r="C2801" s="197"/>
      <c r="D2801" s="197"/>
      <c r="E2801" s="197"/>
      <c r="F2801" s="197"/>
      <c r="G2801" s="238"/>
      <c r="H2801" s="131"/>
    </row>
    <row r="2802" spans="1:8" ht="12.75" customHeight="1">
      <c r="A2802" s="17"/>
      <c r="B2802" s="18"/>
      <c r="C2802" s="116"/>
      <c r="D2802" s="18"/>
      <c r="E2802" s="18"/>
      <c r="F2802" s="128"/>
      <c r="G2802" s="31"/>
      <c r="H2802" s="131"/>
    </row>
    <row r="2803" spans="1:8" ht="12.75" customHeight="1">
      <c r="A2803" s="193" t="s">
        <v>32</v>
      </c>
      <c r="B2803" s="194" t="s">
        <v>24</v>
      </c>
      <c r="C2803" s="687" t="s">
        <v>67</v>
      </c>
      <c r="D2803" s="589"/>
      <c r="E2803" s="589"/>
      <c r="F2803" s="596"/>
      <c r="G2803" s="195" t="s">
        <v>27</v>
      </c>
      <c r="H2803" s="131"/>
    </row>
    <row r="2804" spans="1:8" ht="12.75" customHeight="1">
      <c r="A2804" s="182" t="s">
        <v>826</v>
      </c>
      <c r="B2804" s="183" t="s">
        <v>827</v>
      </c>
      <c r="C2804" s="688" t="s">
        <v>828</v>
      </c>
      <c r="D2804" s="689"/>
      <c r="E2804" s="689"/>
      <c r="F2804" s="149" t="e">
        <f>G2823</f>
        <v>#REF!</v>
      </c>
      <c r="G2804" s="196" t="e">
        <f>D2813</f>
        <v>#REF!</v>
      </c>
      <c r="H2804" s="131"/>
    </row>
    <row r="2805" spans="1:8" ht="12.75" customHeight="1">
      <c r="A2805" s="690" t="s">
        <v>395</v>
      </c>
      <c r="B2805" s="689"/>
      <c r="C2805" s="689"/>
      <c r="D2805" s="689"/>
      <c r="E2805" s="689"/>
      <c r="F2805" s="689"/>
      <c r="G2805" s="591"/>
      <c r="H2805" s="131"/>
    </row>
    <row r="2806" spans="1:8" ht="12.75" customHeight="1">
      <c r="A2806" s="152" t="s">
        <v>381</v>
      </c>
      <c r="B2806" s="152" t="s">
        <v>32</v>
      </c>
      <c r="C2806" s="153" t="s">
        <v>396</v>
      </c>
      <c r="D2806" s="152" t="s">
        <v>127</v>
      </c>
      <c r="E2806" s="154" t="s">
        <v>68</v>
      </c>
      <c r="F2806" s="155" t="s">
        <v>397</v>
      </c>
      <c r="G2806" s="155" t="s">
        <v>398</v>
      </c>
      <c r="H2806" s="131"/>
    </row>
    <row r="2807" spans="1:8" ht="12.75" customHeight="1">
      <c r="A2807" s="156"/>
      <c r="B2807" s="156"/>
      <c r="C2807" s="157"/>
      <c r="D2807" s="156"/>
      <c r="E2807" s="158"/>
      <c r="F2807" s="159"/>
      <c r="G2807" s="159"/>
      <c r="H2807" s="131"/>
    </row>
    <row r="2808" spans="1:8" ht="12.75" customHeight="1">
      <c r="A2808" s="156"/>
      <c r="B2808" s="156"/>
      <c r="C2808" s="157"/>
      <c r="D2808" s="156"/>
      <c r="E2808" s="158"/>
      <c r="F2808" s="159"/>
      <c r="G2808" s="159"/>
      <c r="H2808" s="131"/>
    </row>
    <row r="2809" spans="1:8" ht="12.75" customHeight="1">
      <c r="A2809" s="684" t="s">
        <v>399</v>
      </c>
      <c r="B2809" s="585"/>
      <c r="C2809" s="585"/>
      <c r="D2809" s="585"/>
      <c r="E2809" s="585"/>
      <c r="F2809" s="586"/>
      <c r="G2809" s="160" t="str">
        <f>IF(F2807="","",(SUM(G2807:G2808)))</f>
        <v/>
      </c>
      <c r="H2809" s="131"/>
    </row>
    <row r="2810" spans="1:8" ht="12.75" customHeight="1">
      <c r="A2810" s="161"/>
      <c r="B2810" s="162"/>
      <c r="C2810" s="163"/>
      <c r="D2810" s="164"/>
      <c r="E2810" s="165"/>
      <c r="F2810" s="166"/>
      <c r="G2810" s="167"/>
      <c r="H2810" s="131"/>
    </row>
    <row r="2811" spans="1:8" ht="12.75" customHeight="1">
      <c r="A2811" s="683" t="s">
        <v>386</v>
      </c>
      <c r="B2811" s="585"/>
      <c r="C2811" s="585"/>
      <c r="D2811" s="585"/>
      <c r="E2811" s="585"/>
      <c r="F2811" s="585"/>
      <c r="G2811" s="586"/>
      <c r="H2811" s="131"/>
    </row>
    <row r="2812" spans="1:8" ht="12.75" customHeight="1">
      <c r="A2812" s="152" t="s">
        <v>381</v>
      </c>
      <c r="B2812" s="152" t="s">
        <v>32</v>
      </c>
      <c r="C2812" s="153" t="s">
        <v>396</v>
      </c>
      <c r="D2812" s="152" t="s">
        <v>127</v>
      </c>
      <c r="E2812" s="154" t="s">
        <v>68</v>
      </c>
      <c r="F2812" s="155" t="s">
        <v>397</v>
      </c>
      <c r="G2812" s="155" t="s">
        <v>398</v>
      </c>
      <c r="H2812" s="131"/>
    </row>
    <row r="2813" spans="1:8" ht="12.75" customHeight="1">
      <c r="A2813" s="156" t="s">
        <v>418</v>
      </c>
      <c r="B2813" s="156" t="s">
        <v>829</v>
      </c>
      <c r="C2813" s="157" t="e">
        <f>VLOOKUP(B2813,#REF!,2,0)</f>
        <v>#REF!</v>
      </c>
      <c r="D2813" s="156" t="e">
        <f>VLOOKUP(B2813,#REF!,3,0)</f>
        <v>#REF!</v>
      </c>
      <c r="E2813" s="158">
        <v>1</v>
      </c>
      <c r="F2813" s="159" t="e">
        <f>VLOOKUP(B2813,#REF!,13,0)</f>
        <v>#REF!</v>
      </c>
      <c r="G2813" s="159" t="e">
        <f>IF(D2813="","",E2813*F2813)</f>
        <v>#REF!</v>
      </c>
      <c r="H2813" s="131"/>
    </row>
    <row r="2814" spans="1:8" ht="12.75" customHeight="1">
      <c r="A2814" s="156"/>
      <c r="B2814" s="156"/>
      <c r="C2814" s="157"/>
      <c r="D2814" s="156"/>
      <c r="E2814" s="158"/>
      <c r="F2814" s="159"/>
      <c r="G2814" s="159"/>
      <c r="H2814" s="131"/>
    </row>
    <row r="2815" spans="1:8" ht="12.75" customHeight="1">
      <c r="A2815" s="684" t="s">
        <v>399</v>
      </c>
      <c r="B2815" s="585"/>
      <c r="C2815" s="585"/>
      <c r="D2815" s="585"/>
      <c r="E2815" s="585"/>
      <c r="F2815" s="586"/>
      <c r="G2815" s="160" t="e">
        <f>IF(F2813="","",(SUM(G2813:G2814)))</f>
        <v>#REF!</v>
      </c>
      <c r="H2815" s="131"/>
    </row>
    <row r="2816" spans="1:8" ht="12.75" customHeight="1">
      <c r="A2816" s="161"/>
      <c r="B2816" s="162"/>
      <c r="C2816" s="168"/>
      <c r="D2816" s="162"/>
      <c r="E2816" s="169"/>
      <c r="F2816" s="170"/>
      <c r="G2816" s="167"/>
      <c r="H2816" s="131"/>
    </row>
    <row r="2817" spans="1:8" ht="12.75" customHeight="1">
      <c r="A2817" s="683" t="s">
        <v>400</v>
      </c>
      <c r="B2817" s="585"/>
      <c r="C2817" s="585"/>
      <c r="D2817" s="585"/>
      <c r="E2817" s="585"/>
      <c r="F2817" s="585"/>
      <c r="G2817" s="586"/>
      <c r="H2817" s="131"/>
    </row>
    <row r="2818" spans="1:8" ht="12.75" customHeight="1">
      <c r="A2818" s="152" t="s">
        <v>381</v>
      </c>
      <c r="B2818" s="152" t="s">
        <v>32</v>
      </c>
      <c r="C2818" s="153" t="s">
        <v>396</v>
      </c>
      <c r="D2818" s="152" t="s">
        <v>127</v>
      </c>
      <c r="E2818" s="154" t="s">
        <v>68</v>
      </c>
      <c r="F2818" s="155" t="s">
        <v>397</v>
      </c>
      <c r="G2818" s="155" t="s">
        <v>398</v>
      </c>
      <c r="H2818" s="131"/>
    </row>
    <row r="2819" spans="1:8" ht="12.75" customHeight="1">
      <c r="A2819" s="156"/>
      <c r="B2819" s="156"/>
      <c r="C2819" s="157" t="str">
        <f>IF(B2819="","",IF(A2819="SINAPI",VLOOKUP(B2819,#REF!,2,0),IF(A2819="COTAÇÃO",VLOOKUP(B2819,#REF!,2,0))))</f>
        <v/>
      </c>
      <c r="D2819" s="156" t="str">
        <f>IF(B2819="","",IF(A2819="SINAPI",VLOOKUP(B2819,#REF!,3,0),IF(A2819="COTAÇÃO",VLOOKUP(B2819,#REF!,3,0))))</f>
        <v/>
      </c>
      <c r="E2819" s="158"/>
      <c r="F2819" s="159" t="str">
        <f>IF(B2819="","",IF('Planilha Orçamentária'!$H$2="NÃO DESONERADO",(IF(A2819="SINAPI",VLOOKUP(B2819,#REF!,4,0),IF(A2819="ORSE",VLOOKUP(B2819,#REF!,4,0),IF(A2819="COTAÇÃO",VLOOKUP(B2819,#REF!,13,0))))),(IF(A2819="SINAPI",VLOOKUP(B2819,#REF!,4,0),IF(A2819="ORSE",VLOOKUP(B2819,#REF!,4,0),IF(A2819="COTAÇÃO",VLOOKUP(B2819,#REF!,13,0)))))))</f>
        <v/>
      </c>
      <c r="G2819" s="159" t="str">
        <f t="shared" ref="G2819:G2820" si="89">IF(D2819="","",E2819*F2819)</f>
        <v/>
      </c>
      <c r="H2819" s="131"/>
    </row>
    <row r="2820" spans="1:8" ht="12.75" customHeight="1">
      <c r="A2820" s="156"/>
      <c r="B2820" s="156"/>
      <c r="C2820" s="157" t="str">
        <f>IF(B2820="","",IF(A2820="SINAPI",VLOOKUP(B2820,#REF!,2,0),IF(A2820="COTAÇÃO",VLOOKUP(B2820,#REF!,2,0))))</f>
        <v/>
      </c>
      <c r="D2820" s="156" t="str">
        <f>IF(B2820="","",IF(A2820="SINAPI",VLOOKUP(B2820,#REF!,3,0),IF(A2820="COTAÇÃO",VLOOKUP(B2820,#REF!,3,0))))</f>
        <v/>
      </c>
      <c r="E2820" s="158"/>
      <c r="F2820" s="159" t="str">
        <f>IF(B2820="","",IF('Planilha Orçamentária'!$H$2="NÃO DESONERADO",(IF(A2820="SINAPI",VLOOKUP(B2820,#REF!,4,0),IF(A2820="ORSE",VLOOKUP(B2820,#REF!,4,0),IF(A2820="COTAÇÃO",VLOOKUP(B2820,#REF!,13,0))))),(IF(A2820="SINAPI",VLOOKUP(B2820,#REF!,4,0),IF(A2820="ORSE",VLOOKUP(B2820,#REF!,4,0),IF(A2820="COTAÇÃO",VLOOKUP(B2820,#REF!,13,0)))))))</f>
        <v/>
      </c>
      <c r="G2820" s="159" t="str">
        <f t="shared" si="89"/>
        <v/>
      </c>
      <c r="H2820" s="131"/>
    </row>
    <row r="2821" spans="1:8" ht="12.75" customHeight="1">
      <c r="A2821" s="684" t="s">
        <v>399</v>
      </c>
      <c r="B2821" s="585"/>
      <c r="C2821" s="585"/>
      <c r="D2821" s="585"/>
      <c r="E2821" s="585"/>
      <c r="F2821" s="586"/>
      <c r="G2821" s="160" t="str">
        <f>IF(F2819="","",(SUM(G2819:G2820)))</f>
        <v/>
      </c>
      <c r="H2821" s="131"/>
    </row>
    <row r="2822" spans="1:8" ht="12.75" customHeight="1">
      <c r="A2822" s="161"/>
      <c r="B2822" s="162"/>
      <c r="C2822" s="171"/>
      <c r="D2822" s="172"/>
      <c r="E2822" s="173"/>
      <c r="F2822" s="174"/>
      <c r="G2822" s="175"/>
      <c r="H2822" s="131"/>
    </row>
    <row r="2823" spans="1:8" ht="12.75" customHeight="1">
      <c r="A2823" s="685" t="s">
        <v>401</v>
      </c>
      <c r="B2823" s="585"/>
      <c r="C2823" s="585"/>
      <c r="D2823" s="585"/>
      <c r="E2823" s="585"/>
      <c r="F2823" s="686"/>
      <c r="G2823" s="176" t="e">
        <f>SUM(G2809,G2815,G2821)</f>
        <v>#REF!</v>
      </c>
      <c r="H2823" s="131"/>
    </row>
    <row r="2824" spans="1:8" ht="12.75" customHeight="1">
      <c r="A2824" s="197"/>
      <c r="B2824" s="197"/>
      <c r="C2824" s="197"/>
      <c r="D2824" s="197"/>
      <c r="E2824" s="197"/>
      <c r="F2824" s="197"/>
      <c r="G2824" s="238"/>
      <c r="H2824" s="131"/>
    </row>
    <row r="2825" spans="1:8" ht="12.75" customHeight="1">
      <c r="A2825" s="197"/>
      <c r="B2825" s="197"/>
      <c r="C2825" s="197"/>
      <c r="D2825" s="197"/>
      <c r="E2825" s="197"/>
      <c r="F2825" s="197"/>
      <c r="G2825" s="238"/>
      <c r="H2825" s="131"/>
    </row>
    <row r="2826" spans="1:8" ht="12.75" customHeight="1">
      <c r="A2826" s="17"/>
      <c r="B2826" s="18"/>
      <c r="C2826" s="116"/>
      <c r="D2826" s="18"/>
      <c r="E2826" s="18"/>
      <c r="F2826" s="128"/>
      <c r="G2826" s="31"/>
      <c r="H2826" s="131"/>
    </row>
    <row r="2827" spans="1:8" ht="12.75" customHeight="1">
      <c r="A2827" s="193" t="s">
        <v>32</v>
      </c>
      <c r="B2827" s="194" t="s">
        <v>24</v>
      </c>
      <c r="C2827" s="687" t="s">
        <v>67</v>
      </c>
      <c r="D2827" s="589"/>
      <c r="E2827" s="589"/>
      <c r="F2827" s="596"/>
      <c r="G2827" s="195" t="s">
        <v>27</v>
      </c>
      <c r="H2827" s="131"/>
    </row>
    <row r="2828" spans="1:8" ht="12.75" customHeight="1">
      <c r="A2828" s="182" t="s">
        <v>830</v>
      </c>
      <c r="B2828" s="183" t="s">
        <v>831</v>
      </c>
      <c r="C2828" s="688" t="s">
        <v>832</v>
      </c>
      <c r="D2828" s="689"/>
      <c r="E2828" s="689"/>
      <c r="F2828" s="149" t="e">
        <f>G2847</f>
        <v>#REF!</v>
      </c>
      <c r="G2828" s="196" t="e">
        <f>D2837</f>
        <v>#REF!</v>
      </c>
      <c r="H2828" s="131"/>
    </row>
    <row r="2829" spans="1:8" ht="12.75" customHeight="1">
      <c r="A2829" s="690" t="s">
        <v>395</v>
      </c>
      <c r="B2829" s="689"/>
      <c r="C2829" s="689"/>
      <c r="D2829" s="689"/>
      <c r="E2829" s="689"/>
      <c r="F2829" s="689"/>
      <c r="G2829" s="591"/>
      <c r="H2829" s="131"/>
    </row>
    <row r="2830" spans="1:8" ht="12.75" customHeight="1">
      <c r="A2830" s="152" t="s">
        <v>381</v>
      </c>
      <c r="B2830" s="152" t="s">
        <v>32</v>
      </c>
      <c r="C2830" s="153" t="s">
        <v>396</v>
      </c>
      <c r="D2830" s="152" t="s">
        <v>127</v>
      </c>
      <c r="E2830" s="154" t="s">
        <v>68</v>
      </c>
      <c r="F2830" s="155" t="s">
        <v>397</v>
      </c>
      <c r="G2830" s="155" t="s">
        <v>398</v>
      </c>
      <c r="H2830" s="131"/>
    </row>
    <row r="2831" spans="1:8" ht="12.75" customHeight="1">
      <c r="A2831" s="156"/>
      <c r="B2831" s="156"/>
      <c r="C2831" s="157"/>
      <c r="D2831" s="156"/>
      <c r="E2831" s="158"/>
      <c r="F2831" s="159"/>
      <c r="G2831" s="159"/>
      <c r="H2831" s="131"/>
    </row>
    <row r="2832" spans="1:8" ht="12.75" customHeight="1">
      <c r="A2832" s="156"/>
      <c r="B2832" s="156"/>
      <c r="C2832" s="157"/>
      <c r="D2832" s="156"/>
      <c r="E2832" s="158"/>
      <c r="F2832" s="159"/>
      <c r="G2832" s="159"/>
      <c r="H2832" s="131"/>
    </row>
    <row r="2833" spans="1:8" ht="12.75" customHeight="1">
      <c r="A2833" s="684" t="s">
        <v>399</v>
      </c>
      <c r="B2833" s="585"/>
      <c r="C2833" s="585"/>
      <c r="D2833" s="585"/>
      <c r="E2833" s="585"/>
      <c r="F2833" s="586"/>
      <c r="G2833" s="160" t="str">
        <f>IF(F2831="","",(SUM(G2831:G2832)))</f>
        <v/>
      </c>
      <c r="H2833" s="131"/>
    </row>
    <row r="2834" spans="1:8" ht="12.75" customHeight="1">
      <c r="A2834" s="161"/>
      <c r="B2834" s="162"/>
      <c r="C2834" s="163"/>
      <c r="D2834" s="164"/>
      <c r="E2834" s="165"/>
      <c r="F2834" s="166"/>
      <c r="G2834" s="167"/>
      <c r="H2834" s="131"/>
    </row>
    <row r="2835" spans="1:8" ht="12.75" customHeight="1">
      <c r="A2835" s="683" t="s">
        <v>386</v>
      </c>
      <c r="B2835" s="585"/>
      <c r="C2835" s="585"/>
      <c r="D2835" s="585"/>
      <c r="E2835" s="585"/>
      <c r="F2835" s="585"/>
      <c r="G2835" s="586"/>
      <c r="H2835" s="131"/>
    </row>
    <row r="2836" spans="1:8" ht="12.75" customHeight="1">
      <c r="A2836" s="152" t="s">
        <v>381</v>
      </c>
      <c r="B2836" s="152" t="s">
        <v>32</v>
      </c>
      <c r="C2836" s="153" t="s">
        <v>396</v>
      </c>
      <c r="D2836" s="152" t="s">
        <v>127</v>
      </c>
      <c r="E2836" s="154" t="s">
        <v>68</v>
      </c>
      <c r="F2836" s="155" t="s">
        <v>397</v>
      </c>
      <c r="G2836" s="155" t="s">
        <v>398</v>
      </c>
      <c r="H2836" s="131"/>
    </row>
    <row r="2837" spans="1:8" ht="12.75" customHeight="1">
      <c r="A2837" s="156" t="s">
        <v>418</v>
      </c>
      <c r="B2837" s="156" t="s">
        <v>833</v>
      </c>
      <c r="C2837" s="157" t="e">
        <f>VLOOKUP(B2837,#REF!,2,0)</f>
        <v>#REF!</v>
      </c>
      <c r="D2837" s="156" t="e">
        <f>VLOOKUP(B2837,#REF!,3,0)</f>
        <v>#REF!</v>
      </c>
      <c r="E2837" s="158">
        <v>1</v>
      </c>
      <c r="F2837" s="159" t="e">
        <f>VLOOKUP(B2837,#REF!,13,0)</f>
        <v>#REF!</v>
      </c>
      <c r="G2837" s="159" t="e">
        <f>IF(D2837="","",E2837*F2837)</f>
        <v>#REF!</v>
      </c>
      <c r="H2837" s="131"/>
    </row>
    <row r="2838" spans="1:8" ht="12.75" customHeight="1">
      <c r="A2838" s="156"/>
      <c r="B2838" s="156"/>
      <c r="C2838" s="157"/>
      <c r="D2838" s="156"/>
      <c r="E2838" s="158"/>
      <c r="F2838" s="159"/>
      <c r="G2838" s="159"/>
      <c r="H2838" s="131"/>
    </row>
    <row r="2839" spans="1:8" ht="12.75" customHeight="1">
      <c r="A2839" s="684" t="s">
        <v>399</v>
      </c>
      <c r="B2839" s="585"/>
      <c r="C2839" s="585"/>
      <c r="D2839" s="585"/>
      <c r="E2839" s="585"/>
      <c r="F2839" s="586"/>
      <c r="G2839" s="160" t="e">
        <f>IF(F2837="","",(SUM(G2837:G2838)))</f>
        <v>#REF!</v>
      </c>
      <c r="H2839" s="131"/>
    </row>
    <row r="2840" spans="1:8" ht="12.75" customHeight="1">
      <c r="A2840" s="161"/>
      <c r="B2840" s="162"/>
      <c r="C2840" s="168"/>
      <c r="D2840" s="162"/>
      <c r="E2840" s="169"/>
      <c r="F2840" s="170"/>
      <c r="G2840" s="167"/>
      <c r="H2840" s="131"/>
    </row>
    <row r="2841" spans="1:8" ht="12.75" customHeight="1">
      <c r="A2841" s="683" t="s">
        <v>400</v>
      </c>
      <c r="B2841" s="585"/>
      <c r="C2841" s="585"/>
      <c r="D2841" s="585"/>
      <c r="E2841" s="585"/>
      <c r="F2841" s="585"/>
      <c r="G2841" s="586"/>
      <c r="H2841" s="131"/>
    </row>
    <row r="2842" spans="1:8" ht="12.75" customHeight="1">
      <c r="A2842" s="152" t="s">
        <v>381</v>
      </c>
      <c r="B2842" s="152" t="s">
        <v>32</v>
      </c>
      <c r="C2842" s="153" t="s">
        <v>396</v>
      </c>
      <c r="D2842" s="152" t="s">
        <v>127</v>
      </c>
      <c r="E2842" s="154" t="s">
        <v>68</v>
      </c>
      <c r="F2842" s="155" t="s">
        <v>397</v>
      </c>
      <c r="G2842" s="155" t="s">
        <v>398</v>
      </c>
      <c r="H2842" s="131"/>
    </row>
    <row r="2843" spans="1:8" ht="12.75" customHeight="1">
      <c r="A2843" s="156"/>
      <c r="B2843" s="156"/>
      <c r="C2843" s="157" t="str">
        <f>IF(B2843="","",IF(A2843="SINAPI",VLOOKUP(B2843,#REF!,2,0),IF(A2843="COTAÇÃO",VLOOKUP(B2843,#REF!,2,0))))</f>
        <v/>
      </c>
      <c r="D2843" s="156" t="str">
        <f>IF(B2843="","",IF(A2843="SINAPI",VLOOKUP(B2843,#REF!,3,0),IF(A2843="COTAÇÃO",VLOOKUP(B2843,#REF!,3,0))))</f>
        <v/>
      </c>
      <c r="E2843" s="158"/>
      <c r="F2843" s="159" t="str">
        <f>IF(B2843="","",IF('Planilha Orçamentária'!$H$2="NÃO DESONERADO",(IF(A2843="SINAPI",VLOOKUP(B2843,#REF!,4,0),IF(A2843="ORSE",VLOOKUP(B2843,#REF!,4,0),IF(A2843="COTAÇÃO",VLOOKUP(B2843,#REF!,13,0))))),(IF(A2843="SINAPI",VLOOKUP(B2843,#REF!,4,0),IF(A2843="ORSE",VLOOKUP(B2843,#REF!,4,0),IF(A2843="COTAÇÃO",VLOOKUP(B2843,#REF!,13,0)))))))</f>
        <v/>
      </c>
      <c r="G2843" s="159" t="str">
        <f t="shared" ref="G2843:G2844" si="90">IF(D2843="","",E2843*F2843)</f>
        <v/>
      </c>
      <c r="H2843" s="131"/>
    </row>
    <row r="2844" spans="1:8" ht="12.75" customHeight="1">
      <c r="A2844" s="156"/>
      <c r="B2844" s="156"/>
      <c r="C2844" s="157" t="str">
        <f>IF(B2844="","",IF(A2844="SINAPI",VLOOKUP(B2844,#REF!,2,0),IF(A2844="COTAÇÃO",VLOOKUP(B2844,#REF!,2,0))))</f>
        <v/>
      </c>
      <c r="D2844" s="156" t="str">
        <f>IF(B2844="","",IF(A2844="SINAPI",VLOOKUP(B2844,#REF!,3,0),IF(A2844="COTAÇÃO",VLOOKUP(B2844,#REF!,3,0))))</f>
        <v/>
      </c>
      <c r="E2844" s="158"/>
      <c r="F2844" s="159" t="str">
        <f>IF(B2844="","",IF('Planilha Orçamentária'!$H$2="NÃO DESONERADO",(IF(A2844="SINAPI",VLOOKUP(B2844,#REF!,4,0),IF(A2844="ORSE",VLOOKUP(B2844,#REF!,4,0),IF(A2844="COTAÇÃO",VLOOKUP(B2844,#REF!,13,0))))),(IF(A2844="SINAPI",VLOOKUP(B2844,#REF!,4,0),IF(A2844="ORSE",VLOOKUP(B2844,#REF!,4,0),IF(A2844="COTAÇÃO",VLOOKUP(B2844,#REF!,13,0)))))))</f>
        <v/>
      </c>
      <c r="G2844" s="159" t="str">
        <f t="shared" si="90"/>
        <v/>
      </c>
      <c r="H2844" s="131"/>
    </row>
    <row r="2845" spans="1:8" ht="12.75" customHeight="1">
      <c r="A2845" s="684" t="s">
        <v>399</v>
      </c>
      <c r="B2845" s="585"/>
      <c r="C2845" s="585"/>
      <c r="D2845" s="585"/>
      <c r="E2845" s="585"/>
      <c r="F2845" s="586"/>
      <c r="G2845" s="160" t="str">
        <f>IF(F2843="","",(SUM(G2843:G2844)))</f>
        <v/>
      </c>
      <c r="H2845" s="131"/>
    </row>
    <row r="2846" spans="1:8" ht="12.75" customHeight="1">
      <c r="A2846" s="161"/>
      <c r="B2846" s="162"/>
      <c r="C2846" s="171"/>
      <c r="D2846" s="172"/>
      <c r="E2846" s="173"/>
      <c r="F2846" s="174"/>
      <c r="G2846" s="175"/>
      <c r="H2846" s="131"/>
    </row>
    <row r="2847" spans="1:8" ht="12.75" customHeight="1">
      <c r="A2847" s="685" t="s">
        <v>401</v>
      </c>
      <c r="B2847" s="585"/>
      <c r="C2847" s="585"/>
      <c r="D2847" s="585"/>
      <c r="E2847" s="585"/>
      <c r="F2847" s="686"/>
      <c r="G2847" s="176" t="e">
        <f>SUM(G2833,G2839,G2845)</f>
        <v>#REF!</v>
      </c>
      <c r="H2847" s="131"/>
    </row>
    <row r="2848" spans="1:8" ht="12.75" customHeight="1">
      <c r="A2848" s="197"/>
      <c r="B2848" s="197"/>
      <c r="C2848" s="197"/>
      <c r="D2848" s="197"/>
      <c r="E2848" s="197"/>
      <c r="F2848" s="197"/>
      <c r="G2848" s="238"/>
      <c r="H2848" s="131"/>
    </row>
    <row r="2849" spans="1:8" ht="12.75" customHeight="1">
      <c r="A2849" s="197"/>
      <c r="B2849" s="197"/>
      <c r="C2849" s="197"/>
      <c r="D2849" s="197"/>
      <c r="E2849" s="197"/>
      <c r="F2849" s="197"/>
      <c r="G2849" s="238"/>
      <c r="H2849" s="131"/>
    </row>
    <row r="2850" spans="1:8" ht="12.75" customHeight="1">
      <c r="A2850" s="17"/>
      <c r="B2850" s="18"/>
      <c r="C2850" s="116"/>
      <c r="D2850" s="18"/>
      <c r="E2850" s="18"/>
      <c r="F2850" s="128"/>
      <c r="G2850" s="31"/>
      <c r="H2850" s="131"/>
    </row>
    <row r="2851" spans="1:8" ht="12.75" customHeight="1">
      <c r="A2851" s="193" t="s">
        <v>32</v>
      </c>
      <c r="B2851" s="194" t="s">
        <v>24</v>
      </c>
      <c r="C2851" s="687" t="s">
        <v>67</v>
      </c>
      <c r="D2851" s="589"/>
      <c r="E2851" s="589"/>
      <c r="F2851" s="596"/>
      <c r="G2851" s="195" t="s">
        <v>27</v>
      </c>
      <c r="H2851" s="131"/>
    </row>
    <row r="2852" spans="1:8" ht="12.75" customHeight="1">
      <c r="A2852" s="182" t="s">
        <v>834</v>
      </c>
      <c r="B2852" s="183" t="s">
        <v>835</v>
      </c>
      <c r="C2852" s="688" t="s">
        <v>836</v>
      </c>
      <c r="D2852" s="689"/>
      <c r="E2852" s="689"/>
      <c r="F2852" s="149" t="e">
        <f>G2871</f>
        <v>#REF!</v>
      </c>
      <c r="G2852" s="196" t="e">
        <f>D2861</f>
        <v>#REF!</v>
      </c>
      <c r="H2852" s="131"/>
    </row>
    <row r="2853" spans="1:8" ht="12.75" customHeight="1">
      <c r="A2853" s="690" t="s">
        <v>395</v>
      </c>
      <c r="B2853" s="689"/>
      <c r="C2853" s="689"/>
      <c r="D2853" s="689"/>
      <c r="E2853" s="689"/>
      <c r="F2853" s="689"/>
      <c r="G2853" s="591"/>
      <c r="H2853" s="131"/>
    </row>
    <row r="2854" spans="1:8" ht="12.75" customHeight="1">
      <c r="A2854" s="152" t="s">
        <v>381</v>
      </c>
      <c r="B2854" s="152" t="s">
        <v>32</v>
      </c>
      <c r="C2854" s="153" t="s">
        <v>396</v>
      </c>
      <c r="D2854" s="152" t="s">
        <v>127</v>
      </c>
      <c r="E2854" s="154" t="s">
        <v>68</v>
      </c>
      <c r="F2854" s="155" t="s">
        <v>397</v>
      </c>
      <c r="G2854" s="155" t="s">
        <v>398</v>
      </c>
      <c r="H2854" s="131"/>
    </row>
    <row r="2855" spans="1:8" ht="12.75" customHeight="1">
      <c r="A2855" s="156"/>
      <c r="B2855" s="156"/>
      <c r="C2855" s="157"/>
      <c r="D2855" s="156"/>
      <c r="E2855" s="158"/>
      <c r="F2855" s="159"/>
      <c r="G2855" s="159"/>
      <c r="H2855" s="131"/>
    </row>
    <row r="2856" spans="1:8" ht="12.75" customHeight="1">
      <c r="A2856" s="156"/>
      <c r="B2856" s="156"/>
      <c r="C2856" s="157"/>
      <c r="D2856" s="156"/>
      <c r="E2856" s="158"/>
      <c r="F2856" s="159"/>
      <c r="G2856" s="159"/>
      <c r="H2856" s="131"/>
    </row>
    <row r="2857" spans="1:8" ht="12.75" customHeight="1">
      <c r="A2857" s="684" t="s">
        <v>399</v>
      </c>
      <c r="B2857" s="585"/>
      <c r="C2857" s="585"/>
      <c r="D2857" s="585"/>
      <c r="E2857" s="585"/>
      <c r="F2857" s="586"/>
      <c r="G2857" s="160" t="str">
        <f>IF(F2855="","",(SUM(G2855:G2856)))</f>
        <v/>
      </c>
      <c r="H2857" s="131"/>
    </row>
    <row r="2858" spans="1:8" ht="12.75" customHeight="1">
      <c r="A2858" s="161"/>
      <c r="B2858" s="162"/>
      <c r="C2858" s="163"/>
      <c r="D2858" s="164"/>
      <c r="E2858" s="165"/>
      <c r="F2858" s="166"/>
      <c r="G2858" s="167"/>
      <c r="H2858" s="131"/>
    </row>
    <row r="2859" spans="1:8" ht="12.75" customHeight="1">
      <c r="A2859" s="683" t="s">
        <v>386</v>
      </c>
      <c r="B2859" s="585"/>
      <c r="C2859" s="585"/>
      <c r="D2859" s="585"/>
      <c r="E2859" s="585"/>
      <c r="F2859" s="585"/>
      <c r="G2859" s="586"/>
      <c r="H2859" s="131"/>
    </row>
    <row r="2860" spans="1:8" ht="12.75" customHeight="1">
      <c r="A2860" s="152" t="s">
        <v>381</v>
      </c>
      <c r="B2860" s="152" t="s">
        <v>32</v>
      </c>
      <c r="C2860" s="153" t="s">
        <v>396</v>
      </c>
      <c r="D2860" s="152" t="s">
        <v>127</v>
      </c>
      <c r="E2860" s="154" t="s">
        <v>68</v>
      </c>
      <c r="F2860" s="155" t="s">
        <v>397</v>
      </c>
      <c r="G2860" s="155" t="s">
        <v>398</v>
      </c>
      <c r="H2860" s="131"/>
    </row>
    <row r="2861" spans="1:8" ht="12.75" customHeight="1">
      <c r="A2861" s="156" t="s">
        <v>418</v>
      </c>
      <c r="B2861" s="156" t="s">
        <v>837</v>
      </c>
      <c r="C2861" s="157" t="e">
        <f>VLOOKUP(B2861,#REF!,2,0)</f>
        <v>#REF!</v>
      </c>
      <c r="D2861" s="156" t="e">
        <f>VLOOKUP(B2861,#REF!,3,0)</f>
        <v>#REF!</v>
      </c>
      <c r="E2861" s="158">
        <v>1</v>
      </c>
      <c r="F2861" s="159" t="e">
        <f>VLOOKUP(B2861,#REF!,13,0)</f>
        <v>#REF!</v>
      </c>
      <c r="G2861" s="159" t="e">
        <f>IF(D2861="","",E2861*F2861)</f>
        <v>#REF!</v>
      </c>
      <c r="H2861" s="131"/>
    </row>
    <row r="2862" spans="1:8" ht="12.75" customHeight="1">
      <c r="A2862" s="156"/>
      <c r="B2862" s="156"/>
      <c r="C2862" s="157"/>
      <c r="D2862" s="156"/>
      <c r="E2862" s="158"/>
      <c r="F2862" s="159"/>
      <c r="G2862" s="159"/>
      <c r="H2862" s="131"/>
    </row>
    <row r="2863" spans="1:8" ht="12.75" customHeight="1">
      <c r="A2863" s="684" t="s">
        <v>399</v>
      </c>
      <c r="B2863" s="585"/>
      <c r="C2863" s="585"/>
      <c r="D2863" s="585"/>
      <c r="E2863" s="585"/>
      <c r="F2863" s="586"/>
      <c r="G2863" s="160" t="e">
        <f>IF(F2861="","",(SUM(G2861:G2862)))</f>
        <v>#REF!</v>
      </c>
      <c r="H2863" s="131"/>
    </row>
    <row r="2864" spans="1:8" ht="12.75" customHeight="1">
      <c r="A2864" s="161"/>
      <c r="B2864" s="162"/>
      <c r="C2864" s="168"/>
      <c r="D2864" s="162"/>
      <c r="E2864" s="169"/>
      <c r="F2864" s="170"/>
      <c r="G2864" s="167"/>
      <c r="H2864" s="131"/>
    </row>
    <row r="2865" spans="1:8" ht="12.75" customHeight="1">
      <c r="A2865" s="683" t="s">
        <v>400</v>
      </c>
      <c r="B2865" s="585"/>
      <c r="C2865" s="585"/>
      <c r="D2865" s="585"/>
      <c r="E2865" s="585"/>
      <c r="F2865" s="585"/>
      <c r="G2865" s="586"/>
      <c r="H2865" s="131"/>
    </row>
    <row r="2866" spans="1:8" ht="12.75" customHeight="1">
      <c r="A2866" s="152" t="s">
        <v>381</v>
      </c>
      <c r="B2866" s="152" t="s">
        <v>32</v>
      </c>
      <c r="C2866" s="153" t="s">
        <v>396</v>
      </c>
      <c r="D2866" s="152" t="s">
        <v>127</v>
      </c>
      <c r="E2866" s="154" t="s">
        <v>68</v>
      </c>
      <c r="F2866" s="155" t="s">
        <v>397</v>
      </c>
      <c r="G2866" s="155" t="s">
        <v>398</v>
      </c>
      <c r="H2866" s="131"/>
    </row>
    <row r="2867" spans="1:8" ht="12.75" customHeight="1">
      <c r="A2867" s="156"/>
      <c r="B2867" s="156"/>
      <c r="C2867" s="157" t="str">
        <f>IF(B2867="","",IF(A2867="SINAPI",VLOOKUP(B2867,#REF!,2,0),IF(A2867="COTAÇÃO",VLOOKUP(B2867,#REF!,2,0))))</f>
        <v/>
      </c>
      <c r="D2867" s="156" t="str">
        <f>IF(B2867="","",IF(A2867="SINAPI",VLOOKUP(B2867,#REF!,3,0),IF(A2867="COTAÇÃO",VLOOKUP(B2867,#REF!,3,0))))</f>
        <v/>
      </c>
      <c r="E2867" s="158"/>
      <c r="F2867" s="159" t="str">
        <f>IF(B2867="","",IF('Planilha Orçamentária'!$H$2="NÃO DESONERADO",(IF(A2867="SINAPI",VLOOKUP(B2867,#REF!,4,0),IF(A2867="ORSE",VLOOKUP(B2867,#REF!,4,0),IF(A2867="COTAÇÃO",VLOOKUP(B2867,#REF!,13,0))))),(IF(A2867="SINAPI",VLOOKUP(B2867,#REF!,4,0),IF(A2867="ORSE",VLOOKUP(B2867,#REF!,4,0),IF(A2867="COTAÇÃO",VLOOKUP(B2867,#REF!,13,0)))))))</f>
        <v/>
      </c>
      <c r="G2867" s="159" t="str">
        <f t="shared" ref="G2867:G2868" si="91">IF(D2867="","",E2867*F2867)</f>
        <v/>
      </c>
      <c r="H2867" s="131"/>
    </row>
    <row r="2868" spans="1:8" ht="12.75" customHeight="1">
      <c r="A2868" s="156"/>
      <c r="B2868" s="156"/>
      <c r="C2868" s="157" t="str">
        <f>IF(B2868="","",IF(A2868="SINAPI",VLOOKUP(B2868,#REF!,2,0),IF(A2868="COTAÇÃO",VLOOKUP(B2868,#REF!,2,0))))</f>
        <v/>
      </c>
      <c r="D2868" s="156" t="str">
        <f>IF(B2868="","",IF(A2868="SINAPI",VLOOKUP(B2868,#REF!,3,0),IF(A2868="COTAÇÃO",VLOOKUP(B2868,#REF!,3,0))))</f>
        <v/>
      </c>
      <c r="E2868" s="158"/>
      <c r="F2868" s="159" t="str">
        <f>IF(B2868="","",IF('Planilha Orçamentária'!$H$2="NÃO DESONERADO",(IF(A2868="SINAPI",VLOOKUP(B2868,#REF!,4,0),IF(A2868="ORSE",VLOOKUP(B2868,#REF!,4,0),IF(A2868="COTAÇÃO",VLOOKUP(B2868,#REF!,13,0))))),(IF(A2868="SINAPI",VLOOKUP(B2868,#REF!,4,0),IF(A2868="ORSE",VLOOKUP(B2868,#REF!,4,0),IF(A2868="COTAÇÃO",VLOOKUP(B2868,#REF!,13,0)))))))</f>
        <v/>
      </c>
      <c r="G2868" s="159" t="str">
        <f t="shared" si="91"/>
        <v/>
      </c>
      <c r="H2868" s="131"/>
    </row>
    <row r="2869" spans="1:8" ht="12.75" customHeight="1">
      <c r="A2869" s="684" t="s">
        <v>399</v>
      </c>
      <c r="B2869" s="585"/>
      <c r="C2869" s="585"/>
      <c r="D2869" s="585"/>
      <c r="E2869" s="585"/>
      <c r="F2869" s="586"/>
      <c r="G2869" s="160" t="str">
        <f>IF(F2867="","",(SUM(G2867:G2868)))</f>
        <v/>
      </c>
      <c r="H2869" s="131"/>
    </row>
    <row r="2870" spans="1:8" ht="12.75" customHeight="1">
      <c r="A2870" s="161"/>
      <c r="B2870" s="162"/>
      <c r="C2870" s="171"/>
      <c r="D2870" s="172"/>
      <c r="E2870" s="173"/>
      <c r="F2870" s="174"/>
      <c r="G2870" s="175"/>
      <c r="H2870" s="131"/>
    </row>
    <row r="2871" spans="1:8" ht="12.75" customHeight="1">
      <c r="A2871" s="685" t="s">
        <v>401</v>
      </c>
      <c r="B2871" s="585"/>
      <c r="C2871" s="585"/>
      <c r="D2871" s="585"/>
      <c r="E2871" s="585"/>
      <c r="F2871" s="686"/>
      <c r="G2871" s="176" t="e">
        <f>SUM(G2857,G2863,G2869)</f>
        <v>#REF!</v>
      </c>
      <c r="H2871" s="131"/>
    </row>
    <row r="2872" spans="1:8" ht="12.75" customHeight="1">
      <c r="A2872" s="197"/>
      <c r="B2872" s="197"/>
      <c r="C2872" s="197"/>
      <c r="D2872" s="197"/>
      <c r="E2872" s="197"/>
      <c r="F2872" s="197"/>
      <c r="G2872" s="238"/>
      <c r="H2872" s="131"/>
    </row>
    <row r="2873" spans="1:8" ht="12.75" customHeight="1">
      <c r="A2873" s="197"/>
      <c r="B2873" s="197"/>
      <c r="C2873" s="197"/>
      <c r="D2873" s="197"/>
      <c r="E2873" s="197"/>
      <c r="F2873" s="197"/>
      <c r="G2873" s="238"/>
      <c r="H2873" s="131"/>
    </row>
    <row r="2874" spans="1:8" ht="12.75" customHeight="1">
      <c r="A2874" s="17"/>
      <c r="B2874" s="18"/>
      <c r="C2874" s="116"/>
      <c r="D2874" s="18"/>
      <c r="E2874" s="18"/>
      <c r="F2874" s="128"/>
      <c r="G2874" s="31"/>
      <c r="H2874" s="131"/>
    </row>
    <row r="2875" spans="1:8" ht="12.75" customHeight="1">
      <c r="A2875" s="193" t="s">
        <v>32</v>
      </c>
      <c r="B2875" s="194" t="s">
        <v>24</v>
      </c>
      <c r="C2875" s="687" t="s">
        <v>67</v>
      </c>
      <c r="D2875" s="589"/>
      <c r="E2875" s="589"/>
      <c r="F2875" s="596"/>
      <c r="G2875" s="195" t="s">
        <v>27</v>
      </c>
      <c r="H2875" s="131"/>
    </row>
    <row r="2876" spans="1:8" ht="12.75" customHeight="1">
      <c r="A2876" s="182" t="s">
        <v>838</v>
      </c>
      <c r="B2876" s="183" t="s">
        <v>839</v>
      </c>
      <c r="C2876" s="688" t="s">
        <v>840</v>
      </c>
      <c r="D2876" s="689"/>
      <c r="E2876" s="689"/>
      <c r="F2876" s="149" t="e">
        <f>G2895</f>
        <v>#REF!</v>
      </c>
      <c r="G2876" s="196" t="e">
        <f>D2885</f>
        <v>#REF!</v>
      </c>
      <c r="H2876" s="131"/>
    </row>
    <row r="2877" spans="1:8" ht="12.75" customHeight="1">
      <c r="A2877" s="690" t="s">
        <v>395</v>
      </c>
      <c r="B2877" s="689"/>
      <c r="C2877" s="689"/>
      <c r="D2877" s="689"/>
      <c r="E2877" s="689"/>
      <c r="F2877" s="689"/>
      <c r="G2877" s="591"/>
      <c r="H2877" s="131"/>
    </row>
    <row r="2878" spans="1:8" ht="12.75" customHeight="1">
      <c r="A2878" s="152" t="s">
        <v>381</v>
      </c>
      <c r="B2878" s="152" t="s">
        <v>32</v>
      </c>
      <c r="C2878" s="153" t="s">
        <v>396</v>
      </c>
      <c r="D2878" s="152" t="s">
        <v>127</v>
      </c>
      <c r="E2878" s="154" t="s">
        <v>68</v>
      </c>
      <c r="F2878" s="155" t="s">
        <v>397</v>
      </c>
      <c r="G2878" s="155" t="s">
        <v>398</v>
      </c>
      <c r="H2878" s="131"/>
    </row>
    <row r="2879" spans="1:8" ht="12.75" customHeight="1">
      <c r="A2879" s="156"/>
      <c r="B2879" s="156"/>
      <c r="C2879" s="157"/>
      <c r="D2879" s="156"/>
      <c r="E2879" s="158"/>
      <c r="F2879" s="159"/>
      <c r="G2879" s="159"/>
      <c r="H2879" s="131"/>
    </row>
    <row r="2880" spans="1:8" ht="12.75" customHeight="1">
      <c r="A2880" s="156"/>
      <c r="B2880" s="156"/>
      <c r="C2880" s="157"/>
      <c r="D2880" s="156"/>
      <c r="E2880" s="158"/>
      <c r="F2880" s="159"/>
      <c r="G2880" s="159"/>
      <c r="H2880" s="131"/>
    </row>
    <row r="2881" spans="1:8" ht="12.75" customHeight="1">
      <c r="A2881" s="684" t="s">
        <v>399</v>
      </c>
      <c r="B2881" s="585"/>
      <c r="C2881" s="585"/>
      <c r="D2881" s="585"/>
      <c r="E2881" s="585"/>
      <c r="F2881" s="586"/>
      <c r="G2881" s="160" t="str">
        <f>IF(F2879="","",(SUM(G2879:G2880)))</f>
        <v/>
      </c>
      <c r="H2881" s="131"/>
    </row>
    <row r="2882" spans="1:8" ht="12.75" customHeight="1">
      <c r="A2882" s="161"/>
      <c r="B2882" s="162"/>
      <c r="C2882" s="163"/>
      <c r="D2882" s="164"/>
      <c r="E2882" s="165"/>
      <c r="F2882" s="166"/>
      <c r="G2882" s="167"/>
      <c r="H2882" s="131"/>
    </row>
    <row r="2883" spans="1:8" ht="12.75" customHeight="1">
      <c r="A2883" s="683" t="s">
        <v>386</v>
      </c>
      <c r="B2883" s="585"/>
      <c r="C2883" s="585"/>
      <c r="D2883" s="585"/>
      <c r="E2883" s="585"/>
      <c r="F2883" s="585"/>
      <c r="G2883" s="586"/>
      <c r="H2883" s="131"/>
    </row>
    <row r="2884" spans="1:8" ht="12.75" customHeight="1">
      <c r="A2884" s="152" t="s">
        <v>381</v>
      </c>
      <c r="B2884" s="152" t="s">
        <v>32</v>
      </c>
      <c r="C2884" s="153" t="s">
        <v>396</v>
      </c>
      <c r="D2884" s="152" t="s">
        <v>127</v>
      </c>
      <c r="E2884" s="154" t="s">
        <v>68</v>
      </c>
      <c r="F2884" s="155" t="s">
        <v>397</v>
      </c>
      <c r="G2884" s="155" t="s">
        <v>398</v>
      </c>
      <c r="H2884" s="131"/>
    </row>
    <row r="2885" spans="1:8" ht="12.75" customHeight="1">
      <c r="A2885" s="156" t="s">
        <v>418</v>
      </c>
      <c r="B2885" s="156" t="s">
        <v>841</v>
      </c>
      <c r="C2885" s="157" t="e">
        <f>VLOOKUP(B2885,#REF!,2,0)</f>
        <v>#REF!</v>
      </c>
      <c r="D2885" s="156" t="e">
        <f>VLOOKUP(B2885,#REF!,3,0)</f>
        <v>#REF!</v>
      </c>
      <c r="E2885" s="158">
        <v>1</v>
      </c>
      <c r="F2885" s="159" t="e">
        <f>VLOOKUP(B2885,#REF!,13,0)</f>
        <v>#REF!</v>
      </c>
      <c r="G2885" s="159" t="e">
        <f>IF(D2885="","",E2885*F2885)</f>
        <v>#REF!</v>
      </c>
      <c r="H2885" s="131"/>
    </row>
    <row r="2886" spans="1:8" ht="12.75" customHeight="1">
      <c r="A2886" s="156"/>
      <c r="B2886" s="156"/>
      <c r="C2886" s="157"/>
      <c r="D2886" s="156"/>
      <c r="E2886" s="158"/>
      <c r="F2886" s="159"/>
      <c r="G2886" s="159"/>
      <c r="H2886" s="131"/>
    </row>
    <row r="2887" spans="1:8" ht="12.75" customHeight="1">
      <c r="A2887" s="684" t="s">
        <v>399</v>
      </c>
      <c r="B2887" s="585"/>
      <c r="C2887" s="585"/>
      <c r="D2887" s="585"/>
      <c r="E2887" s="585"/>
      <c r="F2887" s="586"/>
      <c r="G2887" s="160" t="e">
        <f>IF(F2885="","",(SUM(G2885:G2886)))</f>
        <v>#REF!</v>
      </c>
      <c r="H2887" s="131"/>
    </row>
    <row r="2888" spans="1:8" ht="12.75" customHeight="1">
      <c r="A2888" s="161"/>
      <c r="B2888" s="162"/>
      <c r="C2888" s="168"/>
      <c r="D2888" s="162"/>
      <c r="E2888" s="169"/>
      <c r="F2888" s="170"/>
      <c r="G2888" s="167"/>
      <c r="H2888" s="131"/>
    </row>
    <row r="2889" spans="1:8" ht="12.75" customHeight="1">
      <c r="A2889" s="683" t="s">
        <v>400</v>
      </c>
      <c r="B2889" s="585"/>
      <c r="C2889" s="585"/>
      <c r="D2889" s="585"/>
      <c r="E2889" s="585"/>
      <c r="F2889" s="585"/>
      <c r="G2889" s="586"/>
      <c r="H2889" s="131"/>
    </row>
    <row r="2890" spans="1:8" ht="12.75" customHeight="1">
      <c r="A2890" s="152" t="s">
        <v>381</v>
      </c>
      <c r="B2890" s="152" t="s">
        <v>32</v>
      </c>
      <c r="C2890" s="153" t="s">
        <v>396</v>
      </c>
      <c r="D2890" s="152" t="s">
        <v>127</v>
      </c>
      <c r="E2890" s="154" t="s">
        <v>68</v>
      </c>
      <c r="F2890" s="155" t="s">
        <v>397</v>
      </c>
      <c r="G2890" s="155" t="s">
        <v>398</v>
      </c>
      <c r="H2890" s="131"/>
    </row>
    <row r="2891" spans="1:8" ht="12.75" customHeight="1">
      <c r="A2891" s="156"/>
      <c r="B2891" s="156"/>
      <c r="C2891" s="157" t="str">
        <f>IF(B2891="","",IF(A2891="SINAPI",VLOOKUP(B2891,#REF!,2,0),IF(A2891="COTAÇÃO",VLOOKUP(B2891,#REF!,2,0))))</f>
        <v/>
      </c>
      <c r="D2891" s="156" t="str">
        <f>IF(B2891="","",IF(A2891="SINAPI",VLOOKUP(B2891,#REF!,3,0),IF(A2891="COTAÇÃO",VLOOKUP(B2891,#REF!,3,0))))</f>
        <v/>
      </c>
      <c r="E2891" s="158"/>
      <c r="F2891" s="159" t="str">
        <f>IF(B2891="","",IF('Planilha Orçamentária'!$H$2="NÃO DESONERADO",(IF(A2891="SINAPI",VLOOKUP(B2891,#REF!,4,0),IF(A2891="ORSE",VLOOKUP(B2891,#REF!,4,0),IF(A2891="COTAÇÃO",VLOOKUP(B2891,#REF!,13,0))))),(IF(A2891="SINAPI",VLOOKUP(B2891,#REF!,4,0),IF(A2891="ORSE",VLOOKUP(B2891,#REF!,4,0),IF(A2891="COTAÇÃO",VLOOKUP(B2891,#REF!,13,0)))))))</f>
        <v/>
      </c>
      <c r="G2891" s="159" t="str">
        <f t="shared" ref="G2891:G2892" si="92">IF(D2891="","",E2891*F2891)</f>
        <v/>
      </c>
      <c r="H2891" s="131"/>
    </row>
    <row r="2892" spans="1:8" ht="12.75" customHeight="1">
      <c r="A2892" s="156"/>
      <c r="B2892" s="156"/>
      <c r="C2892" s="157" t="str">
        <f>IF(B2892="","",IF(A2892="SINAPI",VLOOKUP(B2892,#REF!,2,0),IF(A2892="COTAÇÃO",VLOOKUP(B2892,#REF!,2,0))))</f>
        <v/>
      </c>
      <c r="D2892" s="156" t="str">
        <f>IF(B2892="","",IF(A2892="SINAPI",VLOOKUP(B2892,#REF!,3,0),IF(A2892="COTAÇÃO",VLOOKUP(B2892,#REF!,3,0))))</f>
        <v/>
      </c>
      <c r="E2892" s="158"/>
      <c r="F2892" s="159" t="str">
        <f>IF(B2892="","",IF('Planilha Orçamentária'!$H$2="NÃO DESONERADO",(IF(A2892="SINAPI",VLOOKUP(B2892,#REF!,4,0),IF(A2892="ORSE",VLOOKUP(B2892,#REF!,4,0),IF(A2892="COTAÇÃO",VLOOKUP(B2892,#REF!,13,0))))),(IF(A2892="SINAPI",VLOOKUP(B2892,#REF!,4,0),IF(A2892="ORSE",VLOOKUP(B2892,#REF!,4,0),IF(A2892="COTAÇÃO",VLOOKUP(B2892,#REF!,13,0)))))))</f>
        <v/>
      </c>
      <c r="G2892" s="159" t="str">
        <f t="shared" si="92"/>
        <v/>
      </c>
      <c r="H2892" s="131"/>
    </row>
    <row r="2893" spans="1:8" ht="12.75" customHeight="1">
      <c r="A2893" s="684" t="s">
        <v>399</v>
      </c>
      <c r="B2893" s="585"/>
      <c r="C2893" s="585"/>
      <c r="D2893" s="585"/>
      <c r="E2893" s="585"/>
      <c r="F2893" s="586"/>
      <c r="G2893" s="160" t="str">
        <f>IF(F2891="","",(SUM(G2891:G2892)))</f>
        <v/>
      </c>
      <c r="H2893" s="131"/>
    </row>
    <row r="2894" spans="1:8" ht="12.75" customHeight="1">
      <c r="A2894" s="161"/>
      <c r="B2894" s="162"/>
      <c r="C2894" s="171"/>
      <c r="D2894" s="172"/>
      <c r="E2894" s="173"/>
      <c r="F2894" s="174"/>
      <c r="G2894" s="175"/>
      <c r="H2894" s="131"/>
    </row>
    <row r="2895" spans="1:8" ht="12.75" customHeight="1">
      <c r="A2895" s="685" t="s">
        <v>401</v>
      </c>
      <c r="B2895" s="585"/>
      <c r="C2895" s="585"/>
      <c r="D2895" s="585"/>
      <c r="E2895" s="585"/>
      <c r="F2895" s="686"/>
      <c r="G2895" s="176" t="e">
        <f>SUM(G2881,G2887,G2893)</f>
        <v>#REF!</v>
      </c>
      <c r="H2895" s="131"/>
    </row>
    <row r="2896" spans="1:8" ht="12.75" customHeight="1">
      <c r="A2896" s="197"/>
      <c r="B2896" s="197"/>
      <c r="C2896" s="197"/>
      <c r="D2896" s="197"/>
      <c r="E2896" s="197"/>
      <c r="F2896" s="197"/>
      <c r="G2896" s="238"/>
      <c r="H2896" s="131"/>
    </row>
    <row r="2897" spans="1:8" ht="12.75" customHeight="1">
      <c r="A2897" s="197"/>
      <c r="B2897" s="197"/>
      <c r="C2897" s="197"/>
      <c r="D2897" s="197"/>
      <c r="E2897" s="197"/>
      <c r="F2897" s="197"/>
      <c r="G2897" s="238"/>
      <c r="H2897" s="131"/>
    </row>
    <row r="2898" spans="1:8" ht="12.75" customHeight="1">
      <c r="A2898" s="17"/>
      <c r="B2898" s="18"/>
      <c r="C2898" s="116"/>
      <c r="D2898" s="18"/>
      <c r="E2898" s="18"/>
      <c r="F2898" s="128"/>
      <c r="G2898" s="31"/>
      <c r="H2898" s="131"/>
    </row>
    <row r="2899" spans="1:8" ht="12.75" customHeight="1">
      <c r="A2899" s="193" t="s">
        <v>32</v>
      </c>
      <c r="B2899" s="194" t="s">
        <v>24</v>
      </c>
      <c r="C2899" s="687" t="s">
        <v>67</v>
      </c>
      <c r="D2899" s="589"/>
      <c r="E2899" s="589"/>
      <c r="F2899" s="596"/>
      <c r="G2899" s="195" t="s">
        <v>27</v>
      </c>
      <c r="H2899" s="131"/>
    </row>
    <row r="2900" spans="1:8" ht="12.75" customHeight="1">
      <c r="A2900" s="182" t="s">
        <v>842</v>
      </c>
      <c r="B2900" s="183" t="s">
        <v>843</v>
      </c>
      <c r="C2900" s="688" t="s">
        <v>844</v>
      </c>
      <c r="D2900" s="689"/>
      <c r="E2900" s="689"/>
      <c r="F2900" s="149" t="e">
        <f>G2919</f>
        <v>#REF!</v>
      </c>
      <c r="G2900" s="196" t="e">
        <f>D2909</f>
        <v>#REF!</v>
      </c>
      <c r="H2900" s="131"/>
    </row>
    <row r="2901" spans="1:8" ht="12.75" customHeight="1">
      <c r="A2901" s="690" t="s">
        <v>395</v>
      </c>
      <c r="B2901" s="689"/>
      <c r="C2901" s="689"/>
      <c r="D2901" s="689"/>
      <c r="E2901" s="689"/>
      <c r="F2901" s="689"/>
      <c r="G2901" s="591"/>
      <c r="H2901" s="131"/>
    </row>
    <row r="2902" spans="1:8" ht="12.75" customHeight="1">
      <c r="A2902" s="152" t="s">
        <v>381</v>
      </c>
      <c r="B2902" s="152" t="s">
        <v>32</v>
      </c>
      <c r="C2902" s="153" t="s">
        <v>396</v>
      </c>
      <c r="D2902" s="152" t="s">
        <v>127</v>
      </c>
      <c r="E2902" s="154" t="s">
        <v>68</v>
      </c>
      <c r="F2902" s="155" t="s">
        <v>397</v>
      </c>
      <c r="G2902" s="155" t="s">
        <v>398</v>
      </c>
      <c r="H2902" s="131"/>
    </row>
    <row r="2903" spans="1:8" ht="12.75" customHeight="1">
      <c r="A2903" s="156"/>
      <c r="B2903" s="156"/>
      <c r="C2903" s="157"/>
      <c r="D2903" s="156"/>
      <c r="E2903" s="158"/>
      <c r="F2903" s="159"/>
      <c r="G2903" s="159"/>
      <c r="H2903" s="131"/>
    </row>
    <row r="2904" spans="1:8" ht="12.75" customHeight="1">
      <c r="A2904" s="156"/>
      <c r="B2904" s="156"/>
      <c r="C2904" s="157"/>
      <c r="D2904" s="156"/>
      <c r="E2904" s="158"/>
      <c r="F2904" s="159"/>
      <c r="G2904" s="159"/>
      <c r="H2904" s="131"/>
    </row>
    <row r="2905" spans="1:8" ht="12.75" customHeight="1">
      <c r="A2905" s="684" t="s">
        <v>399</v>
      </c>
      <c r="B2905" s="585"/>
      <c r="C2905" s="585"/>
      <c r="D2905" s="585"/>
      <c r="E2905" s="585"/>
      <c r="F2905" s="586"/>
      <c r="G2905" s="160" t="str">
        <f>IF(F2903="","",(SUM(G2903:G2904)))</f>
        <v/>
      </c>
      <c r="H2905" s="131"/>
    </row>
    <row r="2906" spans="1:8" ht="12.75" customHeight="1">
      <c r="A2906" s="161"/>
      <c r="B2906" s="162"/>
      <c r="C2906" s="163"/>
      <c r="D2906" s="164"/>
      <c r="E2906" s="165"/>
      <c r="F2906" s="166"/>
      <c r="G2906" s="167"/>
      <c r="H2906" s="131"/>
    </row>
    <row r="2907" spans="1:8" ht="12.75" customHeight="1">
      <c r="A2907" s="683" t="s">
        <v>386</v>
      </c>
      <c r="B2907" s="585"/>
      <c r="C2907" s="585"/>
      <c r="D2907" s="585"/>
      <c r="E2907" s="585"/>
      <c r="F2907" s="585"/>
      <c r="G2907" s="586"/>
      <c r="H2907" s="131"/>
    </row>
    <row r="2908" spans="1:8" ht="12.75" customHeight="1">
      <c r="A2908" s="152" t="s">
        <v>381</v>
      </c>
      <c r="B2908" s="152" t="s">
        <v>32</v>
      </c>
      <c r="C2908" s="153" t="s">
        <v>396</v>
      </c>
      <c r="D2908" s="152" t="s">
        <v>127</v>
      </c>
      <c r="E2908" s="154" t="s">
        <v>68</v>
      </c>
      <c r="F2908" s="155" t="s">
        <v>397</v>
      </c>
      <c r="G2908" s="155" t="s">
        <v>398</v>
      </c>
      <c r="H2908" s="131"/>
    </row>
    <row r="2909" spans="1:8" ht="12.75" customHeight="1">
      <c r="A2909" s="156" t="s">
        <v>418</v>
      </c>
      <c r="B2909" s="156" t="s">
        <v>845</v>
      </c>
      <c r="C2909" s="157" t="e">
        <f>VLOOKUP(B2909,#REF!,2,0)</f>
        <v>#REF!</v>
      </c>
      <c r="D2909" s="156" t="e">
        <f>VLOOKUP(B2909,#REF!,3,0)</f>
        <v>#REF!</v>
      </c>
      <c r="E2909" s="158">
        <v>1</v>
      </c>
      <c r="F2909" s="159" t="e">
        <f>VLOOKUP(B2909,#REF!,13,0)</f>
        <v>#REF!</v>
      </c>
      <c r="G2909" s="159" t="e">
        <f>IF(D2909="","",E2909*F2909)</f>
        <v>#REF!</v>
      </c>
      <c r="H2909" s="131"/>
    </row>
    <row r="2910" spans="1:8" ht="12.75" customHeight="1">
      <c r="A2910" s="156"/>
      <c r="B2910" s="156"/>
      <c r="C2910" s="157"/>
      <c r="D2910" s="156"/>
      <c r="E2910" s="158"/>
      <c r="F2910" s="159"/>
      <c r="G2910" s="159"/>
      <c r="H2910" s="131"/>
    </row>
    <row r="2911" spans="1:8" ht="12.75" customHeight="1">
      <c r="A2911" s="684" t="s">
        <v>399</v>
      </c>
      <c r="B2911" s="585"/>
      <c r="C2911" s="585"/>
      <c r="D2911" s="585"/>
      <c r="E2911" s="585"/>
      <c r="F2911" s="586"/>
      <c r="G2911" s="160" t="e">
        <f>IF(F2909="","",(SUM(G2909:G2910)))</f>
        <v>#REF!</v>
      </c>
      <c r="H2911" s="131"/>
    </row>
    <row r="2912" spans="1:8" ht="12.75" customHeight="1">
      <c r="A2912" s="161"/>
      <c r="B2912" s="162"/>
      <c r="C2912" s="168"/>
      <c r="D2912" s="162"/>
      <c r="E2912" s="169"/>
      <c r="F2912" s="170"/>
      <c r="G2912" s="167"/>
      <c r="H2912" s="131"/>
    </row>
    <row r="2913" spans="1:8" ht="12.75" customHeight="1">
      <c r="A2913" s="683" t="s">
        <v>400</v>
      </c>
      <c r="B2913" s="585"/>
      <c r="C2913" s="585"/>
      <c r="D2913" s="585"/>
      <c r="E2913" s="585"/>
      <c r="F2913" s="585"/>
      <c r="G2913" s="586"/>
      <c r="H2913" s="131"/>
    </row>
    <row r="2914" spans="1:8" ht="12.75" customHeight="1">
      <c r="A2914" s="152" t="s">
        <v>381</v>
      </c>
      <c r="B2914" s="152" t="s">
        <v>32</v>
      </c>
      <c r="C2914" s="153" t="s">
        <v>396</v>
      </c>
      <c r="D2914" s="152" t="s">
        <v>127</v>
      </c>
      <c r="E2914" s="154" t="s">
        <v>68</v>
      </c>
      <c r="F2914" s="155" t="s">
        <v>397</v>
      </c>
      <c r="G2914" s="155" t="s">
        <v>398</v>
      </c>
      <c r="H2914" s="131"/>
    </row>
    <row r="2915" spans="1:8" ht="12.75" customHeight="1">
      <c r="A2915" s="156"/>
      <c r="B2915" s="156"/>
      <c r="C2915" s="157" t="str">
        <f>IF(B2915="","",IF(A2915="SINAPI",VLOOKUP(B2915,#REF!,2,0),IF(A2915="COTAÇÃO",VLOOKUP(B2915,#REF!,2,0))))</f>
        <v/>
      </c>
      <c r="D2915" s="156" t="str">
        <f>IF(B2915="","",IF(A2915="SINAPI",VLOOKUP(B2915,#REF!,3,0),IF(A2915="COTAÇÃO",VLOOKUP(B2915,#REF!,3,0))))</f>
        <v/>
      </c>
      <c r="E2915" s="158"/>
      <c r="F2915" s="159" t="str">
        <f>IF(B2915="","",IF('Planilha Orçamentária'!$H$2="NÃO DESONERADO",(IF(A2915="SINAPI",VLOOKUP(B2915,#REF!,4,0),IF(A2915="ORSE",VLOOKUP(B2915,#REF!,4,0),IF(A2915="COTAÇÃO",VLOOKUP(B2915,#REF!,13,0))))),(IF(A2915="SINAPI",VLOOKUP(B2915,#REF!,4,0),IF(A2915="ORSE",VLOOKUP(B2915,#REF!,4,0),IF(A2915="COTAÇÃO",VLOOKUP(B2915,#REF!,13,0)))))))</f>
        <v/>
      </c>
      <c r="G2915" s="159" t="str">
        <f t="shared" ref="G2915:G2916" si="93">IF(D2915="","",E2915*F2915)</f>
        <v/>
      </c>
      <c r="H2915" s="131"/>
    </row>
    <row r="2916" spans="1:8" ht="12.75" customHeight="1">
      <c r="A2916" s="156"/>
      <c r="B2916" s="156"/>
      <c r="C2916" s="157" t="str">
        <f>IF(B2916="","",IF(A2916="SINAPI",VLOOKUP(B2916,#REF!,2,0),IF(A2916="COTAÇÃO",VLOOKUP(B2916,#REF!,2,0))))</f>
        <v/>
      </c>
      <c r="D2916" s="156" t="str">
        <f>IF(B2916="","",IF(A2916="SINAPI",VLOOKUP(B2916,#REF!,3,0),IF(A2916="COTAÇÃO",VLOOKUP(B2916,#REF!,3,0))))</f>
        <v/>
      </c>
      <c r="E2916" s="158"/>
      <c r="F2916" s="159" t="str">
        <f>IF(B2916="","",IF('Planilha Orçamentária'!$H$2="NÃO DESONERADO",(IF(A2916="SINAPI",VLOOKUP(B2916,#REF!,4,0),IF(A2916="ORSE",VLOOKUP(B2916,#REF!,4,0),IF(A2916="COTAÇÃO",VLOOKUP(B2916,#REF!,13,0))))),(IF(A2916="SINAPI",VLOOKUP(B2916,#REF!,4,0),IF(A2916="ORSE",VLOOKUP(B2916,#REF!,4,0),IF(A2916="COTAÇÃO",VLOOKUP(B2916,#REF!,13,0)))))))</f>
        <v/>
      </c>
      <c r="G2916" s="159" t="str">
        <f t="shared" si="93"/>
        <v/>
      </c>
      <c r="H2916" s="131"/>
    </row>
    <row r="2917" spans="1:8" ht="12.75" customHeight="1">
      <c r="A2917" s="684" t="s">
        <v>399</v>
      </c>
      <c r="B2917" s="585"/>
      <c r="C2917" s="585"/>
      <c r="D2917" s="585"/>
      <c r="E2917" s="585"/>
      <c r="F2917" s="586"/>
      <c r="G2917" s="160" t="str">
        <f>IF(F2915="","",(SUM(G2915:G2916)))</f>
        <v/>
      </c>
      <c r="H2917" s="131"/>
    </row>
    <row r="2918" spans="1:8" ht="12.75" customHeight="1">
      <c r="A2918" s="161"/>
      <c r="B2918" s="162"/>
      <c r="C2918" s="171"/>
      <c r="D2918" s="172"/>
      <c r="E2918" s="173"/>
      <c r="F2918" s="174"/>
      <c r="G2918" s="175"/>
      <c r="H2918" s="131"/>
    </row>
    <row r="2919" spans="1:8" ht="12.75" customHeight="1">
      <c r="A2919" s="685" t="s">
        <v>401</v>
      </c>
      <c r="B2919" s="585"/>
      <c r="C2919" s="585"/>
      <c r="D2919" s="585"/>
      <c r="E2919" s="585"/>
      <c r="F2919" s="686"/>
      <c r="G2919" s="176" t="e">
        <f>SUM(G2905,G2911,G2917)</f>
        <v>#REF!</v>
      </c>
      <c r="H2919" s="131"/>
    </row>
    <row r="2920" spans="1:8" ht="12.75" customHeight="1">
      <c r="A2920" s="197"/>
      <c r="B2920" s="197"/>
      <c r="C2920" s="197"/>
      <c r="D2920" s="197"/>
      <c r="E2920" s="197"/>
      <c r="F2920" s="197"/>
      <c r="G2920" s="238"/>
      <c r="H2920" s="131"/>
    </row>
    <row r="2921" spans="1:8" ht="12.75" customHeight="1">
      <c r="A2921" s="197"/>
      <c r="B2921" s="197"/>
      <c r="C2921" s="197"/>
      <c r="D2921" s="197"/>
      <c r="E2921" s="197"/>
      <c r="F2921" s="197"/>
      <c r="G2921" s="238"/>
      <c r="H2921" s="131"/>
    </row>
    <row r="2922" spans="1:8" ht="12.75" customHeight="1">
      <c r="A2922" s="17"/>
      <c r="B2922" s="18"/>
      <c r="C2922" s="116"/>
      <c r="D2922" s="18"/>
      <c r="E2922" s="18"/>
      <c r="F2922" s="128"/>
      <c r="G2922" s="31"/>
      <c r="H2922" s="131"/>
    </row>
    <row r="2923" spans="1:8" ht="12.75" customHeight="1">
      <c r="A2923" s="193" t="s">
        <v>32</v>
      </c>
      <c r="B2923" s="194" t="s">
        <v>24</v>
      </c>
      <c r="C2923" s="687" t="s">
        <v>67</v>
      </c>
      <c r="D2923" s="589"/>
      <c r="E2923" s="589"/>
      <c r="F2923" s="596"/>
      <c r="G2923" s="195" t="s">
        <v>27</v>
      </c>
      <c r="H2923" s="131"/>
    </row>
    <row r="2924" spans="1:8" ht="12.75" customHeight="1">
      <c r="A2924" s="182" t="s">
        <v>846</v>
      </c>
      <c r="B2924" s="183" t="s">
        <v>847</v>
      </c>
      <c r="C2924" s="688" t="s">
        <v>848</v>
      </c>
      <c r="D2924" s="689"/>
      <c r="E2924" s="689"/>
      <c r="F2924" s="149" t="e">
        <f>G2943</f>
        <v>#REF!</v>
      </c>
      <c r="G2924" s="196" t="e">
        <f>D2933</f>
        <v>#REF!</v>
      </c>
      <c r="H2924" s="131"/>
    </row>
    <row r="2925" spans="1:8" ht="12.75" customHeight="1">
      <c r="A2925" s="690" t="s">
        <v>395</v>
      </c>
      <c r="B2925" s="689"/>
      <c r="C2925" s="689"/>
      <c r="D2925" s="689"/>
      <c r="E2925" s="689"/>
      <c r="F2925" s="689"/>
      <c r="G2925" s="591"/>
      <c r="H2925" s="131"/>
    </row>
    <row r="2926" spans="1:8" ht="12.75" customHeight="1">
      <c r="A2926" s="152" t="s">
        <v>381</v>
      </c>
      <c r="B2926" s="152" t="s">
        <v>32</v>
      </c>
      <c r="C2926" s="153" t="s">
        <v>396</v>
      </c>
      <c r="D2926" s="152" t="s">
        <v>127</v>
      </c>
      <c r="E2926" s="154" t="s">
        <v>68</v>
      </c>
      <c r="F2926" s="155" t="s">
        <v>397</v>
      </c>
      <c r="G2926" s="155" t="s">
        <v>398</v>
      </c>
      <c r="H2926" s="131"/>
    </row>
    <row r="2927" spans="1:8" ht="12.75" customHeight="1">
      <c r="A2927" s="156"/>
      <c r="B2927" s="156"/>
      <c r="C2927" s="157"/>
      <c r="D2927" s="156"/>
      <c r="E2927" s="158"/>
      <c r="F2927" s="159"/>
      <c r="G2927" s="159"/>
      <c r="H2927" s="131"/>
    </row>
    <row r="2928" spans="1:8" ht="12.75" customHeight="1">
      <c r="A2928" s="156"/>
      <c r="B2928" s="156"/>
      <c r="C2928" s="157"/>
      <c r="D2928" s="156"/>
      <c r="E2928" s="158"/>
      <c r="F2928" s="159"/>
      <c r="G2928" s="159"/>
      <c r="H2928" s="131"/>
    </row>
    <row r="2929" spans="1:8" ht="12.75" customHeight="1">
      <c r="A2929" s="684" t="s">
        <v>399</v>
      </c>
      <c r="B2929" s="585"/>
      <c r="C2929" s="585"/>
      <c r="D2929" s="585"/>
      <c r="E2929" s="585"/>
      <c r="F2929" s="586"/>
      <c r="G2929" s="160" t="str">
        <f>IF(F2927="","",(SUM(G2927:G2928)))</f>
        <v/>
      </c>
      <c r="H2929" s="131"/>
    </row>
    <row r="2930" spans="1:8" ht="12.75" customHeight="1">
      <c r="A2930" s="161"/>
      <c r="B2930" s="162"/>
      <c r="C2930" s="163"/>
      <c r="D2930" s="164"/>
      <c r="E2930" s="165"/>
      <c r="F2930" s="166"/>
      <c r="G2930" s="167"/>
      <c r="H2930" s="131"/>
    </row>
    <row r="2931" spans="1:8" ht="12.75" customHeight="1">
      <c r="A2931" s="683" t="s">
        <v>386</v>
      </c>
      <c r="B2931" s="585"/>
      <c r="C2931" s="585"/>
      <c r="D2931" s="585"/>
      <c r="E2931" s="585"/>
      <c r="F2931" s="585"/>
      <c r="G2931" s="586"/>
      <c r="H2931" s="131"/>
    </row>
    <row r="2932" spans="1:8" ht="12.75" customHeight="1">
      <c r="A2932" s="152" t="s">
        <v>381</v>
      </c>
      <c r="B2932" s="152" t="s">
        <v>32</v>
      </c>
      <c r="C2932" s="153" t="s">
        <v>396</v>
      </c>
      <c r="D2932" s="152" t="s">
        <v>127</v>
      </c>
      <c r="E2932" s="154" t="s">
        <v>68</v>
      </c>
      <c r="F2932" s="155" t="s">
        <v>397</v>
      </c>
      <c r="G2932" s="155" t="s">
        <v>398</v>
      </c>
      <c r="H2932" s="131"/>
    </row>
    <row r="2933" spans="1:8" ht="12.75" customHeight="1">
      <c r="A2933" s="156" t="s">
        <v>418</v>
      </c>
      <c r="B2933" s="156" t="s">
        <v>849</v>
      </c>
      <c r="C2933" s="157" t="e">
        <f>VLOOKUP(B2933,#REF!,2,0)</f>
        <v>#REF!</v>
      </c>
      <c r="D2933" s="156" t="e">
        <f>VLOOKUP(B2933,#REF!,3,0)</f>
        <v>#REF!</v>
      </c>
      <c r="E2933" s="158">
        <v>1</v>
      </c>
      <c r="F2933" s="159" t="e">
        <f>VLOOKUP(B2933,#REF!,13,0)</f>
        <v>#REF!</v>
      </c>
      <c r="G2933" s="159" t="e">
        <f>IF(D2933="","",E2933*F2933)</f>
        <v>#REF!</v>
      </c>
      <c r="H2933" s="131"/>
    </row>
    <row r="2934" spans="1:8" ht="12.75" customHeight="1">
      <c r="A2934" s="156"/>
      <c r="B2934" s="156"/>
      <c r="C2934" s="157"/>
      <c r="D2934" s="156"/>
      <c r="E2934" s="158"/>
      <c r="F2934" s="159"/>
      <c r="G2934" s="159"/>
      <c r="H2934" s="131"/>
    </row>
    <row r="2935" spans="1:8" ht="12.75" customHeight="1">
      <c r="A2935" s="684" t="s">
        <v>399</v>
      </c>
      <c r="B2935" s="585"/>
      <c r="C2935" s="585"/>
      <c r="D2935" s="585"/>
      <c r="E2935" s="585"/>
      <c r="F2935" s="586"/>
      <c r="G2935" s="160" t="e">
        <f>IF(F2933="","",(SUM(G2933:G2934)))</f>
        <v>#REF!</v>
      </c>
      <c r="H2935" s="131"/>
    </row>
    <row r="2936" spans="1:8" ht="12.75" customHeight="1">
      <c r="A2936" s="161"/>
      <c r="B2936" s="162"/>
      <c r="C2936" s="168"/>
      <c r="D2936" s="162"/>
      <c r="E2936" s="169"/>
      <c r="F2936" s="170"/>
      <c r="G2936" s="167"/>
      <c r="H2936" s="131"/>
    </row>
    <row r="2937" spans="1:8" ht="12.75" customHeight="1">
      <c r="A2937" s="683" t="s">
        <v>400</v>
      </c>
      <c r="B2937" s="585"/>
      <c r="C2937" s="585"/>
      <c r="D2937" s="585"/>
      <c r="E2937" s="585"/>
      <c r="F2937" s="585"/>
      <c r="G2937" s="586"/>
      <c r="H2937" s="131"/>
    </row>
    <row r="2938" spans="1:8" ht="12.75" customHeight="1">
      <c r="A2938" s="152" t="s">
        <v>381</v>
      </c>
      <c r="B2938" s="152" t="s">
        <v>32</v>
      </c>
      <c r="C2938" s="153" t="s">
        <v>396</v>
      </c>
      <c r="D2938" s="152" t="s">
        <v>127</v>
      </c>
      <c r="E2938" s="154" t="s">
        <v>68</v>
      </c>
      <c r="F2938" s="155" t="s">
        <v>397</v>
      </c>
      <c r="G2938" s="155" t="s">
        <v>398</v>
      </c>
      <c r="H2938" s="131"/>
    </row>
    <row r="2939" spans="1:8" ht="12.75" customHeight="1">
      <c r="A2939" s="156"/>
      <c r="B2939" s="156"/>
      <c r="C2939" s="157" t="str">
        <f>IF(B2939="","",IF(A2939="SINAPI",VLOOKUP(B2939,#REF!,2,0),IF(A2939="COTAÇÃO",VLOOKUP(B2939,#REF!,2,0))))</f>
        <v/>
      </c>
      <c r="D2939" s="156" t="str">
        <f>IF(B2939="","",IF(A2939="SINAPI",VLOOKUP(B2939,#REF!,3,0),IF(A2939="COTAÇÃO",VLOOKUP(B2939,#REF!,3,0))))</f>
        <v/>
      </c>
      <c r="E2939" s="158"/>
      <c r="F2939" s="159" t="str">
        <f>IF(B2939="","",IF('Planilha Orçamentária'!$H$2="NÃO DESONERADO",(IF(A2939="SINAPI",VLOOKUP(B2939,#REF!,4,0),IF(A2939="ORSE",VLOOKUP(B2939,#REF!,4,0),IF(A2939="COTAÇÃO",VLOOKUP(B2939,#REF!,13,0))))),(IF(A2939="SINAPI",VLOOKUP(B2939,#REF!,4,0),IF(A2939="ORSE",VLOOKUP(B2939,#REF!,4,0),IF(A2939="COTAÇÃO",VLOOKUP(B2939,#REF!,13,0)))))))</f>
        <v/>
      </c>
      <c r="G2939" s="159" t="str">
        <f t="shared" ref="G2939:G2940" si="94">IF(D2939="","",E2939*F2939)</f>
        <v/>
      </c>
      <c r="H2939" s="131"/>
    </row>
    <row r="2940" spans="1:8" ht="12.75" customHeight="1">
      <c r="A2940" s="156"/>
      <c r="B2940" s="156"/>
      <c r="C2940" s="157" t="str">
        <f>IF(B2940="","",IF(A2940="SINAPI",VLOOKUP(B2940,#REF!,2,0),IF(A2940="COTAÇÃO",VLOOKUP(B2940,#REF!,2,0))))</f>
        <v/>
      </c>
      <c r="D2940" s="156" t="str">
        <f>IF(B2940="","",IF(A2940="SINAPI",VLOOKUP(B2940,#REF!,3,0),IF(A2940="COTAÇÃO",VLOOKUP(B2940,#REF!,3,0))))</f>
        <v/>
      </c>
      <c r="E2940" s="158"/>
      <c r="F2940" s="159" t="str">
        <f>IF(B2940="","",IF('Planilha Orçamentária'!$H$2="NÃO DESONERADO",(IF(A2940="SINAPI",VLOOKUP(B2940,#REF!,4,0),IF(A2940="ORSE",VLOOKUP(B2940,#REF!,4,0),IF(A2940="COTAÇÃO",VLOOKUP(B2940,#REF!,13,0))))),(IF(A2940="SINAPI",VLOOKUP(B2940,#REF!,4,0),IF(A2940="ORSE",VLOOKUP(B2940,#REF!,4,0),IF(A2940="COTAÇÃO",VLOOKUP(B2940,#REF!,13,0)))))))</f>
        <v/>
      </c>
      <c r="G2940" s="159" t="str">
        <f t="shared" si="94"/>
        <v/>
      </c>
      <c r="H2940" s="131"/>
    </row>
    <row r="2941" spans="1:8" ht="12.75" customHeight="1">
      <c r="A2941" s="684" t="s">
        <v>399</v>
      </c>
      <c r="B2941" s="585"/>
      <c r="C2941" s="585"/>
      <c r="D2941" s="585"/>
      <c r="E2941" s="585"/>
      <c r="F2941" s="586"/>
      <c r="G2941" s="160" t="str">
        <f>IF(F2939="","",(SUM(G2939:G2940)))</f>
        <v/>
      </c>
      <c r="H2941" s="131"/>
    </row>
    <row r="2942" spans="1:8" ht="12.75" customHeight="1">
      <c r="A2942" s="161"/>
      <c r="B2942" s="162"/>
      <c r="C2942" s="171"/>
      <c r="D2942" s="172"/>
      <c r="E2942" s="173"/>
      <c r="F2942" s="174"/>
      <c r="G2942" s="175"/>
      <c r="H2942" s="131"/>
    </row>
    <row r="2943" spans="1:8" ht="12.75" customHeight="1">
      <c r="A2943" s="685" t="s">
        <v>401</v>
      </c>
      <c r="B2943" s="585"/>
      <c r="C2943" s="585"/>
      <c r="D2943" s="585"/>
      <c r="E2943" s="585"/>
      <c r="F2943" s="686"/>
      <c r="G2943" s="176" t="e">
        <f>SUM(G2929,G2935,G2941)</f>
        <v>#REF!</v>
      </c>
      <c r="H2943" s="131"/>
    </row>
    <row r="2944" spans="1:8" ht="12.75" customHeight="1">
      <c r="A2944" s="197"/>
      <c r="B2944" s="197"/>
      <c r="C2944" s="197"/>
      <c r="D2944" s="197"/>
      <c r="E2944" s="197"/>
      <c r="F2944" s="197"/>
      <c r="G2944" s="238"/>
      <c r="H2944" s="131"/>
    </row>
    <row r="2945" spans="1:8" ht="12.75" customHeight="1">
      <c r="A2945" s="197"/>
      <c r="B2945" s="197"/>
      <c r="C2945" s="197"/>
      <c r="D2945" s="197"/>
      <c r="E2945" s="197"/>
      <c r="F2945" s="197"/>
      <c r="G2945" s="238"/>
      <c r="H2945" s="131"/>
    </row>
    <row r="2946" spans="1:8" ht="12.75" customHeight="1">
      <c r="A2946" s="17"/>
      <c r="B2946" s="18"/>
      <c r="C2946" s="116"/>
      <c r="D2946" s="18"/>
      <c r="E2946" s="18"/>
      <c r="F2946" s="128"/>
      <c r="G2946" s="31"/>
      <c r="H2946" s="131"/>
    </row>
    <row r="2947" spans="1:8" ht="12.75" customHeight="1">
      <c r="A2947" s="193" t="s">
        <v>32</v>
      </c>
      <c r="B2947" s="194" t="s">
        <v>24</v>
      </c>
      <c r="C2947" s="687" t="s">
        <v>67</v>
      </c>
      <c r="D2947" s="589"/>
      <c r="E2947" s="589"/>
      <c r="F2947" s="596"/>
      <c r="G2947" s="195" t="s">
        <v>27</v>
      </c>
      <c r="H2947" s="131"/>
    </row>
    <row r="2948" spans="1:8" ht="12.75" customHeight="1">
      <c r="A2948" s="182" t="s">
        <v>850</v>
      </c>
      <c r="B2948" s="183" t="s">
        <v>851</v>
      </c>
      <c r="C2948" s="688" t="s">
        <v>852</v>
      </c>
      <c r="D2948" s="689"/>
      <c r="E2948" s="689"/>
      <c r="F2948" s="149" t="e">
        <f>G2967</f>
        <v>#REF!</v>
      </c>
      <c r="G2948" s="196" t="e">
        <f>D2957</f>
        <v>#REF!</v>
      </c>
      <c r="H2948" s="131"/>
    </row>
    <row r="2949" spans="1:8" ht="12.75" customHeight="1">
      <c r="A2949" s="690" t="s">
        <v>395</v>
      </c>
      <c r="B2949" s="689"/>
      <c r="C2949" s="689"/>
      <c r="D2949" s="689"/>
      <c r="E2949" s="689"/>
      <c r="F2949" s="689"/>
      <c r="G2949" s="591"/>
      <c r="H2949" s="131"/>
    </row>
    <row r="2950" spans="1:8" ht="12.75" customHeight="1">
      <c r="A2950" s="152" t="s">
        <v>381</v>
      </c>
      <c r="B2950" s="152" t="s">
        <v>32</v>
      </c>
      <c r="C2950" s="153" t="s">
        <v>396</v>
      </c>
      <c r="D2950" s="152" t="s">
        <v>127</v>
      </c>
      <c r="E2950" s="154" t="s">
        <v>68</v>
      </c>
      <c r="F2950" s="155" t="s">
        <v>397</v>
      </c>
      <c r="G2950" s="155" t="s">
        <v>398</v>
      </c>
      <c r="H2950" s="131"/>
    </row>
    <row r="2951" spans="1:8" ht="12.75" customHeight="1">
      <c r="A2951" s="156"/>
      <c r="B2951" s="156"/>
      <c r="C2951" s="157"/>
      <c r="D2951" s="156"/>
      <c r="E2951" s="158"/>
      <c r="F2951" s="159"/>
      <c r="G2951" s="159"/>
      <c r="H2951" s="131"/>
    </row>
    <row r="2952" spans="1:8" ht="12.75" customHeight="1">
      <c r="A2952" s="156"/>
      <c r="B2952" s="156"/>
      <c r="C2952" s="157"/>
      <c r="D2952" s="156"/>
      <c r="E2952" s="158"/>
      <c r="F2952" s="159"/>
      <c r="G2952" s="159"/>
      <c r="H2952" s="131"/>
    </row>
    <row r="2953" spans="1:8" ht="12.75" customHeight="1">
      <c r="A2953" s="684" t="s">
        <v>399</v>
      </c>
      <c r="B2953" s="585"/>
      <c r="C2953" s="585"/>
      <c r="D2953" s="585"/>
      <c r="E2953" s="585"/>
      <c r="F2953" s="586"/>
      <c r="G2953" s="160" t="str">
        <f>IF(F2951="","",(SUM(G2951:G2952)))</f>
        <v/>
      </c>
      <c r="H2953" s="131"/>
    </row>
    <row r="2954" spans="1:8" ht="12.75" customHeight="1">
      <c r="A2954" s="161"/>
      <c r="B2954" s="162"/>
      <c r="C2954" s="163"/>
      <c r="D2954" s="164"/>
      <c r="E2954" s="165"/>
      <c r="F2954" s="166"/>
      <c r="G2954" s="167"/>
      <c r="H2954" s="131"/>
    </row>
    <row r="2955" spans="1:8" ht="12.75" customHeight="1">
      <c r="A2955" s="683" t="s">
        <v>386</v>
      </c>
      <c r="B2955" s="585"/>
      <c r="C2955" s="585"/>
      <c r="D2955" s="585"/>
      <c r="E2955" s="585"/>
      <c r="F2955" s="585"/>
      <c r="G2955" s="586"/>
      <c r="H2955" s="131"/>
    </row>
    <row r="2956" spans="1:8" ht="12.75" customHeight="1">
      <c r="A2956" s="152" t="s">
        <v>381</v>
      </c>
      <c r="B2956" s="152" t="s">
        <v>32</v>
      </c>
      <c r="C2956" s="153" t="s">
        <v>396</v>
      </c>
      <c r="D2956" s="152" t="s">
        <v>127</v>
      </c>
      <c r="E2956" s="154" t="s">
        <v>68</v>
      </c>
      <c r="F2956" s="155" t="s">
        <v>397</v>
      </c>
      <c r="G2956" s="155" t="s">
        <v>398</v>
      </c>
      <c r="H2956" s="131"/>
    </row>
    <row r="2957" spans="1:8" ht="12.75" customHeight="1">
      <c r="A2957" s="156" t="s">
        <v>418</v>
      </c>
      <c r="B2957" s="156" t="s">
        <v>853</v>
      </c>
      <c r="C2957" s="157" t="e">
        <f>VLOOKUP(B2957,#REF!,2,0)</f>
        <v>#REF!</v>
      </c>
      <c r="D2957" s="156" t="e">
        <f>VLOOKUP(B2957,#REF!,3,0)</f>
        <v>#REF!</v>
      </c>
      <c r="E2957" s="158">
        <v>1</v>
      </c>
      <c r="F2957" s="159" t="e">
        <f>VLOOKUP(B2957,#REF!,13,0)</f>
        <v>#REF!</v>
      </c>
      <c r="G2957" s="159" t="e">
        <f>IF(D2957="","",E2957*F2957)</f>
        <v>#REF!</v>
      </c>
      <c r="H2957" s="131"/>
    </row>
    <row r="2958" spans="1:8" ht="12.75" customHeight="1">
      <c r="A2958" s="156"/>
      <c r="B2958" s="156"/>
      <c r="C2958" s="157"/>
      <c r="D2958" s="156"/>
      <c r="E2958" s="158"/>
      <c r="F2958" s="159"/>
      <c r="G2958" s="159"/>
      <c r="H2958" s="131"/>
    </row>
    <row r="2959" spans="1:8" ht="12.75" customHeight="1">
      <c r="A2959" s="684" t="s">
        <v>399</v>
      </c>
      <c r="B2959" s="585"/>
      <c r="C2959" s="585"/>
      <c r="D2959" s="585"/>
      <c r="E2959" s="585"/>
      <c r="F2959" s="586"/>
      <c r="G2959" s="160" t="e">
        <f>IF(F2957="","",(SUM(G2957:G2958)))</f>
        <v>#REF!</v>
      </c>
      <c r="H2959" s="131"/>
    </row>
    <row r="2960" spans="1:8" ht="12.75" customHeight="1">
      <c r="A2960" s="161"/>
      <c r="B2960" s="162"/>
      <c r="C2960" s="168"/>
      <c r="D2960" s="162"/>
      <c r="E2960" s="169"/>
      <c r="F2960" s="170"/>
      <c r="G2960" s="167"/>
      <c r="H2960" s="131"/>
    </row>
    <row r="2961" spans="1:8" ht="12.75" customHeight="1">
      <c r="A2961" s="683" t="s">
        <v>400</v>
      </c>
      <c r="B2961" s="585"/>
      <c r="C2961" s="585"/>
      <c r="D2961" s="585"/>
      <c r="E2961" s="585"/>
      <c r="F2961" s="585"/>
      <c r="G2961" s="586"/>
      <c r="H2961" s="131"/>
    </row>
    <row r="2962" spans="1:8" ht="12.75" customHeight="1">
      <c r="A2962" s="152" t="s">
        <v>381</v>
      </c>
      <c r="B2962" s="152" t="s">
        <v>32</v>
      </c>
      <c r="C2962" s="153" t="s">
        <v>396</v>
      </c>
      <c r="D2962" s="152" t="s">
        <v>127</v>
      </c>
      <c r="E2962" s="154" t="s">
        <v>68</v>
      </c>
      <c r="F2962" s="155" t="s">
        <v>397</v>
      </c>
      <c r="G2962" s="155" t="s">
        <v>398</v>
      </c>
      <c r="H2962" s="131"/>
    </row>
    <row r="2963" spans="1:8" ht="12.75" customHeight="1">
      <c r="A2963" s="156"/>
      <c r="B2963" s="156"/>
      <c r="C2963" s="157" t="str">
        <f>IF(B2963="","",IF(A2963="SINAPI",VLOOKUP(B2963,#REF!,2,0),IF(A2963="COTAÇÃO",VLOOKUP(B2963,#REF!,2,0))))</f>
        <v/>
      </c>
      <c r="D2963" s="156" t="str">
        <f>IF(B2963="","",IF(A2963="SINAPI",VLOOKUP(B2963,#REF!,3,0),IF(A2963="COTAÇÃO",VLOOKUP(B2963,#REF!,3,0))))</f>
        <v/>
      </c>
      <c r="E2963" s="158"/>
      <c r="F2963" s="159" t="str">
        <f>IF(B2963="","",IF('Planilha Orçamentária'!$H$2="NÃO DESONERADO",(IF(A2963="SINAPI",VLOOKUP(B2963,#REF!,4,0),IF(A2963="ORSE",VLOOKUP(B2963,#REF!,4,0),IF(A2963="COTAÇÃO",VLOOKUP(B2963,#REF!,13,0))))),(IF(A2963="SINAPI",VLOOKUP(B2963,#REF!,4,0),IF(A2963="ORSE",VLOOKUP(B2963,#REF!,4,0),IF(A2963="COTAÇÃO",VLOOKUP(B2963,#REF!,13,0)))))))</f>
        <v/>
      </c>
      <c r="G2963" s="159" t="str">
        <f t="shared" ref="G2963:G2964" si="95">IF(D2963="","",E2963*F2963)</f>
        <v/>
      </c>
      <c r="H2963" s="131"/>
    </row>
    <row r="2964" spans="1:8" ht="12.75" customHeight="1">
      <c r="A2964" s="156"/>
      <c r="B2964" s="156"/>
      <c r="C2964" s="157" t="str">
        <f>IF(B2964="","",IF(A2964="SINAPI",VLOOKUP(B2964,#REF!,2,0),IF(A2964="COTAÇÃO",VLOOKUP(B2964,#REF!,2,0))))</f>
        <v/>
      </c>
      <c r="D2964" s="156" t="str">
        <f>IF(B2964="","",IF(A2964="SINAPI",VLOOKUP(B2964,#REF!,3,0),IF(A2964="COTAÇÃO",VLOOKUP(B2964,#REF!,3,0))))</f>
        <v/>
      </c>
      <c r="E2964" s="158"/>
      <c r="F2964" s="159" t="str">
        <f>IF(B2964="","",IF('Planilha Orçamentária'!$H$2="NÃO DESONERADO",(IF(A2964="SINAPI",VLOOKUP(B2964,#REF!,4,0),IF(A2964="ORSE",VLOOKUP(B2964,#REF!,4,0),IF(A2964="COTAÇÃO",VLOOKUP(B2964,#REF!,13,0))))),(IF(A2964="SINAPI",VLOOKUP(B2964,#REF!,4,0),IF(A2964="ORSE",VLOOKUP(B2964,#REF!,4,0),IF(A2964="COTAÇÃO",VLOOKUP(B2964,#REF!,13,0)))))))</f>
        <v/>
      </c>
      <c r="G2964" s="159" t="str">
        <f t="shared" si="95"/>
        <v/>
      </c>
      <c r="H2964" s="131"/>
    </row>
    <row r="2965" spans="1:8" ht="12.75" customHeight="1">
      <c r="A2965" s="684" t="s">
        <v>399</v>
      </c>
      <c r="B2965" s="585"/>
      <c r="C2965" s="585"/>
      <c r="D2965" s="585"/>
      <c r="E2965" s="585"/>
      <c r="F2965" s="586"/>
      <c r="G2965" s="160" t="str">
        <f>IF(F2963="","",(SUM(G2963:G2964)))</f>
        <v/>
      </c>
      <c r="H2965" s="131"/>
    </row>
    <row r="2966" spans="1:8" ht="12.75" customHeight="1">
      <c r="A2966" s="161"/>
      <c r="B2966" s="162"/>
      <c r="C2966" s="171"/>
      <c r="D2966" s="172"/>
      <c r="E2966" s="173"/>
      <c r="F2966" s="174"/>
      <c r="G2966" s="175"/>
      <c r="H2966" s="131"/>
    </row>
    <row r="2967" spans="1:8" ht="12.75" customHeight="1">
      <c r="A2967" s="685" t="s">
        <v>401</v>
      </c>
      <c r="B2967" s="585"/>
      <c r="C2967" s="585"/>
      <c r="D2967" s="585"/>
      <c r="E2967" s="585"/>
      <c r="F2967" s="686"/>
      <c r="G2967" s="176" t="e">
        <f>SUM(G2953,G2959,G2965)</f>
        <v>#REF!</v>
      </c>
      <c r="H2967" s="131"/>
    </row>
    <row r="2968" spans="1:8" ht="12.75" customHeight="1">
      <c r="A2968" s="197"/>
      <c r="B2968" s="197"/>
      <c r="C2968" s="197"/>
      <c r="D2968" s="197"/>
      <c r="E2968" s="197"/>
      <c r="F2968" s="197"/>
      <c r="G2968" s="238"/>
      <c r="H2968" s="131"/>
    </row>
    <row r="2969" spans="1:8" ht="12.75" customHeight="1">
      <c r="A2969" s="197"/>
      <c r="B2969" s="197"/>
      <c r="C2969" s="197"/>
      <c r="D2969" s="197"/>
      <c r="E2969" s="197"/>
      <c r="F2969" s="197"/>
      <c r="G2969" s="238"/>
      <c r="H2969" s="131"/>
    </row>
    <row r="2970" spans="1:8" ht="12.75" customHeight="1">
      <c r="A2970" s="17"/>
      <c r="B2970" s="18"/>
      <c r="C2970" s="116"/>
      <c r="D2970" s="18"/>
      <c r="E2970" s="18"/>
      <c r="F2970" s="128"/>
      <c r="G2970" s="31"/>
      <c r="H2970" s="131"/>
    </row>
    <row r="2971" spans="1:8" ht="12.75" customHeight="1">
      <c r="A2971" s="193" t="s">
        <v>32</v>
      </c>
      <c r="B2971" s="194" t="s">
        <v>24</v>
      </c>
      <c r="C2971" s="687" t="s">
        <v>67</v>
      </c>
      <c r="D2971" s="589"/>
      <c r="E2971" s="589"/>
      <c r="F2971" s="596"/>
      <c r="G2971" s="195" t="s">
        <v>27</v>
      </c>
      <c r="H2971" s="131"/>
    </row>
    <row r="2972" spans="1:8" ht="12.75" customHeight="1">
      <c r="A2972" s="182" t="s">
        <v>854</v>
      </c>
      <c r="B2972" s="183" t="s">
        <v>855</v>
      </c>
      <c r="C2972" s="688" t="s">
        <v>856</v>
      </c>
      <c r="D2972" s="689"/>
      <c r="E2972" s="689"/>
      <c r="F2972" s="149" t="e">
        <f>G2991</f>
        <v>#REF!</v>
      </c>
      <c r="G2972" s="196" t="e">
        <f>D2981</f>
        <v>#REF!</v>
      </c>
      <c r="H2972" s="131"/>
    </row>
    <row r="2973" spans="1:8" ht="12.75" customHeight="1">
      <c r="A2973" s="690" t="s">
        <v>395</v>
      </c>
      <c r="B2973" s="689"/>
      <c r="C2973" s="689"/>
      <c r="D2973" s="689"/>
      <c r="E2973" s="689"/>
      <c r="F2973" s="689"/>
      <c r="G2973" s="591"/>
      <c r="H2973" s="131"/>
    </row>
    <row r="2974" spans="1:8" ht="12.75" customHeight="1">
      <c r="A2974" s="152" t="s">
        <v>381</v>
      </c>
      <c r="B2974" s="152" t="s">
        <v>32</v>
      </c>
      <c r="C2974" s="153" t="s">
        <v>396</v>
      </c>
      <c r="D2974" s="152" t="s">
        <v>127</v>
      </c>
      <c r="E2974" s="154" t="s">
        <v>68</v>
      </c>
      <c r="F2974" s="155" t="s">
        <v>397</v>
      </c>
      <c r="G2974" s="155" t="s">
        <v>398</v>
      </c>
      <c r="H2974" s="131"/>
    </row>
    <row r="2975" spans="1:8" ht="12.75" customHeight="1">
      <c r="A2975" s="156"/>
      <c r="B2975" s="156"/>
      <c r="C2975" s="157"/>
      <c r="D2975" s="156"/>
      <c r="E2975" s="158"/>
      <c r="F2975" s="159"/>
      <c r="G2975" s="159"/>
      <c r="H2975" s="131"/>
    </row>
    <row r="2976" spans="1:8" ht="12.75" customHeight="1">
      <c r="A2976" s="156"/>
      <c r="B2976" s="156"/>
      <c r="C2976" s="157"/>
      <c r="D2976" s="156"/>
      <c r="E2976" s="158"/>
      <c r="F2976" s="159"/>
      <c r="G2976" s="159"/>
      <c r="H2976" s="131"/>
    </row>
    <row r="2977" spans="1:8" ht="12.75" customHeight="1">
      <c r="A2977" s="684" t="s">
        <v>399</v>
      </c>
      <c r="B2977" s="585"/>
      <c r="C2977" s="585"/>
      <c r="D2977" s="585"/>
      <c r="E2977" s="585"/>
      <c r="F2977" s="586"/>
      <c r="G2977" s="160" t="str">
        <f>IF(F2975="","",(SUM(G2975:G2976)))</f>
        <v/>
      </c>
      <c r="H2977" s="131"/>
    </row>
    <row r="2978" spans="1:8" ht="12.75" customHeight="1">
      <c r="A2978" s="161"/>
      <c r="B2978" s="162"/>
      <c r="C2978" s="163"/>
      <c r="D2978" s="164"/>
      <c r="E2978" s="165"/>
      <c r="F2978" s="166"/>
      <c r="G2978" s="167"/>
      <c r="H2978" s="131"/>
    </row>
    <row r="2979" spans="1:8" ht="12.75" customHeight="1">
      <c r="A2979" s="683" t="s">
        <v>386</v>
      </c>
      <c r="B2979" s="585"/>
      <c r="C2979" s="585"/>
      <c r="D2979" s="585"/>
      <c r="E2979" s="585"/>
      <c r="F2979" s="585"/>
      <c r="G2979" s="586"/>
      <c r="H2979" s="131"/>
    </row>
    <row r="2980" spans="1:8" ht="12.75" customHeight="1">
      <c r="A2980" s="152" t="s">
        <v>381</v>
      </c>
      <c r="B2980" s="152" t="s">
        <v>32</v>
      </c>
      <c r="C2980" s="153" t="s">
        <v>396</v>
      </c>
      <c r="D2980" s="152" t="s">
        <v>127</v>
      </c>
      <c r="E2980" s="154" t="s">
        <v>68</v>
      </c>
      <c r="F2980" s="155" t="s">
        <v>397</v>
      </c>
      <c r="G2980" s="155" t="s">
        <v>398</v>
      </c>
      <c r="H2980" s="131"/>
    </row>
    <row r="2981" spans="1:8" ht="12.75" customHeight="1">
      <c r="A2981" s="156" t="s">
        <v>418</v>
      </c>
      <c r="B2981" s="156" t="s">
        <v>857</v>
      </c>
      <c r="C2981" s="157" t="e">
        <f>VLOOKUP(B2981,#REF!,2,0)</f>
        <v>#REF!</v>
      </c>
      <c r="D2981" s="156" t="e">
        <f>VLOOKUP(B2981,#REF!,3,0)</f>
        <v>#REF!</v>
      </c>
      <c r="E2981" s="158">
        <v>1</v>
      </c>
      <c r="F2981" s="159" t="e">
        <f>VLOOKUP(B2981,#REF!,13,0)</f>
        <v>#REF!</v>
      </c>
      <c r="G2981" s="159" t="e">
        <f>IF(D2981="","",E2981*F2981)</f>
        <v>#REF!</v>
      </c>
      <c r="H2981" s="131"/>
    </row>
    <row r="2982" spans="1:8" ht="12.75" customHeight="1">
      <c r="A2982" s="156"/>
      <c r="B2982" s="156"/>
      <c r="C2982" s="157"/>
      <c r="D2982" s="156"/>
      <c r="E2982" s="158"/>
      <c r="F2982" s="159"/>
      <c r="G2982" s="159"/>
      <c r="H2982" s="131"/>
    </row>
    <row r="2983" spans="1:8" ht="12.75" customHeight="1">
      <c r="A2983" s="684" t="s">
        <v>399</v>
      </c>
      <c r="B2983" s="585"/>
      <c r="C2983" s="585"/>
      <c r="D2983" s="585"/>
      <c r="E2983" s="585"/>
      <c r="F2983" s="586"/>
      <c r="G2983" s="160" t="e">
        <f>IF(F2981="","",(SUM(G2981:G2982)))</f>
        <v>#REF!</v>
      </c>
      <c r="H2983" s="131"/>
    </row>
    <row r="2984" spans="1:8" ht="12.75" customHeight="1">
      <c r="A2984" s="161"/>
      <c r="B2984" s="162"/>
      <c r="C2984" s="168"/>
      <c r="D2984" s="162"/>
      <c r="E2984" s="169"/>
      <c r="F2984" s="170"/>
      <c r="G2984" s="167"/>
      <c r="H2984" s="131"/>
    </row>
    <row r="2985" spans="1:8" ht="12.75" customHeight="1">
      <c r="A2985" s="683" t="s">
        <v>400</v>
      </c>
      <c r="B2985" s="585"/>
      <c r="C2985" s="585"/>
      <c r="D2985" s="585"/>
      <c r="E2985" s="585"/>
      <c r="F2985" s="585"/>
      <c r="G2985" s="586"/>
      <c r="H2985" s="131"/>
    </row>
    <row r="2986" spans="1:8" ht="12.75" customHeight="1">
      <c r="A2986" s="152" t="s">
        <v>381</v>
      </c>
      <c r="B2986" s="152" t="s">
        <v>32</v>
      </c>
      <c r="C2986" s="153" t="s">
        <v>396</v>
      </c>
      <c r="D2986" s="152" t="s">
        <v>127</v>
      </c>
      <c r="E2986" s="154" t="s">
        <v>68</v>
      </c>
      <c r="F2986" s="155" t="s">
        <v>397</v>
      </c>
      <c r="G2986" s="155" t="s">
        <v>398</v>
      </c>
      <c r="H2986" s="131"/>
    </row>
    <row r="2987" spans="1:8" ht="12.75" customHeight="1">
      <c r="A2987" s="156"/>
      <c r="B2987" s="156"/>
      <c r="C2987" s="157" t="str">
        <f>IF(B2987="","",IF(A2987="SINAPI",VLOOKUP(B2987,#REF!,2,0),IF(A2987="COTAÇÃO",VLOOKUP(B2987,#REF!,2,0))))</f>
        <v/>
      </c>
      <c r="D2987" s="156" t="str">
        <f>IF(B2987="","",IF(A2987="SINAPI",VLOOKUP(B2987,#REF!,3,0),IF(A2987="COTAÇÃO",VLOOKUP(B2987,#REF!,3,0))))</f>
        <v/>
      </c>
      <c r="E2987" s="158"/>
      <c r="F2987" s="159" t="str">
        <f>IF(B2987="","",IF('Planilha Orçamentária'!$H$2="NÃO DESONERADO",(IF(A2987="SINAPI",VLOOKUP(B2987,#REF!,4,0),IF(A2987="ORSE",VLOOKUP(B2987,#REF!,4,0),IF(A2987="COTAÇÃO",VLOOKUP(B2987,#REF!,13,0))))),(IF(A2987="SINAPI",VLOOKUP(B2987,#REF!,4,0),IF(A2987="ORSE",VLOOKUP(B2987,#REF!,4,0),IF(A2987="COTAÇÃO",VLOOKUP(B2987,#REF!,13,0)))))))</f>
        <v/>
      </c>
      <c r="G2987" s="159" t="str">
        <f t="shared" ref="G2987:G2988" si="96">IF(D2987="","",E2987*F2987)</f>
        <v/>
      </c>
      <c r="H2987" s="131"/>
    </row>
    <row r="2988" spans="1:8" ht="12.75" customHeight="1">
      <c r="A2988" s="156"/>
      <c r="B2988" s="156"/>
      <c r="C2988" s="157" t="str">
        <f>IF(B2988="","",IF(A2988="SINAPI",VLOOKUP(B2988,#REF!,2,0),IF(A2988="COTAÇÃO",VLOOKUP(B2988,#REF!,2,0))))</f>
        <v/>
      </c>
      <c r="D2988" s="156" t="str">
        <f>IF(B2988="","",IF(A2988="SINAPI",VLOOKUP(B2988,#REF!,3,0),IF(A2988="COTAÇÃO",VLOOKUP(B2988,#REF!,3,0))))</f>
        <v/>
      </c>
      <c r="E2988" s="158"/>
      <c r="F2988" s="159" t="str">
        <f>IF(B2988="","",IF('Planilha Orçamentária'!$H$2="NÃO DESONERADO",(IF(A2988="SINAPI",VLOOKUP(B2988,#REF!,4,0),IF(A2988="ORSE",VLOOKUP(B2988,#REF!,4,0),IF(A2988="COTAÇÃO",VLOOKUP(B2988,#REF!,13,0))))),(IF(A2988="SINAPI",VLOOKUP(B2988,#REF!,4,0),IF(A2988="ORSE",VLOOKUP(B2988,#REF!,4,0),IF(A2988="COTAÇÃO",VLOOKUP(B2988,#REF!,13,0)))))))</f>
        <v/>
      </c>
      <c r="G2988" s="159" t="str">
        <f t="shared" si="96"/>
        <v/>
      </c>
      <c r="H2988" s="131"/>
    </row>
    <row r="2989" spans="1:8" ht="12.75" customHeight="1">
      <c r="A2989" s="684" t="s">
        <v>399</v>
      </c>
      <c r="B2989" s="585"/>
      <c r="C2989" s="585"/>
      <c r="D2989" s="585"/>
      <c r="E2989" s="585"/>
      <c r="F2989" s="586"/>
      <c r="G2989" s="160" t="str">
        <f>IF(F2987="","",(SUM(G2987:G2988)))</f>
        <v/>
      </c>
      <c r="H2989" s="131"/>
    </row>
    <row r="2990" spans="1:8" ht="12.75" customHeight="1">
      <c r="A2990" s="161"/>
      <c r="B2990" s="162"/>
      <c r="C2990" s="171"/>
      <c r="D2990" s="172"/>
      <c r="E2990" s="173"/>
      <c r="F2990" s="174"/>
      <c r="G2990" s="175"/>
      <c r="H2990" s="131"/>
    </row>
    <row r="2991" spans="1:8" ht="12.75" customHeight="1">
      <c r="A2991" s="685" t="s">
        <v>401</v>
      </c>
      <c r="B2991" s="585"/>
      <c r="C2991" s="585"/>
      <c r="D2991" s="585"/>
      <c r="E2991" s="585"/>
      <c r="F2991" s="686"/>
      <c r="G2991" s="176" t="e">
        <f>SUM(G2977,G2983,G2989)</f>
        <v>#REF!</v>
      </c>
      <c r="H2991" s="131"/>
    </row>
    <row r="2992" spans="1:8" ht="12.75" customHeight="1">
      <c r="A2992" s="197"/>
      <c r="B2992" s="197"/>
      <c r="C2992" s="197"/>
      <c r="D2992" s="197"/>
      <c r="E2992" s="197"/>
      <c r="F2992" s="197"/>
      <c r="G2992" s="238"/>
      <c r="H2992" s="131"/>
    </row>
    <row r="2993" spans="1:8" ht="12.75" customHeight="1">
      <c r="A2993" s="197"/>
      <c r="B2993" s="197"/>
      <c r="C2993" s="197"/>
      <c r="D2993" s="197"/>
      <c r="E2993" s="197"/>
      <c r="F2993" s="197"/>
      <c r="G2993" s="238"/>
      <c r="H2993" s="131"/>
    </row>
    <row r="2994" spans="1:8" ht="12.75" customHeight="1">
      <c r="A2994" s="17"/>
      <c r="B2994" s="18"/>
      <c r="C2994" s="116"/>
      <c r="D2994" s="18"/>
      <c r="E2994" s="18"/>
      <c r="F2994" s="128"/>
      <c r="G2994" s="31"/>
      <c r="H2994" s="131"/>
    </row>
    <row r="2995" spans="1:8" ht="12.75" customHeight="1">
      <c r="A2995" s="193" t="s">
        <v>32</v>
      </c>
      <c r="B2995" s="194" t="s">
        <v>24</v>
      </c>
      <c r="C2995" s="687" t="s">
        <v>67</v>
      </c>
      <c r="D2995" s="589"/>
      <c r="E2995" s="589"/>
      <c r="F2995" s="596"/>
      <c r="G2995" s="195" t="s">
        <v>27</v>
      </c>
      <c r="H2995" s="131"/>
    </row>
    <row r="2996" spans="1:8" ht="12.75" customHeight="1">
      <c r="A2996" s="182" t="s">
        <v>858</v>
      </c>
      <c r="B2996" s="183" t="s">
        <v>859</v>
      </c>
      <c r="C2996" s="688" t="s">
        <v>860</v>
      </c>
      <c r="D2996" s="689"/>
      <c r="E2996" s="689"/>
      <c r="F2996" s="149" t="e">
        <f>G3015</f>
        <v>#REF!</v>
      </c>
      <c r="G2996" s="196" t="e">
        <f>D3005</f>
        <v>#REF!</v>
      </c>
      <c r="H2996" s="131"/>
    </row>
    <row r="2997" spans="1:8" ht="12.75" customHeight="1">
      <c r="A2997" s="690" t="s">
        <v>395</v>
      </c>
      <c r="B2997" s="689"/>
      <c r="C2997" s="689"/>
      <c r="D2997" s="689"/>
      <c r="E2997" s="689"/>
      <c r="F2997" s="689"/>
      <c r="G2997" s="591"/>
      <c r="H2997" s="131"/>
    </row>
    <row r="2998" spans="1:8" ht="12.75" customHeight="1">
      <c r="A2998" s="152" t="s">
        <v>381</v>
      </c>
      <c r="B2998" s="152" t="s">
        <v>32</v>
      </c>
      <c r="C2998" s="153" t="s">
        <v>396</v>
      </c>
      <c r="D2998" s="152" t="s">
        <v>127</v>
      </c>
      <c r="E2998" s="154" t="s">
        <v>68</v>
      </c>
      <c r="F2998" s="155" t="s">
        <v>397</v>
      </c>
      <c r="G2998" s="155" t="s">
        <v>398</v>
      </c>
      <c r="H2998" s="131"/>
    </row>
    <row r="2999" spans="1:8" ht="12.75" customHeight="1">
      <c r="A2999" s="156"/>
      <c r="B2999" s="156"/>
      <c r="C2999" s="157"/>
      <c r="D2999" s="156"/>
      <c r="E2999" s="158"/>
      <c r="F2999" s="159"/>
      <c r="G2999" s="159"/>
      <c r="H2999" s="131"/>
    </row>
    <row r="3000" spans="1:8" ht="12.75" customHeight="1">
      <c r="A3000" s="156"/>
      <c r="B3000" s="156"/>
      <c r="C3000" s="157"/>
      <c r="D3000" s="156"/>
      <c r="E3000" s="158"/>
      <c r="F3000" s="159"/>
      <c r="G3000" s="159"/>
      <c r="H3000" s="131"/>
    </row>
    <row r="3001" spans="1:8" ht="12.75" customHeight="1">
      <c r="A3001" s="684" t="s">
        <v>399</v>
      </c>
      <c r="B3001" s="585"/>
      <c r="C3001" s="585"/>
      <c r="D3001" s="585"/>
      <c r="E3001" s="585"/>
      <c r="F3001" s="586"/>
      <c r="G3001" s="160" t="str">
        <f>IF(F2999="","",(SUM(G2999:G3000)))</f>
        <v/>
      </c>
      <c r="H3001" s="131"/>
    </row>
    <row r="3002" spans="1:8" ht="12.75" customHeight="1">
      <c r="A3002" s="161"/>
      <c r="B3002" s="162"/>
      <c r="C3002" s="163"/>
      <c r="D3002" s="164"/>
      <c r="E3002" s="165"/>
      <c r="F3002" s="166"/>
      <c r="G3002" s="167"/>
      <c r="H3002" s="131"/>
    </row>
    <row r="3003" spans="1:8" ht="12.75" customHeight="1">
      <c r="A3003" s="683" t="s">
        <v>386</v>
      </c>
      <c r="B3003" s="585"/>
      <c r="C3003" s="585"/>
      <c r="D3003" s="585"/>
      <c r="E3003" s="585"/>
      <c r="F3003" s="585"/>
      <c r="G3003" s="586"/>
      <c r="H3003" s="131"/>
    </row>
    <row r="3004" spans="1:8" ht="12.75" customHeight="1">
      <c r="A3004" s="152" t="s">
        <v>381</v>
      </c>
      <c r="B3004" s="152" t="s">
        <v>32</v>
      </c>
      <c r="C3004" s="153" t="s">
        <v>396</v>
      </c>
      <c r="D3004" s="152" t="s">
        <v>127</v>
      </c>
      <c r="E3004" s="154" t="s">
        <v>68</v>
      </c>
      <c r="F3004" s="155" t="s">
        <v>397</v>
      </c>
      <c r="G3004" s="155" t="s">
        <v>398</v>
      </c>
      <c r="H3004" s="131"/>
    </row>
    <row r="3005" spans="1:8" ht="12.75" customHeight="1">
      <c r="A3005" s="156" t="s">
        <v>418</v>
      </c>
      <c r="B3005" s="156" t="s">
        <v>861</v>
      </c>
      <c r="C3005" s="157" t="e">
        <f>VLOOKUP(B3005,#REF!,2,0)</f>
        <v>#REF!</v>
      </c>
      <c r="D3005" s="156" t="e">
        <f>VLOOKUP(B3005,#REF!,3,0)</f>
        <v>#REF!</v>
      </c>
      <c r="E3005" s="158">
        <v>1</v>
      </c>
      <c r="F3005" s="159" t="e">
        <f>VLOOKUP(B3005,#REF!,13,0)</f>
        <v>#REF!</v>
      </c>
      <c r="G3005" s="159" t="e">
        <f>IF(D3005="","",E3005*F3005)</f>
        <v>#REF!</v>
      </c>
      <c r="H3005" s="131"/>
    </row>
    <row r="3006" spans="1:8" ht="12.75" customHeight="1">
      <c r="A3006" s="156"/>
      <c r="B3006" s="156"/>
      <c r="C3006" s="157"/>
      <c r="D3006" s="156"/>
      <c r="E3006" s="158"/>
      <c r="F3006" s="159"/>
      <c r="G3006" s="159"/>
      <c r="H3006" s="131"/>
    </row>
    <row r="3007" spans="1:8" ht="12.75" customHeight="1">
      <c r="A3007" s="684" t="s">
        <v>399</v>
      </c>
      <c r="B3007" s="585"/>
      <c r="C3007" s="585"/>
      <c r="D3007" s="585"/>
      <c r="E3007" s="585"/>
      <c r="F3007" s="586"/>
      <c r="G3007" s="160" t="e">
        <f>IF(F3005="","",(SUM(G3005:G3006)))</f>
        <v>#REF!</v>
      </c>
      <c r="H3007" s="131"/>
    </row>
    <row r="3008" spans="1:8" ht="12.75" customHeight="1">
      <c r="A3008" s="161"/>
      <c r="B3008" s="162"/>
      <c r="C3008" s="168"/>
      <c r="D3008" s="162"/>
      <c r="E3008" s="169"/>
      <c r="F3008" s="170"/>
      <c r="G3008" s="167"/>
      <c r="H3008" s="131"/>
    </row>
    <row r="3009" spans="1:8" ht="12.75" customHeight="1">
      <c r="A3009" s="683" t="s">
        <v>400</v>
      </c>
      <c r="B3009" s="585"/>
      <c r="C3009" s="585"/>
      <c r="D3009" s="585"/>
      <c r="E3009" s="585"/>
      <c r="F3009" s="585"/>
      <c r="G3009" s="586"/>
      <c r="H3009" s="131"/>
    </row>
    <row r="3010" spans="1:8" ht="12.75" customHeight="1">
      <c r="A3010" s="152" t="s">
        <v>381</v>
      </c>
      <c r="B3010" s="152" t="s">
        <v>32</v>
      </c>
      <c r="C3010" s="153" t="s">
        <v>396</v>
      </c>
      <c r="D3010" s="152" t="s">
        <v>127</v>
      </c>
      <c r="E3010" s="154" t="s">
        <v>68</v>
      </c>
      <c r="F3010" s="155" t="s">
        <v>397</v>
      </c>
      <c r="G3010" s="155" t="s">
        <v>398</v>
      </c>
      <c r="H3010" s="131"/>
    </row>
    <row r="3011" spans="1:8" ht="12.75" customHeight="1">
      <c r="A3011" s="156"/>
      <c r="B3011" s="156"/>
      <c r="C3011" s="157" t="str">
        <f>IF(B3011="","",IF(A3011="SINAPI",VLOOKUP(B3011,#REF!,2,0),IF(A3011="COTAÇÃO",VLOOKUP(B3011,#REF!,2,0))))</f>
        <v/>
      </c>
      <c r="D3011" s="156" t="str">
        <f>IF(B3011="","",IF(A3011="SINAPI",VLOOKUP(B3011,#REF!,3,0),IF(A3011="COTAÇÃO",VLOOKUP(B3011,#REF!,3,0))))</f>
        <v/>
      </c>
      <c r="E3011" s="158"/>
      <c r="F3011" s="159" t="str">
        <f>IF(B3011="","",IF('Planilha Orçamentária'!$H$2="NÃO DESONERADO",(IF(A3011="SINAPI",VLOOKUP(B3011,#REF!,4,0),IF(A3011="ORSE",VLOOKUP(B3011,#REF!,4,0),IF(A3011="COTAÇÃO",VLOOKUP(B3011,#REF!,13,0))))),(IF(A3011="SINAPI",VLOOKUP(B3011,#REF!,4,0),IF(A3011="ORSE",VLOOKUP(B3011,#REF!,4,0),IF(A3011="COTAÇÃO",VLOOKUP(B3011,#REF!,13,0)))))))</f>
        <v/>
      </c>
      <c r="G3011" s="159" t="str">
        <f t="shared" ref="G3011:G3012" si="97">IF(D3011="","",E3011*F3011)</f>
        <v/>
      </c>
      <c r="H3011" s="131"/>
    </row>
    <row r="3012" spans="1:8" ht="12.75" customHeight="1">
      <c r="A3012" s="156"/>
      <c r="B3012" s="156"/>
      <c r="C3012" s="157" t="str">
        <f>IF(B3012="","",IF(A3012="SINAPI",VLOOKUP(B3012,#REF!,2,0),IF(A3012="COTAÇÃO",VLOOKUP(B3012,#REF!,2,0))))</f>
        <v/>
      </c>
      <c r="D3012" s="156" t="str">
        <f>IF(B3012="","",IF(A3012="SINAPI",VLOOKUP(B3012,#REF!,3,0),IF(A3012="COTAÇÃO",VLOOKUP(B3012,#REF!,3,0))))</f>
        <v/>
      </c>
      <c r="E3012" s="158"/>
      <c r="F3012" s="159" t="str">
        <f>IF(B3012="","",IF('Planilha Orçamentária'!$H$2="NÃO DESONERADO",(IF(A3012="SINAPI",VLOOKUP(B3012,#REF!,4,0),IF(A3012="ORSE",VLOOKUP(B3012,#REF!,4,0),IF(A3012="COTAÇÃO",VLOOKUP(B3012,#REF!,13,0))))),(IF(A3012="SINAPI",VLOOKUP(B3012,#REF!,4,0),IF(A3012="ORSE",VLOOKUP(B3012,#REF!,4,0),IF(A3012="COTAÇÃO",VLOOKUP(B3012,#REF!,13,0)))))))</f>
        <v/>
      </c>
      <c r="G3012" s="159" t="str">
        <f t="shared" si="97"/>
        <v/>
      </c>
      <c r="H3012" s="131"/>
    </row>
    <row r="3013" spans="1:8" ht="12.75" customHeight="1">
      <c r="A3013" s="684" t="s">
        <v>399</v>
      </c>
      <c r="B3013" s="585"/>
      <c r="C3013" s="585"/>
      <c r="D3013" s="585"/>
      <c r="E3013" s="585"/>
      <c r="F3013" s="586"/>
      <c r="G3013" s="160" t="str">
        <f>IF(F3011="","",(SUM(G3011:G3012)))</f>
        <v/>
      </c>
      <c r="H3013" s="131"/>
    </row>
    <row r="3014" spans="1:8" ht="12.75" customHeight="1">
      <c r="A3014" s="161"/>
      <c r="B3014" s="162"/>
      <c r="C3014" s="171"/>
      <c r="D3014" s="172"/>
      <c r="E3014" s="173"/>
      <c r="F3014" s="174"/>
      <c r="G3014" s="175"/>
      <c r="H3014" s="131"/>
    </row>
    <row r="3015" spans="1:8" ht="12.75" customHeight="1">
      <c r="A3015" s="685" t="s">
        <v>401</v>
      </c>
      <c r="B3015" s="585"/>
      <c r="C3015" s="585"/>
      <c r="D3015" s="585"/>
      <c r="E3015" s="585"/>
      <c r="F3015" s="686"/>
      <c r="G3015" s="176" t="e">
        <f>SUM(G3001,G3007,G3013)</f>
        <v>#REF!</v>
      </c>
      <c r="H3015" s="131"/>
    </row>
    <row r="3016" spans="1:8" ht="12.75" customHeight="1">
      <c r="A3016" s="197"/>
      <c r="B3016" s="197"/>
      <c r="C3016" s="197"/>
      <c r="D3016" s="197"/>
      <c r="E3016" s="197"/>
      <c r="F3016" s="197"/>
      <c r="G3016" s="238"/>
      <c r="H3016" s="131"/>
    </row>
    <row r="3017" spans="1:8" ht="12.75" customHeight="1">
      <c r="A3017" s="197"/>
      <c r="B3017" s="197"/>
      <c r="C3017" s="197"/>
      <c r="D3017" s="197"/>
      <c r="E3017" s="197"/>
      <c r="F3017" s="197"/>
      <c r="G3017" s="238"/>
      <c r="H3017" s="131"/>
    </row>
    <row r="3018" spans="1:8" ht="12.75" customHeight="1">
      <c r="A3018" s="17"/>
      <c r="B3018" s="18"/>
      <c r="C3018" s="116"/>
      <c r="D3018" s="18"/>
      <c r="E3018" s="18"/>
      <c r="F3018" s="128"/>
      <c r="G3018" s="31"/>
      <c r="H3018" s="131"/>
    </row>
    <row r="3019" spans="1:8" ht="12.75" customHeight="1">
      <c r="A3019" s="193" t="s">
        <v>32</v>
      </c>
      <c r="B3019" s="194" t="s">
        <v>24</v>
      </c>
      <c r="C3019" s="687" t="s">
        <v>67</v>
      </c>
      <c r="D3019" s="589"/>
      <c r="E3019" s="589"/>
      <c r="F3019" s="596"/>
      <c r="G3019" s="195" t="s">
        <v>27</v>
      </c>
      <c r="H3019" s="131"/>
    </row>
    <row r="3020" spans="1:8" ht="12.75" customHeight="1">
      <c r="A3020" s="182" t="s">
        <v>862</v>
      </c>
      <c r="B3020" s="183" t="s">
        <v>863</v>
      </c>
      <c r="C3020" s="688" t="s">
        <v>864</v>
      </c>
      <c r="D3020" s="689"/>
      <c r="E3020" s="689"/>
      <c r="F3020" s="149" t="e">
        <f>G3039</f>
        <v>#REF!</v>
      </c>
      <c r="G3020" s="196" t="e">
        <f>D3029</f>
        <v>#REF!</v>
      </c>
      <c r="H3020" s="131"/>
    </row>
    <row r="3021" spans="1:8" ht="12.75" customHeight="1">
      <c r="A3021" s="690" t="s">
        <v>395</v>
      </c>
      <c r="B3021" s="689"/>
      <c r="C3021" s="689"/>
      <c r="D3021" s="689"/>
      <c r="E3021" s="689"/>
      <c r="F3021" s="689"/>
      <c r="G3021" s="591"/>
      <c r="H3021" s="131"/>
    </row>
    <row r="3022" spans="1:8" ht="12.75" customHeight="1">
      <c r="A3022" s="152" t="s">
        <v>381</v>
      </c>
      <c r="B3022" s="152" t="s">
        <v>32</v>
      </c>
      <c r="C3022" s="153" t="s">
        <v>396</v>
      </c>
      <c r="D3022" s="152" t="s">
        <v>127</v>
      </c>
      <c r="E3022" s="154" t="s">
        <v>68</v>
      </c>
      <c r="F3022" s="155" t="s">
        <v>397</v>
      </c>
      <c r="G3022" s="155" t="s">
        <v>398</v>
      </c>
      <c r="H3022" s="131"/>
    </row>
    <row r="3023" spans="1:8" ht="12.75" customHeight="1">
      <c r="A3023" s="156"/>
      <c r="B3023" s="156"/>
      <c r="C3023" s="157"/>
      <c r="D3023" s="156"/>
      <c r="E3023" s="158"/>
      <c r="F3023" s="159"/>
      <c r="G3023" s="159"/>
      <c r="H3023" s="131"/>
    </row>
    <row r="3024" spans="1:8" ht="12.75" customHeight="1">
      <c r="A3024" s="156"/>
      <c r="B3024" s="156"/>
      <c r="C3024" s="157"/>
      <c r="D3024" s="156"/>
      <c r="E3024" s="158"/>
      <c r="F3024" s="159"/>
      <c r="G3024" s="159"/>
      <c r="H3024" s="131"/>
    </row>
    <row r="3025" spans="1:8" ht="12.75" customHeight="1">
      <c r="A3025" s="684" t="s">
        <v>399</v>
      </c>
      <c r="B3025" s="585"/>
      <c r="C3025" s="585"/>
      <c r="D3025" s="585"/>
      <c r="E3025" s="585"/>
      <c r="F3025" s="586"/>
      <c r="G3025" s="160" t="str">
        <f>IF(F3023="","",(SUM(G3023:G3024)))</f>
        <v/>
      </c>
      <c r="H3025" s="131"/>
    </row>
    <row r="3026" spans="1:8" ht="12.75" customHeight="1">
      <c r="A3026" s="161"/>
      <c r="B3026" s="162"/>
      <c r="C3026" s="163"/>
      <c r="D3026" s="164"/>
      <c r="E3026" s="165"/>
      <c r="F3026" s="166"/>
      <c r="G3026" s="167"/>
      <c r="H3026" s="131"/>
    </row>
    <row r="3027" spans="1:8" ht="12.75" customHeight="1">
      <c r="A3027" s="683" t="s">
        <v>386</v>
      </c>
      <c r="B3027" s="585"/>
      <c r="C3027" s="585"/>
      <c r="D3027" s="585"/>
      <c r="E3027" s="585"/>
      <c r="F3027" s="585"/>
      <c r="G3027" s="586"/>
      <c r="H3027" s="131"/>
    </row>
    <row r="3028" spans="1:8" ht="12.75" customHeight="1">
      <c r="A3028" s="152" t="s">
        <v>381</v>
      </c>
      <c r="B3028" s="152" t="s">
        <v>32</v>
      </c>
      <c r="C3028" s="153" t="s">
        <v>396</v>
      </c>
      <c r="D3028" s="152" t="s">
        <v>127</v>
      </c>
      <c r="E3028" s="154" t="s">
        <v>68</v>
      </c>
      <c r="F3028" s="155" t="s">
        <v>397</v>
      </c>
      <c r="G3028" s="155" t="s">
        <v>398</v>
      </c>
      <c r="H3028" s="131"/>
    </row>
    <row r="3029" spans="1:8" ht="12.75" customHeight="1">
      <c r="A3029" s="156" t="s">
        <v>418</v>
      </c>
      <c r="B3029" s="156" t="s">
        <v>865</v>
      </c>
      <c r="C3029" s="157" t="e">
        <f>VLOOKUP(B3029,#REF!,2,0)</f>
        <v>#REF!</v>
      </c>
      <c r="D3029" s="156" t="e">
        <f>VLOOKUP(B3029,#REF!,3,0)</f>
        <v>#REF!</v>
      </c>
      <c r="E3029" s="158">
        <v>1</v>
      </c>
      <c r="F3029" s="159" t="e">
        <f>VLOOKUP(B3029,#REF!,13,0)</f>
        <v>#REF!</v>
      </c>
      <c r="G3029" s="159" t="e">
        <f>IF(D3029="","",E3029*F3029)</f>
        <v>#REF!</v>
      </c>
      <c r="H3029" s="131"/>
    </row>
    <row r="3030" spans="1:8" ht="12.75" customHeight="1">
      <c r="A3030" s="156"/>
      <c r="B3030" s="156"/>
      <c r="C3030" s="157"/>
      <c r="D3030" s="156"/>
      <c r="E3030" s="158"/>
      <c r="F3030" s="159"/>
      <c r="G3030" s="159"/>
      <c r="H3030" s="131"/>
    </row>
    <row r="3031" spans="1:8" ht="12.75" customHeight="1">
      <c r="A3031" s="684" t="s">
        <v>399</v>
      </c>
      <c r="B3031" s="585"/>
      <c r="C3031" s="585"/>
      <c r="D3031" s="585"/>
      <c r="E3031" s="585"/>
      <c r="F3031" s="586"/>
      <c r="G3031" s="160" t="e">
        <f>IF(F3029="","",(SUM(G3029:G3030)))</f>
        <v>#REF!</v>
      </c>
      <c r="H3031" s="131"/>
    </row>
    <row r="3032" spans="1:8" ht="12.75" customHeight="1">
      <c r="A3032" s="161"/>
      <c r="B3032" s="162"/>
      <c r="C3032" s="168"/>
      <c r="D3032" s="162"/>
      <c r="E3032" s="169"/>
      <c r="F3032" s="170"/>
      <c r="G3032" s="167"/>
      <c r="H3032" s="131"/>
    </row>
    <row r="3033" spans="1:8" ht="12.75" customHeight="1">
      <c r="A3033" s="683" t="s">
        <v>400</v>
      </c>
      <c r="B3033" s="585"/>
      <c r="C3033" s="585"/>
      <c r="D3033" s="585"/>
      <c r="E3033" s="585"/>
      <c r="F3033" s="585"/>
      <c r="G3033" s="586"/>
      <c r="H3033" s="131"/>
    </row>
    <row r="3034" spans="1:8" ht="12.75" customHeight="1">
      <c r="A3034" s="152" t="s">
        <v>381</v>
      </c>
      <c r="B3034" s="152" t="s">
        <v>32</v>
      </c>
      <c r="C3034" s="153" t="s">
        <v>396</v>
      </c>
      <c r="D3034" s="152" t="s">
        <v>127</v>
      </c>
      <c r="E3034" s="154" t="s">
        <v>68</v>
      </c>
      <c r="F3034" s="155" t="s">
        <v>397</v>
      </c>
      <c r="G3034" s="155" t="s">
        <v>398</v>
      </c>
      <c r="H3034" s="131"/>
    </row>
    <row r="3035" spans="1:8" ht="12.75" customHeight="1">
      <c r="A3035" s="156"/>
      <c r="B3035" s="156"/>
      <c r="C3035" s="157" t="str">
        <f>IF(B3035="","",IF(A3035="SINAPI",VLOOKUP(B3035,#REF!,2,0),IF(A3035="COTAÇÃO",VLOOKUP(B3035,#REF!,2,0))))</f>
        <v/>
      </c>
      <c r="D3035" s="156" t="str">
        <f>IF(B3035="","",IF(A3035="SINAPI",VLOOKUP(B3035,#REF!,3,0),IF(A3035="COTAÇÃO",VLOOKUP(B3035,#REF!,3,0))))</f>
        <v/>
      </c>
      <c r="E3035" s="158"/>
      <c r="F3035" s="159" t="str">
        <f>IF(B3035="","",IF('Planilha Orçamentária'!$H$2="NÃO DESONERADO",(IF(A3035="SINAPI",VLOOKUP(B3035,#REF!,4,0),IF(A3035="ORSE",VLOOKUP(B3035,#REF!,4,0),IF(A3035="COTAÇÃO",VLOOKUP(B3035,#REF!,13,0))))),(IF(A3035="SINAPI",VLOOKUP(B3035,#REF!,4,0),IF(A3035="ORSE",VLOOKUP(B3035,#REF!,4,0),IF(A3035="COTAÇÃO",VLOOKUP(B3035,#REF!,13,0)))))))</f>
        <v/>
      </c>
      <c r="G3035" s="159" t="str">
        <f t="shared" ref="G3035:G3036" si="98">IF(D3035="","",E3035*F3035)</f>
        <v/>
      </c>
      <c r="H3035" s="131"/>
    </row>
    <row r="3036" spans="1:8" ht="12.75" customHeight="1">
      <c r="A3036" s="156"/>
      <c r="B3036" s="156"/>
      <c r="C3036" s="157" t="str">
        <f>IF(B3036="","",IF(A3036="SINAPI",VLOOKUP(B3036,#REF!,2,0),IF(A3036="COTAÇÃO",VLOOKUP(B3036,#REF!,2,0))))</f>
        <v/>
      </c>
      <c r="D3036" s="156" t="str">
        <f>IF(B3036="","",IF(A3036="SINAPI",VLOOKUP(B3036,#REF!,3,0),IF(A3036="COTAÇÃO",VLOOKUP(B3036,#REF!,3,0))))</f>
        <v/>
      </c>
      <c r="E3036" s="158"/>
      <c r="F3036" s="159" t="str">
        <f>IF(B3036="","",IF('Planilha Orçamentária'!$H$2="NÃO DESONERADO",(IF(A3036="SINAPI",VLOOKUP(B3036,#REF!,4,0),IF(A3036="ORSE",VLOOKUP(B3036,#REF!,4,0),IF(A3036="COTAÇÃO",VLOOKUP(B3036,#REF!,13,0))))),(IF(A3036="SINAPI",VLOOKUP(B3036,#REF!,4,0),IF(A3036="ORSE",VLOOKUP(B3036,#REF!,4,0),IF(A3036="COTAÇÃO",VLOOKUP(B3036,#REF!,13,0)))))))</f>
        <v/>
      </c>
      <c r="G3036" s="159" t="str">
        <f t="shared" si="98"/>
        <v/>
      </c>
      <c r="H3036" s="131"/>
    </row>
    <row r="3037" spans="1:8" ht="12.75" customHeight="1">
      <c r="A3037" s="684" t="s">
        <v>399</v>
      </c>
      <c r="B3037" s="585"/>
      <c r="C3037" s="585"/>
      <c r="D3037" s="585"/>
      <c r="E3037" s="585"/>
      <c r="F3037" s="586"/>
      <c r="G3037" s="160" t="str">
        <f>IF(F3035="","",(SUM(G3035:G3036)))</f>
        <v/>
      </c>
      <c r="H3037" s="131"/>
    </row>
    <row r="3038" spans="1:8" ht="12.75" customHeight="1">
      <c r="A3038" s="161"/>
      <c r="B3038" s="162"/>
      <c r="C3038" s="171"/>
      <c r="D3038" s="172"/>
      <c r="E3038" s="173"/>
      <c r="F3038" s="174"/>
      <c r="G3038" s="175"/>
      <c r="H3038" s="131"/>
    </row>
    <row r="3039" spans="1:8" ht="12.75" customHeight="1">
      <c r="A3039" s="685" t="s">
        <v>401</v>
      </c>
      <c r="B3039" s="585"/>
      <c r="C3039" s="585"/>
      <c r="D3039" s="585"/>
      <c r="E3039" s="585"/>
      <c r="F3039" s="686"/>
      <c r="G3039" s="176" t="e">
        <f>SUM(G3025,G3031,G3037)</f>
        <v>#REF!</v>
      </c>
      <c r="H3039" s="131"/>
    </row>
    <row r="3040" spans="1:8" ht="12.75" customHeight="1">
      <c r="A3040" s="197"/>
      <c r="B3040" s="197"/>
      <c r="C3040" s="197"/>
      <c r="D3040" s="197"/>
      <c r="E3040" s="197"/>
      <c r="F3040" s="197"/>
      <c r="G3040" s="238"/>
      <c r="H3040" s="131"/>
    </row>
    <row r="3041" spans="1:8" ht="12.75" customHeight="1">
      <c r="A3041" s="197"/>
      <c r="B3041" s="197"/>
      <c r="C3041" s="197"/>
      <c r="D3041" s="197"/>
      <c r="E3041" s="197"/>
      <c r="F3041" s="197"/>
      <c r="G3041" s="238"/>
      <c r="H3041" s="131"/>
    </row>
    <row r="3042" spans="1:8" ht="12.75" customHeight="1">
      <c r="A3042" s="17"/>
      <c r="B3042" s="18"/>
      <c r="C3042" s="116"/>
      <c r="D3042" s="18"/>
      <c r="E3042" s="18"/>
      <c r="F3042" s="128"/>
      <c r="G3042" s="31"/>
      <c r="H3042" s="131"/>
    </row>
    <row r="3043" spans="1:8" ht="12.75" customHeight="1">
      <c r="A3043" s="193" t="s">
        <v>32</v>
      </c>
      <c r="B3043" s="194" t="s">
        <v>24</v>
      </c>
      <c r="C3043" s="687" t="s">
        <v>67</v>
      </c>
      <c r="D3043" s="589"/>
      <c r="E3043" s="589"/>
      <c r="F3043" s="596"/>
      <c r="G3043" s="195" t="s">
        <v>27</v>
      </c>
      <c r="H3043" s="131"/>
    </row>
    <row r="3044" spans="1:8" ht="12.75" customHeight="1">
      <c r="A3044" s="182" t="s">
        <v>866</v>
      </c>
      <c r="B3044" s="183" t="s">
        <v>867</v>
      </c>
      <c r="C3044" s="688" t="s">
        <v>868</v>
      </c>
      <c r="D3044" s="689"/>
      <c r="E3044" s="689"/>
      <c r="F3044" s="149" t="e">
        <f>G3063</f>
        <v>#REF!</v>
      </c>
      <c r="G3044" s="196" t="e">
        <f>D3053</f>
        <v>#REF!</v>
      </c>
      <c r="H3044" s="131"/>
    </row>
    <row r="3045" spans="1:8" ht="12.75" customHeight="1">
      <c r="A3045" s="690" t="s">
        <v>395</v>
      </c>
      <c r="B3045" s="689"/>
      <c r="C3045" s="689"/>
      <c r="D3045" s="689"/>
      <c r="E3045" s="689"/>
      <c r="F3045" s="689"/>
      <c r="G3045" s="591"/>
      <c r="H3045" s="131"/>
    </row>
    <row r="3046" spans="1:8" ht="12.75" customHeight="1">
      <c r="A3046" s="152" t="s">
        <v>381</v>
      </c>
      <c r="B3046" s="152" t="s">
        <v>32</v>
      </c>
      <c r="C3046" s="153" t="s">
        <v>396</v>
      </c>
      <c r="D3046" s="152" t="s">
        <v>127</v>
      </c>
      <c r="E3046" s="154" t="s">
        <v>68</v>
      </c>
      <c r="F3046" s="155" t="s">
        <v>397</v>
      </c>
      <c r="G3046" s="155" t="s">
        <v>398</v>
      </c>
      <c r="H3046" s="131"/>
    </row>
    <row r="3047" spans="1:8" ht="12.75" customHeight="1">
      <c r="A3047" s="156"/>
      <c r="B3047" s="156"/>
      <c r="C3047" s="157"/>
      <c r="D3047" s="156"/>
      <c r="E3047" s="158"/>
      <c r="F3047" s="159"/>
      <c r="G3047" s="159"/>
      <c r="H3047" s="131"/>
    </row>
    <row r="3048" spans="1:8" ht="12.75" customHeight="1">
      <c r="A3048" s="156"/>
      <c r="B3048" s="156"/>
      <c r="C3048" s="157"/>
      <c r="D3048" s="156"/>
      <c r="E3048" s="158"/>
      <c r="F3048" s="159"/>
      <c r="G3048" s="159"/>
      <c r="H3048" s="131"/>
    </row>
    <row r="3049" spans="1:8" ht="12.75" customHeight="1">
      <c r="A3049" s="684" t="s">
        <v>399</v>
      </c>
      <c r="B3049" s="585"/>
      <c r="C3049" s="585"/>
      <c r="D3049" s="585"/>
      <c r="E3049" s="585"/>
      <c r="F3049" s="586"/>
      <c r="G3049" s="160" t="str">
        <f>IF(F3047="","",(SUM(G3047:G3048)))</f>
        <v/>
      </c>
      <c r="H3049" s="131"/>
    </row>
    <row r="3050" spans="1:8" ht="12.75" customHeight="1">
      <c r="A3050" s="161"/>
      <c r="B3050" s="162"/>
      <c r="C3050" s="163"/>
      <c r="D3050" s="164"/>
      <c r="E3050" s="165"/>
      <c r="F3050" s="166"/>
      <c r="G3050" s="167"/>
      <c r="H3050" s="131"/>
    </row>
    <row r="3051" spans="1:8" ht="12.75" customHeight="1">
      <c r="A3051" s="683" t="s">
        <v>386</v>
      </c>
      <c r="B3051" s="585"/>
      <c r="C3051" s="585"/>
      <c r="D3051" s="585"/>
      <c r="E3051" s="585"/>
      <c r="F3051" s="585"/>
      <c r="G3051" s="586"/>
      <c r="H3051" s="131"/>
    </row>
    <row r="3052" spans="1:8" ht="12.75" customHeight="1">
      <c r="A3052" s="152" t="s">
        <v>381</v>
      </c>
      <c r="B3052" s="152" t="s">
        <v>32</v>
      </c>
      <c r="C3052" s="153" t="s">
        <v>396</v>
      </c>
      <c r="D3052" s="152" t="s">
        <v>127</v>
      </c>
      <c r="E3052" s="154" t="s">
        <v>68</v>
      </c>
      <c r="F3052" s="155" t="s">
        <v>397</v>
      </c>
      <c r="G3052" s="155" t="s">
        <v>398</v>
      </c>
      <c r="H3052" s="131"/>
    </row>
    <row r="3053" spans="1:8" ht="12.75" customHeight="1">
      <c r="A3053" s="156" t="s">
        <v>418</v>
      </c>
      <c r="B3053" s="156" t="s">
        <v>869</v>
      </c>
      <c r="C3053" s="157" t="e">
        <f>VLOOKUP(B3053,#REF!,2,0)</f>
        <v>#REF!</v>
      </c>
      <c r="D3053" s="156" t="e">
        <f>VLOOKUP(B3053,#REF!,3,0)</f>
        <v>#REF!</v>
      </c>
      <c r="E3053" s="158">
        <v>1</v>
      </c>
      <c r="F3053" s="159" t="e">
        <f>VLOOKUP(B3053,#REF!,13,0)</f>
        <v>#REF!</v>
      </c>
      <c r="G3053" s="159" t="e">
        <f>IF(D3053="","",E3053*F3053)</f>
        <v>#REF!</v>
      </c>
      <c r="H3053" s="131"/>
    </row>
    <row r="3054" spans="1:8" ht="12.75" customHeight="1">
      <c r="A3054" s="156"/>
      <c r="B3054" s="156"/>
      <c r="C3054" s="157"/>
      <c r="D3054" s="156"/>
      <c r="E3054" s="158"/>
      <c r="F3054" s="159"/>
      <c r="G3054" s="159"/>
      <c r="H3054" s="131"/>
    </row>
    <row r="3055" spans="1:8" ht="12.75" customHeight="1">
      <c r="A3055" s="684" t="s">
        <v>399</v>
      </c>
      <c r="B3055" s="585"/>
      <c r="C3055" s="585"/>
      <c r="D3055" s="585"/>
      <c r="E3055" s="585"/>
      <c r="F3055" s="586"/>
      <c r="G3055" s="160" t="e">
        <f>IF(F3053="","",(SUM(G3053:G3054)))</f>
        <v>#REF!</v>
      </c>
      <c r="H3055" s="131"/>
    </row>
    <row r="3056" spans="1:8" ht="12.75" customHeight="1">
      <c r="A3056" s="161"/>
      <c r="B3056" s="162"/>
      <c r="C3056" s="168"/>
      <c r="D3056" s="162"/>
      <c r="E3056" s="169"/>
      <c r="F3056" s="170"/>
      <c r="G3056" s="167"/>
      <c r="H3056" s="131"/>
    </row>
    <row r="3057" spans="1:8" ht="12.75" customHeight="1">
      <c r="A3057" s="683" t="s">
        <v>400</v>
      </c>
      <c r="B3057" s="585"/>
      <c r="C3057" s="585"/>
      <c r="D3057" s="585"/>
      <c r="E3057" s="585"/>
      <c r="F3057" s="585"/>
      <c r="G3057" s="586"/>
      <c r="H3057" s="131"/>
    </row>
    <row r="3058" spans="1:8" ht="12.75" customHeight="1">
      <c r="A3058" s="152" t="s">
        <v>381</v>
      </c>
      <c r="B3058" s="152" t="s">
        <v>32</v>
      </c>
      <c r="C3058" s="153" t="s">
        <v>396</v>
      </c>
      <c r="D3058" s="152" t="s">
        <v>127</v>
      </c>
      <c r="E3058" s="154" t="s">
        <v>68</v>
      </c>
      <c r="F3058" s="155" t="s">
        <v>397</v>
      </c>
      <c r="G3058" s="155" t="s">
        <v>398</v>
      </c>
      <c r="H3058" s="131"/>
    </row>
    <row r="3059" spans="1:8" ht="12.75" customHeight="1">
      <c r="A3059" s="156"/>
      <c r="B3059" s="156"/>
      <c r="C3059" s="157" t="str">
        <f>IF(B3059="","",IF(A3059="SINAPI",VLOOKUP(B3059,#REF!,2,0),IF(A3059="COTAÇÃO",VLOOKUP(B3059,#REF!,2,0))))</f>
        <v/>
      </c>
      <c r="D3059" s="156" t="str">
        <f>IF(B3059="","",IF(A3059="SINAPI",VLOOKUP(B3059,#REF!,3,0),IF(A3059="COTAÇÃO",VLOOKUP(B3059,#REF!,3,0))))</f>
        <v/>
      </c>
      <c r="E3059" s="158"/>
      <c r="F3059" s="159" t="str">
        <f>IF(B3059="","",IF('Planilha Orçamentária'!$H$2="NÃO DESONERADO",(IF(A3059="SINAPI",VLOOKUP(B3059,#REF!,4,0),IF(A3059="ORSE",VLOOKUP(B3059,#REF!,4,0),IF(A3059="COTAÇÃO",VLOOKUP(B3059,#REF!,13,0))))),(IF(A3059="SINAPI",VLOOKUP(B3059,#REF!,4,0),IF(A3059="ORSE",VLOOKUP(B3059,#REF!,4,0),IF(A3059="COTAÇÃO",VLOOKUP(B3059,#REF!,13,0)))))))</f>
        <v/>
      </c>
      <c r="G3059" s="159" t="str">
        <f t="shared" ref="G3059:G3060" si="99">IF(D3059="","",E3059*F3059)</f>
        <v/>
      </c>
      <c r="H3059" s="131"/>
    </row>
    <row r="3060" spans="1:8" ht="12.75" customHeight="1">
      <c r="A3060" s="156"/>
      <c r="B3060" s="156"/>
      <c r="C3060" s="157" t="str">
        <f>IF(B3060="","",IF(A3060="SINAPI",VLOOKUP(B3060,#REF!,2,0),IF(A3060="COTAÇÃO",VLOOKUP(B3060,#REF!,2,0))))</f>
        <v/>
      </c>
      <c r="D3060" s="156" t="str">
        <f>IF(B3060="","",IF(A3060="SINAPI",VLOOKUP(B3060,#REF!,3,0),IF(A3060="COTAÇÃO",VLOOKUP(B3060,#REF!,3,0))))</f>
        <v/>
      </c>
      <c r="E3060" s="158"/>
      <c r="F3060" s="159" t="str">
        <f>IF(B3060="","",IF('Planilha Orçamentária'!$H$2="NÃO DESONERADO",(IF(A3060="SINAPI",VLOOKUP(B3060,#REF!,4,0),IF(A3060="ORSE",VLOOKUP(B3060,#REF!,4,0),IF(A3060="COTAÇÃO",VLOOKUP(B3060,#REF!,13,0))))),(IF(A3060="SINAPI",VLOOKUP(B3060,#REF!,4,0),IF(A3060="ORSE",VLOOKUP(B3060,#REF!,4,0),IF(A3060="COTAÇÃO",VLOOKUP(B3060,#REF!,13,0)))))))</f>
        <v/>
      </c>
      <c r="G3060" s="159" t="str">
        <f t="shared" si="99"/>
        <v/>
      </c>
      <c r="H3060" s="131"/>
    </row>
    <row r="3061" spans="1:8" ht="12.75" customHeight="1">
      <c r="A3061" s="684" t="s">
        <v>399</v>
      </c>
      <c r="B3061" s="585"/>
      <c r="C3061" s="585"/>
      <c r="D3061" s="585"/>
      <c r="E3061" s="585"/>
      <c r="F3061" s="586"/>
      <c r="G3061" s="160" t="str">
        <f>IF(F3059="","",(SUM(G3059:G3060)))</f>
        <v/>
      </c>
      <c r="H3061" s="131"/>
    </row>
    <row r="3062" spans="1:8" ht="12.75" customHeight="1">
      <c r="A3062" s="161"/>
      <c r="B3062" s="162"/>
      <c r="C3062" s="171"/>
      <c r="D3062" s="172"/>
      <c r="E3062" s="173"/>
      <c r="F3062" s="174"/>
      <c r="G3062" s="175"/>
      <c r="H3062" s="131"/>
    </row>
    <row r="3063" spans="1:8" ht="12.75" customHeight="1">
      <c r="A3063" s="685" t="s">
        <v>401</v>
      </c>
      <c r="B3063" s="585"/>
      <c r="C3063" s="585"/>
      <c r="D3063" s="585"/>
      <c r="E3063" s="585"/>
      <c r="F3063" s="686"/>
      <c r="G3063" s="176" t="e">
        <f>SUM(G3049,G3055,G3061)</f>
        <v>#REF!</v>
      </c>
      <c r="H3063" s="131"/>
    </row>
    <row r="3064" spans="1:8" ht="12.75" customHeight="1">
      <c r="A3064" s="10"/>
      <c r="B3064" s="10"/>
      <c r="C3064" s="10"/>
      <c r="D3064" s="10"/>
      <c r="E3064" s="231"/>
      <c r="F3064" s="232"/>
      <c r="G3064" s="232"/>
      <c r="H3064" s="131"/>
    </row>
    <row r="3065" spans="1:8" ht="12.75" customHeight="1">
      <c r="A3065" s="10"/>
      <c r="B3065" s="10"/>
      <c r="C3065" s="10"/>
      <c r="D3065" s="10"/>
      <c r="E3065" s="231"/>
      <c r="F3065" s="232"/>
      <c r="G3065" s="232"/>
      <c r="H3065" s="131"/>
    </row>
    <row r="3066" spans="1:8" ht="12.75" customHeight="1">
      <c r="A3066" s="144" t="s">
        <v>32</v>
      </c>
      <c r="B3066" s="144" t="s">
        <v>24</v>
      </c>
      <c r="C3066" s="691" t="s">
        <v>67</v>
      </c>
      <c r="D3066" s="589"/>
      <c r="E3066" s="589"/>
      <c r="F3066" s="596"/>
      <c r="G3066" s="146" t="s">
        <v>27</v>
      </c>
      <c r="H3066" s="131" t="s">
        <v>93</v>
      </c>
    </row>
    <row r="3067" spans="1:8" ht="12.75" customHeight="1">
      <c r="A3067" s="186">
        <v>666</v>
      </c>
      <c r="B3067" s="239" t="s">
        <v>870</v>
      </c>
      <c r="C3067" s="692" t="s">
        <v>871</v>
      </c>
      <c r="D3067" s="689"/>
      <c r="E3067" s="689"/>
      <c r="F3067" s="149">
        <f>G3086</f>
        <v>92</v>
      </c>
      <c r="G3067" s="184" t="s">
        <v>127</v>
      </c>
      <c r="H3067" s="233">
        <v>44501</v>
      </c>
    </row>
    <row r="3068" spans="1:8" ht="12.75" customHeight="1">
      <c r="A3068" s="690" t="s">
        <v>395</v>
      </c>
      <c r="B3068" s="689"/>
      <c r="C3068" s="689"/>
      <c r="D3068" s="689"/>
      <c r="E3068" s="689"/>
      <c r="F3068" s="689"/>
      <c r="G3068" s="591"/>
      <c r="H3068" s="131"/>
    </row>
    <row r="3069" spans="1:8" ht="12.75" customHeight="1">
      <c r="A3069" s="152" t="s">
        <v>381</v>
      </c>
      <c r="B3069" s="152" t="s">
        <v>32</v>
      </c>
      <c r="C3069" s="153" t="s">
        <v>396</v>
      </c>
      <c r="D3069" s="152" t="s">
        <v>127</v>
      </c>
      <c r="E3069" s="154" t="s">
        <v>68</v>
      </c>
      <c r="F3069" s="155" t="s">
        <v>397</v>
      </c>
      <c r="G3069" s="155" t="s">
        <v>398</v>
      </c>
      <c r="H3069" s="131"/>
    </row>
    <row r="3070" spans="1:8" ht="12.75" customHeight="1">
      <c r="A3070" s="156" t="s">
        <v>93</v>
      </c>
      <c r="B3070" s="156">
        <v>485</v>
      </c>
      <c r="C3070" s="237" t="s">
        <v>872</v>
      </c>
      <c r="D3070" s="156" t="s">
        <v>127</v>
      </c>
      <c r="E3070" s="187">
        <v>1</v>
      </c>
      <c r="F3070" s="159">
        <v>92</v>
      </c>
      <c r="G3070" s="159">
        <f>E3070*F3070</f>
        <v>92</v>
      </c>
      <c r="H3070" s="131"/>
    </row>
    <row r="3071" spans="1:8" ht="12.75" customHeight="1">
      <c r="A3071" s="156"/>
      <c r="B3071" s="156"/>
      <c r="C3071" s="234"/>
      <c r="D3071" s="156"/>
      <c r="E3071" s="187"/>
      <c r="F3071" s="159"/>
      <c r="G3071" s="159"/>
      <c r="H3071" s="131"/>
    </row>
    <row r="3072" spans="1:8" ht="12.75" customHeight="1">
      <c r="A3072" s="684" t="s">
        <v>399</v>
      </c>
      <c r="B3072" s="585"/>
      <c r="C3072" s="585"/>
      <c r="D3072" s="585"/>
      <c r="E3072" s="585"/>
      <c r="F3072" s="586"/>
      <c r="G3072" s="160">
        <f>SUM(G3070:G3071)</f>
        <v>92</v>
      </c>
      <c r="H3072" s="131"/>
    </row>
    <row r="3073" spans="1:8" ht="12.75" customHeight="1">
      <c r="A3073" s="161"/>
      <c r="B3073" s="162"/>
      <c r="C3073" s="163"/>
      <c r="D3073" s="164"/>
      <c r="E3073" s="165"/>
      <c r="F3073" s="166"/>
      <c r="G3073" s="167"/>
      <c r="H3073" s="131"/>
    </row>
    <row r="3074" spans="1:8" ht="12.75" customHeight="1">
      <c r="A3074" s="683" t="s">
        <v>386</v>
      </c>
      <c r="B3074" s="585"/>
      <c r="C3074" s="585"/>
      <c r="D3074" s="585"/>
      <c r="E3074" s="585"/>
      <c r="F3074" s="585"/>
      <c r="G3074" s="586"/>
      <c r="H3074" s="131"/>
    </row>
    <row r="3075" spans="1:8" ht="12.75" customHeight="1">
      <c r="A3075" s="152" t="s">
        <v>381</v>
      </c>
      <c r="B3075" s="152" t="s">
        <v>32</v>
      </c>
      <c r="C3075" s="153" t="s">
        <v>396</v>
      </c>
      <c r="D3075" s="152" t="s">
        <v>127</v>
      </c>
      <c r="E3075" s="154" t="s">
        <v>68</v>
      </c>
      <c r="F3075" s="155" t="s">
        <v>397</v>
      </c>
      <c r="G3075" s="155" t="s">
        <v>398</v>
      </c>
      <c r="H3075" s="131"/>
    </row>
    <row r="3076" spans="1:8" ht="12.75" customHeight="1">
      <c r="A3076" s="156"/>
      <c r="B3076" s="200"/>
      <c r="C3076" s="157"/>
      <c r="D3076" s="156"/>
      <c r="E3076" s="159"/>
      <c r="F3076" s="159"/>
      <c r="G3076" s="159"/>
      <c r="H3076" s="131"/>
    </row>
    <row r="3077" spans="1:8" ht="12.75" customHeight="1">
      <c r="A3077" s="156"/>
      <c r="B3077" s="156"/>
      <c r="C3077" s="157"/>
      <c r="D3077" s="156"/>
      <c r="E3077" s="159"/>
      <c r="F3077" s="159"/>
      <c r="G3077" s="159"/>
      <c r="H3077" s="131"/>
    </row>
    <row r="3078" spans="1:8" ht="12.75" customHeight="1">
      <c r="A3078" s="156"/>
      <c r="B3078" s="156"/>
      <c r="C3078" s="157"/>
      <c r="D3078" s="156"/>
      <c r="E3078" s="158"/>
      <c r="F3078" s="159"/>
      <c r="G3078" s="159"/>
      <c r="H3078" s="131"/>
    </row>
    <row r="3079" spans="1:8" ht="12.75" customHeight="1">
      <c r="A3079" s="684" t="s">
        <v>399</v>
      </c>
      <c r="B3079" s="585"/>
      <c r="C3079" s="585"/>
      <c r="D3079" s="585"/>
      <c r="E3079" s="585"/>
      <c r="F3079" s="586"/>
      <c r="G3079" s="160">
        <f>SUM(G3076:G3078)</f>
        <v>0</v>
      </c>
      <c r="H3079" s="131"/>
    </row>
    <row r="3080" spans="1:8" ht="12.75" customHeight="1">
      <c r="A3080" s="161"/>
      <c r="B3080" s="162"/>
      <c r="C3080" s="168"/>
      <c r="D3080" s="162"/>
      <c r="E3080" s="169"/>
      <c r="F3080" s="170"/>
      <c r="G3080" s="167"/>
      <c r="H3080" s="131"/>
    </row>
    <row r="3081" spans="1:8" ht="12.75" customHeight="1">
      <c r="A3081" s="683" t="s">
        <v>400</v>
      </c>
      <c r="B3081" s="585"/>
      <c r="C3081" s="585"/>
      <c r="D3081" s="585"/>
      <c r="E3081" s="585"/>
      <c r="F3081" s="585"/>
      <c r="G3081" s="586"/>
      <c r="H3081" s="131"/>
    </row>
    <row r="3082" spans="1:8" ht="12.75" customHeight="1">
      <c r="A3082" s="152" t="s">
        <v>381</v>
      </c>
      <c r="B3082" s="152" t="s">
        <v>32</v>
      </c>
      <c r="C3082" s="153" t="s">
        <v>396</v>
      </c>
      <c r="D3082" s="152" t="s">
        <v>127</v>
      </c>
      <c r="E3082" s="154" t="s">
        <v>68</v>
      </c>
      <c r="F3082" s="155" t="s">
        <v>397</v>
      </c>
      <c r="G3082" s="155" t="s">
        <v>398</v>
      </c>
      <c r="H3082" s="131"/>
    </row>
    <row r="3083" spans="1:8" ht="12.75" customHeight="1">
      <c r="A3083" s="156"/>
      <c r="B3083" s="156"/>
      <c r="C3083" s="157" t="str">
        <f>IF(B3083="","",IF(A3083="SINAPI",VLOOKUP(B3083,#REF!,2,0),IF(A3083="COTAÇÃO",VLOOKUP(B3083,#REF!,2,0))))</f>
        <v/>
      </c>
      <c r="D3083" s="156" t="str">
        <f>IF(B3083="","",IF(A3083="SINAPI",VLOOKUP(B3083,#REF!,3,0),IF(A3083="COTAÇÃO",VLOOKUP(B3083,#REF!,3,0))))</f>
        <v/>
      </c>
      <c r="E3083" s="158"/>
      <c r="F3083" s="159" t="str">
        <f>IF(B3083="","",IF('Planilha Orçamentária'!$H$2="NÃO DESONERADO",(IF(A3083="SINAPI",VLOOKUP(B3083,#REF!,4,0),IF(A3083="ORSE",VLOOKUP(B3083,#REF!,4,0),IF(A3083="COTAÇÃO",VLOOKUP(B3083,#REF!,13,0))))),(IF(A3083="SINAPI",VLOOKUP(B3083,#REF!,4,0),IF(A3083="ORSE",VLOOKUP(B3083,#REF!,4,0),IF(A3083="COTAÇÃO",VLOOKUP(B3083,#REF!,13,0)))))))</f>
        <v/>
      </c>
      <c r="G3083" s="159" t="str">
        <f>IF(D3083="","",E3083*F3083)</f>
        <v/>
      </c>
      <c r="H3083" s="131"/>
    </row>
    <row r="3084" spans="1:8" ht="12.75" customHeight="1">
      <c r="A3084" s="684" t="s">
        <v>399</v>
      </c>
      <c r="B3084" s="585"/>
      <c r="C3084" s="585"/>
      <c r="D3084" s="585"/>
      <c r="E3084" s="585"/>
      <c r="F3084" s="586"/>
      <c r="G3084" s="160">
        <f>SUM(G3083)</f>
        <v>0</v>
      </c>
      <c r="H3084" s="131"/>
    </row>
    <row r="3085" spans="1:8" ht="12.75" customHeight="1">
      <c r="A3085" s="161"/>
      <c r="B3085" s="162"/>
      <c r="C3085" s="171"/>
      <c r="D3085" s="172"/>
      <c r="E3085" s="173"/>
      <c r="F3085" s="174"/>
      <c r="G3085" s="175"/>
      <c r="H3085" s="131"/>
    </row>
    <row r="3086" spans="1:8" ht="12.75" customHeight="1">
      <c r="A3086" s="685" t="s">
        <v>401</v>
      </c>
      <c r="B3086" s="585"/>
      <c r="C3086" s="585"/>
      <c r="D3086" s="585"/>
      <c r="E3086" s="585"/>
      <c r="F3086" s="686"/>
      <c r="G3086" s="176">
        <f>SUM(G3072,G3079,G3084)</f>
        <v>92</v>
      </c>
      <c r="H3086" s="131"/>
    </row>
    <row r="3087" spans="1:8" ht="12.75" customHeight="1">
      <c r="A3087" s="10"/>
      <c r="B3087" s="10"/>
      <c r="C3087" s="10"/>
      <c r="D3087" s="10"/>
      <c r="E3087" s="231"/>
      <c r="F3087" s="232"/>
      <c r="G3087" s="232"/>
      <c r="H3087" s="131"/>
    </row>
    <row r="3088" spans="1:8" ht="12.75" customHeight="1">
      <c r="A3088" s="10"/>
      <c r="B3088" s="10"/>
      <c r="C3088" s="10"/>
      <c r="D3088" s="10"/>
      <c r="E3088" s="231"/>
      <c r="F3088" s="232"/>
      <c r="G3088" s="232"/>
      <c r="H3088" s="131"/>
    </row>
    <row r="3089" spans="1:8" ht="12.75" customHeight="1">
      <c r="A3089" s="144" t="s">
        <v>32</v>
      </c>
      <c r="B3089" s="144" t="s">
        <v>24</v>
      </c>
      <c r="C3089" s="691" t="s">
        <v>67</v>
      </c>
      <c r="D3089" s="589"/>
      <c r="E3089" s="589"/>
      <c r="F3089" s="596"/>
      <c r="G3089" s="146" t="s">
        <v>27</v>
      </c>
      <c r="H3089" s="131" t="s">
        <v>93</v>
      </c>
    </row>
    <row r="3090" spans="1:8" ht="12.75" customHeight="1">
      <c r="A3090" s="186">
        <v>670</v>
      </c>
      <c r="B3090" s="239" t="s">
        <v>873</v>
      </c>
      <c r="C3090" s="692" t="s">
        <v>874</v>
      </c>
      <c r="D3090" s="689"/>
      <c r="E3090" s="689"/>
      <c r="F3090" s="149">
        <f>G3109</f>
        <v>154.77000000000001</v>
      </c>
      <c r="G3090" s="184" t="s">
        <v>127</v>
      </c>
      <c r="H3090" s="233">
        <v>44501</v>
      </c>
    </row>
    <row r="3091" spans="1:8" ht="12.75" customHeight="1">
      <c r="A3091" s="690" t="s">
        <v>395</v>
      </c>
      <c r="B3091" s="689"/>
      <c r="C3091" s="689"/>
      <c r="D3091" s="689"/>
      <c r="E3091" s="689"/>
      <c r="F3091" s="689"/>
      <c r="G3091" s="591"/>
      <c r="H3091" s="131"/>
    </row>
    <row r="3092" spans="1:8" ht="12.75" customHeight="1">
      <c r="A3092" s="152" t="s">
        <v>381</v>
      </c>
      <c r="B3092" s="152" t="s">
        <v>32</v>
      </c>
      <c r="C3092" s="153" t="s">
        <v>396</v>
      </c>
      <c r="D3092" s="152" t="s">
        <v>127</v>
      </c>
      <c r="E3092" s="154" t="s">
        <v>68</v>
      </c>
      <c r="F3092" s="155" t="s">
        <v>397</v>
      </c>
      <c r="G3092" s="155" t="s">
        <v>398</v>
      </c>
      <c r="H3092" s="131"/>
    </row>
    <row r="3093" spans="1:8" ht="12.75" customHeight="1">
      <c r="A3093" s="156" t="s">
        <v>76</v>
      </c>
      <c r="B3093" s="156">
        <v>11251</v>
      </c>
      <c r="C3093" s="240" t="s">
        <v>875</v>
      </c>
      <c r="D3093" s="156" t="s">
        <v>127</v>
      </c>
      <c r="E3093" s="187">
        <v>1</v>
      </c>
      <c r="F3093" s="159">
        <v>154.77000000000001</v>
      </c>
      <c r="G3093" s="159">
        <f>E3093*F3093</f>
        <v>154.77000000000001</v>
      </c>
      <c r="H3093" s="131"/>
    </row>
    <row r="3094" spans="1:8" ht="12.75" customHeight="1">
      <c r="A3094" s="156"/>
      <c r="B3094" s="156"/>
      <c r="C3094" s="234"/>
      <c r="D3094" s="156"/>
      <c r="E3094" s="187"/>
      <c r="F3094" s="159"/>
      <c r="G3094" s="159"/>
      <c r="H3094" s="131"/>
    </row>
    <row r="3095" spans="1:8" ht="12.75" customHeight="1">
      <c r="A3095" s="684" t="s">
        <v>399</v>
      </c>
      <c r="B3095" s="585"/>
      <c r="C3095" s="585"/>
      <c r="D3095" s="585"/>
      <c r="E3095" s="585"/>
      <c r="F3095" s="586"/>
      <c r="G3095" s="160">
        <f>SUM(G3093:G3094)</f>
        <v>154.77000000000001</v>
      </c>
      <c r="H3095" s="131"/>
    </row>
    <row r="3096" spans="1:8" ht="12.75" customHeight="1">
      <c r="A3096" s="161"/>
      <c r="B3096" s="162"/>
      <c r="C3096" s="163"/>
      <c r="D3096" s="164"/>
      <c r="E3096" s="165"/>
      <c r="F3096" s="166"/>
      <c r="G3096" s="167"/>
      <c r="H3096" s="131"/>
    </row>
    <row r="3097" spans="1:8" ht="12.75" customHeight="1">
      <c r="A3097" s="683" t="s">
        <v>386</v>
      </c>
      <c r="B3097" s="585"/>
      <c r="C3097" s="585"/>
      <c r="D3097" s="585"/>
      <c r="E3097" s="585"/>
      <c r="F3097" s="585"/>
      <c r="G3097" s="586"/>
      <c r="H3097" s="131"/>
    </row>
    <row r="3098" spans="1:8" ht="12.75" customHeight="1">
      <c r="A3098" s="152" t="s">
        <v>381</v>
      </c>
      <c r="B3098" s="152" t="s">
        <v>32</v>
      </c>
      <c r="C3098" s="153" t="s">
        <v>396</v>
      </c>
      <c r="D3098" s="152" t="s">
        <v>127</v>
      </c>
      <c r="E3098" s="154" t="s">
        <v>68</v>
      </c>
      <c r="F3098" s="155" t="s">
        <v>397</v>
      </c>
      <c r="G3098" s="155" t="s">
        <v>398</v>
      </c>
      <c r="H3098" s="131"/>
    </row>
    <row r="3099" spans="1:8" ht="12.75" customHeight="1">
      <c r="A3099" s="156"/>
      <c r="B3099" s="200"/>
      <c r="C3099" s="157"/>
      <c r="D3099" s="156"/>
      <c r="E3099" s="159"/>
      <c r="F3099" s="159"/>
      <c r="G3099" s="159"/>
      <c r="H3099" s="131"/>
    </row>
    <row r="3100" spans="1:8" ht="12.75" customHeight="1">
      <c r="A3100" s="156"/>
      <c r="B3100" s="156"/>
      <c r="C3100" s="157"/>
      <c r="D3100" s="156"/>
      <c r="E3100" s="159"/>
      <c r="F3100" s="159"/>
      <c r="G3100" s="159"/>
      <c r="H3100" s="131"/>
    </row>
    <row r="3101" spans="1:8" ht="12.75" customHeight="1">
      <c r="A3101" s="156"/>
      <c r="B3101" s="156"/>
      <c r="C3101" s="157"/>
      <c r="D3101" s="156"/>
      <c r="E3101" s="158"/>
      <c r="F3101" s="159"/>
      <c r="G3101" s="159"/>
      <c r="H3101" s="131"/>
    </row>
    <row r="3102" spans="1:8" ht="12.75" customHeight="1">
      <c r="A3102" s="684" t="s">
        <v>399</v>
      </c>
      <c r="B3102" s="585"/>
      <c r="C3102" s="585"/>
      <c r="D3102" s="585"/>
      <c r="E3102" s="585"/>
      <c r="F3102" s="586"/>
      <c r="G3102" s="160">
        <f>SUM(G3099:G3101)</f>
        <v>0</v>
      </c>
      <c r="H3102" s="131"/>
    </row>
    <row r="3103" spans="1:8" ht="12.75" customHeight="1">
      <c r="A3103" s="161"/>
      <c r="B3103" s="162"/>
      <c r="C3103" s="168"/>
      <c r="D3103" s="162"/>
      <c r="E3103" s="169"/>
      <c r="F3103" s="170"/>
      <c r="G3103" s="167"/>
      <c r="H3103" s="131"/>
    </row>
    <row r="3104" spans="1:8" ht="12.75" customHeight="1">
      <c r="A3104" s="683" t="s">
        <v>400</v>
      </c>
      <c r="B3104" s="585"/>
      <c r="C3104" s="585"/>
      <c r="D3104" s="585"/>
      <c r="E3104" s="585"/>
      <c r="F3104" s="585"/>
      <c r="G3104" s="586"/>
      <c r="H3104" s="131"/>
    </row>
    <row r="3105" spans="1:8" ht="12.75" customHeight="1">
      <c r="A3105" s="152" t="s">
        <v>381</v>
      </c>
      <c r="B3105" s="152" t="s">
        <v>32</v>
      </c>
      <c r="C3105" s="153" t="s">
        <v>396</v>
      </c>
      <c r="D3105" s="152" t="s">
        <v>127</v>
      </c>
      <c r="E3105" s="154" t="s">
        <v>68</v>
      </c>
      <c r="F3105" s="155" t="s">
        <v>397</v>
      </c>
      <c r="G3105" s="155" t="s">
        <v>398</v>
      </c>
      <c r="H3105" s="131"/>
    </row>
    <row r="3106" spans="1:8" ht="12.75" customHeight="1">
      <c r="A3106" s="156"/>
      <c r="B3106" s="156"/>
      <c r="C3106" s="157" t="str">
        <f>IF(B3106="","",IF(A3106="SINAPI",VLOOKUP(B3106,#REF!,2,0),IF(A3106="COTAÇÃO",VLOOKUP(B3106,#REF!,2,0))))</f>
        <v/>
      </c>
      <c r="D3106" s="156" t="str">
        <f>IF(B3106="","",IF(A3106="SINAPI",VLOOKUP(B3106,#REF!,3,0),IF(A3106="COTAÇÃO",VLOOKUP(B3106,#REF!,3,0))))</f>
        <v/>
      </c>
      <c r="E3106" s="158"/>
      <c r="F3106" s="159" t="str">
        <f>IF(B3106="","",IF('Planilha Orçamentária'!$H$2="NÃO DESONERADO",(IF(A3106="SINAPI",VLOOKUP(B3106,#REF!,4,0),IF(A3106="ORSE",VLOOKUP(B3106,#REF!,4,0),IF(A3106="COTAÇÃO",VLOOKUP(B3106,#REF!,13,0))))),(IF(A3106="SINAPI",VLOOKUP(B3106,#REF!,4,0),IF(A3106="ORSE",VLOOKUP(B3106,#REF!,4,0),IF(A3106="COTAÇÃO",VLOOKUP(B3106,#REF!,13,0)))))))</f>
        <v/>
      </c>
      <c r="G3106" s="159" t="str">
        <f>IF(D3106="","",E3106*F3106)</f>
        <v/>
      </c>
      <c r="H3106" s="131"/>
    </row>
    <row r="3107" spans="1:8" ht="12.75" customHeight="1">
      <c r="A3107" s="684" t="s">
        <v>399</v>
      </c>
      <c r="B3107" s="585"/>
      <c r="C3107" s="585"/>
      <c r="D3107" s="585"/>
      <c r="E3107" s="585"/>
      <c r="F3107" s="586"/>
      <c r="G3107" s="160">
        <f>SUM(G3106)</f>
        <v>0</v>
      </c>
      <c r="H3107" s="131"/>
    </row>
    <row r="3108" spans="1:8" ht="12.75" customHeight="1">
      <c r="A3108" s="161"/>
      <c r="B3108" s="162"/>
      <c r="C3108" s="171"/>
      <c r="D3108" s="172"/>
      <c r="E3108" s="173"/>
      <c r="F3108" s="174"/>
      <c r="G3108" s="175"/>
      <c r="H3108" s="131"/>
    </row>
    <row r="3109" spans="1:8" ht="12.75" customHeight="1">
      <c r="A3109" s="685" t="s">
        <v>401</v>
      </c>
      <c r="B3109" s="585"/>
      <c r="C3109" s="585"/>
      <c r="D3109" s="585"/>
      <c r="E3109" s="585"/>
      <c r="F3109" s="686"/>
      <c r="G3109" s="176">
        <f>SUM(G3095,G3102,G3107)</f>
        <v>154.77000000000001</v>
      </c>
      <c r="H3109" s="131"/>
    </row>
    <row r="3110" spans="1:8" ht="12.75" customHeight="1">
      <c r="A3110" s="10"/>
      <c r="B3110" s="10"/>
      <c r="C3110" s="10"/>
      <c r="D3110" s="10"/>
      <c r="E3110" s="231"/>
      <c r="F3110" s="232"/>
      <c r="G3110" s="232"/>
      <c r="H3110" s="131"/>
    </row>
    <row r="3111" spans="1:8" ht="12.75" customHeight="1">
      <c r="A3111" s="10"/>
      <c r="B3111" s="10"/>
      <c r="C3111" s="10"/>
      <c r="D3111" s="10"/>
      <c r="E3111" s="231"/>
      <c r="F3111" s="232"/>
      <c r="G3111" s="232"/>
      <c r="H3111" s="131"/>
    </row>
    <row r="3112" spans="1:8" ht="12.75" customHeight="1">
      <c r="A3112" s="144" t="s">
        <v>32</v>
      </c>
      <c r="B3112" s="144" t="s">
        <v>24</v>
      </c>
      <c r="C3112" s="691" t="s">
        <v>67</v>
      </c>
      <c r="D3112" s="589"/>
      <c r="E3112" s="589"/>
      <c r="F3112" s="596"/>
      <c r="G3112" s="146" t="s">
        <v>27</v>
      </c>
      <c r="H3112" s="131" t="s">
        <v>93</v>
      </c>
    </row>
    <row r="3113" spans="1:8" ht="12.75" customHeight="1">
      <c r="A3113" s="186">
        <v>9206</v>
      </c>
      <c r="B3113" s="239" t="s">
        <v>876</v>
      </c>
      <c r="C3113" s="692" t="s">
        <v>877</v>
      </c>
      <c r="D3113" s="689"/>
      <c r="E3113" s="689"/>
      <c r="F3113" s="149">
        <f>G3133</f>
        <v>62.890099999999997</v>
      </c>
      <c r="G3113" s="184" t="s">
        <v>127</v>
      </c>
      <c r="H3113" s="233">
        <v>44501</v>
      </c>
    </row>
    <row r="3114" spans="1:8" ht="12.75" customHeight="1">
      <c r="A3114" s="690" t="s">
        <v>395</v>
      </c>
      <c r="B3114" s="689"/>
      <c r="C3114" s="689"/>
      <c r="D3114" s="689"/>
      <c r="E3114" s="689"/>
      <c r="F3114" s="689"/>
      <c r="G3114" s="591"/>
      <c r="H3114" s="131"/>
    </row>
    <row r="3115" spans="1:8" ht="12.75" customHeight="1">
      <c r="A3115" s="152" t="s">
        <v>381</v>
      </c>
      <c r="B3115" s="152" t="s">
        <v>32</v>
      </c>
      <c r="C3115" s="153" t="s">
        <v>396</v>
      </c>
      <c r="D3115" s="152" t="s">
        <v>127</v>
      </c>
      <c r="E3115" s="154" t="s">
        <v>68</v>
      </c>
      <c r="F3115" s="155" t="s">
        <v>397</v>
      </c>
      <c r="G3115" s="155" t="s">
        <v>398</v>
      </c>
      <c r="H3115" s="131"/>
    </row>
    <row r="3116" spans="1:8" ht="12.75" customHeight="1">
      <c r="A3116" s="156" t="s">
        <v>93</v>
      </c>
      <c r="B3116" s="156">
        <v>3894</v>
      </c>
      <c r="C3116" s="240" t="s">
        <v>878</v>
      </c>
      <c r="D3116" s="156" t="s">
        <v>127</v>
      </c>
      <c r="E3116" s="187">
        <v>1</v>
      </c>
      <c r="F3116" s="159">
        <v>51.15</v>
      </c>
      <c r="G3116" s="159">
        <f>E3116*F3116</f>
        <v>51.15</v>
      </c>
      <c r="H3116" s="131"/>
    </row>
    <row r="3117" spans="1:8" ht="12.75" customHeight="1">
      <c r="A3117" s="156"/>
      <c r="B3117" s="156"/>
      <c r="C3117" s="234"/>
      <c r="D3117" s="156"/>
      <c r="E3117" s="187"/>
      <c r="F3117" s="159"/>
      <c r="G3117" s="159"/>
      <c r="H3117" s="131"/>
    </row>
    <row r="3118" spans="1:8" ht="12.75" customHeight="1">
      <c r="A3118" s="684" t="s">
        <v>399</v>
      </c>
      <c r="B3118" s="585"/>
      <c r="C3118" s="585"/>
      <c r="D3118" s="585"/>
      <c r="E3118" s="585"/>
      <c r="F3118" s="586"/>
      <c r="G3118" s="160">
        <f>SUM(G3116:G3117)</f>
        <v>51.15</v>
      </c>
      <c r="H3118" s="131"/>
    </row>
    <row r="3119" spans="1:8" ht="12.75" customHeight="1">
      <c r="A3119" s="161"/>
      <c r="B3119" s="162"/>
      <c r="C3119" s="163"/>
      <c r="D3119" s="164"/>
      <c r="E3119" s="165"/>
      <c r="F3119" s="166"/>
      <c r="G3119" s="167"/>
      <c r="H3119" s="131"/>
    </row>
    <row r="3120" spans="1:8" ht="12.75" customHeight="1">
      <c r="A3120" s="683" t="s">
        <v>386</v>
      </c>
      <c r="B3120" s="585"/>
      <c r="C3120" s="585"/>
      <c r="D3120" s="585"/>
      <c r="E3120" s="585"/>
      <c r="F3120" s="585"/>
      <c r="G3120" s="586"/>
      <c r="H3120" s="131"/>
    </row>
    <row r="3121" spans="1:8" ht="12.75" customHeight="1">
      <c r="A3121" s="152" t="s">
        <v>381</v>
      </c>
      <c r="B3121" s="152" t="s">
        <v>32</v>
      </c>
      <c r="C3121" s="153" t="s">
        <v>396</v>
      </c>
      <c r="D3121" s="152" t="s">
        <v>127</v>
      </c>
      <c r="E3121" s="154" t="s">
        <v>68</v>
      </c>
      <c r="F3121" s="155" t="s">
        <v>397</v>
      </c>
      <c r="G3121" s="155" t="s">
        <v>398</v>
      </c>
      <c r="H3121" s="131"/>
    </row>
    <row r="3122" spans="1:8" ht="12.75" customHeight="1">
      <c r="A3122" s="156" t="s">
        <v>93</v>
      </c>
      <c r="B3122" s="200">
        <v>10549</v>
      </c>
      <c r="C3122" s="157" t="s">
        <v>402</v>
      </c>
      <c r="D3122" s="156" t="s">
        <v>384</v>
      </c>
      <c r="E3122" s="159">
        <v>0.37</v>
      </c>
      <c r="F3122" s="159">
        <v>3.78</v>
      </c>
      <c r="G3122" s="159">
        <f t="shared" ref="G3122:G3125" si="100">E3122*F3122</f>
        <v>1.3985999999999998</v>
      </c>
      <c r="H3122" s="131"/>
    </row>
    <row r="3123" spans="1:8" ht="12.75" customHeight="1">
      <c r="A3123" s="156" t="s">
        <v>93</v>
      </c>
      <c r="B3123" s="156">
        <v>10552</v>
      </c>
      <c r="C3123" s="157" t="s">
        <v>413</v>
      </c>
      <c r="D3123" s="156" t="s">
        <v>384</v>
      </c>
      <c r="E3123" s="159">
        <v>0.37</v>
      </c>
      <c r="F3123" s="159">
        <v>3.62</v>
      </c>
      <c r="G3123" s="159">
        <f t="shared" si="100"/>
        <v>1.3393999999999999</v>
      </c>
      <c r="H3123" s="131"/>
    </row>
    <row r="3124" spans="1:8" ht="12.75" customHeight="1">
      <c r="A3124" s="156" t="s">
        <v>76</v>
      </c>
      <c r="B3124" s="156">
        <v>2436</v>
      </c>
      <c r="C3124" s="157" t="s">
        <v>412</v>
      </c>
      <c r="D3124" s="156" t="s">
        <v>384</v>
      </c>
      <c r="E3124" s="159">
        <v>0.37</v>
      </c>
      <c r="F3124" s="159">
        <v>14.26</v>
      </c>
      <c r="G3124" s="159">
        <f t="shared" si="100"/>
        <v>5.2762000000000002</v>
      </c>
      <c r="H3124" s="131"/>
    </row>
    <row r="3125" spans="1:8" ht="12.75" customHeight="1">
      <c r="A3125" s="156" t="s">
        <v>76</v>
      </c>
      <c r="B3125" s="156">
        <v>6111</v>
      </c>
      <c r="C3125" s="157" t="s">
        <v>405</v>
      </c>
      <c r="D3125" s="156" t="s">
        <v>384</v>
      </c>
      <c r="E3125" s="159">
        <v>0.37</v>
      </c>
      <c r="F3125" s="159">
        <v>10.07</v>
      </c>
      <c r="G3125" s="159">
        <f t="shared" si="100"/>
        <v>3.7259000000000002</v>
      </c>
      <c r="H3125" s="131"/>
    </row>
    <row r="3126" spans="1:8" ht="12.75" customHeight="1">
      <c r="A3126" s="684" t="s">
        <v>399</v>
      </c>
      <c r="B3126" s="585"/>
      <c r="C3126" s="585"/>
      <c r="D3126" s="585"/>
      <c r="E3126" s="585"/>
      <c r="F3126" s="586"/>
      <c r="G3126" s="160">
        <f>SUM(G3122:G3125)</f>
        <v>11.740099999999998</v>
      </c>
      <c r="H3126" s="131"/>
    </row>
    <row r="3127" spans="1:8" ht="12.75" customHeight="1">
      <c r="A3127" s="161"/>
      <c r="B3127" s="162"/>
      <c r="C3127" s="168"/>
      <c r="D3127" s="162"/>
      <c r="E3127" s="169"/>
      <c r="F3127" s="170"/>
      <c r="G3127" s="167"/>
      <c r="H3127" s="131"/>
    </row>
    <row r="3128" spans="1:8" ht="12.75" customHeight="1">
      <c r="A3128" s="683" t="s">
        <v>400</v>
      </c>
      <c r="B3128" s="585"/>
      <c r="C3128" s="585"/>
      <c r="D3128" s="585"/>
      <c r="E3128" s="585"/>
      <c r="F3128" s="585"/>
      <c r="G3128" s="586"/>
      <c r="H3128" s="131"/>
    </row>
    <row r="3129" spans="1:8" ht="12.75" customHeight="1">
      <c r="A3129" s="152" t="s">
        <v>381</v>
      </c>
      <c r="B3129" s="152" t="s">
        <v>32</v>
      </c>
      <c r="C3129" s="153" t="s">
        <v>396</v>
      </c>
      <c r="D3129" s="152" t="s">
        <v>127</v>
      </c>
      <c r="E3129" s="154" t="s">
        <v>68</v>
      </c>
      <c r="F3129" s="155" t="s">
        <v>397</v>
      </c>
      <c r="G3129" s="155" t="s">
        <v>398</v>
      </c>
      <c r="H3129" s="131"/>
    </row>
    <row r="3130" spans="1:8" ht="12.75" customHeight="1">
      <c r="A3130" s="156"/>
      <c r="B3130" s="156"/>
      <c r="C3130" s="157" t="str">
        <f>IF(B3130="","",IF(A3130="SINAPI",VLOOKUP(B3130,#REF!,2,0),IF(A3130="COTAÇÃO",VLOOKUP(B3130,#REF!,2,0))))</f>
        <v/>
      </c>
      <c r="D3130" s="156" t="str">
        <f>IF(B3130="","",IF(A3130="SINAPI",VLOOKUP(B3130,#REF!,3,0),IF(A3130="COTAÇÃO",VLOOKUP(B3130,#REF!,3,0))))</f>
        <v/>
      </c>
      <c r="E3130" s="158"/>
      <c r="F3130" s="159" t="str">
        <f>IF(B3130="","",IF('Planilha Orçamentária'!$H$2="NÃO DESONERADO",(IF(A3130="SINAPI",VLOOKUP(B3130,#REF!,4,0),IF(A3130="ORSE",VLOOKUP(B3130,#REF!,4,0),IF(A3130="COTAÇÃO",VLOOKUP(B3130,#REF!,13,0))))),(IF(A3130="SINAPI",VLOOKUP(B3130,#REF!,4,0),IF(A3130="ORSE",VLOOKUP(B3130,#REF!,4,0),IF(A3130="COTAÇÃO",VLOOKUP(B3130,#REF!,13,0)))))))</f>
        <v/>
      </c>
      <c r="G3130" s="159" t="str">
        <f>IF(D3130="","",E3130*F3130)</f>
        <v/>
      </c>
      <c r="H3130" s="131"/>
    </row>
    <row r="3131" spans="1:8" ht="12.75" customHeight="1">
      <c r="A3131" s="684" t="s">
        <v>399</v>
      </c>
      <c r="B3131" s="585"/>
      <c r="C3131" s="585"/>
      <c r="D3131" s="585"/>
      <c r="E3131" s="585"/>
      <c r="F3131" s="586"/>
      <c r="G3131" s="160">
        <f>SUM(G3130)</f>
        <v>0</v>
      </c>
      <c r="H3131" s="131"/>
    </row>
    <row r="3132" spans="1:8" ht="12.75" customHeight="1">
      <c r="A3132" s="161"/>
      <c r="B3132" s="162"/>
      <c r="C3132" s="171"/>
      <c r="D3132" s="172"/>
      <c r="E3132" s="173"/>
      <c r="F3132" s="174"/>
      <c r="G3132" s="175"/>
      <c r="H3132" s="131"/>
    </row>
    <row r="3133" spans="1:8" ht="12.75" customHeight="1">
      <c r="A3133" s="685" t="s">
        <v>401</v>
      </c>
      <c r="B3133" s="585"/>
      <c r="C3133" s="585"/>
      <c r="D3133" s="585"/>
      <c r="E3133" s="585"/>
      <c r="F3133" s="686"/>
      <c r="G3133" s="176">
        <f>SUM(G3118,G3126,G3131)</f>
        <v>62.890099999999997</v>
      </c>
      <c r="H3133" s="131"/>
    </row>
    <row r="3134" spans="1:8" ht="12.75" customHeight="1">
      <c r="A3134" s="10"/>
      <c r="B3134" s="10"/>
      <c r="C3134" s="10"/>
      <c r="D3134" s="10"/>
      <c r="E3134" s="231"/>
      <c r="F3134" s="232"/>
      <c r="G3134" s="232"/>
      <c r="H3134" s="131"/>
    </row>
    <row r="3135" spans="1:8" ht="12.75" customHeight="1">
      <c r="A3135" s="10"/>
      <c r="B3135" s="10"/>
      <c r="C3135" s="10"/>
      <c r="D3135" s="10"/>
      <c r="E3135" s="231"/>
      <c r="F3135" s="232"/>
      <c r="G3135" s="232"/>
      <c r="H3135" s="131"/>
    </row>
    <row r="3136" spans="1:8" ht="12.75" customHeight="1">
      <c r="A3136" s="144" t="s">
        <v>32</v>
      </c>
      <c r="B3136" s="144" t="s">
        <v>24</v>
      </c>
      <c r="C3136" s="691" t="s">
        <v>67</v>
      </c>
      <c r="D3136" s="589"/>
      <c r="E3136" s="589"/>
      <c r="F3136" s="596"/>
      <c r="G3136" s="146" t="s">
        <v>27</v>
      </c>
      <c r="H3136" s="131" t="s">
        <v>93</v>
      </c>
    </row>
    <row r="3137" spans="1:8" ht="12.75" customHeight="1">
      <c r="A3137" s="186">
        <v>382</v>
      </c>
      <c r="B3137" s="239" t="s">
        <v>879</v>
      </c>
      <c r="C3137" s="692" t="s">
        <v>880</v>
      </c>
      <c r="D3137" s="689"/>
      <c r="E3137" s="689"/>
      <c r="F3137" s="149">
        <f>G3157</f>
        <v>32.455500000000001</v>
      </c>
      <c r="G3137" s="184" t="s">
        <v>127</v>
      </c>
      <c r="H3137" s="233">
        <v>44501</v>
      </c>
    </row>
    <row r="3138" spans="1:8" ht="12.75" customHeight="1">
      <c r="A3138" s="690" t="s">
        <v>395</v>
      </c>
      <c r="B3138" s="689"/>
      <c r="C3138" s="689"/>
      <c r="D3138" s="689"/>
      <c r="E3138" s="689"/>
      <c r="F3138" s="689"/>
      <c r="G3138" s="591"/>
      <c r="H3138" s="131"/>
    </row>
    <row r="3139" spans="1:8" ht="12.75" customHeight="1">
      <c r="A3139" s="152" t="s">
        <v>381</v>
      </c>
      <c r="B3139" s="152" t="s">
        <v>32</v>
      </c>
      <c r="C3139" s="153" t="s">
        <v>396</v>
      </c>
      <c r="D3139" s="152" t="s">
        <v>127</v>
      </c>
      <c r="E3139" s="154" t="s">
        <v>68</v>
      </c>
      <c r="F3139" s="155" t="s">
        <v>397</v>
      </c>
      <c r="G3139" s="155" t="s">
        <v>398</v>
      </c>
      <c r="H3139" s="131"/>
    </row>
    <row r="3140" spans="1:8" ht="12.75" customHeight="1">
      <c r="A3140" s="156" t="s">
        <v>76</v>
      </c>
      <c r="B3140" s="156">
        <v>2581</v>
      </c>
      <c r="C3140" s="240" t="s">
        <v>881</v>
      </c>
      <c r="D3140" s="156" t="s">
        <v>127</v>
      </c>
      <c r="E3140" s="187">
        <v>1</v>
      </c>
      <c r="F3140" s="159">
        <v>21.35</v>
      </c>
      <c r="G3140" s="159">
        <f>E3140*F3140</f>
        <v>21.35</v>
      </c>
      <c r="H3140" s="131"/>
    </row>
    <row r="3141" spans="1:8" ht="12.75" customHeight="1">
      <c r="A3141" s="156"/>
      <c r="B3141" s="156"/>
      <c r="C3141" s="234"/>
      <c r="D3141" s="156"/>
      <c r="E3141" s="187"/>
      <c r="F3141" s="159"/>
      <c r="G3141" s="159"/>
      <c r="H3141" s="131"/>
    </row>
    <row r="3142" spans="1:8" ht="12.75" customHeight="1">
      <c r="A3142" s="684" t="s">
        <v>399</v>
      </c>
      <c r="B3142" s="585"/>
      <c r="C3142" s="585"/>
      <c r="D3142" s="585"/>
      <c r="E3142" s="585"/>
      <c r="F3142" s="586"/>
      <c r="G3142" s="160">
        <f>SUM(G3140:G3141)</f>
        <v>21.35</v>
      </c>
      <c r="H3142" s="131"/>
    </row>
    <row r="3143" spans="1:8" ht="12.75" customHeight="1">
      <c r="A3143" s="161"/>
      <c r="B3143" s="162"/>
      <c r="C3143" s="163"/>
      <c r="D3143" s="164"/>
      <c r="E3143" s="165"/>
      <c r="F3143" s="166"/>
      <c r="G3143" s="167"/>
      <c r="H3143" s="131"/>
    </row>
    <row r="3144" spans="1:8" ht="12.75" customHeight="1">
      <c r="A3144" s="683" t="s">
        <v>386</v>
      </c>
      <c r="B3144" s="585"/>
      <c r="C3144" s="585"/>
      <c r="D3144" s="585"/>
      <c r="E3144" s="585"/>
      <c r="F3144" s="585"/>
      <c r="G3144" s="586"/>
      <c r="H3144" s="131"/>
    </row>
    <row r="3145" spans="1:8" ht="12.75" customHeight="1">
      <c r="A3145" s="152" t="s">
        <v>381</v>
      </c>
      <c r="B3145" s="152" t="s">
        <v>32</v>
      </c>
      <c r="C3145" s="153" t="s">
        <v>396</v>
      </c>
      <c r="D3145" s="152" t="s">
        <v>127</v>
      </c>
      <c r="E3145" s="154" t="s">
        <v>68</v>
      </c>
      <c r="F3145" s="155" t="s">
        <v>397</v>
      </c>
      <c r="G3145" s="155" t="s">
        <v>398</v>
      </c>
      <c r="H3145" s="131"/>
    </row>
    <row r="3146" spans="1:8" ht="12.75" customHeight="1">
      <c r="A3146" s="156" t="s">
        <v>93</v>
      </c>
      <c r="B3146" s="200">
        <v>10549</v>
      </c>
      <c r="C3146" s="157" t="s">
        <v>402</v>
      </c>
      <c r="D3146" s="156" t="s">
        <v>384</v>
      </c>
      <c r="E3146" s="159">
        <v>0.35</v>
      </c>
      <c r="F3146" s="159">
        <v>3.78</v>
      </c>
      <c r="G3146" s="159">
        <f t="shared" ref="G3146:G3149" si="101">E3146*F3146</f>
        <v>1.323</v>
      </c>
      <c r="H3146" s="131"/>
    </row>
    <row r="3147" spans="1:8" ht="12.75" customHeight="1">
      <c r="A3147" s="156" t="s">
        <v>93</v>
      </c>
      <c r="B3147" s="156">
        <v>10552</v>
      </c>
      <c r="C3147" s="157" t="s">
        <v>413</v>
      </c>
      <c r="D3147" s="156" t="s">
        <v>384</v>
      </c>
      <c r="E3147" s="159">
        <v>0.35</v>
      </c>
      <c r="F3147" s="159">
        <v>3.62</v>
      </c>
      <c r="G3147" s="159">
        <f t="shared" si="101"/>
        <v>1.2669999999999999</v>
      </c>
      <c r="H3147" s="131"/>
    </row>
    <row r="3148" spans="1:8" ht="12.75" customHeight="1">
      <c r="A3148" s="156" t="s">
        <v>76</v>
      </c>
      <c r="B3148" s="156">
        <v>2436</v>
      </c>
      <c r="C3148" s="157" t="s">
        <v>412</v>
      </c>
      <c r="D3148" s="156" t="s">
        <v>384</v>
      </c>
      <c r="E3148" s="159">
        <v>0.35</v>
      </c>
      <c r="F3148" s="159">
        <v>14.26</v>
      </c>
      <c r="G3148" s="159">
        <f t="shared" si="101"/>
        <v>4.9909999999999997</v>
      </c>
      <c r="H3148" s="131"/>
    </row>
    <row r="3149" spans="1:8" ht="12.75" customHeight="1">
      <c r="A3149" s="156" t="s">
        <v>76</v>
      </c>
      <c r="B3149" s="156">
        <v>6111</v>
      </c>
      <c r="C3149" s="157" t="s">
        <v>405</v>
      </c>
      <c r="D3149" s="156" t="s">
        <v>384</v>
      </c>
      <c r="E3149" s="159">
        <v>0.35</v>
      </c>
      <c r="F3149" s="159">
        <v>10.07</v>
      </c>
      <c r="G3149" s="159">
        <f t="shared" si="101"/>
        <v>3.5244999999999997</v>
      </c>
      <c r="H3149" s="131"/>
    </row>
    <row r="3150" spans="1:8" ht="12.75" customHeight="1">
      <c r="A3150" s="684" t="s">
        <v>399</v>
      </c>
      <c r="B3150" s="585"/>
      <c r="C3150" s="585"/>
      <c r="D3150" s="585"/>
      <c r="E3150" s="585"/>
      <c r="F3150" s="586"/>
      <c r="G3150" s="160">
        <f>SUM(G3146:G3149)</f>
        <v>11.105499999999999</v>
      </c>
      <c r="H3150" s="131"/>
    </row>
    <row r="3151" spans="1:8" ht="12.75" customHeight="1">
      <c r="A3151" s="161"/>
      <c r="B3151" s="162"/>
      <c r="C3151" s="168"/>
      <c r="D3151" s="162"/>
      <c r="E3151" s="169"/>
      <c r="F3151" s="170"/>
      <c r="G3151" s="167"/>
      <c r="H3151" s="131"/>
    </row>
    <row r="3152" spans="1:8" ht="12.75" customHeight="1">
      <c r="A3152" s="683" t="s">
        <v>400</v>
      </c>
      <c r="B3152" s="585"/>
      <c r="C3152" s="585"/>
      <c r="D3152" s="585"/>
      <c r="E3152" s="585"/>
      <c r="F3152" s="585"/>
      <c r="G3152" s="586"/>
      <c r="H3152" s="131"/>
    </row>
    <row r="3153" spans="1:8" ht="12.75" customHeight="1">
      <c r="A3153" s="152" t="s">
        <v>381</v>
      </c>
      <c r="B3153" s="152" t="s">
        <v>32</v>
      </c>
      <c r="C3153" s="153" t="s">
        <v>396</v>
      </c>
      <c r="D3153" s="152" t="s">
        <v>127</v>
      </c>
      <c r="E3153" s="154" t="s">
        <v>68</v>
      </c>
      <c r="F3153" s="155" t="s">
        <v>397</v>
      </c>
      <c r="G3153" s="155" t="s">
        <v>398</v>
      </c>
      <c r="H3153" s="131"/>
    </row>
    <row r="3154" spans="1:8" ht="12.75" customHeight="1">
      <c r="A3154" s="156"/>
      <c r="B3154" s="156"/>
      <c r="C3154" s="157" t="str">
        <f>IF(B3154="","",IF(A3154="SINAPI",VLOOKUP(B3154,#REF!,2,0),IF(A3154="COTAÇÃO",VLOOKUP(B3154,#REF!,2,0))))</f>
        <v/>
      </c>
      <c r="D3154" s="156" t="str">
        <f>IF(B3154="","",IF(A3154="SINAPI",VLOOKUP(B3154,#REF!,3,0),IF(A3154="COTAÇÃO",VLOOKUP(B3154,#REF!,3,0))))</f>
        <v/>
      </c>
      <c r="E3154" s="158"/>
      <c r="F3154" s="159" t="str">
        <f>IF(B3154="","",IF('Planilha Orçamentária'!$H$2="NÃO DESONERADO",(IF(A3154="SINAPI",VLOOKUP(B3154,#REF!,4,0),IF(A3154="ORSE",VLOOKUP(B3154,#REF!,4,0),IF(A3154="COTAÇÃO",VLOOKUP(B3154,#REF!,13,0))))),(IF(A3154="SINAPI",VLOOKUP(B3154,#REF!,4,0),IF(A3154="ORSE",VLOOKUP(B3154,#REF!,4,0),IF(A3154="COTAÇÃO",VLOOKUP(B3154,#REF!,13,0)))))))</f>
        <v/>
      </c>
      <c r="G3154" s="159" t="str">
        <f>IF(D3154="","",E3154*F3154)</f>
        <v/>
      </c>
      <c r="H3154" s="131"/>
    </row>
    <row r="3155" spans="1:8" ht="12.75" customHeight="1">
      <c r="A3155" s="684" t="s">
        <v>399</v>
      </c>
      <c r="B3155" s="585"/>
      <c r="C3155" s="585"/>
      <c r="D3155" s="585"/>
      <c r="E3155" s="585"/>
      <c r="F3155" s="586"/>
      <c r="G3155" s="160">
        <f>SUM(G3154)</f>
        <v>0</v>
      </c>
      <c r="H3155" s="131"/>
    </row>
    <row r="3156" spans="1:8" ht="12.75" customHeight="1">
      <c r="A3156" s="161"/>
      <c r="B3156" s="162"/>
      <c r="C3156" s="171"/>
      <c r="D3156" s="172"/>
      <c r="E3156" s="173"/>
      <c r="F3156" s="174"/>
      <c r="G3156" s="175"/>
      <c r="H3156" s="131"/>
    </row>
    <row r="3157" spans="1:8" ht="12.75" customHeight="1">
      <c r="A3157" s="685" t="s">
        <v>401</v>
      </c>
      <c r="B3157" s="585"/>
      <c r="C3157" s="585"/>
      <c r="D3157" s="585"/>
      <c r="E3157" s="585"/>
      <c r="F3157" s="686"/>
      <c r="G3157" s="176">
        <f>SUM(G3142,G3150,G3155)</f>
        <v>32.455500000000001</v>
      </c>
      <c r="H3157" s="131"/>
    </row>
    <row r="3158" spans="1:8" ht="12.75" customHeight="1">
      <c r="A3158" s="10"/>
      <c r="B3158" s="10"/>
      <c r="C3158" s="10"/>
      <c r="D3158" s="10"/>
      <c r="E3158" s="231"/>
      <c r="F3158" s="232"/>
      <c r="G3158" s="232"/>
      <c r="H3158" s="131"/>
    </row>
    <row r="3159" spans="1:8" ht="12.75" customHeight="1">
      <c r="A3159" s="10"/>
      <c r="B3159" s="10"/>
      <c r="C3159" s="10"/>
      <c r="D3159" s="10"/>
      <c r="E3159" s="231"/>
      <c r="F3159" s="232"/>
      <c r="G3159" s="232"/>
      <c r="H3159" s="131"/>
    </row>
    <row r="3160" spans="1:8" ht="12.75" customHeight="1">
      <c r="A3160" s="144" t="s">
        <v>32</v>
      </c>
      <c r="B3160" s="144" t="s">
        <v>24</v>
      </c>
      <c r="C3160" s="691" t="s">
        <v>67</v>
      </c>
      <c r="D3160" s="589"/>
      <c r="E3160" s="589"/>
      <c r="F3160" s="596"/>
      <c r="G3160" s="146" t="s">
        <v>27</v>
      </c>
      <c r="H3160" s="131" t="s">
        <v>93</v>
      </c>
    </row>
    <row r="3161" spans="1:8" ht="12.75" customHeight="1">
      <c r="A3161" s="186">
        <v>363</v>
      </c>
      <c r="B3161" s="239" t="s">
        <v>882</v>
      </c>
      <c r="C3161" s="692" t="s">
        <v>883</v>
      </c>
      <c r="D3161" s="689"/>
      <c r="E3161" s="689"/>
      <c r="F3161" s="149">
        <f>G3181</f>
        <v>7.8048999999999999</v>
      </c>
      <c r="G3161" s="184" t="s">
        <v>127</v>
      </c>
      <c r="H3161" s="233">
        <v>44501</v>
      </c>
    </row>
    <row r="3162" spans="1:8" ht="12.75" customHeight="1">
      <c r="A3162" s="690" t="s">
        <v>395</v>
      </c>
      <c r="B3162" s="689"/>
      <c r="C3162" s="689"/>
      <c r="D3162" s="689"/>
      <c r="E3162" s="689"/>
      <c r="F3162" s="689"/>
      <c r="G3162" s="591"/>
      <c r="H3162" s="131"/>
    </row>
    <row r="3163" spans="1:8" ht="12.75" customHeight="1">
      <c r="A3163" s="152" t="s">
        <v>381</v>
      </c>
      <c r="B3163" s="152" t="s">
        <v>32</v>
      </c>
      <c r="C3163" s="153" t="s">
        <v>396</v>
      </c>
      <c r="D3163" s="152" t="s">
        <v>127</v>
      </c>
      <c r="E3163" s="154" t="s">
        <v>68</v>
      </c>
      <c r="F3163" s="155" t="s">
        <v>397</v>
      </c>
      <c r="G3163" s="155" t="s">
        <v>398</v>
      </c>
      <c r="H3163" s="131"/>
    </row>
    <row r="3164" spans="1:8" ht="12.75" customHeight="1">
      <c r="A3164" s="156" t="s">
        <v>76</v>
      </c>
      <c r="B3164" s="156">
        <v>1884</v>
      </c>
      <c r="C3164" s="240" t="s">
        <v>884</v>
      </c>
      <c r="D3164" s="156" t="s">
        <v>127</v>
      </c>
      <c r="E3164" s="187">
        <v>1</v>
      </c>
      <c r="F3164" s="159">
        <v>3.68</v>
      </c>
      <c r="G3164" s="159">
        <f>E3164*F3164</f>
        <v>3.68</v>
      </c>
      <c r="H3164" s="131"/>
    </row>
    <row r="3165" spans="1:8" ht="12.75" customHeight="1">
      <c r="A3165" s="156"/>
      <c r="B3165" s="156"/>
      <c r="C3165" s="234"/>
      <c r="D3165" s="156"/>
      <c r="E3165" s="187"/>
      <c r="F3165" s="159"/>
      <c r="G3165" s="159"/>
      <c r="H3165" s="131"/>
    </row>
    <row r="3166" spans="1:8" ht="12.75" customHeight="1">
      <c r="A3166" s="684" t="s">
        <v>399</v>
      </c>
      <c r="B3166" s="585"/>
      <c r="C3166" s="585"/>
      <c r="D3166" s="585"/>
      <c r="E3166" s="585"/>
      <c r="F3166" s="586"/>
      <c r="G3166" s="160">
        <f>SUM(G3164:G3165)</f>
        <v>3.68</v>
      </c>
      <c r="H3166" s="131"/>
    </row>
    <row r="3167" spans="1:8" ht="12.75" customHeight="1">
      <c r="A3167" s="161"/>
      <c r="B3167" s="162"/>
      <c r="C3167" s="163"/>
      <c r="D3167" s="164"/>
      <c r="E3167" s="165"/>
      <c r="F3167" s="166"/>
      <c r="G3167" s="167"/>
      <c r="H3167" s="131"/>
    </row>
    <row r="3168" spans="1:8" ht="12.75" customHeight="1">
      <c r="A3168" s="683" t="s">
        <v>386</v>
      </c>
      <c r="B3168" s="585"/>
      <c r="C3168" s="585"/>
      <c r="D3168" s="585"/>
      <c r="E3168" s="585"/>
      <c r="F3168" s="585"/>
      <c r="G3168" s="586"/>
      <c r="H3168" s="131"/>
    </row>
    <row r="3169" spans="1:8" ht="12.75" customHeight="1">
      <c r="A3169" s="152" t="s">
        <v>381</v>
      </c>
      <c r="B3169" s="152" t="s">
        <v>32</v>
      </c>
      <c r="C3169" s="153" t="s">
        <v>396</v>
      </c>
      <c r="D3169" s="152" t="s">
        <v>127</v>
      </c>
      <c r="E3169" s="154" t="s">
        <v>68</v>
      </c>
      <c r="F3169" s="155" t="s">
        <v>397</v>
      </c>
      <c r="G3169" s="155" t="s">
        <v>398</v>
      </c>
      <c r="H3169" s="131"/>
    </row>
    <row r="3170" spans="1:8" ht="12.75" customHeight="1">
      <c r="A3170" s="156" t="s">
        <v>93</v>
      </c>
      <c r="B3170" s="200">
        <v>10549</v>
      </c>
      <c r="C3170" s="157" t="s">
        <v>402</v>
      </c>
      <c r="D3170" s="156" t="s">
        <v>384</v>
      </c>
      <c r="E3170" s="159">
        <v>0.13</v>
      </c>
      <c r="F3170" s="159">
        <v>3.78</v>
      </c>
      <c r="G3170" s="159">
        <f t="shared" ref="G3170:G3173" si="102">E3170*F3170</f>
        <v>0.4914</v>
      </c>
      <c r="H3170" s="131"/>
    </row>
    <row r="3171" spans="1:8" ht="12.75" customHeight="1">
      <c r="A3171" s="156" t="s">
        <v>93</v>
      </c>
      <c r="B3171" s="156">
        <v>10552</v>
      </c>
      <c r="C3171" s="157" t="s">
        <v>413</v>
      </c>
      <c r="D3171" s="156" t="s">
        <v>384</v>
      </c>
      <c r="E3171" s="159">
        <v>0.13</v>
      </c>
      <c r="F3171" s="159">
        <v>3.62</v>
      </c>
      <c r="G3171" s="159">
        <f t="shared" si="102"/>
        <v>0.47060000000000002</v>
      </c>
      <c r="H3171" s="131"/>
    </row>
    <row r="3172" spans="1:8" ht="12.75" customHeight="1">
      <c r="A3172" s="156" t="s">
        <v>76</v>
      </c>
      <c r="B3172" s="156">
        <v>2436</v>
      </c>
      <c r="C3172" s="157" t="s">
        <v>412</v>
      </c>
      <c r="D3172" s="156" t="s">
        <v>384</v>
      </c>
      <c r="E3172" s="159">
        <v>0.13</v>
      </c>
      <c r="F3172" s="159">
        <v>14.26</v>
      </c>
      <c r="G3172" s="159">
        <f t="shared" si="102"/>
        <v>1.8538000000000001</v>
      </c>
      <c r="H3172" s="131"/>
    </row>
    <row r="3173" spans="1:8" ht="12.75" customHeight="1">
      <c r="A3173" s="156" t="s">
        <v>76</v>
      </c>
      <c r="B3173" s="156">
        <v>6111</v>
      </c>
      <c r="C3173" s="157" t="s">
        <v>405</v>
      </c>
      <c r="D3173" s="156" t="s">
        <v>384</v>
      </c>
      <c r="E3173" s="159">
        <v>0.13</v>
      </c>
      <c r="F3173" s="159">
        <v>10.07</v>
      </c>
      <c r="G3173" s="159">
        <f t="shared" si="102"/>
        <v>1.3091000000000002</v>
      </c>
      <c r="H3173" s="131"/>
    </row>
    <row r="3174" spans="1:8" ht="12.75" customHeight="1">
      <c r="A3174" s="684" t="s">
        <v>399</v>
      </c>
      <c r="B3174" s="585"/>
      <c r="C3174" s="585"/>
      <c r="D3174" s="585"/>
      <c r="E3174" s="585"/>
      <c r="F3174" s="586"/>
      <c r="G3174" s="160">
        <f>SUM(G3170:G3173)</f>
        <v>4.1249000000000002</v>
      </c>
      <c r="H3174" s="131"/>
    </row>
    <row r="3175" spans="1:8" ht="12.75" customHeight="1">
      <c r="A3175" s="161"/>
      <c r="B3175" s="162"/>
      <c r="C3175" s="168"/>
      <c r="D3175" s="162"/>
      <c r="E3175" s="169"/>
      <c r="F3175" s="170"/>
      <c r="G3175" s="167"/>
      <c r="H3175" s="131"/>
    </row>
    <row r="3176" spans="1:8" ht="12.75" customHeight="1">
      <c r="A3176" s="683" t="s">
        <v>400</v>
      </c>
      <c r="B3176" s="585"/>
      <c r="C3176" s="585"/>
      <c r="D3176" s="585"/>
      <c r="E3176" s="585"/>
      <c r="F3176" s="585"/>
      <c r="G3176" s="586"/>
      <c r="H3176" s="131"/>
    </row>
    <row r="3177" spans="1:8" ht="12.75" customHeight="1">
      <c r="A3177" s="152" t="s">
        <v>381</v>
      </c>
      <c r="B3177" s="152" t="s">
        <v>32</v>
      </c>
      <c r="C3177" s="153" t="s">
        <v>396</v>
      </c>
      <c r="D3177" s="152" t="s">
        <v>127</v>
      </c>
      <c r="E3177" s="154" t="s">
        <v>68</v>
      </c>
      <c r="F3177" s="155" t="s">
        <v>397</v>
      </c>
      <c r="G3177" s="155" t="s">
        <v>398</v>
      </c>
      <c r="H3177" s="131"/>
    </row>
    <row r="3178" spans="1:8" ht="12.75" customHeight="1">
      <c r="A3178" s="156"/>
      <c r="B3178" s="156"/>
      <c r="C3178" s="157" t="str">
        <f>IF(B3178="","",IF(A3178="SINAPI",VLOOKUP(B3178,#REF!,2,0),IF(A3178="COTAÇÃO",VLOOKUP(B3178,#REF!,2,0))))</f>
        <v/>
      </c>
      <c r="D3178" s="156" t="str">
        <f>IF(B3178="","",IF(A3178="SINAPI",VLOOKUP(B3178,#REF!,3,0),IF(A3178="COTAÇÃO",VLOOKUP(B3178,#REF!,3,0))))</f>
        <v/>
      </c>
      <c r="E3178" s="158"/>
      <c r="F3178" s="159" t="str">
        <f>IF(B3178="","",IF('Planilha Orçamentária'!$H$2="NÃO DESONERADO",(IF(A3178="SINAPI",VLOOKUP(B3178,#REF!,4,0),IF(A3178="ORSE",VLOOKUP(B3178,#REF!,4,0),IF(A3178="COTAÇÃO",VLOOKUP(B3178,#REF!,13,0))))),(IF(A3178="SINAPI",VLOOKUP(B3178,#REF!,4,0),IF(A3178="ORSE",VLOOKUP(B3178,#REF!,4,0),IF(A3178="COTAÇÃO",VLOOKUP(B3178,#REF!,13,0)))))))</f>
        <v/>
      </c>
      <c r="G3178" s="159" t="str">
        <f>IF(D3178="","",E3178*F3178)</f>
        <v/>
      </c>
      <c r="H3178" s="131"/>
    </row>
    <row r="3179" spans="1:8" ht="12.75" customHeight="1">
      <c r="A3179" s="684" t="s">
        <v>399</v>
      </c>
      <c r="B3179" s="585"/>
      <c r="C3179" s="585"/>
      <c r="D3179" s="585"/>
      <c r="E3179" s="585"/>
      <c r="F3179" s="586"/>
      <c r="G3179" s="160">
        <f>SUM(G3178)</f>
        <v>0</v>
      </c>
      <c r="H3179" s="131"/>
    </row>
    <row r="3180" spans="1:8" ht="12.75" customHeight="1">
      <c r="A3180" s="161"/>
      <c r="B3180" s="162"/>
      <c r="C3180" s="171"/>
      <c r="D3180" s="172"/>
      <c r="E3180" s="173"/>
      <c r="F3180" s="174"/>
      <c r="G3180" s="175"/>
      <c r="H3180" s="131"/>
    </row>
    <row r="3181" spans="1:8" ht="12.75" customHeight="1">
      <c r="A3181" s="685" t="s">
        <v>401</v>
      </c>
      <c r="B3181" s="585"/>
      <c r="C3181" s="585"/>
      <c r="D3181" s="585"/>
      <c r="E3181" s="585"/>
      <c r="F3181" s="686"/>
      <c r="G3181" s="176">
        <f>SUM(G3166,G3174,G3179)</f>
        <v>7.8048999999999999</v>
      </c>
      <c r="H3181" s="131"/>
    </row>
    <row r="3182" spans="1:8" ht="12.75" customHeight="1">
      <c r="A3182" s="10"/>
      <c r="B3182" s="10"/>
      <c r="C3182" s="10"/>
      <c r="D3182" s="10"/>
      <c r="E3182" s="231"/>
      <c r="F3182" s="232"/>
      <c r="G3182" s="232"/>
      <c r="H3182" s="131"/>
    </row>
    <row r="3183" spans="1:8" ht="12.75" customHeight="1">
      <c r="A3183" s="10"/>
      <c r="B3183" s="10"/>
      <c r="C3183" s="10"/>
      <c r="D3183" s="10"/>
      <c r="E3183" s="231"/>
      <c r="F3183" s="232"/>
      <c r="G3183" s="232"/>
      <c r="H3183" s="131"/>
    </row>
    <row r="3184" spans="1:8" ht="12.75" customHeight="1">
      <c r="A3184" s="144" t="s">
        <v>32</v>
      </c>
      <c r="B3184" s="144" t="s">
        <v>24</v>
      </c>
      <c r="C3184" s="691" t="s">
        <v>67</v>
      </c>
      <c r="D3184" s="589"/>
      <c r="E3184" s="589"/>
      <c r="F3184" s="596"/>
      <c r="G3184" s="146" t="s">
        <v>27</v>
      </c>
      <c r="H3184" s="131" t="s">
        <v>93</v>
      </c>
    </row>
    <row r="3185" spans="1:8" ht="12.75" customHeight="1">
      <c r="A3185" s="186">
        <v>356</v>
      </c>
      <c r="B3185" s="239" t="s">
        <v>885</v>
      </c>
      <c r="C3185" s="692" t="s">
        <v>886</v>
      </c>
      <c r="D3185" s="689"/>
      <c r="E3185" s="689"/>
      <c r="F3185" s="149">
        <f>G3205</f>
        <v>21.331499999999998</v>
      </c>
      <c r="G3185" s="184" t="s">
        <v>133</v>
      </c>
      <c r="H3185" s="233">
        <v>44501</v>
      </c>
    </row>
    <row r="3186" spans="1:8" ht="12.75" customHeight="1">
      <c r="A3186" s="690" t="s">
        <v>395</v>
      </c>
      <c r="B3186" s="689"/>
      <c r="C3186" s="689"/>
      <c r="D3186" s="689"/>
      <c r="E3186" s="689"/>
      <c r="F3186" s="689"/>
      <c r="G3186" s="591"/>
      <c r="H3186" s="131"/>
    </row>
    <row r="3187" spans="1:8" ht="12.75" customHeight="1">
      <c r="A3187" s="152" t="s">
        <v>381</v>
      </c>
      <c r="B3187" s="152" t="s">
        <v>32</v>
      </c>
      <c r="C3187" s="153" t="s">
        <v>396</v>
      </c>
      <c r="D3187" s="152" t="s">
        <v>127</v>
      </c>
      <c r="E3187" s="154" t="s">
        <v>68</v>
      </c>
      <c r="F3187" s="155" t="s">
        <v>397</v>
      </c>
      <c r="G3187" s="155" t="s">
        <v>398</v>
      </c>
      <c r="H3187" s="131"/>
    </row>
    <row r="3188" spans="1:8" ht="12.75" customHeight="1">
      <c r="A3188" s="156" t="s">
        <v>76</v>
      </c>
      <c r="B3188" s="156">
        <v>2680</v>
      </c>
      <c r="C3188" s="240" t="s">
        <v>887</v>
      </c>
      <c r="D3188" s="156" t="s">
        <v>133</v>
      </c>
      <c r="E3188" s="187">
        <v>1.05</v>
      </c>
      <c r="F3188" s="159">
        <v>11.25</v>
      </c>
      <c r="G3188" s="159">
        <f>E3188*F3188</f>
        <v>11.8125</v>
      </c>
      <c r="H3188" s="131"/>
    </row>
    <row r="3189" spans="1:8" ht="12.75" customHeight="1">
      <c r="A3189" s="156"/>
      <c r="B3189" s="156"/>
      <c r="C3189" s="234"/>
      <c r="D3189" s="156"/>
      <c r="E3189" s="187"/>
      <c r="F3189" s="159"/>
      <c r="G3189" s="159"/>
      <c r="H3189" s="131"/>
    </row>
    <row r="3190" spans="1:8" ht="12.75" customHeight="1">
      <c r="A3190" s="684" t="s">
        <v>399</v>
      </c>
      <c r="B3190" s="585"/>
      <c r="C3190" s="585"/>
      <c r="D3190" s="585"/>
      <c r="E3190" s="585"/>
      <c r="F3190" s="586"/>
      <c r="G3190" s="160">
        <f>SUM(G3188:G3189)</f>
        <v>11.8125</v>
      </c>
      <c r="H3190" s="131"/>
    </row>
    <row r="3191" spans="1:8" ht="12.75" customHeight="1">
      <c r="A3191" s="161"/>
      <c r="B3191" s="162"/>
      <c r="C3191" s="163"/>
      <c r="D3191" s="164"/>
      <c r="E3191" s="165"/>
      <c r="F3191" s="166"/>
      <c r="G3191" s="167"/>
      <c r="H3191" s="131"/>
    </row>
    <row r="3192" spans="1:8" ht="12.75" customHeight="1">
      <c r="A3192" s="683" t="s">
        <v>386</v>
      </c>
      <c r="B3192" s="585"/>
      <c r="C3192" s="585"/>
      <c r="D3192" s="585"/>
      <c r="E3192" s="585"/>
      <c r="F3192" s="585"/>
      <c r="G3192" s="586"/>
      <c r="H3192" s="131"/>
    </row>
    <row r="3193" spans="1:8" ht="12.75" customHeight="1">
      <c r="A3193" s="152" t="s">
        <v>381</v>
      </c>
      <c r="B3193" s="152" t="s">
        <v>32</v>
      </c>
      <c r="C3193" s="153" t="s">
        <v>396</v>
      </c>
      <c r="D3193" s="152" t="s">
        <v>127</v>
      </c>
      <c r="E3193" s="154" t="s">
        <v>68</v>
      </c>
      <c r="F3193" s="155" t="s">
        <v>397</v>
      </c>
      <c r="G3193" s="155" t="s">
        <v>398</v>
      </c>
      <c r="H3193" s="131"/>
    </row>
    <row r="3194" spans="1:8" ht="12.75" customHeight="1">
      <c r="A3194" s="156" t="s">
        <v>93</v>
      </c>
      <c r="B3194" s="200">
        <v>10549</v>
      </c>
      <c r="C3194" s="157" t="s">
        <v>402</v>
      </c>
      <c r="D3194" s="156" t="s">
        <v>384</v>
      </c>
      <c r="E3194" s="159">
        <v>0.3</v>
      </c>
      <c r="F3194" s="159">
        <v>3.78</v>
      </c>
      <c r="G3194" s="159">
        <f t="shared" ref="G3194:G3197" si="103">E3194*F3194</f>
        <v>1.1339999999999999</v>
      </c>
      <c r="H3194" s="131"/>
    </row>
    <row r="3195" spans="1:8" ht="12.75" customHeight="1">
      <c r="A3195" s="156" t="s">
        <v>93</v>
      </c>
      <c r="B3195" s="156">
        <v>10552</v>
      </c>
      <c r="C3195" s="157" t="s">
        <v>413</v>
      </c>
      <c r="D3195" s="156" t="s">
        <v>384</v>
      </c>
      <c r="E3195" s="159">
        <v>0.3</v>
      </c>
      <c r="F3195" s="159">
        <v>3.62</v>
      </c>
      <c r="G3195" s="159">
        <f t="shared" si="103"/>
        <v>1.0860000000000001</v>
      </c>
      <c r="H3195" s="131"/>
    </row>
    <row r="3196" spans="1:8" ht="12.75" customHeight="1">
      <c r="A3196" s="156" t="s">
        <v>76</v>
      </c>
      <c r="B3196" s="156">
        <v>2436</v>
      </c>
      <c r="C3196" s="157" t="s">
        <v>412</v>
      </c>
      <c r="D3196" s="156" t="s">
        <v>384</v>
      </c>
      <c r="E3196" s="159">
        <v>0.3</v>
      </c>
      <c r="F3196" s="159">
        <v>14.26</v>
      </c>
      <c r="G3196" s="159">
        <f t="shared" si="103"/>
        <v>4.2779999999999996</v>
      </c>
      <c r="H3196" s="131"/>
    </row>
    <row r="3197" spans="1:8" ht="12.75" customHeight="1">
      <c r="A3197" s="156" t="s">
        <v>76</v>
      </c>
      <c r="B3197" s="156">
        <v>6111</v>
      </c>
      <c r="C3197" s="157" t="s">
        <v>405</v>
      </c>
      <c r="D3197" s="156" t="s">
        <v>384</v>
      </c>
      <c r="E3197" s="159">
        <v>0.3</v>
      </c>
      <c r="F3197" s="159">
        <v>10.07</v>
      </c>
      <c r="G3197" s="159">
        <f t="shared" si="103"/>
        <v>3.0209999999999999</v>
      </c>
      <c r="H3197" s="131"/>
    </row>
    <row r="3198" spans="1:8" ht="12.75" customHeight="1">
      <c r="A3198" s="684" t="s">
        <v>399</v>
      </c>
      <c r="B3198" s="585"/>
      <c r="C3198" s="585"/>
      <c r="D3198" s="585"/>
      <c r="E3198" s="585"/>
      <c r="F3198" s="586"/>
      <c r="G3198" s="160">
        <f>SUM(G3194:G3197)</f>
        <v>9.5189999999999984</v>
      </c>
      <c r="H3198" s="131"/>
    </row>
    <row r="3199" spans="1:8" ht="12.75" customHeight="1">
      <c r="A3199" s="161"/>
      <c r="B3199" s="162"/>
      <c r="C3199" s="168"/>
      <c r="D3199" s="162"/>
      <c r="E3199" s="169"/>
      <c r="F3199" s="170"/>
      <c r="G3199" s="167"/>
      <c r="H3199" s="131"/>
    </row>
    <row r="3200" spans="1:8" ht="12.75" customHeight="1">
      <c r="A3200" s="683" t="s">
        <v>400</v>
      </c>
      <c r="B3200" s="585"/>
      <c r="C3200" s="585"/>
      <c r="D3200" s="585"/>
      <c r="E3200" s="585"/>
      <c r="F3200" s="585"/>
      <c r="G3200" s="586"/>
      <c r="H3200" s="131"/>
    </row>
    <row r="3201" spans="1:8" ht="12.75" customHeight="1">
      <c r="A3201" s="152" t="s">
        <v>381</v>
      </c>
      <c r="B3201" s="152" t="s">
        <v>32</v>
      </c>
      <c r="C3201" s="153" t="s">
        <v>396</v>
      </c>
      <c r="D3201" s="152" t="s">
        <v>127</v>
      </c>
      <c r="E3201" s="154" t="s">
        <v>68</v>
      </c>
      <c r="F3201" s="155" t="s">
        <v>397</v>
      </c>
      <c r="G3201" s="155" t="s">
        <v>398</v>
      </c>
      <c r="H3201" s="131"/>
    </row>
    <row r="3202" spans="1:8" ht="12.75" customHeight="1">
      <c r="A3202" s="156"/>
      <c r="B3202" s="156"/>
      <c r="C3202" s="157" t="str">
        <f>IF(B3202="","",IF(A3202="SINAPI",VLOOKUP(B3202,#REF!,2,0),IF(A3202="COTAÇÃO",VLOOKUP(B3202,#REF!,2,0))))</f>
        <v/>
      </c>
      <c r="D3202" s="156" t="str">
        <f>IF(B3202="","",IF(A3202="SINAPI",VLOOKUP(B3202,#REF!,3,0),IF(A3202="COTAÇÃO",VLOOKUP(B3202,#REF!,3,0))))</f>
        <v/>
      </c>
      <c r="E3202" s="158"/>
      <c r="F3202" s="159" t="str">
        <f>IF(B3202="","",IF('Planilha Orçamentária'!$H$2="NÃO DESONERADO",(IF(A3202="SINAPI",VLOOKUP(B3202,#REF!,4,0),IF(A3202="ORSE",VLOOKUP(B3202,#REF!,4,0),IF(A3202="COTAÇÃO",VLOOKUP(B3202,#REF!,13,0))))),(IF(A3202="SINAPI",VLOOKUP(B3202,#REF!,4,0),IF(A3202="ORSE",VLOOKUP(B3202,#REF!,4,0),IF(A3202="COTAÇÃO",VLOOKUP(B3202,#REF!,13,0)))))))</f>
        <v/>
      </c>
      <c r="G3202" s="159" t="str">
        <f>IF(D3202="","",E3202*F3202)</f>
        <v/>
      </c>
      <c r="H3202" s="131"/>
    </row>
    <row r="3203" spans="1:8" ht="12.75" customHeight="1">
      <c r="A3203" s="684" t="s">
        <v>399</v>
      </c>
      <c r="B3203" s="585"/>
      <c r="C3203" s="585"/>
      <c r="D3203" s="585"/>
      <c r="E3203" s="585"/>
      <c r="F3203" s="586"/>
      <c r="G3203" s="160">
        <f>SUM(G3202)</f>
        <v>0</v>
      </c>
      <c r="H3203" s="131"/>
    </row>
    <row r="3204" spans="1:8" ht="12.75" customHeight="1">
      <c r="A3204" s="161"/>
      <c r="B3204" s="162"/>
      <c r="C3204" s="171"/>
      <c r="D3204" s="172"/>
      <c r="E3204" s="173"/>
      <c r="F3204" s="174"/>
      <c r="G3204" s="175"/>
      <c r="H3204" s="131"/>
    </row>
    <row r="3205" spans="1:8" ht="12.75" customHeight="1">
      <c r="A3205" s="685" t="s">
        <v>401</v>
      </c>
      <c r="B3205" s="585"/>
      <c r="C3205" s="585"/>
      <c r="D3205" s="585"/>
      <c r="E3205" s="585"/>
      <c r="F3205" s="686"/>
      <c r="G3205" s="176">
        <f>SUM(G3190,G3198,G3203)</f>
        <v>21.331499999999998</v>
      </c>
      <c r="H3205" s="131"/>
    </row>
    <row r="3206" spans="1:8" ht="12.75" customHeight="1">
      <c r="A3206" s="10"/>
      <c r="B3206" s="10"/>
      <c r="C3206" s="10"/>
      <c r="D3206" s="10"/>
      <c r="E3206" s="231"/>
      <c r="F3206" s="232"/>
      <c r="G3206" s="232"/>
      <c r="H3206" s="131"/>
    </row>
    <row r="3207" spans="1:8" ht="12.75" customHeight="1">
      <c r="A3207" s="10"/>
      <c r="B3207" s="10"/>
      <c r="C3207" s="10"/>
      <c r="D3207" s="10"/>
      <c r="E3207" s="231"/>
      <c r="F3207" s="232"/>
      <c r="G3207" s="232"/>
      <c r="H3207" s="131"/>
    </row>
    <row r="3208" spans="1:8" ht="12.75" customHeight="1">
      <c r="A3208" s="144" t="s">
        <v>32</v>
      </c>
      <c r="B3208" s="144" t="s">
        <v>24</v>
      </c>
      <c r="C3208" s="691" t="s">
        <v>67</v>
      </c>
      <c r="D3208" s="589"/>
      <c r="E3208" s="589"/>
      <c r="F3208" s="596"/>
      <c r="G3208" s="146" t="s">
        <v>27</v>
      </c>
      <c r="H3208" s="131" t="s">
        <v>93</v>
      </c>
    </row>
    <row r="3209" spans="1:8" ht="12.75" customHeight="1">
      <c r="A3209" s="186">
        <v>365</v>
      </c>
      <c r="B3209" s="239" t="s">
        <v>888</v>
      </c>
      <c r="C3209" s="692" t="s">
        <v>889</v>
      </c>
      <c r="D3209" s="689"/>
      <c r="E3209" s="689"/>
      <c r="F3209" s="149">
        <f>G3229</f>
        <v>11.376000000000001</v>
      </c>
      <c r="G3209" s="184" t="s">
        <v>127</v>
      </c>
      <c r="H3209" s="233">
        <v>44501</v>
      </c>
    </row>
    <row r="3210" spans="1:8" ht="12.75" customHeight="1">
      <c r="A3210" s="690" t="s">
        <v>395</v>
      </c>
      <c r="B3210" s="689"/>
      <c r="C3210" s="689"/>
      <c r="D3210" s="689"/>
      <c r="E3210" s="689"/>
      <c r="F3210" s="689"/>
      <c r="G3210" s="591"/>
      <c r="H3210" s="131"/>
    </row>
    <row r="3211" spans="1:8" ht="12.75" customHeight="1">
      <c r="A3211" s="152" t="s">
        <v>381</v>
      </c>
      <c r="B3211" s="152" t="s">
        <v>32</v>
      </c>
      <c r="C3211" s="153" t="s">
        <v>396</v>
      </c>
      <c r="D3211" s="152" t="s">
        <v>127</v>
      </c>
      <c r="E3211" s="154" t="s">
        <v>68</v>
      </c>
      <c r="F3211" s="155" t="s">
        <v>397</v>
      </c>
      <c r="G3211" s="155" t="s">
        <v>398</v>
      </c>
      <c r="H3211" s="131"/>
    </row>
    <row r="3212" spans="1:8" ht="12.75" customHeight="1">
      <c r="A3212" s="156" t="s">
        <v>76</v>
      </c>
      <c r="B3212" s="156">
        <v>1875</v>
      </c>
      <c r="C3212" s="240" t="s">
        <v>631</v>
      </c>
      <c r="D3212" s="156" t="s">
        <v>127</v>
      </c>
      <c r="E3212" s="187">
        <v>1</v>
      </c>
      <c r="F3212" s="159">
        <v>5.03</v>
      </c>
      <c r="G3212" s="159">
        <f>E3212*F3212</f>
        <v>5.03</v>
      </c>
      <c r="H3212" s="131"/>
    </row>
    <row r="3213" spans="1:8" ht="12.75" customHeight="1">
      <c r="A3213" s="156"/>
      <c r="B3213" s="156"/>
      <c r="C3213" s="234"/>
      <c r="D3213" s="156"/>
      <c r="E3213" s="187"/>
      <c r="F3213" s="159"/>
      <c r="G3213" s="159"/>
      <c r="H3213" s="131"/>
    </row>
    <row r="3214" spans="1:8" ht="12.75" customHeight="1">
      <c r="A3214" s="684" t="s">
        <v>399</v>
      </c>
      <c r="B3214" s="585"/>
      <c r="C3214" s="585"/>
      <c r="D3214" s="585"/>
      <c r="E3214" s="585"/>
      <c r="F3214" s="586"/>
      <c r="G3214" s="160">
        <f>SUM(G3212:G3213)</f>
        <v>5.03</v>
      </c>
      <c r="H3214" s="131"/>
    </row>
    <row r="3215" spans="1:8" ht="12.75" customHeight="1">
      <c r="A3215" s="161"/>
      <c r="B3215" s="162"/>
      <c r="C3215" s="163"/>
      <c r="D3215" s="164"/>
      <c r="E3215" s="165"/>
      <c r="F3215" s="166"/>
      <c r="G3215" s="167"/>
      <c r="H3215" s="131"/>
    </row>
    <row r="3216" spans="1:8" ht="12.75" customHeight="1">
      <c r="A3216" s="683" t="s">
        <v>386</v>
      </c>
      <c r="B3216" s="585"/>
      <c r="C3216" s="585"/>
      <c r="D3216" s="585"/>
      <c r="E3216" s="585"/>
      <c r="F3216" s="585"/>
      <c r="G3216" s="586"/>
      <c r="H3216" s="131"/>
    </row>
    <row r="3217" spans="1:8" ht="12.75" customHeight="1">
      <c r="A3217" s="152" t="s">
        <v>381</v>
      </c>
      <c r="B3217" s="152" t="s">
        <v>32</v>
      </c>
      <c r="C3217" s="153" t="s">
        <v>396</v>
      </c>
      <c r="D3217" s="152" t="s">
        <v>127</v>
      </c>
      <c r="E3217" s="154" t="s">
        <v>68</v>
      </c>
      <c r="F3217" s="155" t="s">
        <v>397</v>
      </c>
      <c r="G3217" s="155" t="s">
        <v>398</v>
      </c>
      <c r="H3217" s="131"/>
    </row>
    <row r="3218" spans="1:8" ht="12.75" customHeight="1">
      <c r="A3218" s="156" t="s">
        <v>93</v>
      </c>
      <c r="B3218" s="200">
        <v>10549</v>
      </c>
      <c r="C3218" s="157" t="s">
        <v>402</v>
      </c>
      <c r="D3218" s="156" t="s">
        <v>384</v>
      </c>
      <c r="E3218" s="159">
        <v>0.2</v>
      </c>
      <c r="F3218" s="159">
        <v>3.78</v>
      </c>
      <c r="G3218" s="159">
        <f t="shared" ref="G3218:G3221" si="104">E3218*F3218</f>
        <v>0.75600000000000001</v>
      </c>
      <c r="H3218" s="131"/>
    </row>
    <row r="3219" spans="1:8" ht="12.75" customHeight="1">
      <c r="A3219" s="156" t="s">
        <v>93</v>
      </c>
      <c r="B3219" s="156">
        <v>10552</v>
      </c>
      <c r="C3219" s="157" t="s">
        <v>413</v>
      </c>
      <c r="D3219" s="156" t="s">
        <v>384</v>
      </c>
      <c r="E3219" s="159">
        <v>0.2</v>
      </c>
      <c r="F3219" s="159">
        <v>3.62</v>
      </c>
      <c r="G3219" s="159">
        <f t="shared" si="104"/>
        <v>0.72400000000000009</v>
      </c>
      <c r="H3219" s="131"/>
    </row>
    <row r="3220" spans="1:8" ht="12.75" customHeight="1">
      <c r="A3220" s="156" t="s">
        <v>76</v>
      </c>
      <c r="B3220" s="156">
        <v>2436</v>
      </c>
      <c r="C3220" s="157" t="s">
        <v>412</v>
      </c>
      <c r="D3220" s="156" t="s">
        <v>384</v>
      </c>
      <c r="E3220" s="159">
        <v>0.2</v>
      </c>
      <c r="F3220" s="159">
        <v>14.26</v>
      </c>
      <c r="G3220" s="159">
        <f t="shared" si="104"/>
        <v>2.8520000000000003</v>
      </c>
      <c r="H3220" s="131"/>
    </row>
    <row r="3221" spans="1:8" ht="12.75" customHeight="1">
      <c r="A3221" s="156" t="s">
        <v>76</v>
      </c>
      <c r="B3221" s="156">
        <v>6111</v>
      </c>
      <c r="C3221" s="157" t="s">
        <v>405</v>
      </c>
      <c r="D3221" s="156" t="s">
        <v>384</v>
      </c>
      <c r="E3221" s="159">
        <v>0.2</v>
      </c>
      <c r="F3221" s="159">
        <v>10.07</v>
      </c>
      <c r="G3221" s="159">
        <f t="shared" si="104"/>
        <v>2.0140000000000002</v>
      </c>
      <c r="H3221" s="131"/>
    </row>
    <row r="3222" spans="1:8" ht="12.75" customHeight="1">
      <c r="A3222" s="684" t="s">
        <v>399</v>
      </c>
      <c r="B3222" s="585"/>
      <c r="C3222" s="585"/>
      <c r="D3222" s="585"/>
      <c r="E3222" s="585"/>
      <c r="F3222" s="586"/>
      <c r="G3222" s="160">
        <f>SUM(G3218:G3221)</f>
        <v>6.346000000000001</v>
      </c>
      <c r="H3222" s="131"/>
    </row>
    <row r="3223" spans="1:8" ht="12.75" customHeight="1">
      <c r="A3223" s="161"/>
      <c r="B3223" s="162"/>
      <c r="C3223" s="168"/>
      <c r="D3223" s="162"/>
      <c r="E3223" s="169"/>
      <c r="F3223" s="170"/>
      <c r="G3223" s="167"/>
      <c r="H3223" s="131"/>
    </row>
    <row r="3224" spans="1:8" ht="12.75" customHeight="1">
      <c r="A3224" s="683" t="s">
        <v>400</v>
      </c>
      <c r="B3224" s="585"/>
      <c r="C3224" s="585"/>
      <c r="D3224" s="585"/>
      <c r="E3224" s="585"/>
      <c r="F3224" s="585"/>
      <c r="G3224" s="586"/>
      <c r="H3224" s="131"/>
    </row>
    <row r="3225" spans="1:8" ht="12.75" customHeight="1">
      <c r="A3225" s="152" t="s">
        <v>381</v>
      </c>
      <c r="B3225" s="152" t="s">
        <v>32</v>
      </c>
      <c r="C3225" s="153" t="s">
        <v>396</v>
      </c>
      <c r="D3225" s="152" t="s">
        <v>127</v>
      </c>
      <c r="E3225" s="154" t="s">
        <v>68</v>
      </c>
      <c r="F3225" s="155" t="s">
        <v>397</v>
      </c>
      <c r="G3225" s="155" t="s">
        <v>398</v>
      </c>
      <c r="H3225" s="131"/>
    </row>
    <row r="3226" spans="1:8" ht="12.75" customHeight="1">
      <c r="A3226" s="156"/>
      <c r="B3226" s="156"/>
      <c r="C3226" s="157" t="str">
        <f>IF(B3226="","",IF(A3226="SINAPI",VLOOKUP(B3226,#REF!,2,0),IF(A3226="COTAÇÃO",VLOOKUP(B3226,#REF!,2,0))))</f>
        <v/>
      </c>
      <c r="D3226" s="156" t="str">
        <f>IF(B3226="","",IF(A3226="SINAPI",VLOOKUP(B3226,#REF!,3,0),IF(A3226="COTAÇÃO",VLOOKUP(B3226,#REF!,3,0))))</f>
        <v/>
      </c>
      <c r="E3226" s="158"/>
      <c r="F3226" s="159" t="str">
        <f>IF(B3226="","",IF('Planilha Orçamentária'!$H$2="NÃO DESONERADO",(IF(A3226="SINAPI",VLOOKUP(B3226,#REF!,4,0),IF(A3226="ORSE",VLOOKUP(B3226,#REF!,4,0),IF(A3226="COTAÇÃO",VLOOKUP(B3226,#REF!,13,0))))),(IF(A3226="SINAPI",VLOOKUP(B3226,#REF!,4,0),IF(A3226="ORSE",VLOOKUP(B3226,#REF!,4,0),IF(A3226="COTAÇÃO",VLOOKUP(B3226,#REF!,13,0)))))))</f>
        <v/>
      </c>
      <c r="G3226" s="159" t="str">
        <f>IF(D3226="","",E3226*F3226)</f>
        <v/>
      </c>
      <c r="H3226" s="131"/>
    </row>
    <row r="3227" spans="1:8" ht="12.75" customHeight="1">
      <c r="A3227" s="684" t="s">
        <v>399</v>
      </c>
      <c r="B3227" s="585"/>
      <c r="C3227" s="585"/>
      <c r="D3227" s="585"/>
      <c r="E3227" s="585"/>
      <c r="F3227" s="586"/>
      <c r="G3227" s="160">
        <f>SUM(G3226)</f>
        <v>0</v>
      </c>
      <c r="H3227" s="131"/>
    </row>
    <row r="3228" spans="1:8" ht="12.75" customHeight="1">
      <c r="A3228" s="161"/>
      <c r="B3228" s="162"/>
      <c r="C3228" s="171"/>
      <c r="D3228" s="172"/>
      <c r="E3228" s="173"/>
      <c r="F3228" s="174"/>
      <c r="G3228" s="175"/>
      <c r="H3228" s="131"/>
    </row>
    <row r="3229" spans="1:8" ht="12.75" customHeight="1">
      <c r="A3229" s="685" t="s">
        <v>401</v>
      </c>
      <c r="B3229" s="585"/>
      <c r="C3229" s="585"/>
      <c r="D3229" s="585"/>
      <c r="E3229" s="585"/>
      <c r="F3229" s="686"/>
      <c r="G3229" s="176">
        <f>SUM(G3214,G3222,G3227)</f>
        <v>11.376000000000001</v>
      </c>
      <c r="H3229" s="131"/>
    </row>
    <row r="3230" spans="1:8" ht="12.75" customHeight="1">
      <c r="A3230" s="10"/>
      <c r="B3230" s="10"/>
      <c r="C3230" s="10"/>
      <c r="D3230" s="10"/>
      <c r="E3230" s="231"/>
      <c r="F3230" s="232"/>
      <c r="G3230" s="232"/>
      <c r="H3230" s="131"/>
    </row>
    <row r="3231" spans="1:8" ht="12.75" customHeight="1">
      <c r="A3231" s="10"/>
      <c r="B3231" s="10"/>
      <c r="C3231" s="10"/>
      <c r="D3231" s="10"/>
      <c r="E3231" s="231"/>
      <c r="F3231" s="232"/>
      <c r="G3231" s="232"/>
      <c r="H3231" s="131"/>
    </row>
    <row r="3232" spans="1:8" ht="12.75" customHeight="1">
      <c r="A3232" s="144" t="s">
        <v>32</v>
      </c>
      <c r="B3232" s="144" t="s">
        <v>24</v>
      </c>
      <c r="C3232" s="691" t="s">
        <v>67</v>
      </c>
      <c r="D3232" s="589"/>
      <c r="E3232" s="589"/>
      <c r="F3232" s="596"/>
      <c r="G3232" s="146" t="s">
        <v>27</v>
      </c>
      <c r="H3232" s="131" t="s">
        <v>93</v>
      </c>
    </row>
    <row r="3233" spans="1:8" ht="12.75" customHeight="1">
      <c r="A3233" s="186">
        <v>357</v>
      </c>
      <c r="B3233" s="239" t="s">
        <v>890</v>
      </c>
      <c r="C3233" s="692" t="s">
        <v>891</v>
      </c>
      <c r="D3233" s="689"/>
      <c r="E3233" s="689"/>
      <c r="F3233" s="149">
        <f>G3253</f>
        <v>30.087200000000003</v>
      </c>
      <c r="G3233" s="184" t="s">
        <v>133</v>
      </c>
      <c r="H3233" s="233">
        <v>44501</v>
      </c>
    </row>
    <row r="3234" spans="1:8" ht="12.75" customHeight="1">
      <c r="A3234" s="690" t="s">
        <v>395</v>
      </c>
      <c r="B3234" s="689"/>
      <c r="C3234" s="689"/>
      <c r="D3234" s="689"/>
      <c r="E3234" s="689"/>
      <c r="F3234" s="689"/>
      <c r="G3234" s="591"/>
      <c r="H3234" s="131"/>
    </row>
    <row r="3235" spans="1:8" ht="12.75" customHeight="1">
      <c r="A3235" s="152" t="s">
        <v>381</v>
      </c>
      <c r="B3235" s="152" t="s">
        <v>32</v>
      </c>
      <c r="C3235" s="153" t="s">
        <v>396</v>
      </c>
      <c r="D3235" s="152" t="s">
        <v>127</v>
      </c>
      <c r="E3235" s="154" t="s">
        <v>68</v>
      </c>
      <c r="F3235" s="155" t="s">
        <v>397</v>
      </c>
      <c r="G3235" s="155" t="s">
        <v>398</v>
      </c>
      <c r="H3235" s="131"/>
    </row>
    <row r="3236" spans="1:8" ht="12.75" customHeight="1">
      <c r="A3236" s="156" t="s">
        <v>76</v>
      </c>
      <c r="B3236" s="156">
        <v>1875</v>
      </c>
      <c r="C3236" s="240" t="s">
        <v>892</v>
      </c>
      <c r="D3236" s="156" t="s">
        <v>133</v>
      </c>
      <c r="E3236" s="187">
        <v>1.05</v>
      </c>
      <c r="F3236" s="159">
        <v>18.38</v>
      </c>
      <c r="G3236" s="159">
        <f>E3236*F3236</f>
        <v>19.298999999999999</v>
      </c>
      <c r="H3236" s="131"/>
    </row>
    <row r="3237" spans="1:8" ht="12.75" customHeight="1">
      <c r="A3237" s="156"/>
      <c r="B3237" s="156"/>
      <c r="C3237" s="234"/>
      <c r="D3237" s="156"/>
      <c r="E3237" s="187"/>
      <c r="F3237" s="159"/>
      <c r="G3237" s="159"/>
      <c r="H3237" s="131"/>
    </row>
    <row r="3238" spans="1:8" ht="12.75" customHeight="1">
      <c r="A3238" s="684" t="s">
        <v>399</v>
      </c>
      <c r="B3238" s="585"/>
      <c r="C3238" s="585"/>
      <c r="D3238" s="585"/>
      <c r="E3238" s="585"/>
      <c r="F3238" s="586"/>
      <c r="G3238" s="160">
        <f>SUM(G3236:G3237)</f>
        <v>19.298999999999999</v>
      </c>
      <c r="H3238" s="131"/>
    </row>
    <row r="3239" spans="1:8" ht="12.75" customHeight="1">
      <c r="A3239" s="161"/>
      <c r="B3239" s="162"/>
      <c r="C3239" s="163"/>
      <c r="D3239" s="164"/>
      <c r="E3239" s="165"/>
      <c r="F3239" s="166"/>
      <c r="G3239" s="167"/>
      <c r="H3239" s="131"/>
    </row>
    <row r="3240" spans="1:8" ht="12.75" customHeight="1">
      <c r="A3240" s="683" t="s">
        <v>386</v>
      </c>
      <c r="B3240" s="585"/>
      <c r="C3240" s="585"/>
      <c r="D3240" s="585"/>
      <c r="E3240" s="585"/>
      <c r="F3240" s="585"/>
      <c r="G3240" s="586"/>
      <c r="H3240" s="131"/>
    </row>
    <row r="3241" spans="1:8" ht="12.75" customHeight="1">
      <c r="A3241" s="152" t="s">
        <v>381</v>
      </c>
      <c r="B3241" s="152" t="s">
        <v>32</v>
      </c>
      <c r="C3241" s="153" t="s">
        <v>396</v>
      </c>
      <c r="D3241" s="152" t="s">
        <v>127</v>
      </c>
      <c r="E3241" s="154" t="s">
        <v>68</v>
      </c>
      <c r="F3241" s="155" t="s">
        <v>397</v>
      </c>
      <c r="G3241" s="155" t="s">
        <v>398</v>
      </c>
      <c r="H3241" s="131"/>
    </row>
    <row r="3242" spans="1:8" ht="12.75" customHeight="1">
      <c r="A3242" s="156" t="s">
        <v>93</v>
      </c>
      <c r="B3242" s="200">
        <v>10549</v>
      </c>
      <c r="C3242" s="157" t="s">
        <v>402</v>
      </c>
      <c r="D3242" s="156" t="s">
        <v>384</v>
      </c>
      <c r="E3242" s="159">
        <v>0.34</v>
      </c>
      <c r="F3242" s="159">
        <v>3.78</v>
      </c>
      <c r="G3242" s="159">
        <f t="shared" ref="G3242:G3245" si="105">E3242*F3242</f>
        <v>1.2852000000000001</v>
      </c>
      <c r="H3242" s="131"/>
    </row>
    <row r="3243" spans="1:8" ht="12.75" customHeight="1">
      <c r="A3243" s="156" t="s">
        <v>93</v>
      </c>
      <c r="B3243" s="156">
        <v>10552</v>
      </c>
      <c r="C3243" s="157" t="s">
        <v>413</v>
      </c>
      <c r="D3243" s="156" t="s">
        <v>384</v>
      </c>
      <c r="E3243" s="159">
        <v>0.34</v>
      </c>
      <c r="F3243" s="159">
        <v>3.62</v>
      </c>
      <c r="G3243" s="159">
        <f t="shared" si="105"/>
        <v>1.2308000000000001</v>
      </c>
      <c r="H3243" s="131"/>
    </row>
    <row r="3244" spans="1:8" ht="12.75" customHeight="1">
      <c r="A3244" s="156" t="s">
        <v>76</v>
      </c>
      <c r="B3244" s="156">
        <v>2436</v>
      </c>
      <c r="C3244" s="157" t="s">
        <v>412</v>
      </c>
      <c r="D3244" s="156" t="s">
        <v>384</v>
      </c>
      <c r="E3244" s="159">
        <v>0.34</v>
      </c>
      <c r="F3244" s="159">
        <v>14.26</v>
      </c>
      <c r="G3244" s="159">
        <f t="shared" si="105"/>
        <v>4.8484000000000007</v>
      </c>
      <c r="H3244" s="131"/>
    </row>
    <row r="3245" spans="1:8" ht="12.75" customHeight="1">
      <c r="A3245" s="156" t="s">
        <v>76</v>
      </c>
      <c r="B3245" s="156">
        <v>6111</v>
      </c>
      <c r="C3245" s="157" t="s">
        <v>405</v>
      </c>
      <c r="D3245" s="156" t="s">
        <v>384</v>
      </c>
      <c r="E3245" s="159">
        <v>0.34</v>
      </c>
      <c r="F3245" s="159">
        <v>10.07</v>
      </c>
      <c r="G3245" s="159">
        <f t="shared" si="105"/>
        <v>3.4238000000000004</v>
      </c>
      <c r="H3245" s="131"/>
    </row>
    <row r="3246" spans="1:8" ht="12.75" customHeight="1">
      <c r="A3246" s="684" t="s">
        <v>399</v>
      </c>
      <c r="B3246" s="585"/>
      <c r="C3246" s="585"/>
      <c r="D3246" s="585"/>
      <c r="E3246" s="585"/>
      <c r="F3246" s="586"/>
      <c r="G3246" s="160">
        <f>SUM(G3242:G3245)</f>
        <v>10.788200000000002</v>
      </c>
      <c r="H3246" s="131"/>
    </row>
    <row r="3247" spans="1:8" ht="12.75" customHeight="1">
      <c r="A3247" s="161"/>
      <c r="B3247" s="162"/>
      <c r="C3247" s="168"/>
      <c r="D3247" s="162"/>
      <c r="E3247" s="169"/>
      <c r="F3247" s="170"/>
      <c r="G3247" s="167"/>
      <c r="H3247" s="131"/>
    </row>
    <row r="3248" spans="1:8" ht="12.75" customHeight="1">
      <c r="A3248" s="683" t="s">
        <v>400</v>
      </c>
      <c r="B3248" s="585"/>
      <c r="C3248" s="585"/>
      <c r="D3248" s="585"/>
      <c r="E3248" s="585"/>
      <c r="F3248" s="585"/>
      <c r="G3248" s="586"/>
      <c r="H3248" s="131"/>
    </row>
    <row r="3249" spans="1:8" ht="12.75" customHeight="1">
      <c r="A3249" s="152" t="s">
        <v>381</v>
      </c>
      <c r="B3249" s="152" t="s">
        <v>32</v>
      </c>
      <c r="C3249" s="153" t="s">
        <v>396</v>
      </c>
      <c r="D3249" s="152" t="s">
        <v>127</v>
      </c>
      <c r="E3249" s="154" t="s">
        <v>68</v>
      </c>
      <c r="F3249" s="155" t="s">
        <v>397</v>
      </c>
      <c r="G3249" s="155" t="s">
        <v>398</v>
      </c>
      <c r="H3249" s="131"/>
    </row>
    <row r="3250" spans="1:8" ht="12.75" customHeight="1">
      <c r="A3250" s="156"/>
      <c r="B3250" s="156"/>
      <c r="C3250" s="157" t="str">
        <f>IF(B3250="","",IF(A3250="SINAPI",VLOOKUP(B3250,#REF!,2,0),IF(A3250="COTAÇÃO",VLOOKUP(B3250,#REF!,2,0))))</f>
        <v/>
      </c>
      <c r="D3250" s="156" t="str">
        <f>IF(B3250="","",IF(A3250="SINAPI",VLOOKUP(B3250,#REF!,3,0),IF(A3250="COTAÇÃO",VLOOKUP(B3250,#REF!,3,0))))</f>
        <v/>
      </c>
      <c r="E3250" s="158"/>
      <c r="F3250" s="159" t="str">
        <f>IF(B3250="","",IF('Planilha Orçamentária'!$H$2="NÃO DESONERADO",(IF(A3250="SINAPI",VLOOKUP(B3250,#REF!,4,0),IF(A3250="ORSE",VLOOKUP(B3250,#REF!,4,0),IF(A3250="COTAÇÃO",VLOOKUP(B3250,#REF!,13,0))))),(IF(A3250="SINAPI",VLOOKUP(B3250,#REF!,4,0),IF(A3250="ORSE",VLOOKUP(B3250,#REF!,4,0),IF(A3250="COTAÇÃO",VLOOKUP(B3250,#REF!,13,0)))))))</f>
        <v/>
      </c>
      <c r="G3250" s="159" t="str">
        <f>IF(D3250="","",E3250*F3250)</f>
        <v/>
      </c>
      <c r="H3250" s="131"/>
    </row>
    <row r="3251" spans="1:8" ht="12.75" customHeight="1">
      <c r="A3251" s="684" t="s">
        <v>399</v>
      </c>
      <c r="B3251" s="585"/>
      <c r="C3251" s="585"/>
      <c r="D3251" s="585"/>
      <c r="E3251" s="585"/>
      <c r="F3251" s="586"/>
      <c r="G3251" s="160">
        <f>SUM(G3250)</f>
        <v>0</v>
      </c>
      <c r="H3251" s="131"/>
    </row>
    <row r="3252" spans="1:8" ht="12.75" customHeight="1">
      <c r="A3252" s="161"/>
      <c r="B3252" s="162"/>
      <c r="C3252" s="171"/>
      <c r="D3252" s="172"/>
      <c r="E3252" s="173"/>
      <c r="F3252" s="174"/>
      <c r="G3252" s="175"/>
      <c r="H3252" s="131"/>
    </row>
    <row r="3253" spans="1:8" ht="12.75" customHeight="1">
      <c r="A3253" s="685" t="s">
        <v>401</v>
      </c>
      <c r="B3253" s="585"/>
      <c r="C3253" s="585"/>
      <c r="D3253" s="585"/>
      <c r="E3253" s="585"/>
      <c r="F3253" s="686"/>
      <c r="G3253" s="176">
        <f>SUM(G3238,G3246,G3251)</f>
        <v>30.087200000000003</v>
      </c>
      <c r="H3253" s="131"/>
    </row>
    <row r="3254" spans="1:8" ht="12.75" customHeight="1">
      <c r="A3254" s="10"/>
      <c r="B3254" s="10"/>
      <c r="C3254" s="10"/>
      <c r="D3254" s="10"/>
      <c r="E3254" s="231"/>
      <c r="F3254" s="232"/>
      <c r="G3254" s="232"/>
      <c r="H3254" s="131"/>
    </row>
    <row r="3255" spans="1:8" ht="12.75" customHeight="1">
      <c r="A3255" s="10"/>
      <c r="B3255" s="10"/>
      <c r="C3255" s="10"/>
      <c r="D3255" s="10"/>
      <c r="E3255" s="231"/>
      <c r="F3255" s="232"/>
      <c r="G3255" s="232"/>
      <c r="H3255" s="131"/>
    </row>
    <row r="3256" spans="1:8" ht="12.75" customHeight="1">
      <c r="A3256" s="144" t="s">
        <v>32</v>
      </c>
      <c r="B3256" s="144" t="s">
        <v>24</v>
      </c>
      <c r="C3256" s="691" t="s">
        <v>67</v>
      </c>
      <c r="D3256" s="589"/>
      <c r="E3256" s="589"/>
      <c r="F3256" s="596"/>
      <c r="G3256" s="146" t="s">
        <v>27</v>
      </c>
      <c r="H3256" s="131" t="s">
        <v>93</v>
      </c>
    </row>
    <row r="3257" spans="1:8" ht="12.75" customHeight="1">
      <c r="A3257" s="186">
        <v>765</v>
      </c>
      <c r="B3257" s="239" t="s">
        <v>893</v>
      </c>
      <c r="C3257" s="692" t="s">
        <v>894</v>
      </c>
      <c r="D3257" s="689"/>
      <c r="E3257" s="689"/>
      <c r="F3257" s="149">
        <f>G3277</f>
        <v>61.346000000000004</v>
      </c>
      <c r="G3257" s="184" t="s">
        <v>127</v>
      </c>
      <c r="H3257" s="233">
        <v>44501</v>
      </c>
    </row>
    <row r="3258" spans="1:8" ht="12.75" customHeight="1">
      <c r="A3258" s="690" t="s">
        <v>395</v>
      </c>
      <c r="B3258" s="689"/>
      <c r="C3258" s="689"/>
      <c r="D3258" s="689"/>
      <c r="E3258" s="689"/>
      <c r="F3258" s="689"/>
      <c r="G3258" s="591"/>
      <c r="H3258" s="131"/>
    </row>
    <row r="3259" spans="1:8" ht="12.75" customHeight="1">
      <c r="A3259" s="152" t="s">
        <v>381</v>
      </c>
      <c r="B3259" s="152" t="s">
        <v>32</v>
      </c>
      <c r="C3259" s="153" t="s">
        <v>396</v>
      </c>
      <c r="D3259" s="152" t="s">
        <v>127</v>
      </c>
      <c r="E3259" s="154" t="s">
        <v>68</v>
      </c>
      <c r="F3259" s="155" t="s">
        <v>397</v>
      </c>
      <c r="G3259" s="155" t="s">
        <v>398</v>
      </c>
      <c r="H3259" s="131"/>
    </row>
    <row r="3260" spans="1:8" ht="12.75" customHeight="1">
      <c r="A3260" s="156" t="s">
        <v>93</v>
      </c>
      <c r="B3260" s="156">
        <v>857</v>
      </c>
      <c r="C3260" s="240" t="s">
        <v>895</v>
      </c>
      <c r="D3260" s="156" t="s">
        <v>127</v>
      </c>
      <c r="E3260" s="187">
        <v>1</v>
      </c>
      <c r="F3260" s="159">
        <v>55</v>
      </c>
      <c r="G3260" s="159">
        <f>E3260*F3260</f>
        <v>55</v>
      </c>
      <c r="H3260" s="131"/>
    </row>
    <row r="3261" spans="1:8" ht="12.75" customHeight="1">
      <c r="A3261" s="156"/>
      <c r="B3261" s="156"/>
      <c r="C3261" s="234"/>
      <c r="D3261" s="156"/>
      <c r="E3261" s="187"/>
      <c r="F3261" s="159"/>
      <c r="G3261" s="159"/>
      <c r="H3261" s="131"/>
    </row>
    <row r="3262" spans="1:8" ht="12.75" customHeight="1">
      <c r="A3262" s="684" t="s">
        <v>399</v>
      </c>
      <c r="B3262" s="585"/>
      <c r="C3262" s="585"/>
      <c r="D3262" s="585"/>
      <c r="E3262" s="585"/>
      <c r="F3262" s="586"/>
      <c r="G3262" s="160">
        <f>SUM(G3260:G3261)</f>
        <v>55</v>
      </c>
      <c r="H3262" s="131"/>
    </row>
    <row r="3263" spans="1:8" ht="12.75" customHeight="1">
      <c r="A3263" s="161"/>
      <c r="B3263" s="162"/>
      <c r="C3263" s="163"/>
      <c r="D3263" s="164"/>
      <c r="E3263" s="165"/>
      <c r="F3263" s="166"/>
      <c r="G3263" s="167"/>
      <c r="H3263" s="131"/>
    </row>
    <row r="3264" spans="1:8" ht="12.75" customHeight="1">
      <c r="A3264" s="683" t="s">
        <v>386</v>
      </c>
      <c r="B3264" s="585"/>
      <c r="C3264" s="585"/>
      <c r="D3264" s="585"/>
      <c r="E3264" s="585"/>
      <c r="F3264" s="585"/>
      <c r="G3264" s="586"/>
      <c r="H3264" s="131"/>
    </row>
    <row r="3265" spans="1:8" ht="12.75" customHeight="1">
      <c r="A3265" s="152" t="s">
        <v>381</v>
      </c>
      <c r="B3265" s="152" t="s">
        <v>32</v>
      </c>
      <c r="C3265" s="153" t="s">
        <v>396</v>
      </c>
      <c r="D3265" s="152" t="s">
        <v>127</v>
      </c>
      <c r="E3265" s="154" t="s">
        <v>68</v>
      </c>
      <c r="F3265" s="155" t="s">
        <v>397</v>
      </c>
      <c r="G3265" s="155" t="s">
        <v>398</v>
      </c>
      <c r="H3265" s="131"/>
    </row>
    <row r="3266" spans="1:8" ht="12.75" customHeight="1">
      <c r="A3266" s="156" t="s">
        <v>93</v>
      </c>
      <c r="B3266" s="200">
        <v>10549</v>
      </c>
      <c r="C3266" s="157" t="s">
        <v>402</v>
      </c>
      <c r="D3266" s="156" t="s">
        <v>384</v>
      </c>
      <c r="E3266" s="159">
        <v>0.2</v>
      </c>
      <c r="F3266" s="159">
        <v>3.78</v>
      </c>
      <c r="G3266" s="159">
        <f t="shared" ref="G3266:G3269" si="106">E3266*F3266</f>
        <v>0.75600000000000001</v>
      </c>
      <c r="H3266" s="131"/>
    </row>
    <row r="3267" spans="1:8" ht="12.75" customHeight="1">
      <c r="A3267" s="156" t="s">
        <v>93</v>
      </c>
      <c r="B3267" s="156">
        <v>10552</v>
      </c>
      <c r="C3267" s="157" t="s">
        <v>413</v>
      </c>
      <c r="D3267" s="156" t="s">
        <v>384</v>
      </c>
      <c r="E3267" s="159">
        <v>0.2</v>
      </c>
      <c r="F3267" s="159">
        <v>3.62</v>
      </c>
      <c r="G3267" s="159">
        <f t="shared" si="106"/>
        <v>0.72400000000000009</v>
      </c>
      <c r="H3267" s="131"/>
    </row>
    <row r="3268" spans="1:8" ht="12.75" customHeight="1">
      <c r="A3268" s="156" t="s">
        <v>76</v>
      </c>
      <c r="B3268" s="156">
        <v>2436</v>
      </c>
      <c r="C3268" s="157" t="s">
        <v>412</v>
      </c>
      <c r="D3268" s="156" t="s">
        <v>384</v>
      </c>
      <c r="E3268" s="159">
        <v>0.2</v>
      </c>
      <c r="F3268" s="159">
        <v>14.26</v>
      </c>
      <c r="G3268" s="159">
        <f t="shared" si="106"/>
        <v>2.8520000000000003</v>
      </c>
      <c r="H3268" s="131"/>
    </row>
    <row r="3269" spans="1:8" ht="12.75" customHeight="1">
      <c r="A3269" s="156" t="s">
        <v>76</v>
      </c>
      <c r="B3269" s="156">
        <v>6111</v>
      </c>
      <c r="C3269" s="157" t="s">
        <v>405</v>
      </c>
      <c r="D3269" s="156" t="s">
        <v>384</v>
      </c>
      <c r="E3269" s="159">
        <v>0.2</v>
      </c>
      <c r="F3269" s="159">
        <v>10.07</v>
      </c>
      <c r="G3269" s="159">
        <f t="shared" si="106"/>
        <v>2.0140000000000002</v>
      </c>
      <c r="H3269" s="131"/>
    </row>
    <row r="3270" spans="1:8" ht="12.75" customHeight="1">
      <c r="A3270" s="684" t="s">
        <v>399</v>
      </c>
      <c r="B3270" s="585"/>
      <c r="C3270" s="585"/>
      <c r="D3270" s="585"/>
      <c r="E3270" s="585"/>
      <c r="F3270" s="586"/>
      <c r="G3270" s="160">
        <f>SUM(G3266:G3269)</f>
        <v>6.346000000000001</v>
      </c>
      <c r="H3270" s="131"/>
    </row>
    <row r="3271" spans="1:8" ht="12.75" customHeight="1">
      <c r="A3271" s="161"/>
      <c r="B3271" s="162"/>
      <c r="C3271" s="168"/>
      <c r="D3271" s="162"/>
      <c r="E3271" s="169"/>
      <c r="F3271" s="170"/>
      <c r="G3271" s="167"/>
      <c r="H3271" s="131"/>
    </row>
    <row r="3272" spans="1:8" ht="12.75" customHeight="1">
      <c r="A3272" s="683" t="s">
        <v>400</v>
      </c>
      <c r="B3272" s="585"/>
      <c r="C3272" s="585"/>
      <c r="D3272" s="585"/>
      <c r="E3272" s="585"/>
      <c r="F3272" s="585"/>
      <c r="G3272" s="586"/>
      <c r="H3272" s="131"/>
    </row>
    <row r="3273" spans="1:8" ht="12.75" customHeight="1">
      <c r="A3273" s="152" t="s">
        <v>381</v>
      </c>
      <c r="B3273" s="152" t="s">
        <v>32</v>
      </c>
      <c r="C3273" s="153" t="s">
        <v>396</v>
      </c>
      <c r="D3273" s="152" t="s">
        <v>127</v>
      </c>
      <c r="E3273" s="154" t="s">
        <v>68</v>
      </c>
      <c r="F3273" s="155" t="s">
        <v>397</v>
      </c>
      <c r="G3273" s="155" t="s">
        <v>398</v>
      </c>
      <c r="H3273" s="131"/>
    </row>
    <row r="3274" spans="1:8" ht="12.75" customHeight="1">
      <c r="A3274" s="156"/>
      <c r="B3274" s="156"/>
      <c r="C3274" s="157" t="str">
        <f>IF(B3274="","",IF(A3274="SINAPI",VLOOKUP(B3274,#REF!,2,0),IF(A3274="COTAÇÃO",VLOOKUP(B3274,#REF!,2,0))))</f>
        <v/>
      </c>
      <c r="D3274" s="156" t="str">
        <f>IF(B3274="","",IF(A3274="SINAPI",VLOOKUP(B3274,#REF!,3,0),IF(A3274="COTAÇÃO",VLOOKUP(B3274,#REF!,3,0))))</f>
        <v/>
      </c>
      <c r="E3274" s="158"/>
      <c r="F3274" s="159" t="str">
        <f>IF(B3274="","",IF('Planilha Orçamentária'!$H$2="NÃO DESONERADO",(IF(A3274="SINAPI",VLOOKUP(B3274,#REF!,4,0),IF(A3274="ORSE",VLOOKUP(B3274,#REF!,4,0),IF(A3274="COTAÇÃO",VLOOKUP(B3274,#REF!,13,0))))),(IF(A3274="SINAPI",VLOOKUP(B3274,#REF!,4,0),IF(A3274="ORSE",VLOOKUP(B3274,#REF!,4,0),IF(A3274="COTAÇÃO",VLOOKUP(B3274,#REF!,13,0)))))))</f>
        <v/>
      </c>
      <c r="G3274" s="159" t="str">
        <f>IF(D3274="","",E3274*F3274)</f>
        <v/>
      </c>
      <c r="H3274" s="131"/>
    </row>
    <row r="3275" spans="1:8" ht="12.75" customHeight="1">
      <c r="A3275" s="684" t="s">
        <v>399</v>
      </c>
      <c r="B3275" s="585"/>
      <c r="C3275" s="585"/>
      <c r="D3275" s="585"/>
      <c r="E3275" s="585"/>
      <c r="F3275" s="586"/>
      <c r="G3275" s="160">
        <f>SUM(G3274)</f>
        <v>0</v>
      </c>
      <c r="H3275" s="131"/>
    </row>
    <row r="3276" spans="1:8" ht="12.75" customHeight="1">
      <c r="A3276" s="161"/>
      <c r="B3276" s="162"/>
      <c r="C3276" s="171"/>
      <c r="D3276" s="172"/>
      <c r="E3276" s="173"/>
      <c r="F3276" s="174"/>
      <c r="G3276" s="175"/>
      <c r="H3276" s="131"/>
    </row>
    <row r="3277" spans="1:8" ht="12.75" customHeight="1">
      <c r="A3277" s="685" t="s">
        <v>401</v>
      </c>
      <c r="B3277" s="585"/>
      <c r="C3277" s="585"/>
      <c r="D3277" s="585"/>
      <c r="E3277" s="585"/>
      <c r="F3277" s="686"/>
      <c r="G3277" s="176">
        <f>SUM(G3262,G3270,G3275)</f>
        <v>61.346000000000004</v>
      </c>
      <c r="H3277" s="131"/>
    </row>
    <row r="3278" spans="1:8" ht="12.75" customHeight="1">
      <c r="A3278" s="10"/>
      <c r="B3278" s="10"/>
      <c r="C3278" s="10"/>
      <c r="D3278" s="10"/>
      <c r="E3278" s="231"/>
      <c r="F3278" s="232"/>
      <c r="G3278" s="232"/>
      <c r="H3278" s="131"/>
    </row>
    <row r="3279" spans="1:8" ht="12.75" customHeight="1">
      <c r="A3279" s="10"/>
      <c r="B3279" s="10"/>
      <c r="C3279" s="10"/>
      <c r="D3279" s="10"/>
      <c r="E3279" s="231"/>
      <c r="F3279" s="232"/>
      <c r="G3279" s="232"/>
      <c r="H3279" s="131"/>
    </row>
    <row r="3280" spans="1:8" ht="12.75" customHeight="1">
      <c r="A3280" s="144" t="s">
        <v>32</v>
      </c>
      <c r="B3280" s="144" t="s">
        <v>24</v>
      </c>
      <c r="C3280" s="691" t="s">
        <v>67</v>
      </c>
      <c r="D3280" s="589"/>
      <c r="E3280" s="589"/>
      <c r="F3280" s="596"/>
      <c r="G3280" s="146" t="s">
        <v>27</v>
      </c>
      <c r="H3280" s="131" t="s">
        <v>93</v>
      </c>
    </row>
    <row r="3281" spans="1:8" ht="12.75" customHeight="1">
      <c r="A3281" s="186">
        <v>8359</v>
      </c>
      <c r="B3281" s="239" t="s">
        <v>896</v>
      </c>
      <c r="C3281" s="692" t="s">
        <v>894</v>
      </c>
      <c r="D3281" s="689"/>
      <c r="E3281" s="689"/>
      <c r="F3281" s="149">
        <f>G3301</f>
        <v>48.862000000000002</v>
      </c>
      <c r="G3281" s="184" t="s">
        <v>133</v>
      </c>
      <c r="H3281" s="233">
        <v>44501</v>
      </c>
    </row>
    <row r="3282" spans="1:8" ht="12.75" customHeight="1">
      <c r="A3282" s="690" t="s">
        <v>395</v>
      </c>
      <c r="B3282" s="689"/>
      <c r="C3282" s="689"/>
      <c r="D3282" s="689"/>
      <c r="E3282" s="689"/>
      <c r="F3282" s="689"/>
      <c r="G3282" s="591"/>
      <c r="H3282" s="131"/>
    </row>
    <row r="3283" spans="1:8" ht="12.75" customHeight="1">
      <c r="A3283" s="152" t="s">
        <v>381</v>
      </c>
      <c r="B3283" s="152" t="s">
        <v>32</v>
      </c>
      <c r="C3283" s="153" t="s">
        <v>396</v>
      </c>
      <c r="D3283" s="152" t="s">
        <v>127</v>
      </c>
      <c r="E3283" s="154" t="s">
        <v>68</v>
      </c>
      <c r="F3283" s="155" t="s">
        <v>397</v>
      </c>
      <c r="G3283" s="155" t="s">
        <v>398</v>
      </c>
      <c r="H3283" s="131"/>
    </row>
    <row r="3284" spans="1:8" ht="12.75" customHeight="1">
      <c r="A3284" s="156" t="s">
        <v>93</v>
      </c>
      <c r="B3284" s="156">
        <v>860</v>
      </c>
      <c r="C3284" s="240" t="s">
        <v>897</v>
      </c>
      <c r="D3284" s="156" t="s">
        <v>133</v>
      </c>
      <c r="E3284" s="187">
        <v>1</v>
      </c>
      <c r="F3284" s="159">
        <v>22.5</v>
      </c>
      <c r="G3284" s="159">
        <f t="shared" ref="G3284:G3285" si="107">E3284*F3284</f>
        <v>22.5</v>
      </c>
      <c r="H3284" s="131"/>
    </row>
    <row r="3285" spans="1:8" ht="12.75" customHeight="1">
      <c r="A3285" s="156" t="s">
        <v>93</v>
      </c>
      <c r="B3285" s="156">
        <v>3990</v>
      </c>
      <c r="C3285" s="234" t="s">
        <v>898</v>
      </c>
      <c r="D3285" s="156" t="s">
        <v>133</v>
      </c>
      <c r="E3285" s="187">
        <v>1</v>
      </c>
      <c r="F3285" s="159">
        <v>13.67</v>
      </c>
      <c r="G3285" s="159">
        <f t="shared" si="107"/>
        <v>13.67</v>
      </c>
      <c r="H3285" s="131"/>
    </row>
    <row r="3286" spans="1:8" ht="12.75" customHeight="1">
      <c r="A3286" s="684" t="s">
        <v>399</v>
      </c>
      <c r="B3286" s="585"/>
      <c r="C3286" s="585"/>
      <c r="D3286" s="585"/>
      <c r="E3286" s="585"/>
      <c r="F3286" s="586"/>
      <c r="G3286" s="160">
        <f>SUM(G3284:G3285)</f>
        <v>36.17</v>
      </c>
      <c r="H3286" s="131"/>
    </row>
    <row r="3287" spans="1:8" ht="12.75" customHeight="1">
      <c r="A3287" s="161"/>
      <c r="B3287" s="162"/>
      <c r="C3287" s="163"/>
      <c r="D3287" s="164"/>
      <c r="E3287" s="165"/>
      <c r="F3287" s="166"/>
      <c r="G3287" s="167"/>
      <c r="H3287" s="131"/>
    </row>
    <row r="3288" spans="1:8" ht="12.75" customHeight="1">
      <c r="A3288" s="683" t="s">
        <v>386</v>
      </c>
      <c r="B3288" s="585"/>
      <c r="C3288" s="585"/>
      <c r="D3288" s="585"/>
      <c r="E3288" s="585"/>
      <c r="F3288" s="585"/>
      <c r="G3288" s="586"/>
      <c r="H3288" s="131"/>
    </row>
    <row r="3289" spans="1:8" ht="12.75" customHeight="1">
      <c r="A3289" s="152" t="s">
        <v>381</v>
      </c>
      <c r="B3289" s="152" t="s">
        <v>32</v>
      </c>
      <c r="C3289" s="153" t="s">
        <v>396</v>
      </c>
      <c r="D3289" s="152" t="s">
        <v>127</v>
      </c>
      <c r="E3289" s="154" t="s">
        <v>68</v>
      </c>
      <c r="F3289" s="155" t="s">
        <v>397</v>
      </c>
      <c r="G3289" s="155" t="s">
        <v>398</v>
      </c>
      <c r="H3289" s="131"/>
    </row>
    <row r="3290" spans="1:8" ht="12.75" customHeight="1">
      <c r="A3290" s="156" t="s">
        <v>93</v>
      </c>
      <c r="B3290" s="200">
        <v>10549</v>
      </c>
      <c r="C3290" s="157" t="s">
        <v>402</v>
      </c>
      <c r="D3290" s="156" t="s">
        <v>384</v>
      </c>
      <c r="E3290" s="159">
        <v>0.4</v>
      </c>
      <c r="F3290" s="159">
        <v>3.78</v>
      </c>
      <c r="G3290" s="159">
        <f t="shared" ref="G3290:G3293" si="108">E3290*F3290</f>
        <v>1.512</v>
      </c>
      <c r="H3290" s="131"/>
    </row>
    <row r="3291" spans="1:8" ht="12.75" customHeight="1">
      <c r="A3291" s="156" t="s">
        <v>93</v>
      </c>
      <c r="B3291" s="156">
        <v>10552</v>
      </c>
      <c r="C3291" s="157" t="s">
        <v>413</v>
      </c>
      <c r="D3291" s="156" t="s">
        <v>384</v>
      </c>
      <c r="E3291" s="159">
        <v>0.4</v>
      </c>
      <c r="F3291" s="159">
        <v>3.62</v>
      </c>
      <c r="G3291" s="159">
        <f t="shared" si="108"/>
        <v>1.4480000000000002</v>
      </c>
      <c r="H3291" s="131"/>
    </row>
    <row r="3292" spans="1:8" ht="12.75" customHeight="1">
      <c r="A3292" s="156" t="s">
        <v>76</v>
      </c>
      <c r="B3292" s="156">
        <v>2436</v>
      </c>
      <c r="C3292" s="157" t="s">
        <v>412</v>
      </c>
      <c r="D3292" s="156" t="s">
        <v>384</v>
      </c>
      <c r="E3292" s="159">
        <v>0.4</v>
      </c>
      <c r="F3292" s="159">
        <v>14.26</v>
      </c>
      <c r="G3292" s="159">
        <f t="shared" si="108"/>
        <v>5.7040000000000006</v>
      </c>
      <c r="H3292" s="131"/>
    </row>
    <row r="3293" spans="1:8" ht="12.75" customHeight="1">
      <c r="A3293" s="156" t="s">
        <v>76</v>
      </c>
      <c r="B3293" s="156">
        <v>6111</v>
      </c>
      <c r="C3293" s="157" t="s">
        <v>405</v>
      </c>
      <c r="D3293" s="156" t="s">
        <v>384</v>
      </c>
      <c r="E3293" s="159">
        <v>0.4</v>
      </c>
      <c r="F3293" s="159">
        <v>10.07</v>
      </c>
      <c r="G3293" s="159">
        <f t="shared" si="108"/>
        <v>4.0280000000000005</v>
      </c>
      <c r="H3293" s="131"/>
    </row>
    <row r="3294" spans="1:8" ht="12.75" customHeight="1">
      <c r="A3294" s="684" t="s">
        <v>399</v>
      </c>
      <c r="B3294" s="585"/>
      <c r="C3294" s="585"/>
      <c r="D3294" s="585"/>
      <c r="E3294" s="585"/>
      <c r="F3294" s="586"/>
      <c r="G3294" s="160">
        <f>SUM(G3290:G3293)</f>
        <v>12.692000000000002</v>
      </c>
      <c r="H3294" s="131"/>
    </row>
    <row r="3295" spans="1:8" ht="12.75" customHeight="1">
      <c r="A3295" s="161"/>
      <c r="B3295" s="162"/>
      <c r="C3295" s="168"/>
      <c r="D3295" s="162"/>
      <c r="E3295" s="169"/>
      <c r="F3295" s="170"/>
      <c r="G3295" s="167"/>
      <c r="H3295" s="131"/>
    </row>
    <row r="3296" spans="1:8" ht="12.75" customHeight="1">
      <c r="A3296" s="683" t="s">
        <v>400</v>
      </c>
      <c r="B3296" s="585"/>
      <c r="C3296" s="585"/>
      <c r="D3296" s="585"/>
      <c r="E3296" s="585"/>
      <c r="F3296" s="585"/>
      <c r="G3296" s="586"/>
      <c r="H3296" s="131"/>
    </row>
    <row r="3297" spans="1:8" ht="12.75" customHeight="1">
      <c r="A3297" s="152" t="s">
        <v>381</v>
      </c>
      <c r="B3297" s="152" t="s">
        <v>32</v>
      </c>
      <c r="C3297" s="153" t="s">
        <v>396</v>
      </c>
      <c r="D3297" s="152" t="s">
        <v>127</v>
      </c>
      <c r="E3297" s="154" t="s">
        <v>68</v>
      </c>
      <c r="F3297" s="155" t="s">
        <v>397</v>
      </c>
      <c r="G3297" s="155" t="s">
        <v>398</v>
      </c>
      <c r="H3297" s="131"/>
    </row>
    <row r="3298" spans="1:8" ht="12.75" customHeight="1">
      <c r="A3298" s="156"/>
      <c r="B3298" s="156"/>
      <c r="C3298" s="157" t="str">
        <f>IF(B3298="","",IF(A3298="SINAPI",VLOOKUP(B3298,#REF!,2,0),IF(A3298="COTAÇÃO",VLOOKUP(B3298,#REF!,2,0))))</f>
        <v/>
      </c>
      <c r="D3298" s="156" t="str">
        <f>IF(B3298="","",IF(A3298="SINAPI",VLOOKUP(B3298,#REF!,3,0),IF(A3298="COTAÇÃO",VLOOKUP(B3298,#REF!,3,0))))</f>
        <v/>
      </c>
      <c r="E3298" s="158"/>
      <c r="F3298" s="159" t="str">
        <f>IF(B3298="","",IF('Planilha Orçamentária'!$H$2="NÃO DESONERADO",(IF(A3298="SINAPI",VLOOKUP(B3298,#REF!,4,0),IF(A3298="ORSE",VLOOKUP(B3298,#REF!,4,0),IF(A3298="COTAÇÃO",VLOOKUP(B3298,#REF!,13,0))))),(IF(A3298="SINAPI",VLOOKUP(B3298,#REF!,4,0),IF(A3298="ORSE",VLOOKUP(B3298,#REF!,4,0),IF(A3298="COTAÇÃO",VLOOKUP(B3298,#REF!,13,0)))))))</f>
        <v/>
      </c>
      <c r="G3298" s="159" t="str">
        <f>IF(D3298="","",E3298*F3298)</f>
        <v/>
      </c>
      <c r="H3298" s="131"/>
    </row>
    <row r="3299" spans="1:8" ht="12.75" customHeight="1">
      <c r="A3299" s="684" t="s">
        <v>399</v>
      </c>
      <c r="B3299" s="585"/>
      <c r="C3299" s="585"/>
      <c r="D3299" s="585"/>
      <c r="E3299" s="585"/>
      <c r="F3299" s="586"/>
      <c r="G3299" s="160">
        <f>SUM(G3298)</f>
        <v>0</v>
      </c>
      <c r="H3299" s="131"/>
    </row>
    <row r="3300" spans="1:8" ht="12.75" customHeight="1">
      <c r="A3300" s="161"/>
      <c r="B3300" s="162"/>
      <c r="C3300" s="171"/>
      <c r="D3300" s="172"/>
      <c r="E3300" s="173"/>
      <c r="F3300" s="174"/>
      <c r="G3300" s="175"/>
      <c r="H3300" s="131"/>
    </row>
    <row r="3301" spans="1:8" ht="12.75" customHeight="1">
      <c r="A3301" s="685" t="s">
        <v>401</v>
      </c>
      <c r="B3301" s="585"/>
      <c r="C3301" s="585"/>
      <c r="D3301" s="585"/>
      <c r="E3301" s="585"/>
      <c r="F3301" s="686"/>
      <c r="G3301" s="176">
        <f>SUM(G3286,G3294,G3299)</f>
        <v>48.862000000000002</v>
      </c>
      <c r="H3301" s="131"/>
    </row>
    <row r="3302" spans="1:8" ht="12.75" customHeight="1">
      <c r="A3302" s="10"/>
      <c r="B3302" s="10"/>
      <c r="C3302" s="10"/>
      <c r="D3302" s="10"/>
      <c r="E3302" s="231"/>
      <c r="F3302" s="232"/>
      <c r="G3302" s="232"/>
      <c r="H3302" s="131"/>
    </row>
    <row r="3303" spans="1:8" ht="12.75" customHeight="1">
      <c r="A3303" s="10"/>
      <c r="B3303" s="10"/>
      <c r="C3303" s="10"/>
      <c r="D3303" s="10"/>
      <c r="E3303" s="231"/>
      <c r="F3303" s="232"/>
      <c r="G3303" s="232"/>
      <c r="H3303" s="131"/>
    </row>
    <row r="3304" spans="1:8" ht="12.75" customHeight="1">
      <c r="A3304" s="144" t="s">
        <v>32</v>
      </c>
      <c r="B3304" s="144" t="s">
        <v>24</v>
      </c>
      <c r="C3304" s="691" t="s">
        <v>67</v>
      </c>
      <c r="D3304" s="589"/>
      <c r="E3304" s="589"/>
      <c r="F3304" s="596"/>
      <c r="G3304" s="146" t="s">
        <v>27</v>
      </c>
      <c r="H3304" s="131" t="s">
        <v>93</v>
      </c>
    </row>
    <row r="3305" spans="1:8" ht="12.75" customHeight="1">
      <c r="A3305" s="186">
        <v>7881</v>
      </c>
      <c r="B3305" s="239" t="s">
        <v>899</v>
      </c>
      <c r="C3305" s="692" t="s">
        <v>900</v>
      </c>
      <c r="D3305" s="689"/>
      <c r="E3305" s="689"/>
      <c r="F3305" s="149">
        <f>G3325</f>
        <v>11.846</v>
      </c>
      <c r="G3305" s="184" t="s">
        <v>127</v>
      </c>
      <c r="H3305" s="233">
        <v>44501</v>
      </c>
    </row>
    <row r="3306" spans="1:8" ht="12.75" customHeight="1">
      <c r="A3306" s="690" t="s">
        <v>395</v>
      </c>
      <c r="B3306" s="689"/>
      <c r="C3306" s="689"/>
      <c r="D3306" s="689"/>
      <c r="E3306" s="689"/>
      <c r="F3306" s="689"/>
      <c r="G3306" s="591"/>
      <c r="H3306" s="131"/>
    </row>
    <row r="3307" spans="1:8" ht="12.75" customHeight="1">
      <c r="A3307" s="152" t="s">
        <v>381</v>
      </c>
      <c r="B3307" s="152" t="s">
        <v>32</v>
      </c>
      <c r="C3307" s="153" t="s">
        <v>396</v>
      </c>
      <c r="D3307" s="152" t="s">
        <v>127</v>
      </c>
      <c r="E3307" s="154" t="s">
        <v>68</v>
      </c>
      <c r="F3307" s="155" t="s">
        <v>397</v>
      </c>
      <c r="G3307" s="155" t="s">
        <v>398</v>
      </c>
      <c r="H3307" s="131"/>
    </row>
    <row r="3308" spans="1:8" ht="12.75" customHeight="1">
      <c r="A3308" s="156" t="s">
        <v>93</v>
      </c>
      <c r="B3308" s="156">
        <v>4112</v>
      </c>
      <c r="C3308" s="240" t="s">
        <v>901</v>
      </c>
      <c r="D3308" s="156" t="s">
        <v>127</v>
      </c>
      <c r="E3308" s="187">
        <v>1</v>
      </c>
      <c r="F3308" s="159">
        <v>5.5</v>
      </c>
      <c r="G3308" s="159">
        <f>E3308*F3308</f>
        <v>5.5</v>
      </c>
      <c r="H3308" s="131"/>
    </row>
    <row r="3309" spans="1:8" ht="12.75" customHeight="1">
      <c r="A3309" s="156"/>
      <c r="B3309" s="156"/>
      <c r="C3309" s="234"/>
      <c r="D3309" s="156"/>
      <c r="E3309" s="187"/>
      <c r="F3309" s="159"/>
      <c r="G3309" s="159"/>
      <c r="H3309" s="131"/>
    </row>
    <row r="3310" spans="1:8" ht="12.75" customHeight="1">
      <c r="A3310" s="684" t="s">
        <v>399</v>
      </c>
      <c r="B3310" s="585"/>
      <c r="C3310" s="585"/>
      <c r="D3310" s="585"/>
      <c r="E3310" s="585"/>
      <c r="F3310" s="586"/>
      <c r="G3310" s="160">
        <f>SUM(G3308:G3309)</f>
        <v>5.5</v>
      </c>
      <c r="H3310" s="131"/>
    </row>
    <row r="3311" spans="1:8" ht="12.75" customHeight="1">
      <c r="A3311" s="161"/>
      <c r="B3311" s="162"/>
      <c r="C3311" s="163"/>
      <c r="D3311" s="164"/>
      <c r="E3311" s="165"/>
      <c r="F3311" s="166"/>
      <c r="G3311" s="167"/>
      <c r="H3311" s="131"/>
    </row>
    <row r="3312" spans="1:8" ht="12.75" customHeight="1">
      <c r="A3312" s="683" t="s">
        <v>386</v>
      </c>
      <c r="B3312" s="585"/>
      <c r="C3312" s="585"/>
      <c r="D3312" s="585"/>
      <c r="E3312" s="585"/>
      <c r="F3312" s="585"/>
      <c r="G3312" s="586"/>
      <c r="H3312" s="131"/>
    </row>
    <row r="3313" spans="1:8" ht="12.75" customHeight="1">
      <c r="A3313" s="152" t="s">
        <v>381</v>
      </c>
      <c r="B3313" s="152" t="s">
        <v>32</v>
      </c>
      <c r="C3313" s="153" t="s">
        <v>396</v>
      </c>
      <c r="D3313" s="152" t="s">
        <v>127</v>
      </c>
      <c r="E3313" s="154" t="s">
        <v>68</v>
      </c>
      <c r="F3313" s="155" t="s">
        <v>397</v>
      </c>
      <c r="G3313" s="155" t="s">
        <v>398</v>
      </c>
      <c r="H3313" s="131"/>
    </row>
    <row r="3314" spans="1:8" ht="12.75" customHeight="1">
      <c r="A3314" s="156" t="s">
        <v>93</v>
      </c>
      <c r="B3314" s="200">
        <v>10549</v>
      </c>
      <c r="C3314" s="157" t="s">
        <v>402</v>
      </c>
      <c r="D3314" s="156" t="s">
        <v>384</v>
      </c>
      <c r="E3314" s="159">
        <v>0.2</v>
      </c>
      <c r="F3314" s="159">
        <v>3.78</v>
      </c>
      <c r="G3314" s="159">
        <f t="shared" ref="G3314:G3317" si="109">E3314*F3314</f>
        <v>0.75600000000000001</v>
      </c>
      <c r="H3314" s="131"/>
    </row>
    <row r="3315" spans="1:8" ht="12.75" customHeight="1">
      <c r="A3315" s="156" t="s">
        <v>93</v>
      </c>
      <c r="B3315" s="156">
        <v>10552</v>
      </c>
      <c r="C3315" s="157" t="s">
        <v>413</v>
      </c>
      <c r="D3315" s="156" t="s">
        <v>384</v>
      </c>
      <c r="E3315" s="159">
        <v>0.2</v>
      </c>
      <c r="F3315" s="159">
        <v>3.62</v>
      </c>
      <c r="G3315" s="159">
        <f t="shared" si="109"/>
        <v>0.72400000000000009</v>
      </c>
      <c r="H3315" s="131"/>
    </row>
    <row r="3316" spans="1:8" ht="12.75" customHeight="1">
      <c r="A3316" s="156" t="s">
        <v>76</v>
      </c>
      <c r="B3316" s="156">
        <v>2436</v>
      </c>
      <c r="C3316" s="157" t="s">
        <v>412</v>
      </c>
      <c r="D3316" s="156" t="s">
        <v>384</v>
      </c>
      <c r="E3316" s="159">
        <v>0.2</v>
      </c>
      <c r="F3316" s="159">
        <v>14.26</v>
      </c>
      <c r="G3316" s="159">
        <f t="shared" si="109"/>
        <v>2.8520000000000003</v>
      </c>
      <c r="H3316" s="131"/>
    </row>
    <row r="3317" spans="1:8" ht="12.75" customHeight="1">
      <c r="A3317" s="156" t="s">
        <v>76</v>
      </c>
      <c r="B3317" s="156">
        <v>6111</v>
      </c>
      <c r="C3317" s="157" t="s">
        <v>405</v>
      </c>
      <c r="D3317" s="156" t="s">
        <v>384</v>
      </c>
      <c r="E3317" s="159">
        <v>0.2</v>
      </c>
      <c r="F3317" s="159">
        <v>10.07</v>
      </c>
      <c r="G3317" s="159">
        <f t="shared" si="109"/>
        <v>2.0140000000000002</v>
      </c>
      <c r="H3317" s="131"/>
    </row>
    <row r="3318" spans="1:8" ht="12.75" customHeight="1">
      <c r="A3318" s="684" t="s">
        <v>399</v>
      </c>
      <c r="B3318" s="585"/>
      <c r="C3318" s="585"/>
      <c r="D3318" s="585"/>
      <c r="E3318" s="585"/>
      <c r="F3318" s="586"/>
      <c r="G3318" s="160">
        <f>SUM(G3314:G3317)</f>
        <v>6.346000000000001</v>
      </c>
      <c r="H3318" s="131"/>
    </row>
    <row r="3319" spans="1:8" ht="12.75" customHeight="1">
      <c r="A3319" s="161"/>
      <c r="B3319" s="162"/>
      <c r="C3319" s="168"/>
      <c r="D3319" s="162"/>
      <c r="E3319" s="169"/>
      <c r="F3319" s="170"/>
      <c r="G3319" s="167"/>
      <c r="H3319" s="131"/>
    </row>
    <row r="3320" spans="1:8" ht="12.75" customHeight="1">
      <c r="A3320" s="683" t="s">
        <v>400</v>
      </c>
      <c r="B3320" s="585"/>
      <c r="C3320" s="585"/>
      <c r="D3320" s="585"/>
      <c r="E3320" s="585"/>
      <c r="F3320" s="585"/>
      <c r="G3320" s="586"/>
      <c r="H3320" s="131"/>
    </row>
    <row r="3321" spans="1:8" ht="12.75" customHeight="1">
      <c r="A3321" s="152" t="s">
        <v>381</v>
      </c>
      <c r="B3321" s="152" t="s">
        <v>32</v>
      </c>
      <c r="C3321" s="153" t="s">
        <v>396</v>
      </c>
      <c r="D3321" s="152" t="s">
        <v>127</v>
      </c>
      <c r="E3321" s="154" t="s">
        <v>68</v>
      </c>
      <c r="F3321" s="155" t="s">
        <v>397</v>
      </c>
      <c r="G3321" s="155" t="s">
        <v>398</v>
      </c>
      <c r="H3321" s="131"/>
    </row>
    <row r="3322" spans="1:8" ht="12.75" customHeight="1">
      <c r="A3322" s="156"/>
      <c r="B3322" s="156"/>
      <c r="C3322" s="157" t="str">
        <f>IF(B3322="","",IF(A3322="SINAPI",VLOOKUP(B3322,#REF!,2,0),IF(A3322="COTAÇÃO",VLOOKUP(B3322,#REF!,2,0))))</f>
        <v/>
      </c>
      <c r="D3322" s="156" t="str">
        <f>IF(B3322="","",IF(A3322="SINAPI",VLOOKUP(B3322,#REF!,3,0),IF(A3322="COTAÇÃO",VLOOKUP(B3322,#REF!,3,0))))</f>
        <v/>
      </c>
      <c r="E3322" s="158"/>
      <c r="F3322" s="159" t="str">
        <f>IF(B3322="","",IF('Planilha Orçamentária'!$H$2="NÃO DESONERADO",(IF(A3322="SINAPI",VLOOKUP(B3322,#REF!,4,0),IF(A3322="ORSE",VLOOKUP(B3322,#REF!,4,0),IF(A3322="COTAÇÃO",VLOOKUP(B3322,#REF!,13,0))))),(IF(A3322="SINAPI",VLOOKUP(B3322,#REF!,4,0),IF(A3322="ORSE",VLOOKUP(B3322,#REF!,4,0),IF(A3322="COTAÇÃO",VLOOKUP(B3322,#REF!,13,0)))))))</f>
        <v/>
      </c>
      <c r="G3322" s="159" t="str">
        <f>IF(D3322="","",E3322*F3322)</f>
        <v/>
      </c>
      <c r="H3322" s="131"/>
    </row>
    <row r="3323" spans="1:8" ht="12.75" customHeight="1">
      <c r="A3323" s="684" t="s">
        <v>399</v>
      </c>
      <c r="B3323" s="585"/>
      <c r="C3323" s="585"/>
      <c r="D3323" s="585"/>
      <c r="E3323" s="585"/>
      <c r="F3323" s="586"/>
      <c r="G3323" s="160">
        <f>SUM(G3322)</f>
        <v>0</v>
      </c>
      <c r="H3323" s="131"/>
    </row>
    <row r="3324" spans="1:8" ht="12.75" customHeight="1">
      <c r="A3324" s="161"/>
      <c r="B3324" s="162"/>
      <c r="C3324" s="171"/>
      <c r="D3324" s="172"/>
      <c r="E3324" s="173"/>
      <c r="F3324" s="174"/>
      <c r="G3324" s="175"/>
      <c r="H3324" s="131"/>
    </row>
    <row r="3325" spans="1:8" ht="12.75" customHeight="1">
      <c r="A3325" s="685" t="s">
        <v>401</v>
      </c>
      <c r="B3325" s="585"/>
      <c r="C3325" s="585"/>
      <c r="D3325" s="585"/>
      <c r="E3325" s="585"/>
      <c r="F3325" s="686"/>
      <c r="G3325" s="176">
        <f>SUM(G3310,G3318,G3323)</f>
        <v>11.846</v>
      </c>
      <c r="H3325" s="131"/>
    </row>
    <row r="3326" spans="1:8" ht="12.75" customHeight="1">
      <c r="A3326" s="10"/>
      <c r="B3326" s="10"/>
      <c r="C3326" s="10"/>
      <c r="D3326" s="10"/>
      <c r="E3326" s="231"/>
      <c r="F3326" s="232"/>
      <c r="G3326" s="232"/>
      <c r="H3326" s="131"/>
    </row>
    <row r="3327" spans="1:8" ht="12.75" customHeight="1">
      <c r="A3327" s="10"/>
      <c r="B3327" s="10"/>
      <c r="C3327" s="10"/>
      <c r="D3327" s="10"/>
      <c r="E3327" s="231"/>
      <c r="F3327" s="232"/>
      <c r="G3327" s="232"/>
      <c r="H3327" s="131"/>
    </row>
    <row r="3328" spans="1:8" ht="12.75" customHeight="1">
      <c r="A3328" s="144" t="s">
        <v>32</v>
      </c>
      <c r="B3328" s="144" t="s">
        <v>24</v>
      </c>
      <c r="C3328" s="691" t="s">
        <v>67</v>
      </c>
      <c r="D3328" s="589"/>
      <c r="E3328" s="589"/>
      <c r="F3328" s="596"/>
      <c r="G3328" s="146" t="s">
        <v>27</v>
      </c>
      <c r="H3328" s="131" t="s">
        <v>93</v>
      </c>
    </row>
    <row r="3329" spans="1:8" ht="12.75" customHeight="1">
      <c r="A3329" s="186">
        <v>7879</v>
      </c>
      <c r="B3329" s="239" t="s">
        <v>902</v>
      </c>
      <c r="C3329" s="692" t="s">
        <v>903</v>
      </c>
      <c r="D3329" s="689"/>
      <c r="E3329" s="689"/>
      <c r="F3329" s="149">
        <f>G3349</f>
        <v>12.846</v>
      </c>
      <c r="G3329" s="184" t="s">
        <v>127</v>
      </c>
      <c r="H3329" s="233">
        <v>44501</v>
      </c>
    </row>
    <row r="3330" spans="1:8" ht="12.75" customHeight="1">
      <c r="A3330" s="690" t="s">
        <v>395</v>
      </c>
      <c r="B3330" s="689"/>
      <c r="C3330" s="689"/>
      <c r="D3330" s="689"/>
      <c r="E3330" s="689"/>
      <c r="F3330" s="689"/>
      <c r="G3330" s="591"/>
      <c r="H3330" s="131"/>
    </row>
    <row r="3331" spans="1:8" ht="12.75" customHeight="1">
      <c r="A3331" s="152" t="s">
        <v>381</v>
      </c>
      <c r="B3331" s="152" t="s">
        <v>32</v>
      </c>
      <c r="C3331" s="153" t="s">
        <v>396</v>
      </c>
      <c r="D3331" s="152" t="s">
        <v>127</v>
      </c>
      <c r="E3331" s="154" t="s">
        <v>68</v>
      </c>
      <c r="F3331" s="155" t="s">
        <v>397</v>
      </c>
      <c r="G3331" s="155" t="s">
        <v>398</v>
      </c>
      <c r="H3331" s="131"/>
    </row>
    <row r="3332" spans="1:8" ht="12.75" customHeight="1">
      <c r="A3332" s="156" t="s">
        <v>93</v>
      </c>
      <c r="B3332" s="156">
        <v>3637</v>
      </c>
      <c r="C3332" s="240" t="s">
        <v>904</v>
      </c>
      <c r="D3332" s="156" t="s">
        <v>127</v>
      </c>
      <c r="E3332" s="187">
        <v>1</v>
      </c>
      <c r="F3332" s="159">
        <v>6.5</v>
      </c>
      <c r="G3332" s="159">
        <f>E3332*F3332</f>
        <v>6.5</v>
      </c>
      <c r="H3332" s="131"/>
    </row>
    <row r="3333" spans="1:8" ht="12.75" customHeight="1">
      <c r="A3333" s="156"/>
      <c r="B3333" s="156"/>
      <c r="C3333" s="234"/>
      <c r="D3333" s="156"/>
      <c r="E3333" s="187"/>
      <c r="F3333" s="159"/>
      <c r="G3333" s="159"/>
      <c r="H3333" s="131"/>
    </row>
    <row r="3334" spans="1:8" ht="12.75" customHeight="1">
      <c r="A3334" s="684" t="s">
        <v>399</v>
      </c>
      <c r="B3334" s="585"/>
      <c r="C3334" s="585"/>
      <c r="D3334" s="585"/>
      <c r="E3334" s="585"/>
      <c r="F3334" s="586"/>
      <c r="G3334" s="160">
        <f>SUM(G3332:G3333)</f>
        <v>6.5</v>
      </c>
      <c r="H3334" s="131"/>
    </row>
    <row r="3335" spans="1:8" ht="12.75" customHeight="1">
      <c r="A3335" s="161"/>
      <c r="B3335" s="162"/>
      <c r="C3335" s="163"/>
      <c r="D3335" s="164"/>
      <c r="E3335" s="165"/>
      <c r="F3335" s="166"/>
      <c r="G3335" s="167"/>
      <c r="H3335" s="131"/>
    </row>
    <row r="3336" spans="1:8" ht="12.75" customHeight="1">
      <c r="A3336" s="683" t="s">
        <v>386</v>
      </c>
      <c r="B3336" s="585"/>
      <c r="C3336" s="585"/>
      <c r="D3336" s="585"/>
      <c r="E3336" s="585"/>
      <c r="F3336" s="585"/>
      <c r="G3336" s="586"/>
      <c r="H3336" s="131"/>
    </row>
    <row r="3337" spans="1:8" ht="12.75" customHeight="1">
      <c r="A3337" s="152" t="s">
        <v>381</v>
      </c>
      <c r="B3337" s="152" t="s">
        <v>32</v>
      </c>
      <c r="C3337" s="153" t="s">
        <v>396</v>
      </c>
      <c r="D3337" s="152" t="s">
        <v>127</v>
      </c>
      <c r="E3337" s="154" t="s">
        <v>68</v>
      </c>
      <c r="F3337" s="155" t="s">
        <v>397</v>
      </c>
      <c r="G3337" s="155" t="s">
        <v>398</v>
      </c>
      <c r="H3337" s="131"/>
    </row>
    <row r="3338" spans="1:8" ht="12.75" customHeight="1">
      <c r="A3338" s="156" t="s">
        <v>93</v>
      </c>
      <c r="B3338" s="200">
        <v>10549</v>
      </c>
      <c r="C3338" s="157" t="s">
        <v>402</v>
      </c>
      <c r="D3338" s="156" t="s">
        <v>384</v>
      </c>
      <c r="E3338" s="159">
        <v>0.2</v>
      </c>
      <c r="F3338" s="159">
        <v>3.78</v>
      </c>
      <c r="G3338" s="159">
        <f t="shared" ref="G3338:G3341" si="110">E3338*F3338</f>
        <v>0.75600000000000001</v>
      </c>
      <c r="H3338" s="131"/>
    </row>
    <row r="3339" spans="1:8" ht="12.75" customHeight="1">
      <c r="A3339" s="156" t="s">
        <v>93</v>
      </c>
      <c r="B3339" s="156">
        <v>10552</v>
      </c>
      <c r="C3339" s="157" t="s">
        <v>413</v>
      </c>
      <c r="D3339" s="156" t="s">
        <v>384</v>
      </c>
      <c r="E3339" s="159">
        <v>0.2</v>
      </c>
      <c r="F3339" s="159">
        <v>3.62</v>
      </c>
      <c r="G3339" s="159">
        <f t="shared" si="110"/>
        <v>0.72400000000000009</v>
      </c>
      <c r="H3339" s="131"/>
    </row>
    <row r="3340" spans="1:8" ht="12.75" customHeight="1">
      <c r="A3340" s="156" t="s">
        <v>76</v>
      </c>
      <c r="B3340" s="156">
        <v>2436</v>
      </c>
      <c r="C3340" s="157" t="s">
        <v>412</v>
      </c>
      <c r="D3340" s="156" t="s">
        <v>384</v>
      </c>
      <c r="E3340" s="159">
        <v>0.2</v>
      </c>
      <c r="F3340" s="159">
        <v>14.26</v>
      </c>
      <c r="G3340" s="159">
        <f t="shared" si="110"/>
        <v>2.8520000000000003</v>
      </c>
      <c r="H3340" s="131"/>
    </row>
    <row r="3341" spans="1:8" ht="12.75" customHeight="1">
      <c r="A3341" s="156" t="s">
        <v>76</v>
      </c>
      <c r="B3341" s="156">
        <v>6111</v>
      </c>
      <c r="C3341" s="157" t="s">
        <v>405</v>
      </c>
      <c r="D3341" s="156" t="s">
        <v>384</v>
      </c>
      <c r="E3341" s="159">
        <v>0.2</v>
      </c>
      <c r="F3341" s="159">
        <v>10.07</v>
      </c>
      <c r="G3341" s="159">
        <f t="shared" si="110"/>
        <v>2.0140000000000002</v>
      </c>
      <c r="H3341" s="131"/>
    </row>
    <row r="3342" spans="1:8" ht="12.75" customHeight="1">
      <c r="A3342" s="684" t="s">
        <v>399</v>
      </c>
      <c r="B3342" s="585"/>
      <c r="C3342" s="585"/>
      <c r="D3342" s="585"/>
      <c r="E3342" s="585"/>
      <c r="F3342" s="586"/>
      <c r="G3342" s="160">
        <f>SUM(G3338:G3341)</f>
        <v>6.346000000000001</v>
      </c>
      <c r="H3342" s="131"/>
    </row>
    <row r="3343" spans="1:8" ht="12.75" customHeight="1">
      <c r="A3343" s="161"/>
      <c r="B3343" s="162"/>
      <c r="C3343" s="168"/>
      <c r="D3343" s="162"/>
      <c r="E3343" s="169"/>
      <c r="F3343" s="170"/>
      <c r="G3343" s="167"/>
      <c r="H3343" s="131"/>
    </row>
    <row r="3344" spans="1:8" ht="12.75" customHeight="1">
      <c r="A3344" s="683" t="s">
        <v>400</v>
      </c>
      <c r="B3344" s="585"/>
      <c r="C3344" s="585"/>
      <c r="D3344" s="585"/>
      <c r="E3344" s="585"/>
      <c r="F3344" s="585"/>
      <c r="G3344" s="586"/>
      <c r="H3344" s="131"/>
    </row>
    <row r="3345" spans="1:8" ht="12.75" customHeight="1">
      <c r="A3345" s="152" t="s">
        <v>381</v>
      </c>
      <c r="B3345" s="152" t="s">
        <v>32</v>
      </c>
      <c r="C3345" s="153" t="s">
        <v>396</v>
      </c>
      <c r="D3345" s="152" t="s">
        <v>127</v>
      </c>
      <c r="E3345" s="154" t="s">
        <v>68</v>
      </c>
      <c r="F3345" s="155" t="s">
        <v>397</v>
      </c>
      <c r="G3345" s="155" t="s">
        <v>398</v>
      </c>
      <c r="H3345" s="131"/>
    </row>
    <row r="3346" spans="1:8" ht="12.75" customHeight="1">
      <c r="A3346" s="156"/>
      <c r="B3346" s="156"/>
      <c r="C3346" s="157" t="str">
        <f>IF(B3346="","",IF(A3346="SINAPI",VLOOKUP(B3346,#REF!,2,0),IF(A3346="COTAÇÃO",VLOOKUP(B3346,#REF!,2,0))))</f>
        <v/>
      </c>
      <c r="D3346" s="156" t="str">
        <f>IF(B3346="","",IF(A3346="SINAPI",VLOOKUP(B3346,#REF!,3,0),IF(A3346="COTAÇÃO",VLOOKUP(B3346,#REF!,3,0))))</f>
        <v/>
      </c>
      <c r="E3346" s="158"/>
      <c r="F3346" s="159" t="str">
        <f>IF(B3346="","",IF('Planilha Orçamentária'!$H$2="NÃO DESONERADO",(IF(A3346="SINAPI",VLOOKUP(B3346,#REF!,4,0),IF(A3346="ORSE",VLOOKUP(B3346,#REF!,4,0),IF(A3346="COTAÇÃO",VLOOKUP(B3346,#REF!,13,0))))),(IF(A3346="SINAPI",VLOOKUP(B3346,#REF!,4,0),IF(A3346="ORSE",VLOOKUP(B3346,#REF!,4,0),IF(A3346="COTAÇÃO",VLOOKUP(B3346,#REF!,13,0)))))))</f>
        <v/>
      </c>
      <c r="G3346" s="159" t="str">
        <f>IF(D3346="","",E3346*F3346)</f>
        <v/>
      </c>
      <c r="H3346" s="131"/>
    </row>
    <row r="3347" spans="1:8" ht="12.75" customHeight="1">
      <c r="A3347" s="684" t="s">
        <v>399</v>
      </c>
      <c r="B3347" s="585"/>
      <c r="C3347" s="585"/>
      <c r="D3347" s="585"/>
      <c r="E3347" s="585"/>
      <c r="F3347" s="586"/>
      <c r="G3347" s="160">
        <f>SUM(G3346)</f>
        <v>0</v>
      </c>
      <c r="H3347" s="131"/>
    </row>
    <row r="3348" spans="1:8" ht="12.75" customHeight="1">
      <c r="A3348" s="161"/>
      <c r="B3348" s="162"/>
      <c r="C3348" s="171"/>
      <c r="D3348" s="172"/>
      <c r="E3348" s="173"/>
      <c r="F3348" s="174"/>
      <c r="G3348" s="175"/>
      <c r="H3348" s="131"/>
    </row>
    <row r="3349" spans="1:8" ht="12.75" customHeight="1">
      <c r="A3349" s="685" t="s">
        <v>401</v>
      </c>
      <c r="B3349" s="585"/>
      <c r="C3349" s="585"/>
      <c r="D3349" s="585"/>
      <c r="E3349" s="585"/>
      <c r="F3349" s="686"/>
      <c r="G3349" s="176">
        <f>SUM(G3334,G3342,G3347)</f>
        <v>12.846</v>
      </c>
      <c r="H3349" s="131"/>
    </row>
    <row r="3350" spans="1:8" ht="12.75" customHeight="1">
      <c r="A3350" s="10"/>
      <c r="B3350" s="10"/>
      <c r="C3350" s="10"/>
      <c r="D3350" s="10"/>
      <c r="E3350" s="231"/>
      <c r="F3350" s="232"/>
      <c r="G3350" s="232"/>
      <c r="H3350" s="131"/>
    </row>
    <row r="3351" spans="1:8" ht="12.75" customHeight="1">
      <c r="A3351" s="10"/>
      <c r="B3351" s="10"/>
      <c r="C3351" s="10"/>
      <c r="D3351" s="10"/>
      <c r="E3351" s="231"/>
      <c r="F3351" s="232"/>
      <c r="G3351" s="232"/>
      <c r="H3351" s="131"/>
    </row>
    <row r="3352" spans="1:8" ht="12.75" customHeight="1">
      <c r="A3352" s="144" t="s">
        <v>32</v>
      </c>
      <c r="B3352" s="144" t="s">
        <v>24</v>
      </c>
      <c r="C3352" s="691" t="s">
        <v>67</v>
      </c>
      <c r="D3352" s="589"/>
      <c r="E3352" s="589"/>
      <c r="F3352" s="596"/>
      <c r="G3352" s="146" t="s">
        <v>27</v>
      </c>
      <c r="H3352" s="131" t="s">
        <v>93</v>
      </c>
    </row>
    <row r="3353" spans="1:8" ht="12.75" customHeight="1">
      <c r="A3353" s="186">
        <v>8689</v>
      </c>
      <c r="B3353" s="239" t="s">
        <v>905</v>
      </c>
      <c r="C3353" s="692" t="s">
        <v>906</v>
      </c>
      <c r="D3353" s="689"/>
      <c r="E3353" s="689"/>
      <c r="F3353" s="149">
        <f>G3373</f>
        <v>15.846</v>
      </c>
      <c r="G3353" s="184" t="s">
        <v>127</v>
      </c>
      <c r="H3353" s="233">
        <v>44501</v>
      </c>
    </row>
    <row r="3354" spans="1:8" ht="12.75" customHeight="1">
      <c r="A3354" s="690" t="s">
        <v>395</v>
      </c>
      <c r="B3354" s="689"/>
      <c r="C3354" s="689"/>
      <c r="D3354" s="689"/>
      <c r="E3354" s="689"/>
      <c r="F3354" s="689"/>
      <c r="G3354" s="591"/>
      <c r="H3354" s="131"/>
    </row>
    <row r="3355" spans="1:8" ht="12.75" customHeight="1">
      <c r="A3355" s="152" t="s">
        <v>381</v>
      </c>
      <c r="B3355" s="152" t="s">
        <v>32</v>
      </c>
      <c r="C3355" s="153" t="s">
        <v>396</v>
      </c>
      <c r="D3355" s="152" t="s">
        <v>127</v>
      </c>
      <c r="E3355" s="154" t="s">
        <v>68</v>
      </c>
      <c r="F3355" s="155" t="s">
        <v>397</v>
      </c>
      <c r="G3355" s="155" t="s">
        <v>398</v>
      </c>
      <c r="H3355" s="131"/>
    </row>
    <row r="3356" spans="1:8" ht="12.75" customHeight="1">
      <c r="A3356" s="156" t="s">
        <v>93</v>
      </c>
      <c r="B3356" s="156">
        <v>8946</v>
      </c>
      <c r="C3356" s="240" t="s">
        <v>907</v>
      </c>
      <c r="D3356" s="156" t="s">
        <v>127</v>
      </c>
      <c r="E3356" s="187">
        <v>1</v>
      </c>
      <c r="F3356" s="159">
        <v>9.5</v>
      </c>
      <c r="G3356" s="159">
        <f>E3356*F3356</f>
        <v>9.5</v>
      </c>
      <c r="H3356" s="131"/>
    </row>
    <row r="3357" spans="1:8" ht="12.75" customHeight="1">
      <c r="A3357" s="156"/>
      <c r="B3357" s="156"/>
      <c r="C3357" s="234"/>
      <c r="D3357" s="156"/>
      <c r="E3357" s="187"/>
      <c r="F3357" s="159"/>
      <c r="G3357" s="159"/>
      <c r="H3357" s="131"/>
    </row>
    <row r="3358" spans="1:8" ht="12.75" customHeight="1">
      <c r="A3358" s="684" t="s">
        <v>399</v>
      </c>
      <c r="B3358" s="585"/>
      <c r="C3358" s="585"/>
      <c r="D3358" s="585"/>
      <c r="E3358" s="585"/>
      <c r="F3358" s="586"/>
      <c r="G3358" s="160">
        <f>SUM(G3356:G3357)</f>
        <v>9.5</v>
      </c>
      <c r="H3358" s="131"/>
    </row>
    <row r="3359" spans="1:8" ht="12.75" customHeight="1">
      <c r="A3359" s="161"/>
      <c r="B3359" s="162"/>
      <c r="C3359" s="163"/>
      <c r="D3359" s="164"/>
      <c r="E3359" s="165"/>
      <c r="F3359" s="166"/>
      <c r="G3359" s="167"/>
      <c r="H3359" s="131"/>
    </row>
    <row r="3360" spans="1:8" ht="12.75" customHeight="1">
      <c r="A3360" s="683" t="s">
        <v>386</v>
      </c>
      <c r="B3360" s="585"/>
      <c r="C3360" s="585"/>
      <c r="D3360" s="585"/>
      <c r="E3360" s="585"/>
      <c r="F3360" s="585"/>
      <c r="G3360" s="586"/>
      <c r="H3360" s="131"/>
    </row>
    <row r="3361" spans="1:8" ht="12.75" customHeight="1">
      <c r="A3361" s="152" t="s">
        <v>381</v>
      </c>
      <c r="B3361" s="152" t="s">
        <v>32</v>
      </c>
      <c r="C3361" s="153" t="s">
        <v>396</v>
      </c>
      <c r="D3361" s="152" t="s">
        <v>127</v>
      </c>
      <c r="E3361" s="154" t="s">
        <v>68</v>
      </c>
      <c r="F3361" s="155" t="s">
        <v>397</v>
      </c>
      <c r="G3361" s="155" t="s">
        <v>398</v>
      </c>
      <c r="H3361" s="131"/>
    </row>
    <row r="3362" spans="1:8" ht="12.75" customHeight="1">
      <c r="A3362" s="156" t="s">
        <v>93</v>
      </c>
      <c r="B3362" s="200">
        <v>10549</v>
      </c>
      <c r="C3362" s="157" t="s">
        <v>402</v>
      </c>
      <c r="D3362" s="156" t="s">
        <v>384</v>
      </c>
      <c r="E3362" s="159">
        <v>0.2</v>
      </c>
      <c r="F3362" s="159">
        <v>3.78</v>
      </c>
      <c r="G3362" s="159">
        <f t="shared" ref="G3362:G3365" si="111">E3362*F3362</f>
        <v>0.75600000000000001</v>
      </c>
      <c r="H3362" s="131"/>
    </row>
    <row r="3363" spans="1:8" ht="12.75" customHeight="1">
      <c r="A3363" s="156" t="s">
        <v>93</v>
      </c>
      <c r="B3363" s="156">
        <v>10552</v>
      </c>
      <c r="C3363" s="157" t="s">
        <v>413</v>
      </c>
      <c r="D3363" s="156" t="s">
        <v>384</v>
      </c>
      <c r="E3363" s="159">
        <v>0.2</v>
      </c>
      <c r="F3363" s="159">
        <v>3.62</v>
      </c>
      <c r="G3363" s="159">
        <f t="shared" si="111"/>
        <v>0.72400000000000009</v>
      </c>
      <c r="H3363" s="131"/>
    </row>
    <row r="3364" spans="1:8" ht="12.75" customHeight="1">
      <c r="A3364" s="156" t="s">
        <v>76</v>
      </c>
      <c r="B3364" s="156">
        <v>2436</v>
      </c>
      <c r="C3364" s="157" t="s">
        <v>412</v>
      </c>
      <c r="D3364" s="156" t="s">
        <v>384</v>
      </c>
      <c r="E3364" s="159">
        <v>0.2</v>
      </c>
      <c r="F3364" s="159">
        <v>14.26</v>
      </c>
      <c r="G3364" s="159">
        <f t="shared" si="111"/>
        <v>2.8520000000000003</v>
      </c>
      <c r="H3364" s="131"/>
    </row>
    <row r="3365" spans="1:8" ht="12.75" customHeight="1">
      <c r="A3365" s="156" t="s">
        <v>76</v>
      </c>
      <c r="B3365" s="156">
        <v>6111</v>
      </c>
      <c r="C3365" s="157" t="s">
        <v>405</v>
      </c>
      <c r="D3365" s="156" t="s">
        <v>384</v>
      </c>
      <c r="E3365" s="159">
        <v>0.2</v>
      </c>
      <c r="F3365" s="159">
        <v>10.07</v>
      </c>
      <c r="G3365" s="159">
        <f t="shared" si="111"/>
        <v>2.0140000000000002</v>
      </c>
      <c r="H3365" s="131"/>
    </row>
    <row r="3366" spans="1:8" ht="12.75" customHeight="1">
      <c r="A3366" s="684" t="s">
        <v>399</v>
      </c>
      <c r="B3366" s="585"/>
      <c r="C3366" s="585"/>
      <c r="D3366" s="585"/>
      <c r="E3366" s="585"/>
      <c r="F3366" s="586"/>
      <c r="G3366" s="160">
        <f>SUM(G3362:G3365)</f>
        <v>6.346000000000001</v>
      </c>
      <c r="H3366" s="131"/>
    </row>
    <row r="3367" spans="1:8" ht="12.75" customHeight="1">
      <c r="A3367" s="161"/>
      <c r="B3367" s="162"/>
      <c r="C3367" s="168"/>
      <c r="D3367" s="162"/>
      <c r="E3367" s="169"/>
      <c r="F3367" s="170"/>
      <c r="G3367" s="167"/>
      <c r="H3367" s="131"/>
    </row>
    <row r="3368" spans="1:8" ht="12.75" customHeight="1">
      <c r="A3368" s="683" t="s">
        <v>400</v>
      </c>
      <c r="B3368" s="585"/>
      <c r="C3368" s="585"/>
      <c r="D3368" s="585"/>
      <c r="E3368" s="585"/>
      <c r="F3368" s="585"/>
      <c r="G3368" s="586"/>
      <c r="H3368" s="131"/>
    </row>
    <row r="3369" spans="1:8" ht="12.75" customHeight="1">
      <c r="A3369" s="152" t="s">
        <v>381</v>
      </c>
      <c r="B3369" s="152" t="s">
        <v>32</v>
      </c>
      <c r="C3369" s="153" t="s">
        <v>396</v>
      </c>
      <c r="D3369" s="152" t="s">
        <v>127</v>
      </c>
      <c r="E3369" s="154" t="s">
        <v>68</v>
      </c>
      <c r="F3369" s="155" t="s">
        <v>397</v>
      </c>
      <c r="G3369" s="155" t="s">
        <v>398</v>
      </c>
      <c r="H3369" s="131"/>
    </row>
    <row r="3370" spans="1:8" ht="12.75" customHeight="1">
      <c r="A3370" s="156"/>
      <c r="B3370" s="156"/>
      <c r="C3370" s="157" t="str">
        <f>IF(B3370="","",IF(A3370="SINAPI",VLOOKUP(B3370,#REF!,2,0),IF(A3370="COTAÇÃO",VLOOKUP(B3370,#REF!,2,0))))</f>
        <v/>
      </c>
      <c r="D3370" s="156" t="str">
        <f>IF(B3370="","",IF(A3370="SINAPI",VLOOKUP(B3370,#REF!,3,0),IF(A3370="COTAÇÃO",VLOOKUP(B3370,#REF!,3,0))))</f>
        <v/>
      </c>
      <c r="E3370" s="158"/>
      <c r="F3370" s="159" t="str">
        <f>IF(B3370="","",IF('Planilha Orçamentária'!$H$2="NÃO DESONERADO",(IF(A3370="SINAPI",VLOOKUP(B3370,#REF!,4,0),IF(A3370="ORSE",VLOOKUP(B3370,#REF!,4,0),IF(A3370="COTAÇÃO",VLOOKUP(B3370,#REF!,13,0))))),(IF(A3370="SINAPI",VLOOKUP(B3370,#REF!,4,0),IF(A3370="ORSE",VLOOKUP(B3370,#REF!,4,0),IF(A3370="COTAÇÃO",VLOOKUP(B3370,#REF!,13,0)))))))</f>
        <v/>
      </c>
      <c r="G3370" s="159" t="str">
        <f>IF(D3370="","",E3370*F3370)</f>
        <v/>
      </c>
      <c r="H3370" s="131"/>
    </row>
    <row r="3371" spans="1:8" ht="12.75" customHeight="1">
      <c r="A3371" s="684" t="s">
        <v>399</v>
      </c>
      <c r="B3371" s="585"/>
      <c r="C3371" s="585"/>
      <c r="D3371" s="585"/>
      <c r="E3371" s="585"/>
      <c r="F3371" s="586"/>
      <c r="G3371" s="160">
        <f>SUM(G3370)</f>
        <v>0</v>
      </c>
      <c r="H3371" s="131"/>
    </row>
    <row r="3372" spans="1:8" ht="12.75" customHeight="1">
      <c r="A3372" s="161"/>
      <c r="B3372" s="162"/>
      <c r="C3372" s="171"/>
      <c r="D3372" s="172"/>
      <c r="E3372" s="173"/>
      <c r="F3372" s="174"/>
      <c r="G3372" s="175"/>
      <c r="H3372" s="131"/>
    </row>
    <row r="3373" spans="1:8" ht="12.75" customHeight="1">
      <c r="A3373" s="685" t="s">
        <v>401</v>
      </c>
      <c r="B3373" s="585"/>
      <c r="C3373" s="585"/>
      <c r="D3373" s="585"/>
      <c r="E3373" s="585"/>
      <c r="F3373" s="686"/>
      <c r="G3373" s="176">
        <f>SUM(G3358,G3366,G3371)</f>
        <v>15.846</v>
      </c>
      <c r="H3373" s="131"/>
    </row>
    <row r="3374" spans="1:8" ht="12.75" customHeight="1">
      <c r="A3374" s="10"/>
      <c r="B3374" s="10"/>
      <c r="C3374" s="10"/>
      <c r="D3374" s="10"/>
      <c r="E3374" s="231"/>
      <c r="F3374" s="232"/>
      <c r="G3374" s="232"/>
      <c r="H3374" s="131"/>
    </row>
    <row r="3375" spans="1:8" ht="12.75" customHeight="1">
      <c r="A3375" s="10"/>
      <c r="B3375" s="10"/>
      <c r="C3375" s="10"/>
      <c r="D3375" s="10"/>
      <c r="E3375" s="231"/>
      <c r="F3375" s="232"/>
      <c r="G3375" s="232"/>
      <c r="H3375" s="131"/>
    </row>
    <row r="3376" spans="1:8" ht="12.75" customHeight="1">
      <c r="A3376" s="144" t="s">
        <v>32</v>
      </c>
      <c r="B3376" s="144" t="s">
        <v>24</v>
      </c>
      <c r="C3376" s="691" t="s">
        <v>67</v>
      </c>
      <c r="D3376" s="589"/>
      <c r="E3376" s="589"/>
      <c r="F3376" s="596"/>
      <c r="G3376" s="146" t="s">
        <v>27</v>
      </c>
      <c r="H3376" s="131" t="s">
        <v>93</v>
      </c>
    </row>
    <row r="3377" spans="1:8" ht="12.75" customHeight="1">
      <c r="A3377" s="186">
        <v>7880</v>
      </c>
      <c r="B3377" s="239" t="s">
        <v>908</v>
      </c>
      <c r="C3377" s="692" t="s">
        <v>909</v>
      </c>
      <c r="D3377" s="689"/>
      <c r="E3377" s="689"/>
      <c r="F3377" s="149">
        <f>G3397</f>
        <v>44.336000000000006</v>
      </c>
      <c r="G3377" s="184" t="s">
        <v>127</v>
      </c>
      <c r="H3377" s="233">
        <v>44501</v>
      </c>
    </row>
    <row r="3378" spans="1:8" ht="12.75" customHeight="1">
      <c r="A3378" s="690" t="s">
        <v>395</v>
      </c>
      <c r="B3378" s="689"/>
      <c r="C3378" s="689"/>
      <c r="D3378" s="689"/>
      <c r="E3378" s="689"/>
      <c r="F3378" s="689"/>
      <c r="G3378" s="591"/>
      <c r="H3378" s="131"/>
    </row>
    <row r="3379" spans="1:8" ht="12.75" customHeight="1">
      <c r="A3379" s="152" t="s">
        <v>381</v>
      </c>
      <c r="B3379" s="152" t="s">
        <v>32</v>
      </c>
      <c r="C3379" s="153" t="s">
        <v>396</v>
      </c>
      <c r="D3379" s="152" t="s">
        <v>127</v>
      </c>
      <c r="E3379" s="154" t="s">
        <v>68</v>
      </c>
      <c r="F3379" s="155" t="s">
        <v>397</v>
      </c>
      <c r="G3379" s="155" t="s">
        <v>398</v>
      </c>
      <c r="H3379" s="131"/>
    </row>
    <row r="3380" spans="1:8" ht="12.75" customHeight="1">
      <c r="A3380" s="156" t="s">
        <v>93</v>
      </c>
      <c r="B3380" s="156">
        <v>4013</v>
      </c>
      <c r="C3380" s="240" t="s">
        <v>910</v>
      </c>
      <c r="D3380" s="156" t="s">
        <v>127</v>
      </c>
      <c r="E3380" s="187">
        <v>1</v>
      </c>
      <c r="F3380" s="159">
        <v>37.99</v>
      </c>
      <c r="G3380" s="159">
        <f>E3380*F3380</f>
        <v>37.99</v>
      </c>
      <c r="H3380" s="131"/>
    </row>
    <row r="3381" spans="1:8" ht="12.75" customHeight="1">
      <c r="A3381" s="156"/>
      <c r="B3381" s="156"/>
      <c r="C3381" s="234"/>
      <c r="D3381" s="156"/>
      <c r="E3381" s="187"/>
      <c r="F3381" s="159"/>
      <c r="G3381" s="159"/>
      <c r="H3381" s="131"/>
    </row>
    <row r="3382" spans="1:8" ht="12.75" customHeight="1">
      <c r="A3382" s="684" t="s">
        <v>399</v>
      </c>
      <c r="B3382" s="585"/>
      <c r="C3382" s="585"/>
      <c r="D3382" s="585"/>
      <c r="E3382" s="585"/>
      <c r="F3382" s="586"/>
      <c r="G3382" s="160">
        <f>SUM(G3380:G3381)</f>
        <v>37.99</v>
      </c>
      <c r="H3382" s="131"/>
    </row>
    <row r="3383" spans="1:8" ht="12.75" customHeight="1">
      <c r="A3383" s="161"/>
      <c r="B3383" s="162"/>
      <c r="C3383" s="163"/>
      <c r="D3383" s="164"/>
      <c r="E3383" s="165"/>
      <c r="F3383" s="166"/>
      <c r="G3383" s="167"/>
      <c r="H3383" s="131"/>
    </row>
    <row r="3384" spans="1:8" ht="12.75" customHeight="1">
      <c r="A3384" s="683" t="s">
        <v>386</v>
      </c>
      <c r="B3384" s="585"/>
      <c r="C3384" s="585"/>
      <c r="D3384" s="585"/>
      <c r="E3384" s="585"/>
      <c r="F3384" s="585"/>
      <c r="G3384" s="586"/>
      <c r="H3384" s="131"/>
    </row>
    <row r="3385" spans="1:8" ht="12.75" customHeight="1">
      <c r="A3385" s="152" t="s">
        <v>381</v>
      </c>
      <c r="B3385" s="152" t="s">
        <v>32</v>
      </c>
      <c r="C3385" s="153" t="s">
        <v>396</v>
      </c>
      <c r="D3385" s="152" t="s">
        <v>127</v>
      </c>
      <c r="E3385" s="154" t="s">
        <v>68</v>
      </c>
      <c r="F3385" s="155" t="s">
        <v>397</v>
      </c>
      <c r="G3385" s="155" t="s">
        <v>398</v>
      </c>
      <c r="H3385" s="131"/>
    </row>
    <row r="3386" spans="1:8" ht="12.75" customHeight="1">
      <c r="A3386" s="156" t="s">
        <v>93</v>
      </c>
      <c r="B3386" s="200">
        <v>10549</v>
      </c>
      <c r="C3386" s="157" t="s">
        <v>402</v>
      </c>
      <c r="D3386" s="156" t="s">
        <v>384</v>
      </c>
      <c r="E3386" s="159">
        <v>0.2</v>
      </c>
      <c r="F3386" s="159">
        <v>3.78</v>
      </c>
      <c r="G3386" s="159">
        <f t="shared" ref="G3386:G3389" si="112">E3386*F3386</f>
        <v>0.75600000000000001</v>
      </c>
      <c r="H3386" s="131"/>
    </row>
    <row r="3387" spans="1:8" ht="12.75" customHeight="1">
      <c r="A3387" s="156" t="s">
        <v>93</v>
      </c>
      <c r="B3387" s="156">
        <v>10552</v>
      </c>
      <c r="C3387" s="157" t="s">
        <v>413</v>
      </c>
      <c r="D3387" s="156" t="s">
        <v>384</v>
      </c>
      <c r="E3387" s="159">
        <v>0.2</v>
      </c>
      <c r="F3387" s="159">
        <v>3.62</v>
      </c>
      <c r="G3387" s="159">
        <f t="shared" si="112"/>
        <v>0.72400000000000009</v>
      </c>
      <c r="H3387" s="131"/>
    </row>
    <row r="3388" spans="1:8" ht="12.75" customHeight="1">
      <c r="A3388" s="156" t="s">
        <v>76</v>
      </c>
      <c r="B3388" s="156">
        <v>2436</v>
      </c>
      <c r="C3388" s="157" t="s">
        <v>412</v>
      </c>
      <c r="D3388" s="156" t="s">
        <v>384</v>
      </c>
      <c r="E3388" s="159">
        <v>0.2</v>
      </c>
      <c r="F3388" s="159">
        <v>14.26</v>
      </c>
      <c r="G3388" s="159">
        <f t="shared" si="112"/>
        <v>2.8520000000000003</v>
      </c>
      <c r="H3388" s="131"/>
    </row>
    <row r="3389" spans="1:8" ht="12.75" customHeight="1">
      <c r="A3389" s="156" t="s">
        <v>76</v>
      </c>
      <c r="B3389" s="156">
        <v>6111</v>
      </c>
      <c r="C3389" s="157" t="s">
        <v>405</v>
      </c>
      <c r="D3389" s="156" t="s">
        <v>384</v>
      </c>
      <c r="E3389" s="159">
        <v>0.2</v>
      </c>
      <c r="F3389" s="159">
        <v>10.07</v>
      </c>
      <c r="G3389" s="159">
        <f t="shared" si="112"/>
        <v>2.0140000000000002</v>
      </c>
      <c r="H3389" s="131"/>
    </row>
    <row r="3390" spans="1:8" ht="12.75" customHeight="1">
      <c r="A3390" s="684" t="s">
        <v>399</v>
      </c>
      <c r="B3390" s="585"/>
      <c r="C3390" s="585"/>
      <c r="D3390" s="585"/>
      <c r="E3390" s="585"/>
      <c r="F3390" s="586"/>
      <c r="G3390" s="160">
        <f>SUM(G3386:G3389)</f>
        <v>6.346000000000001</v>
      </c>
      <c r="H3390" s="131"/>
    </row>
    <row r="3391" spans="1:8" ht="12.75" customHeight="1">
      <c r="A3391" s="161"/>
      <c r="B3391" s="162"/>
      <c r="C3391" s="168"/>
      <c r="D3391" s="162"/>
      <c r="E3391" s="169"/>
      <c r="F3391" s="170"/>
      <c r="G3391" s="167"/>
      <c r="H3391" s="131"/>
    </row>
    <row r="3392" spans="1:8" ht="12.75" customHeight="1">
      <c r="A3392" s="683" t="s">
        <v>400</v>
      </c>
      <c r="B3392" s="585"/>
      <c r="C3392" s="585"/>
      <c r="D3392" s="585"/>
      <c r="E3392" s="585"/>
      <c r="F3392" s="585"/>
      <c r="G3392" s="586"/>
      <c r="H3392" s="131"/>
    </row>
    <row r="3393" spans="1:8" ht="12.75" customHeight="1">
      <c r="A3393" s="152" t="s">
        <v>381</v>
      </c>
      <c r="B3393" s="152" t="s">
        <v>32</v>
      </c>
      <c r="C3393" s="153" t="s">
        <v>396</v>
      </c>
      <c r="D3393" s="152" t="s">
        <v>127</v>
      </c>
      <c r="E3393" s="154" t="s">
        <v>68</v>
      </c>
      <c r="F3393" s="155" t="s">
        <v>397</v>
      </c>
      <c r="G3393" s="155" t="s">
        <v>398</v>
      </c>
      <c r="H3393" s="131"/>
    </row>
    <row r="3394" spans="1:8" ht="12.75" customHeight="1">
      <c r="A3394" s="156"/>
      <c r="B3394" s="156"/>
      <c r="C3394" s="157" t="str">
        <f>IF(B3394="","",IF(A3394="SINAPI",VLOOKUP(B3394,#REF!,2,0),IF(A3394="COTAÇÃO",VLOOKUP(B3394,#REF!,2,0))))</f>
        <v/>
      </c>
      <c r="D3394" s="156" t="str">
        <f>IF(B3394="","",IF(A3394="SINAPI",VLOOKUP(B3394,#REF!,3,0),IF(A3394="COTAÇÃO",VLOOKUP(B3394,#REF!,3,0))))</f>
        <v/>
      </c>
      <c r="E3394" s="158"/>
      <c r="F3394" s="159" t="str">
        <f>IF(B3394="","",IF('Planilha Orçamentária'!$H$2="NÃO DESONERADO",(IF(A3394="SINAPI",VLOOKUP(B3394,#REF!,4,0),IF(A3394="ORSE",VLOOKUP(B3394,#REF!,4,0),IF(A3394="COTAÇÃO",VLOOKUP(B3394,#REF!,13,0))))),(IF(A3394="SINAPI",VLOOKUP(B3394,#REF!,4,0),IF(A3394="ORSE",VLOOKUP(B3394,#REF!,4,0),IF(A3394="COTAÇÃO",VLOOKUP(B3394,#REF!,13,0)))))))</f>
        <v/>
      </c>
      <c r="G3394" s="159" t="str">
        <f>IF(D3394="","",E3394*F3394)</f>
        <v/>
      </c>
      <c r="H3394" s="131"/>
    </row>
    <row r="3395" spans="1:8" ht="12.75" customHeight="1">
      <c r="A3395" s="684" t="s">
        <v>399</v>
      </c>
      <c r="B3395" s="585"/>
      <c r="C3395" s="585"/>
      <c r="D3395" s="585"/>
      <c r="E3395" s="585"/>
      <c r="F3395" s="586"/>
      <c r="G3395" s="160">
        <f>SUM(G3394)</f>
        <v>0</v>
      </c>
      <c r="H3395" s="131"/>
    </row>
    <row r="3396" spans="1:8" ht="12.75" customHeight="1">
      <c r="A3396" s="161"/>
      <c r="B3396" s="162"/>
      <c r="C3396" s="171"/>
      <c r="D3396" s="172"/>
      <c r="E3396" s="173"/>
      <c r="F3396" s="174"/>
      <c r="G3396" s="175"/>
      <c r="H3396" s="131"/>
    </row>
    <row r="3397" spans="1:8" ht="12.75" customHeight="1">
      <c r="A3397" s="685" t="s">
        <v>401</v>
      </c>
      <c r="B3397" s="585"/>
      <c r="C3397" s="585"/>
      <c r="D3397" s="585"/>
      <c r="E3397" s="585"/>
      <c r="F3397" s="686"/>
      <c r="G3397" s="176">
        <f>SUM(G3382,G3390,G3395)</f>
        <v>44.336000000000006</v>
      </c>
      <c r="H3397" s="131"/>
    </row>
    <row r="3398" spans="1:8" ht="12.75" customHeight="1">
      <c r="A3398" s="10"/>
      <c r="B3398" s="10"/>
      <c r="C3398" s="10"/>
      <c r="D3398" s="10"/>
      <c r="E3398" s="231"/>
      <c r="F3398" s="232"/>
      <c r="G3398" s="232"/>
      <c r="H3398" s="131"/>
    </row>
    <row r="3399" spans="1:8" ht="12.75" customHeight="1">
      <c r="A3399" s="10"/>
      <c r="B3399" s="10"/>
      <c r="C3399" s="10"/>
      <c r="D3399" s="10"/>
      <c r="E3399" s="231"/>
      <c r="F3399" s="232"/>
      <c r="G3399" s="232"/>
      <c r="H3399" s="131"/>
    </row>
    <row r="3400" spans="1:8" ht="12.75" customHeight="1">
      <c r="A3400" s="144" t="s">
        <v>32</v>
      </c>
      <c r="B3400" s="144" t="s">
        <v>24</v>
      </c>
      <c r="C3400" s="691" t="s">
        <v>67</v>
      </c>
      <c r="D3400" s="589"/>
      <c r="E3400" s="589"/>
      <c r="F3400" s="596"/>
      <c r="G3400" s="146" t="s">
        <v>27</v>
      </c>
      <c r="H3400" s="131" t="s">
        <v>93</v>
      </c>
    </row>
    <row r="3401" spans="1:8" ht="12.75" customHeight="1">
      <c r="A3401" s="186">
        <v>7877</v>
      </c>
      <c r="B3401" s="239" t="s">
        <v>911</v>
      </c>
      <c r="C3401" s="692" t="s">
        <v>912</v>
      </c>
      <c r="D3401" s="689"/>
      <c r="E3401" s="689"/>
      <c r="F3401" s="149">
        <f>G3421</f>
        <v>26.846</v>
      </c>
      <c r="G3401" s="184" t="s">
        <v>127</v>
      </c>
      <c r="H3401" s="233">
        <v>44501</v>
      </c>
    </row>
    <row r="3402" spans="1:8" ht="12.75" customHeight="1">
      <c r="A3402" s="690" t="s">
        <v>395</v>
      </c>
      <c r="B3402" s="689"/>
      <c r="C3402" s="689"/>
      <c r="D3402" s="689"/>
      <c r="E3402" s="689"/>
      <c r="F3402" s="689"/>
      <c r="G3402" s="591"/>
      <c r="H3402" s="131"/>
    </row>
    <row r="3403" spans="1:8" ht="12.75" customHeight="1">
      <c r="A3403" s="152" t="s">
        <v>381</v>
      </c>
      <c r="B3403" s="152" t="s">
        <v>32</v>
      </c>
      <c r="C3403" s="153" t="s">
        <v>396</v>
      </c>
      <c r="D3403" s="152" t="s">
        <v>127</v>
      </c>
      <c r="E3403" s="154" t="s">
        <v>68</v>
      </c>
      <c r="F3403" s="155" t="s">
        <v>397</v>
      </c>
      <c r="G3403" s="155" t="s">
        <v>398</v>
      </c>
      <c r="H3403" s="131"/>
    </row>
    <row r="3404" spans="1:8" ht="12.75" customHeight="1">
      <c r="A3404" s="156" t="s">
        <v>93</v>
      </c>
      <c r="B3404" s="156">
        <v>3997</v>
      </c>
      <c r="C3404" s="240" t="s">
        <v>913</v>
      </c>
      <c r="D3404" s="156" t="s">
        <v>127</v>
      </c>
      <c r="E3404" s="187">
        <v>1</v>
      </c>
      <c r="F3404" s="159">
        <v>20.5</v>
      </c>
      <c r="G3404" s="159">
        <f>E3404*F3404</f>
        <v>20.5</v>
      </c>
      <c r="H3404" s="131"/>
    </row>
    <row r="3405" spans="1:8" ht="12.75" customHeight="1">
      <c r="A3405" s="156"/>
      <c r="B3405" s="156"/>
      <c r="C3405" s="234"/>
      <c r="D3405" s="156"/>
      <c r="E3405" s="187"/>
      <c r="F3405" s="159"/>
      <c r="G3405" s="159"/>
      <c r="H3405" s="131"/>
    </row>
    <row r="3406" spans="1:8" ht="12.75" customHeight="1">
      <c r="A3406" s="684" t="s">
        <v>399</v>
      </c>
      <c r="B3406" s="585"/>
      <c r="C3406" s="585"/>
      <c r="D3406" s="585"/>
      <c r="E3406" s="585"/>
      <c r="F3406" s="586"/>
      <c r="G3406" s="160">
        <f>SUM(G3404:G3405)</f>
        <v>20.5</v>
      </c>
      <c r="H3406" s="131"/>
    </row>
    <row r="3407" spans="1:8" ht="12.75" customHeight="1">
      <c r="A3407" s="161"/>
      <c r="B3407" s="162"/>
      <c r="C3407" s="163"/>
      <c r="D3407" s="164"/>
      <c r="E3407" s="165"/>
      <c r="F3407" s="166"/>
      <c r="G3407" s="167"/>
      <c r="H3407" s="131"/>
    </row>
    <row r="3408" spans="1:8" ht="12.75" customHeight="1">
      <c r="A3408" s="683" t="s">
        <v>386</v>
      </c>
      <c r="B3408" s="585"/>
      <c r="C3408" s="585"/>
      <c r="D3408" s="585"/>
      <c r="E3408" s="585"/>
      <c r="F3408" s="585"/>
      <c r="G3408" s="586"/>
      <c r="H3408" s="131"/>
    </row>
    <row r="3409" spans="1:8" ht="12.75" customHeight="1">
      <c r="A3409" s="152" t="s">
        <v>381</v>
      </c>
      <c r="B3409" s="152" t="s">
        <v>32</v>
      </c>
      <c r="C3409" s="153" t="s">
        <v>396</v>
      </c>
      <c r="D3409" s="152" t="s">
        <v>127</v>
      </c>
      <c r="E3409" s="154" t="s">
        <v>68</v>
      </c>
      <c r="F3409" s="155" t="s">
        <v>397</v>
      </c>
      <c r="G3409" s="155" t="s">
        <v>398</v>
      </c>
      <c r="H3409" s="131"/>
    </row>
    <row r="3410" spans="1:8" ht="12.75" customHeight="1">
      <c r="A3410" s="156" t="s">
        <v>93</v>
      </c>
      <c r="B3410" s="200">
        <v>10549</v>
      </c>
      <c r="C3410" s="157" t="s">
        <v>402</v>
      </c>
      <c r="D3410" s="156" t="s">
        <v>384</v>
      </c>
      <c r="E3410" s="159">
        <v>0.2</v>
      </c>
      <c r="F3410" s="159">
        <v>3.78</v>
      </c>
      <c r="G3410" s="159">
        <f t="shared" ref="G3410:G3413" si="113">E3410*F3410</f>
        <v>0.75600000000000001</v>
      </c>
      <c r="H3410" s="131"/>
    </row>
    <row r="3411" spans="1:8" ht="12.75" customHeight="1">
      <c r="A3411" s="156" t="s">
        <v>93</v>
      </c>
      <c r="B3411" s="156">
        <v>10552</v>
      </c>
      <c r="C3411" s="157" t="s">
        <v>413</v>
      </c>
      <c r="D3411" s="156" t="s">
        <v>384</v>
      </c>
      <c r="E3411" s="159">
        <v>0.2</v>
      </c>
      <c r="F3411" s="159">
        <v>3.62</v>
      </c>
      <c r="G3411" s="159">
        <f t="shared" si="113"/>
        <v>0.72400000000000009</v>
      </c>
      <c r="H3411" s="131"/>
    </row>
    <row r="3412" spans="1:8" ht="12.75" customHeight="1">
      <c r="A3412" s="156" t="s">
        <v>76</v>
      </c>
      <c r="B3412" s="156">
        <v>2436</v>
      </c>
      <c r="C3412" s="157" t="s">
        <v>412</v>
      </c>
      <c r="D3412" s="156" t="s">
        <v>384</v>
      </c>
      <c r="E3412" s="159">
        <v>0.2</v>
      </c>
      <c r="F3412" s="159">
        <v>14.26</v>
      </c>
      <c r="G3412" s="159">
        <f t="shared" si="113"/>
        <v>2.8520000000000003</v>
      </c>
      <c r="H3412" s="131"/>
    </row>
    <row r="3413" spans="1:8" ht="12.75" customHeight="1">
      <c r="A3413" s="156" t="s">
        <v>76</v>
      </c>
      <c r="B3413" s="156">
        <v>6111</v>
      </c>
      <c r="C3413" s="157" t="s">
        <v>405</v>
      </c>
      <c r="D3413" s="156" t="s">
        <v>384</v>
      </c>
      <c r="E3413" s="159">
        <v>0.2</v>
      </c>
      <c r="F3413" s="159">
        <v>10.07</v>
      </c>
      <c r="G3413" s="159">
        <f t="shared" si="113"/>
        <v>2.0140000000000002</v>
      </c>
      <c r="H3413" s="131"/>
    </row>
    <row r="3414" spans="1:8" ht="12.75" customHeight="1">
      <c r="A3414" s="684" t="s">
        <v>399</v>
      </c>
      <c r="B3414" s="585"/>
      <c r="C3414" s="585"/>
      <c r="D3414" s="585"/>
      <c r="E3414" s="585"/>
      <c r="F3414" s="586"/>
      <c r="G3414" s="160">
        <f>SUM(G3410:G3413)</f>
        <v>6.346000000000001</v>
      </c>
      <c r="H3414" s="131"/>
    </row>
    <row r="3415" spans="1:8" ht="12.75" customHeight="1">
      <c r="A3415" s="161"/>
      <c r="B3415" s="162"/>
      <c r="C3415" s="168"/>
      <c r="D3415" s="162"/>
      <c r="E3415" s="169"/>
      <c r="F3415" s="170"/>
      <c r="G3415" s="167"/>
      <c r="H3415" s="131"/>
    </row>
    <row r="3416" spans="1:8" ht="12.75" customHeight="1">
      <c r="A3416" s="683" t="s">
        <v>400</v>
      </c>
      <c r="B3416" s="585"/>
      <c r="C3416" s="585"/>
      <c r="D3416" s="585"/>
      <c r="E3416" s="585"/>
      <c r="F3416" s="585"/>
      <c r="G3416" s="586"/>
      <c r="H3416" s="131"/>
    </row>
    <row r="3417" spans="1:8" ht="12.75" customHeight="1">
      <c r="A3417" s="152" t="s">
        <v>381</v>
      </c>
      <c r="B3417" s="152" t="s">
        <v>32</v>
      </c>
      <c r="C3417" s="153" t="s">
        <v>396</v>
      </c>
      <c r="D3417" s="152" t="s">
        <v>127</v>
      </c>
      <c r="E3417" s="154" t="s">
        <v>68</v>
      </c>
      <c r="F3417" s="155" t="s">
        <v>397</v>
      </c>
      <c r="G3417" s="155" t="s">
        <v>398</v>
      </c>
      <c r="H3417" s="131"/>
    </row>
    <row r="3418" spans="1:8" ht="12.75" customHeight="1">
      <c r="A3418" s="156"/>
      <c r="B3418" s="156"/>
      <c r="C3418" s="157" t="str">
        <f>IF(B3418="","",IF(A3418="SINAPI",VLOOKUP(B3418,#REF!,2,0),IF(A3418="COTAÇÃO",VLOOKUP(B3418,#REF!,2,0))))</f>
        <v/>
      </c>
      <c r="D3418" s="156" t="str">
        <f>IF(B3418="","",IF(A3418="SINAPI",VLOOKUP(B3418,#REF!,3,0),IF(A3418="COTAÇÃO",VLOOKUP(B3418,#REF!,3,0))))</f>
        <v/>
      </c>
      <c r="E3418" s="158"/>
      <c r="F3418" s="159" t="str">
        <f>IF(B3418="","",IF('Planilha Orçamentária'!$H$2="NÃO DESONERADO",(IF(A3418="SINAPI",VLOOKUP(B3418,#REF!,4,0),IF(A3418="ORSE",VLOOKUP(B3418,#REF!,4,0),IF(A3418="COTAÇÃO",VLOOKUP(B3418,#REF!,13,0))))),(IF(A3418="SINAPI",VLOOKUP(B3418,#REF!,4,0),IF(A3418="ORSE",VLOOKUP(B3418,#REF!,4,0),IF(A3418="COTAÇÃO",VLOOKUP(B3418,#REF!,13,0)))))))</f>
        <v/>
      </c>
      <c r="G3418" s="159" t="str">
        <f>IF(D3418="","",E3418*F3418)</f>
        <v/>
      </c>
      <c r="H3418" s="131"/>
    </row>
    <row r="3419" spans="1:8" ht="12.75" customHeight="1">
      <c r="A3419" s="684" t="s">
        <v>399</v>
      </c>
      <c r="B3419" s="585"/>
      <c r="C3419" s="585"/>
      <c r="D3419" s="585"/>
      <c r="E3419" s="585"/>
      <c r="F3419" s="586"/>
      <c r="G3419" s="160">
        <f>SUM(G3418)</f>
        <v>0</v>
      </c>
      <c r="H3419" s="131"/>
    </row>
    <row r="3420" spans="1:8" ht="12.75" customHeight="1">
      <c r="A3420" s="161"/>
      <c r="B3420" s="162"/>
      <c r="C3420" s="171"/>
      <c r="D3420" s="172"/>
      <c r="E3420" s="173"/>
      <c r="F3420" s="174"/>
      <c r="G3420" s="175"/>
      <c r="H3420" s="131"/>
    </row>
    <row r="3421" spans="1:8" ht="12.75" customHeight="1">
      <c r="A3421" s="685" t="s">
        <v>401</v>
      </c>
      <c r="B3421" s="585"/>
      <c r="C3421" s="585"/>
      <c r="D3421" s="585"/>
      <c r="E3421" s="585"/>
      <c r="F3421" s="686"/>
      <c r="G3421" s="176">
        <f>SUM(G3406,G3414,G3419)</f>
        <v>26.846</v>
      </c>
      <c r="H3421" s="131"/>
    </row>
    <row r="3422" spans="1:8" ht="12.75" customHeight="1">
      <c r="A3422" s="10"/>
      <c r="B3422" s="10"/>
      <c r="C3422" s="10"/>
      <c r="D3422" s="10"/>
      <c r="E3422" s="231"/>
      <c r="F3422" s="232"/>
      <c r="G3422" s="232"/>
      <c r="H3422" s="131"/>
    </row>
    <row r="3423" spans="1:8" ht="12.75" customHeight="1">
      <c r="A3423" s="10"/>
      <c r="B3423" s="10"/>
      <c r="C3423" s="10"/>
      <c r="D3423" s="10"/>
      <c r="E3423" s="231"/>
      <c r="F3423" s="232"/>
      <c r="G3423" s="232"/>
      <c r="H3423" s="131"/>
    </row>
    <row r="3424" spans="1:8" ht="12.75" customHeight="1">
      <c r="A3424" s="144" t="s">
        <v>32</v>
      </c>
      <c r="B3424" s="144" t="s">
        <v>24</v>
      </c>
      <c r="C3424" s="691" t="s">
        <v>67</v>
      </c>
      <c r="D3424" s="589"/>
      <c r="E3424" s="589"/>
      <c r="F3424" s="596"/>
      <c r="G3424" s="146" t="s">
        <v>27</v>
      </c>
      <c r="H3424" s="131" t="s">
        <v>93</v>
      </c>
    </row>
    <row r="3425" spans="1:8" ht="12.75" customHeight="1">
      <c r="A3425" s="186">
        <v>4532</v>
      </c>
      <c r="B3425" s="239" t="s">
        <v>914</v>
      </c>
      <c r="C3425" s="692" t="s">
        <v>915</v>
      </c>
      <c r="D3425" s="689"/>
      <c r="E3425" s="689"/>
      <c r="F3425" s="149">
        <f>G3445</f>
        <v>47.192</v>
      </c>
      <c r="G3425" s="184" t="s">
        <v>127</v>
      </c>
      <c r="H3425" s="233">
        <v>44501</v>
      </c>
    </row>
    <row r="3426" spans="1:8" ht="12.75" customHeight="1">
      <c r="A3426" s="690" t="s">
        <v>395</v>
      </c>
      <c r="B3426" s="689"/>
      <c r="C3426" s="689"/>
      <c r="D3426" s="689"/>
      <c r="E3426" s="689"/>
      <c r="F3426" s="689"/>
      <c r="G3426" s="591"/>
      <c r="H3426" s="131"/>
    </row>
    <row r="3427" spans="1:8" ht="12.75" customHeight="1">
      <c r="A3427" s="152" t="s">
        <v>381</v>
      </c>
      <c r="B3427" s="152" t="s">
        <v>32</v>
      </c>
      <c r="C3427" s="153" t="s">
        <v>396</v>
      </c>
      <c r="D3427" s="152" t="s">
        <v>127</v>
      </c>
      <c r="E3427" s="154" t="s">
        <v>68</v>
      </c>
      <c r="F3427" s="155" t="s">
        <v>397</v>
      </c>
      <c r="G3427" s="155" t="s">
        <v>398</v>
      </c>
      <c r="H3427" s="131"/>
    </row>
    <row r="3428" spans="1:8" ht="12.75" customHeight="1">
      <c r="A3428" s="156" t="s">
        <v>93</v>
      </c>
      <c r="B3428" s="156">
        <v>4215</v>
      </c>
      <c r="C3428" s="240" t="s">
        <v>916</v>
      </c>
      <c r="D3428" s="156" t="s">
        <v>127</v>
      </c>
      <c r="E3428" s="187">
        <v>1</v>
      </c>
      <c r="F3428" s="159">
        <v>34.5</v>
      </c>
      <c r="G3428" s="159">
        <f>E3428*F3428</f>
        <v>34.5</v>
      </c>
      <c r="H3428" s="131"/>
    </row>
    <row r="3429" spans="1:8" ht="12.75" customHeight="1">
      <c r="A3429" s="156"/>
      <c r="B3429" s="156"/>
      <c r="C3429" s="234"/>
      <c r="D3429" s="156"/>
      <c r="E3429" s="187"/>
      <c r="F3429" s="159"/>
      <c r="G3429" s="159"/>
      <c r="H3429" s="131"/>
    </row>
    <row r="3430" spans="1:8" ht="12.75" customHeight="1">
      <c r="A3430" s="684" t="s">
        <v>399</v>
      </c>
      <c r="B3430" s="585"/>
      <c r="C3430" s="585"/>
      <c r="D3430" s="585"/>
      <c r="E3430" s="585"/>
      <c r="F3430" s="586"/>
      <c r="G3430" s="160">
        <f>SUM(G3428:G3429)</f>
        <v>34.5</v>
      </c>
      <c r="H3430" s="131"/>
    </row>
    <row r="3431" spans="1:8" ht="12.75" customHeight="1">
      <c r="A3431" s="161"/>
      <c r="B3431" s="162"/>
      <c r="C3431" s="163"/>
      <c r="D3431" s="164"/>
      <c r="E3431" s="165"/>
      <c r="F3431" s="166"/>
      <c r="G3431" s="167"/>
      <c r="H3431" s="131"/>
    </row>
    <row r="3432" spans="1:8" ht="12.75" customHeight="1">
      <c r="A3432" s="683" t="s">
        <v>386</v>
      </c>
      <c r="B3432" s="585"/>
      <c r="C3432" s="585"/>
      <c r="D3432" s="585"/>
      <c r="E3432" s="585"/>
      <c r="F3432" s="585"/>
      <c r="G3432" s="586"/>
      <c r="H3432" s="131"/>
    </row>
    <row r="3433" spans="1:8" ht="12.75" customHeight="1">
      <c r="A3433" s="152" t="s">
        <v>381</v>
      </c>
      <c r="B3433" s="152" t="s">
        <v>32</v>
      </c>
      <c r="C3433" s="153" t="s">
        <v>396</v>
      </c>
      <c r="D3433" s="152" t="s">
        <v>127</v>
      </c>
      <c r="E3433" s="154" t="s">
        <v>68</v>
      </c>
      <c r="F3433" s="155" t="s">
        <v>397</v>
      </c>
      <c r="G3433" s="155" t="s">
        <v>398</v>
      </c>
      <c r="H3433" s="131"/>
    </row>
    <row r="3434" spans="1:8" ht="12.75" customHeight="1">
      <c r="A3434" s="156" t="s">
        <v>93</v>
      </c>
      <c r="B3434" s="200">
        <v>10549</v>
      </c>
      <c r="C3434" s="157" t="s">
        <v>402</v>
      </c>
      <c r="D3434" s="156" t="s">
        <v>384</v>
      </c>
      <c r="E3434" s="159">
        <v>0.4</v>
      </c>
      <c r="F3434" s="159">
        <v>3.78</v>
      </c>
      <c r="G3434" s="159">
        <f t="shared" ref="G3434:G3437" si="114">E3434*F3434</f>
        <v>1.512</v>
      </c>
      <c r="H3434" s="131"/>
    </row>
    <row r="3435" spans="1:8" ht="12.75" customHeight="1">
      <c r="A3435" s="156" t="s">
        <v>93</v>
      </c>
      <c r="B3435" s="156">
        <v>10552</v>
      </c>
      <c r="C3435" s="157" t="s">
        <v>413</v>
      </c>
      <c r="D3435" s="156" t="s">
        <v>384</v>
      </c>
      <c r="E3435" s="159">
        <v>0.4</v>
      </c>
      <c r="F3435" s="159">
        <v>3.62</v>
      </c>
      <c r="G3435" s="159">
        <f t="shared" si="114"/>
        <v>1.4480000000000002</v>
      </c>
      <c r="H3435" s="131"/>
    </row>
    <row r="3436" spans="1:8" ht="12.75" customHeight="1">
      <c r="A3436" s="156" t="s">
        <v>76</v>
      </c>
      <c r="B3436" s="156">
        <v>2436</v>
      </c>
      <c r="C3436" s="157" t="s">
        <v>412</v>
      </c>
      <c r="D3436" s="156" t="s">
        <v>384</v>
      </c>
      <c r="E3436" s="159">
        <v>0.4</v>
      </c>
      <c r="F3436" s="159">
        <v>14.26</v>
      </c>
      <c r="G3436" s="159">
        <f t="shared" si="114"/>
        <v>5.7040000000000006</v>
      </c>
      <c r="H3436" s="131"/>
    </row>
    <row r="3437" spans="1:8" ht="12.75" customHeight="1">
      <c r="A3437" s="156" t="s">
        <v>76</v>
      </c>
      <c r="B3437" s="156">
        <v>6111</v>
      </c>
      <c r="C3437" s="157" t="s">
        <v>405</v>
      </c>
      <c r="D3437" s="156" t="s">
        <v>384</v>
      </c>
      <c r="E3437" s="159">
        <v>0.4</v>
      </c>
      <c r="F3437" s="159">
        <v>10.07</v>
      </c>
      <c r="G3437" s="159">
        <f t="shared" si="114"/>
        <v>4.0280000000000005</v>
      </c>
      <c r="H3437" s="131"/>
    </row>
    <row r="3438" spans="1:8" ht="12.75" customHeight="1">
      <c r="A3438" s="684" t="s">
        <v>399</v>
      </c>
      <c r="B3438" s="585"/>
      <c r="C3438" s="585"/>
      <c r="D3438" s="585"/>
      <c r="E3438" s="585"/>
      <c r="F3438" s="586"/>
      <c r="G3438" s="160">
        <f>SUM(G3434:G3437)</f>
        <v>12.692000000000002</v>
      </c>
      <c r="H3438" s="131"/>
    </row>
    <row r="3439" spans="1:8" ht="12.75" customHeight="1">
      <c r="A3439" s="161"/>
      <c r="B3439" s="162"/>
      <c r="C3439" s="168"/>
      <c r="D3439" s="162"/>
      <c r="E3439" s="169"/>
      <c r="F3439" s="170"/>
      <c r="G3439" s="167"/>
      <c r="H3439" s="131"/>
    </row>
    <row r="3440" spans="1:8" ht="12.75" customHeight="1">
      <c r="A3440" s="683" t="s">
        <v>400</v>
      </c>
      <c r="B3440" s="585"/>
      <c r="C3440" s="585"/>
      <c r="D3440" s="585"/>
      <c r="E3440" s="585"/>
      <c r="F3440" s="585"/>
      <c r="G3440" s="586"/>
      <c r="H3440" s="131"/>
    </row>
    <row r="3441" spans="1:8" ht="12.75" customHeight="1">
      <c r="A3441" s="152" t="s">
        <v>381</v>
      </c>
      <c r="B3441" s="152" t="s">
        <v>32</v>
      </c>
      <c r="C3441" s="153" t="s">
        <v>396</v>
      </c>
      <c r="D3441" s="152" t="s">
        <v>127</v>
      </c>
      <c r="E3441" s="154" t="s">
        <v>68</v>
      </c>
      <c r="F3441" s="155" t="s">
        <v>397</v>
      </c>
      <c r="G3441" s="155" t="s">
        <v>398</v>
      </c>
      <c r="H3441" s="131"/>
    </row>
    <row r="3442" spans="1:8" ht="12.75" customHeight="1">
      <c r="A3442" s="156"/>
      <c r="B3442" s="156"/>
      <c r="C3442" s="157" t="str">
        <f>IF(B3442="","",IF(A3442="SINAPI",VLOOKUP(B3442,#REF!,2,0),IF(A3442="COTAÇÃO",VLOOKUP(B3442,#REF!,2,0))))</f>
        <v/>
      </c>
      <c r="D3442" s="156" t="str">
        <f>IF(B3442="","",IF(A3442="SINAPI",VLOOKUP(B3442,#REF!,3,0),IF(A3442="COTAÇÃO",VLOOKUP(B3442,#REF!,3,0))))</f>
        <v/>
      </c>
      <c r="E3442" s="158"/>
      <c r="F3442" s="159" t="str">
        <f>IF(B3442="","",IF('Planilha Orçamentária'!$H$2="NÃO DESONERADO",(IF(A3442="SINAPI",VLOOKUP(B3442,#REF!,4,0),IF(A3442="ORSE",VLOOKUP(B3442,#REF!,4,0),IF(A3442="COTAÇÃO",VLOOKUP(B3442,#REF!,13,0))))),(IF(A3442="SINAPI",VLOOKUP(B3442,#REF!,4,0),IF(A3442="ORSE",VLOOKUP(B3442,#REF!,4,0),IF(A3442="COTAÇÃO",VLOOKUP(B3442,#REF!,13,0)))))))</f>
        <v/>
      </c>
      <c r="G3442" s="159" t="str">
        <f>IF(D3442="","",E3442*F3442)</f>
        <v/>
      </c>
      <c r="H3442" s="131"/>
    </row>
    <row r="3443" spans="1:8" ht="12.75" customHeight="1">
      <c r="A3443" s="684" t="s">
        <v>399</v>
      </c>
      <c r="B3443" s="585"/>
      <c r="C3443" s="585"/>
      <c r="D3443" s="585"/>
      <c r="E3443" s="585"/>
      <c r="F3443" s="586"/>
      <c r="G3443" s="160">
        <f>SUM(G3442)</f>
        <v>0</v>
      </c>
      <c r="H3443" s="131"/>
    </row>
    <row r="3444" spans="1:8" ht="12.75" customHeight="1">
      <c r="A3444" s="161"/>
      <c r="B3444" s="162"/>
      <c r="C3444" s="171"/>
      <c r="D3444" s="172"/>
      <c r="E3444" s="173"/>
      <c r="F3444" s="174"/>
      <c r="G3444" s="175"/>
      <c r="H3444" s="131"/>
    </row>
    <row r="3445" spans="1:8" ht="12.75" customHeight="1">
      <c r="A3445" s="685" t="s">
        <v>401</v>
      </c>
      <c r="B3445" s="585"/>
      <c r="C3445" s="585"/>
      <c r="D3445" s="585"/>
      <c r="E3445" s="585"/>
      <c r="F3445" s="686"/>
      <c r="G3445" s="176">
        <f>SUM(G3430,G3438,G3443)</f>
        <v>47.192</v>
      </c>
      <c r="H3445" s="131"/>
    </row>
    <row r="3446" spans="1:8" ht="12.75" customHeight="1">
      <c r="A3446" s="10"/>
      <c r="B3446" s="10"/>
      <c r="C3446" s="10"/>
      <c r="D3446" s="10"/>
      <c r="E3446" s="231"/>
      <c r="F3446" s="232"/>
      <c r="G3446" s="232"/>
      <c r="H3446" s="131"/>
    </row>
    <row r="3447" spans="1:8" ht="12.75" customHeight="1">
      <c r="A3447" s="10"/>
      <c r="B3447" s="10"/>
      <c r="C3447" s="10"/>
      <c r="D3447" s="10"/>
      <c r="E3447" s="231"/>
      <c r="F3447" s="232"/>
      <c r="G3447" s="232"/>
      <c r="H3447" s="131"/>
    </row>
    <row r="3448" spans="1:8" ht="12.75" customHeight="1">
      <c r="A3448" s="144" t="s">
        <v>32</v>
      </c>
      <c r="B3448" s="144" t="s">
        <v>24</v>
      </c>
      <c r="C3448" s="691" t="s">
        <v>67</v>
      </c>
      <c r="D3448" s="589"/>
      <c r="E3448" s="589"/>
      <c r="F3448" s="596"/>
      <c r="G3448" s="146" t="s">
        <v>27</v>
      </c>
      <c r="H3448" s="131" t="s">
        <v>93</v>
      </c>
    </row>
    <row r="3449" spans="1:8" ht="12.75" customHeight="1">
      <c r="A3449" s="186">
        <v>726</v>
      </c>
      <c r="B3449" s="239" t="s">
        <v>917</v>
      </c>
      <c r="C3449" s="692" t="s">
        <v>918</v>
      </c>
      <c r="D3449" s="689"/>
      <c r="E3449" s="689"/>
      <c r="F3449" s="149">
        <f>G3469</f>
        <v>4.8384</v>
      </c>
      <c r="G3449" s="184" t="s">
        <v>127</v>
      </c>
      <c r="H3449" s="233">
        <v>44501</v>
      </c>
    </row>
    <row r="3450" spans="1:8" ht="12.75" customHeight="1">
      <c r="A3450" s="690" t="s">
        <v>395</v>
      </c>
      <c r="B3450" s="689"/>
      <c r="C3450" s="689"/>
      <c r="D3450" s="689"/>
      <c r="E3450" s="689"/>
      <c r="F3450" s="689"/>
      <c r="G3450" s="591"/>
      <c r="H3450" s="131"/>
    </row>
    <row r="3451" spans="1:8" ht="12.75" customHeight="1">
      <c r="A3451" s="152" t="s">
        <v>381</v>
      </c>
      <c r="B3451" s="152" t="s">
        <v>32</v>
      </c>
      <c r="C3451" s="153" t="s">
        <v>396</v>
      </c>
      <c r="D3451" s="152" t="s">
        <v>127</v>
      </c>
      <c r="E3451" s="154" t="s">
        <v>68</v>
      </c>
      <c r="F3451" s="155" t="s">
        <v>397</v>
      </c>
      <c r="G3451" s="155" t="s">
        <v>398</v>
      </c>
      <c r="H3451" s="131"/>
    </row>
    <row r="3452" spans="1:8" ht="12.75" customHeight="1">
      <c r="A3452" s="156" t="s">
        <v>93</v>
      </c>
      <c r="B3452" s="156">
        <v>2205</v>
      </c>
      <c r="C3452" s="240" t="s">
        <v>919</v>
      </c>
      <c r="D3452" s="156" t="s">
        <v>127</v>
      </c>
      <c r="E3452" s="187">
        <v>1</v>
      </c>
      <c r="F3452" s="159">
        <v>2.2999999999999998</v>
      </c>
      <c r="G3452" s="159">
        <f>E3452*F3452</f>
        <v>2.2999999999999998</v>
      </c>
      <c r="H3452" s="131"/>
    </row>
    <row r="3453" spans="1:8" ht="12.75" customHeight="1">
      <c r="A3453" s="156"/>
      <c r="B3453" s="156"/>
      <c r="C3453" s="234"/>
      <c r="D3453" s="156"/>
      <c r="E3453" s="187"/>
      <c r="F3453" s="159"/>
      <c r="G3453" s="159"/>
      <c r="H3453" s="131"/>
    </row>
    <row r="3454" spans="1:8" ht="12.75" customHeight="1">
      <c r="A3454" s="684" t="s">
        <v>399</v>
      </c>
      <c r="B3454" s="585"/>
      <c r="C3454" s="585"/>
      <c r="D3454" s="585"/>
      <c r="E3454" s="585"/>
      <c r="F3454" s="586"/>
      <c r="G3454" s="160">
        <f>SUM(G3452:G3453)</f>
        <v>2.2999999999999998</v>
      </c>
      <c r="H3454" s="131"/>
    </row>
    <row r="3455" spans="1:8" ht="12.75" customHeight="1">
      <c r="A3455" s="161"/>
      <c r="B3455" s="162"/>
      <c r="C3455" s="163"/>
      <c r="D3455" s="164"/>
      <c r="E3455" s="165"/>
      <c r="F3455" s="166"/>
      <c r="G3455" s="167"/>
      <c r="H3455" s="131"/>
    </row>
    <row r="3456" spans="1:8" ht="12.75" customHeight="1">
      <c r="A3456" s="683" t="s">
        <v>386</v>
      </c>
      <c r="B3456" s="585"/>
      <c r="C3456" s="585"/>
      <c r="D3456" s="585"/>
      <c r="E3456" s="585"/>
      <c r="F3456" s="585"/>
      <c r="G3456" s="586"/>
      <c r="H3456" s="131"/>
    </row>
    <row r="3457" spans="1:8" ht="12.75" customHeight="1">
      <c r="A3457" s="152" t="s">
        <v>381</v>
      </c>
      <c r="B3457" s="152" t="s">
        <v>32</v>
      </c>
      <c r="C3457" s="153" t="s">
        <v>396</v>
      </c>
      <c r="D3457" s="152" t="s">
        <v>127</v>
      </c>
      <c r="E3457" s="154" t="s">
        <v>68</v>
      </c>
      <c r="F3457" s="155" t="s">
        <v>397</v>
      </c>
      <c r="G3457" s="155" t="s">
        <v>398</v>
      </c>
      <c r="H3457" s="131"/>
    </row>
    <row r="3458" spans="1:8" ht="12.75" customHeight="1">
      <c r="A3458" s="156" t="s">
        <v>93</v>
      </c>
      <c r="B3458" s="200">
        <v>10549</v>
      </c>
      <c r="C3458" s="157" t="s">
        <v>402</v>
      </c>
      <c r="D3458" s="156" t="s">
        <v>384</v>
      </c>
      <c r="E3458" s="159">
        <v>0.08</v>
      </c>
      <c r="F3458" s="159">
        <v>3.78</v>
      </c>
      <c r="G3458" s="159">
        <f t="shared" ref="G3458:G3461" si="115">E3458*F3458</f>
        <v>0.3024</v>
      </c>
      <c r="H3458" s="131"/>
    </row>
    <row r="3459" spans="1:8" ht="12.75" customHeight="1">
      <c r="A3459" s="156" t="s">
        <v>93</v>
      </c>
      <c r="B3459" s="156">
        <v>10552</v>
      </c>
      <c r="C3459" s="157" t="s">
        <v>413</v>
      </c>
      <c r="D3459" s="156" t="s">
        <v>384</v>
      </c>
      <c r="E3459" s="159">
        <v>0.08</v>
      </c>
      <c r="F3459" s="159">
        <v>3.62</v>
      </c>
      <c r="G3459" s="159">
        <f t="shared" si="115"/>
        <v>0.28960000000000002</v>
      </c>
      <c r="H3459" s="131"/>
    </row>
    <row r="3460" spans="1:8" ht="12.75" customHeight="1">
      <c r="A3460" s="156" t="s">
        <v>76</v>
      </c>
      <c r="B3460" s="156">
        <v>2436</v>
      </c>
      <c r="C3460" s="157" t="s">
        <v>412</v>
      </c>
      <c r="D3460" s="156" t="s">
        <v>384</v>
      </c>
      <c r="E3460" s="159">
        <v>0.08</v>
      </c>
      <c r="F3460" s="159">
        <v>14.26</v>
      </c>
      <c r="G3460" s="159">
        <f t="shared" si="115"/>
        <v>1.1408</v>
      </c>
      <c r="H3460" s="131"/>
    </row>
    <row r="3461" spans="1:8" ht="12.75" customHeight="1">
      <c r="A3461" s="156" t="s">
        <v>76</v>
      </c>
      <c r="B3461" s="156">
        <v>6111</v>
      </c>
      <c r="C3461" s="157" t="s">
        <v>405</v>
      </c>
      <c r="D3461" s="156" t="s">
        <v>384</v>
      </c>
      <c r="E3461" s="159">
        <v>0.08</v>
      </c>
      <c r="F3461" s="159">
        <v>10.07</v>
      </c>
      <c r="G3461" s="159">
        <f t="shared" si="115"/>
        <v>0.80560000000000009</v>
      </c>
      <c r="H3461" s="131"/>
    </row>
    <row r="3462" spans="1:8" ht="12.75" customHeight="1">
      <c r="A3462" s="684" t="s">
        <v>399</v>
      </c>
      <c r="B3462" s="585"/>
      <c r="C3462" s="585"/>
      <c r="D3462" s="585"/>
      <c r="E3462" s="585"/>
      <c r="F3462" s="586"/>
      <c r="G3462" s="160">
        <f>SUM(G3458:G3461)</f>
        <v>2.5384000000000002</v>
      </c>
      <c r="H3462" s="131"/>
    </row>
    <row r="3463" spans="1:8" ht="12.75" customHeight="1">
      <c r="A3463" s="161"/>
      <c r="B3463" s="162"/>
      <c r="C3463" s="168"/>
      <c r="D3463" s="162"/>
      <c r="E3463" s="169"/>
      <c r="F3463" s="170"/>
      <c r="G3463" s="167"/>
      <c r="H3463" s="131"/>
    </row>
    <row r="3464" spans="1:8" ht="12.75" customHeight="1">
      <c r="A3464" s="683" t="s">
        <v>400</v>
      </c>
      <c r="B3464" s="585"/>
      <c r="C3464" s="585"/>
      <c r="D3464" s="585"/>
      <c r="E3464" s="585"/>
      <c r="F3464" s="585"/>
      <c r="G3464" s="586"/>
      <c r="H3464" s="131"/>
    </row>
    <row r="3465" spans="1:8" ht="12.75" customHeight="1">
      <c r="A3465" s="152" t="s">
        <v>381</v>
      </c>
      <c r="B3465" s="152" t="s">
        <v>32</v>
      </c>
      <c r="C3465" s="153" t="s">
        <v>396</v>
      </c>
      <c r="D3465" s="152" t="s">
        <v>127</v>
      </c>
      <c r="E3465" s="154" t="s">
        <v>68</v>
      </c>
      <c r="F3465" s="155" t="s">
        <v>397</v>
      </c>
      <c r="G3465" s="155" t="s">
        <v>398</v>
      </c>
      <c r="H3465" s="131"/>
    </row>
    <row r="3466" spans="1:8" ht="12.75" customHeight="1">
      <c r="A3466" s="156"/>
      <c r="B3466" s="156"/>
      <c r="C3466" s="157" t="str">
        <f>IF(B3466="","",IF(A3466="SINAPI",VLOOKUP(B3466,#REF!,2,0),IF(A3466="COTAÇÃO",VLOOKUP(B3466,#REF!,2,0))))</f>
        <v/>
      </c>
      <c r="D3466" s="156" t="str">
        <f>IF(B3466="","",IF(A3466="SINAPI",VLOOKUP(B3466,#REF!,3,0),IF(A3466="COTAÇÃO",VLOOKUP(B3466,#REF!,3,0))))</f>
        <v/>
      </c>
      <c r="E3466" s="158"/>
      <c r="F3466" s="159" t="str">
        <f>IF(B3466="","",IF('Planilha Orçamentária'!$H$2="NÃO DESONERADO",(IF(A3466="SINAPI",VLOOKUP(B3466,#REF!,4,0),IF(A3466="ORSE",VLOOKUP(B3466,#REF!,4,0),IF(A3466="COTAÇÃO",VLOOKUP(B3466,#REF!,13,0))))),(IF(A3466="SINAPI",VLOOKUP(B3466,#REF!,4,0),IF(A3466="ORSE",VLOOKUP(B3466,#REF!,4,0),IF(A3466="COTAÇÃO",VLOOKUP(B3466,#REF!,13,0)))))))</f>
        <v/>
      </c>
      <c r="G3466" s="159" t="str">
        <f>IF(D3466="","",E3466*F3466)</f>
        <v/>
      </c>
      <c r="H3466" s="131"/>
    </row>
    <row r="3467" spans="1:8" ht="12.75" customHeight="1">
      <c r="A3467" s="684" t="s">
        <v>399</v>
      </c>
      <c r="B3467" s="585"/>
      <c r="C3467" s="585"/>
      <c r="D3467" s="585"/>
      <c r="E3467" s="585"/>
      <c r="F3467" s="586"/>
      <c r="G3467" s="160">
        <f>SUM(G3466)</f>
        <v>0</v>
      </c>
      <c r="H3467" s="131"/>
    </row>
    <row r="3468" spans="1:8" ht="12.75" customHeight="1">
      <c r="A3468" s="161"/>
      <c r="B3468" s="162"/>
      <c r="C3468" s="171"/>
      <c r="D3468" s="172"/>
      <c r="E3468" s="173"/>
      <c r="F3468" s="174"/>
      <c r="G3468" s="175"/>
      <c r="H3468" s="131"/>
    </row>
    <row r="3469" spans="1:8" ht="12.75" customHeight="1">
      <c r="A3469" s="685" t="s">
        <v>401</v>
      </c>
      <c r="B3469" s="585"/>
      <c r="C3469" s="585"/>
      <c r="D3469" s="585"/>
      <c r="E3469" s="585"/>
      <c r="F3469" s="686"/>
      <c r="G3469" s="176">
        <f>SUM(G3454,G3462,G3467)</f>
        <v>4.8384</v>
      </c>
      <c r="H3469" s="131"/>
    </row>
    <row r="3470" spans="1:8" ht="12.75" customHeight="1">
      <c r="A3470" s="10"/>
      <c r="B3470" s="10"/>
      <c r="C3470" s="10"/>
      <c r="D3470" s="10"/>
      <c r="E3470" s="231"/>
      <c r="F3470" s="232"/>
      <c r="G3470" s="232"/>
      <c r="H3470" s="131"/>
    </row>
    <row r="3471" spans="1:8" ht="12.75" customHeight="1">
      <c r="A3471" s="10"/>
      <c r="B3471" s="10"/>
      <c r="C3471" s="10"/>
      <c r="D3471" s="10"/>
      <c r="E3471" s="231"/>
      <c r="F3471" s="232"/>
      <c r="G3471" s="232"/>
      <c r="H3471" s="131"/>
    </row>
    <row r="3472" spans="1:8" ht="12.75" customHeight="1">
      <c r="A3472" s="144" t="s">
        <v>32</v>
      </c>
      <c r="B3472" s="144" t="s">
        <v>24</v>
      </c>
      <c r="C3472" s="691" t="s">
        <v>67</v>
      </c>
      <c r="D3472" s="589"/>
      <c r="E3472" s="589"/>
      <c r="F3472" s="596"/>
      <c r="G3472" s="146" t="s">
        <v>27</v>
      </c>
      <c r="H3472" s="131" t="s">
        <v>93</v>
      </c>
    </row>
    <row r="3473" spans="1:8" ht="12.75" customHeight="1">
      <c r="A3473" s="186">
        <v>724</v>
      </c>
      <c r="B3473" s="239" t="s">
        <v>920</v>
      </c>
      <c r="C3473" s="692" t="s">
        <v>921</v>
      </c>
      <c r="D3473" s="689"/>
      <c r="E3473" s="689"/>
      <c r="F3473" s="149">
        <f>G3493</f>
        <v>7.9075999999999995</v>
      </c>
      <c r="G3473" s="184" t="s">
        <v>127</v>
      </c>
      <c r="H3473" s="233">
        <v>44501</v>
      </c>
    </row>
    <row r="3474" spans="1:8" ht="12.75" customHeight="1">
      <c r="A3474" s="690" t="s">
        <v>395</v>
      </c>
      <c r="B3474" s="689"/>
      <c r="C3474" s="689"/>
      <c r="D3474" s="689"/>
      <c r="E3474" s="689"/>
      <c r="F3474" s="689"/>
      <c r="G3474" s="591"/>
      <c r="H3474" s="131"/>
    </row>
    <row r="3475" spans="1:8" ht="12.75" customHeight="1">
      <c r="A3475" s="152" t="s">
        <v>381</v>
      </c>
      <c r="B3475" s="152" t="s">
        <v>32</v>
      </c>
      <c r="C3475" s="153" t="s">
        <v>396</v>
      </c>
      <c r="D3475" s="152" t="s">
        <v>127</v>
      </c>
      <c r="E3475" s="154" t="s">
        <v>68</v>
      </c>
      <c r="F3475" s="155" t="s">
        <v>397</v>
      </c>
      <c r="G3475" s="155" t="s">
        <v>398</v>
      </c>
      <c r="H3475" s="131"/>
    </row>
    <row r="3476" spans="1:8" ht="12.75" customHeight="1">
      <c r="A3476" s="156" t="s">
        <v>93</v>
      </c>
      <c r="B3476" s="156">
        <v>2001</v>
      </c>
      <c r="C3476" s="240" t="s">
        <v>922</v>
      </c>
      <c r="D3476" s="156" t="s">
        <v>127</v>
      </c>
      <c r="E3476" s="187">
        <v>1</v>
      </c>
      <c r="F3476" s="159">
        <v>4.0999999999999996</v>
      </c>
      <c r="G3476" s="159">
        <f>E3476*F3476</f>
        <v>4.0999999999999996</v>
      </c>
      <c r="H3476" s="131"/>
    </row>
    <row r="3477" spans="1:8" ht="12.75" customHeight="1">
      <c r="A3477" s="156"/>
      <c r="B3477" s="156"/>
      <c r="C3477" s="234"/>
      <c r="D3477" s="156"/>
      <c r="E3477" s="187"/>
      <c r="F3477" s="159"/>
      <c r="G3477" s="159"/>
      <c r="H3477" s="131"/>
    </row>
    <row r="3478" spans="1:8" ht="12.75" customHeight="1">
      <c r="A3478" s="684" t="s">
        <v>399</v>
      </c>
      <c r="B3478" s="585"/>
      <c r="C3478" s="585"/>
      <c r="D3478" s="585"/>
      <c r="E3478" s="585"/>
      <c r="F3478" s="586"/>
      <c r="G3478" s="160">
        <f>SUM(G3476:G3477)</f>
        <v>4.0999999999999996</v>
      </c>
      <c r="H3478" s="131"/>
    </row>
    <row r="3479" spans="1:8" ht="12.75" customHeight="1">
      <c r="A3479" s="161"/>
      <c r="B3479" s="162"/>
      <c r="C3479" s="163"/>
      <c r="D3479" s="164"/>
      <c r="E3479" s="165"/>
      <c r="F3479" s="166"/>
      <c r="G3479" s="167"/>
      <c r="H3479" s="131"/>
    </row>
    <row r="3480" spans="1:8" ht="12.75" customHeight="1">
      <c r="A3480" s="683" t="s">
        <v>386</v>
      </c>
      <c r="B3480" s="585"/>
      <c r="C3480" s="585"/>
      <c r="D3480" s="585"/>
      <c r="E3480" s="585"/>
      <c r="F3480" s="585"/>
      <c r="G3480" s="586"/>
      <c r="H3480" s="131"/>
    </row>
    <row r="3481" spans="1:8" ht="12.75" customHeight="1">
      <c r="A3481" s="152" t="s">
        <v>381</v>
      </c>
      <c r="B3481" s="152" t="s">
        <v>32</v>
      </c>
      <c r="C3481" s="153" t="s">
        <v>396</v>
      </c>
      <c r="D3481" s="152" t="s">
        <v>127</v>
      </c>
      <c r="E3481" s="154" t="s">
        <v>68</v>
      </c>
      <c r="F3481" s="155" t="s">
        <v>397</v>
      </c>
      <c r="G3481" s="155" t="s">
        <v>398</v>
      </c>
      <c r="H3481" s="131"/>
    </row>
    <row r="3482" spans="1:8" ht="12.75" customHeight="1">
      <c r="A3482" s="156" t="s">
        <v>93</v>
      </c>
      <c r="B3482" s="200">
        <v>10549</v>
      </c>
      <c r="C3482" s="157" t="s">
        <v>402</v>
      </c>
      <c r="D3482" s="156" t="s">
        <v>384</v>
      </c>
      <c r="E3482" s="159">
        <v>0.12</v>
      </c>
      <c r="F3482" s="159">
        <v>3.78</v>
      </c>
      <c r="G3482" s="159">
        <f t="shared" ref="G3482:G3485" si="116">E3482*F3482</f>
        <v>0.45359999999999995</v>
      </c>
      <c r="H3482" s="131"/>
    </row>
    <row r="3483" spans="1:8" ht="12.75" customHeight="1">
      <c r="A3483" s="156" t="s">
        <v>93</v>
      </c>
      <c r="B3483" s="156">
        <v>10552</v>
      </c>
      <c r="C3483" s="157" t="s">
        <v>413</v>
      </c>
      <c r="D3483" s="156" t="s">
        <v>384</v>
      </c>
      <c r="E3483" s="159">
        <v>0.12</v>
      </c>
      <c r="F3483" s="159">
        <v>3.62</v>
      </c>
      <c r="G3483" s="159">
        <f t="shared" si="116"/>
        <v>0.43440000000000001</v>
      </c>
      <c r="H3483" s="131"/>
    </row>
    <row r="3484" spans="1:8" ht="12.75" customHeight="1">
      <c r="A3484" s="156" t="s">
        <v>76</v>
      </c>
      <c r="B3484" s="156">
        <v>2436</v>
      </c>
      <c r="C3484" s="157" t="s">
        <v>412</v>
      </c>
      <c r="D3484" s="156" t="s">
        <v>384</v>
      </c>
      <c r="E3484" s="159">
        <v>0.12</v>
      </c>
      <c r="F3484" s="159">
        <v>14.26</v>
      </c>
      <c r="G3484" s="159">
        <f t="shared" si="116"/>
        <v>1.7111999999999998</v>
      </c>
      <c r="H3484" s="131"/>
    </row>
    <row r="3485" spans="1:8" ht="12.75" customHeight="1">
      <c r="A3485" s="156" t="s">
        <v>76</v>
      </c>
      <c r="B3485" s="156">
        <v>6111</v>
      </c>
      <c r="C3485" s="157" t="s">
        <v>405</v>
      </c>
      <c r="D3485" s="156" t="s">
        <v>384</v>
      </c>
      <c r="E3485" s="159">
        <v>0.12</v>
      </c>
      <c r="F3485" s="159">
        <v>10.07</v>
      </c>
      <c r="G3485" s="159">
        <f t="shared" si="116"/>
        <v>1.2083999999999999</v>
      </c>
      <c r="H3485" s="131"/>
    </row>
    <row r="3486" spans="1:8" ht="12.75" customHeight="1">
      <c r="A3486" s="684" t="s">
        <v>399</v>
      </c>
      <c r="B3486" s="585"/>
      <c r="C3486" s="585"/>
      <c r="D3486" s="585"/>
      <c r="E3486" s="585"/>
      <c r="F3486" s="586"/>
      <c r="G3486" s="160">
        <f>SUM(G3482:G3485)</f>
        <v>3.8075999999999999</v>
      </c>
      <c r="H3486" s="131"/>
    </row>
    <row r="3487" spans="1:8" ht="12.75" customHeight="1">
      <c r="A3487" s="161"/>
      <c r="B3487" s="162"/>
      <c r="C3487" s="168"/>
      <c r="D3487" s="162"/>
      <c r="E3487" s="169"/>
      <c r="F3487" s="170"/>
      <c r="G3487" s="167"/>
      <c r="H3487" s="131"/>
    </row>
    <row r="3488" spans="1:8" ht="12.75" customHeight="1">
      <c r="A3488" s="683" t="s">
        <v>400</v>
      </c>
      <c r="B3488" s="585"/>
      <c r="C3488" s="585"/>
      <c r="D3488" s="585"/>
      <c r="E3488" s="585"/>
      <c r="F3488" s="585"/>
      <c r="G3488" s="586"/>
      <c r="H3488" s="131"/>
    </row>
    <row r="3489" spans="1:8" ht="12.75" customHeight="1">
      <c r="A3489" s="152" t="s">
        <v>381</v>
      </c>
      <c r="B3489" s="152" t="s">
        <v>32</v>
      </c>
      <c r="C3489" s="153" t="s">
        <v>396</v>
      </c>
      <c r="D3489" s="152" t="s">
        <v>127</v>
      </c>
      <c r="E3489" s="154" t="s">
        <v>68</v>
      </c>
      <c r="F3489" s="155" t="s">
        <v>397</v>
      </c>
      <c r="G3489" s="155" t="s">
        <v>398</v>
      </c>
      <c r="H3489" s="131"/>
    </row>
    <row r="3490" spans="1:8" ht="12.75" customHeight="1">
      <c r="A3490" s="156"/>
      <c r="B3490" s="156"/>
      <c r="C3490" s="157" t="str">
        <f>IF(B3490="","",IF(A3490="SINAPI",VLOOKUP(B3490,#REF!,2,0),IF(A3490="COTAÇÃO",VLOOKUP(B3490,#REF!,2,0))))</f>
        <v/>
      </c>
      <c r="D3490" s="156" t="str">
        <f>IF(B3490="","",IF(A3490="SINAPI",VLOOKUP(B3490,#REF!,3,0),IF(A3490="COTAÇÃO",VLOOKUP(B3490,#REF!,3,0))))</f>
        <v/>
      </c>
      <c r="E3490" s="158"/>
      <c r="F3490" s="159" t="str">
        <f>IF(B3490="","",IF('Planilha Orçamentária'!$H$2="NÃO DESONERADO",(IF(A3490="SINAPI",VLOOKUP(B3490,#REF!,4,0),IF(A3490="ORSE",VLOOKUP(B3490,#REF!,4,0),IF(A3490="COTAÇÃO",VLOOKUP(B3490,#REF!,13,0))))),(IF(A3490="SINAPI",VLOOKUP(B3490,#REF!,4,0),IF(A3490="ORSE",VLOOKUP(B3490,#REF!,4,0),IF(A3490="COTAÇÃO",VLOOKUP(B3490,#REF!,13,0)))))))</f>
        <v/>
      </c>
      <c r="G3490" s="159" t="str">
        <f>IF(D3490="","",E3490*F3490)</f>
        <v/>
      </c>
      <c r="H3490" s="131"/>
    </row>
    <row r="3491" spans="1:8" ht="12.75" customHeight="1">
      <c r="A3491" s="684" t="s">
        <v>399</v>
      </c>
      <c r="B3491" s="585"/>
      <c r="C3491" s="585"/>
      <c r="D3491" s="585"/>
      <c r="E3491" s="585"/>
      <c r="F3491" s="586"/>
      <c r="G3491" s="160">
        <f>SUM(G3490)</f>
        <v>0</v>
      </c>
      <c r="H3491" s="131"/>
    </row>
    <row r="3492" spans="1:8" ht="12.75" customHeight="1">
      <c r="A3492" s="161"/>
      <c r="B3492" s="162"/>
      <c r="C3492" s="171"/>
      <c r="D3492" s="172"/>
      <c r="E3492" s="173"/>
      <c r="F3492" s="174"/>
      <c r="G3492" s="175"/>
      <c r="H3492" s="131"/>
    </row>
    <row r="3493" spans="1:8" ht="12.75" customHeight="1">
      <c r="A3493" s="685" t="s">
        <v>401</v>
      </c>
      <c r="B3493" s="585"/>
      <c r="C3493" s="585"/>
      <c r="D3493" s="585"/>
      <c r="E3493" s="585"/>
      <c r="F3493" s="686"/>
      <c r="G3493" s="176">
        <f>SUM(G3478,G3486,G3491)</f>
        <v>7.9075999999999995</v>
      </c>
      <c r="H3493" s="131"/>
    </row>
    <row r="3494" spans="1:8" ht="12.75" customHeight="1">
      <c r="A3494" s="10"/>
      <c r="B3494" s="10"/>
      <c r="C3494" s="10"/>
      <c r="D3494" s="10"/>
      <c r="E3494" s="231"/>
      <c r="F3494" s="232"/>
      <c r="G3494" s="232"/>
      <c r="H3494" s="131"/>
    </row>
    <row r="3495" spans="1:8" ht="12.75" customHeight="1">
      <c r="A3495" s="10"/>
      <c r="B3495" s="10"/>
      <c r="C3495" s="10"/>
      <c r="D3495" s="10"/>
      <c r="E3495" s="231"/>
      <c r="F3495" s="232"/>
      <c r="G3495" s="232"/>
      <c r="H3495" s="131"/>
    </row>
    <row r="3496" spans="1:8" ht="12.75" customHeight="1">
      <c r="A3496" s="144" t="s">
        <v>32</v>
      </c>
      <c r="B3496" s="144" t="s">
        <v>24</v>
      </c>
      <c r="C3496" s="691" t="s">
        <v>67</v>
      </c>
      <c r="D3496" s="589"/>
      <c r="E3496" s="589"/>
      <c r="F3496" s="596"/>
      <c r="G3496" s="146" t="s">
        <v>27</v>
      </c>
      <c r="H3496" s="131" t="s">
        <v>93</v>
      </c>
    </row>
    <row r="3497" spans="1:8" ht="12.75" customHeight="1">
      <c r="A3497" s="186">
        <v>725</v>
      </c>
      <c r="B3497" s="239" t="s">
        <v>923</v>
      </c>
      <c r="C3497" s="692" t="s">
        <v>924</v>
      </c>
      <c r="D3497" s="689"/>
      <c r="E3497" s="689"/>
      <c r="F3497" s="149">
        <f>G3517</f>
        <v>9.0076000000000001</v>
      </c>
      <c r="G3497" s="184" t="s">
        <v>127</v>
      </c>
      <c r="H3497" s="233">
        <v>44501</v>
      </c>
    </row>
    <row r="3498" spans="1:8" ht="12.75" customHeight="1">
      <c r="A3498" s="690" t="s">
        <v>395</v>
      </c>
      <c r="B3498" s="689"/>
      <c r="C3498" s="689"/>
      <c r="D3498" s="689"/>
      <c r="E3498" s="689"/>
      <c r="F3498" s="689"/>
      <c r="G3498" s="591"/>
      <c r="H3498" s="131"/>
    </row>
    <row r="3499" spans="1:8" ht="12.75" customHeight="1">
      <c r="A3499" s="152" t="s">
        <v>381</v>
      </c>
      <c r="B3499" s="152" t="s">
        <v>32</v>
      </c>
      <c r="C3499" s="153" t="s">
        <v>396</v>
      </c>
      <c r="D3499" s="152" t="s">
        <v>127</v>
      </c>
      <c r="E3499" s="154" t="s">
        <v>68</v>
      </c>
      <c r="F3499" s="155" t="s">
        <v>397</v>
      </c>
      <c r="G3499" s="155" t="s">
        <v>398</v>
      </c>
      <c r="H3499" s="131"/>
    </row>
    <row r="3500" spans="1:8" ht="12.75" customHeight="1">
      <c r="A3500" s="156" t="s">
        <v>93</v>
      </c>
      <c r="B3500" s="156">
        <v>2000</v>
      </c>
      <c r="C3500" s="240" t="s">
        <v>925</v>
      </c>
      <c r="D3500" s="156" t="s">
        <v>127</v>
      </c>
      <c r="E3500" s="187">
        <v>1</v>
      </c>
      <c r="F3500" s="159">
        <v>5.2</v>
      </c>
      <c r="G3500" s="159">
        <f>E3500*F3500</f>
        <v>5.2</v>
      </c>
      <c r="H3500" s="131"/>
    </row>
    <row r="3501" spans="1:8" ht="12.75" customHeight="1">
      <c r="A3501" s="156"/>
      <c r="B3501" s="156"/>
      <c r="C3501" s="234"/>
      <c r="D3501" s="156"/>
      <c r="E3501" s="187"/>
      <c r="F3501" s="159"/>
      <c r="G3501" s="159"/>
      <c r="H3501" s="131"/>
    </row>
    <row r="3502" spans="1:8" ht="12.75" customHeight="1">
      <c r="A3502" s="684" t="s">
        <v>399</v>
      </c>
      <c r="B3502" s="585"/>
      <c r="C3502" s="585"/>
      <c r="D3502" s="585"/>
      <c r="E3502" s="585"/>
      <c r="F3502" s="586"/>
      <c r="G3502" s="160">
        <f>SUM(G3500:G3501)</f>
        <v>5.2</v>
      </c>
      <c r="H3502" s="131"/>
    </row>
    <row r="3503" spans="1:8" ht="12.75" customHeight="1">
      <c r="A3503" s="161"/>
      <c r="B3503" s="162"/>
      <c r="C3503" s="163"/>
      <c r="D3503" s="164"/>
      <c r="E3503" s="165"/>
      <c r="F3503" s="166"/>
      <c r="G3503" s="167"/>
      <c r="H3503" s="131"/>
    </row>
    <row r="3504" spans="1:8" ht="12.75" customHeight="1">
      <c r="A3504" s="683" t="s">
        <v>386</v>
      </c>
      <c r="B3504" s="585"/>
      <c r="C3504" s="585"/>
      <c r="D3504" s="585"/>
      <c r="E3504" s="585"/>
      <c r="F3504" s="585"/>
      <c r="G3504" s="586"/>
      <c r="H3504" s="131"/>
    </row>
    <row r="3505" spans="1:8" ht="12.75" customHeight="1">
      <c r="A3505" s="152" t="s">
        <v>381</v>
      </c>
      <c r="B3505" s="152" t="s">
        <v>32</v>
      </c>
      <c r="C3505" s="153" t="s">
        <v>396</v>
      </c>
      <c r="D3505" s="152" t="s">
        <v>127</v>
      </c>
      <c r="E3505" s="154" t="s">
        <v>68</v>
      </c>
      <c r="F3505" s="155" t="s">
        <v>397</v>
      </c>
      <c r="G3505" s="155" t="s">
        <v>398</v>
      </c>
      <c r="H3505" s="131"/>
    </row>
    <row r="3506" spans="1:8" ht="12.75" customHeight="1">
      <c r="A3506" s="156" t="s">
        <v>93</v>
      </c>
      <c r="B3506" s="200">
        <v>10549</v>
      </c>
      <c r="C3506" s="157" t="s">
        <v>402</v>
      </c>
      <c r="D3506" s="156" t="s">
        <v>384</v>
      </c>
      <c r="E3506" s="159">
        <v>0.12</v>
      </c>
      <c r="F3506" s="159">
        <v>3.78</v>
      </c>
      <c r="G3506" s="159">
        <f t="shared" ref="G3506:G3509" si="117">E3506*F3506</f>
        <v>0.45359999999999995</v>
      </c>
      <c r="H3506" s="131"/>
    </row>
    <row r="3507" spans="1:8" ht="12.75" customHeight="1">
      <c r="A3507" s="156" t="s">
        <v>93</v>
      </c>
      <c r="B3507" s="156">
        <v>10552</v>
      </c>
      <c r="C3507" s="157" t="s">
        <v>413</v>
      </c>
      <c r="D3507" s="156" t="s">
        <v>384</v>
      </c>
      <c r="E3507" s="159">
        <v>0.12</v>
      </c>
      <c r="F3507" s="159">
        <v>3.62</v>
      </c>
      <c r="G3507" s="159">
        <f t="shared" si="117"/>
        <v>0.43440000000000001</v>
      </c>
      <c r="H3507" s="131"/>
    </row>
    <row r="3508" spans="1:8" ht="12.75" customHeight="1">
      <c r="A3508" s="156" t="s">
        <v>76</v>
      </c>
      <c r="B3508" s="156">
        <v>2436</v>
      </c>
      <c r="C3508" s="157" t="s">
        <v>412</v>
      </c>
      <c r="D3508" s="156" t="s">
        <v>384</v>
      </c>
      <c r="E3508" s="159">
        <v>0.12</v>
      </c>
      <c r="F3508" s="159">
        <v>14.26</v>
      </c>
      <c r="G3508" s="159">
        <f t="shared" si="117"/>
        <v>1.7111999999999998</v>
      </c>
      <c r="H3508" s="131"/>
    </row>
    <row r="3509" spans="1:8" ht="12.75" customHeight="1">
      <c r="A3509" s="156" t="s">
        <v>76</v>
      </c>
      <c r="B3509" s="156">
        <v>6111</v>
      </c>
      <c r="C3509" s="157" t="s">
        <v>405</v>
      </c>
      <c r="D3509" s="156" t="s">
        <v>384</v>
      </c>
      <c r="E3509" s="159">
        <v>0.12</v>
      </c>
      <c r="F3509" s="159">
        <v>10.07</v>
      </c>
      <c r="G3509" s="159">
        <f t="shared" si="117"/>
        <v>1.2083999999999999</v>
      </c>
      <c r="H3509" s="131"/>
    </row>
    <row r="3510" spans="1:8" ht="12.75" customHeight="1">
      <c r="A3510" s="684" t="s">
        <v>399</v>
      </c>
      <c r="B3510" s="585"/>
      <c r="C3510" s="585"/>
      <c r="D3510" s="585"/>
      <c r="E3510" s="585"/>
      <c r="F3510" s="586"/>
      <c r="G3510" s="160">
        <f>SUM(G3506:G3509)</f>
        <v>3.8075999999999999</v>
      </c>
      <c r="H3510" s="131"/>
    </row>
    <row r="3511" spans="1:8" ht="12.75" customHeight="1">
      <c r="A3511" s="161"/>
      <c r="B3511" s="162"/>
      <c r="C3511" s="168"/>
      <c r="D3511" s="162"/>
      <c r="E3511" s="169"/>
      <c r="F3511" s="170"/>
      <c r="G3511" s="167"/>
      <c r="H3511" s="131"/>
    </row>
    <row r="3512" spans="1:8" ht="12.75" customHeight="1">
      <c r="A3512" s="683" t="s">
        <v>400</v>
      </c>
      <c r="B3512" s="585"/>
      <c r="C3512" s="585"/>
      <c r="D3512" s="585"/>
      <c r="E3512" s="585"/>
      <c r="F3512" s="585"/>
      <c r="G3512" s="586"/>
      <c r="H3512" s="131"/>
    </row>
    <row r="3513" spans="1:8" ht="12.75" customHeight="1">
      <c r="A3513" s="152" t="s">
        <v>381</v>
      </c>
      <c r="B3513" s="152" t="s">
        <v>32</v>
      </c>
      <c r="C3513" s="153" t="s">
        <v>396</v>
      </c>
      <c r="D3513" s="152" t="s">
        <v>127</v>
      </c>
      <c r="E3513" s="154" t="s">
        <v>68</v>
      </c>
      <c r="F3513" s="155" t="s">
        <v>397</v>
      </c>
      <c r="G3513" s="155" t="s">
        <v>398</v>
      </c>
      <c r="H3513" s="131"/>
    </row>
    <row r="3514" spans="1:8" ht="12.75" customHeight="1">
      <c r="A3514" s="156"/>
      <c r="B3514" s="156"/>
      <c r="C3514" s="157" t="str">
        <f>IF(B3514="","",IF(A3514="SINAPI",VLOOKUP(B3514,#REF!,2,0),IF(A3514="COTAÇÃO",VLOOKUP(B3514,#REF!,2,0))))</f>
        <v/>
      </c>
      <c r="D3514" s="156" t="str">
        <f>IF(B3514="","",IF(A3514="SINAPI",VLOOKUP(B3514,#REF!,3,0),IF(A3514="COTAÇÃO",VLOOKUP(B3514,#REF!,3,0))))</f>
        <v/>
      </c>
      <c r="E3514" s="158"/>
      <c r="F3514" s="159" t="str">
        <f>IF(B3514="","",IF('Planilha Orçamentária'!$H$2="NÃO DESONERADO",(IF(A3514="SINAPI",VLOOKUP(B3514,#REF!,4,0),IF(A3514="ORSE",VLOOKUP(B3514,#REF!,4,0),IF(A3514="COTAÇÃO",VLOOKUP(B3514,#REF!,13,0))))),(IF(A3514="SINAPI",VLOOKUP(B3514,#REF!,4,0),IF(A3514="ORSE",VLOOKUP(B3514,#REF!,4,0),IF(A3514="COTAÇÃO",VLOOKUP(B3514,#REF!,13,0)))))))</f>
        <v/>
      </c>
      <c r="G3514" s="159" t="str">
        <f>IF(D3514="","",E3514*F3514)</f>
        <v/>
      </c>
      <c r="H3514" s="131"/>
    </row>
    <row r="3515" spans="1:8" ht="12.75" customHeight="1">
      <c r="A3515" s="684" t="s">
        <v>399</v>
      </c>
      <c r="B3515" s="585"/>
      <c r="C3515" s="585"/>
      <c r="D3515" s="585"/>
      <c r="E3515" s="585"/>
      <c r="F3515" s="586"/>
      <c r="G3515" s="160">
        <f>SUM(G3514)</f>
        <v>0</v>
      </c>
      <c r="H3515" s="131"/>
    </row>
    <row r="3516" spans="1:8" ht="12.75" customHeight="1">
      <c r="A3516" s="161"/>
      <c r="B3516" s="162"/>
      <c r="C3516" s="171"/>
      <c r="D3516" s="172"/>
      <c r="E3516" s="173"/>
      <c r="F3516" s="174"/>
      <c r="G3516" s="175"/>
      <c r="H3516" s="131"/>
    </row>
    <row r="3517" spans="1:8" ht="12.75" customHeight="1">
      <c r="A3517" s="685" t="s">
        <v>401</v>
      </c>
      <c r="B3517" s="585"/>
      <c r="C3517" s="585"/>
      <c r="D3517" s="585"/>
      <c r="E3517" s="585"/>
      <c r="F3517" s="686"/>
      <c r="G3517" s="176">
        <f>SUM(G3502,G3510,G3515)</f>
        <v>9.0076000000000001</v>
      </c>
      <c r="H3517" s="131"/>
    </row>
    <row r="3518" spans="1:8" ht="12.75" customHeight="1">
      <c r="A3518" s="10"/>
      <c r="B3518" s="10"/>
      <c r="C3518" s="10"/>
      <c r="D3518" s="10"/>
      <c r="E3518" s="231"/>
      <c r="F3518" s="232"/>
      <c r="G3518" s="232"/>
      <c r="H3518" s="131"/>
    </row>
    <row r="3519" spans="1:8" ht="12.75" customHeight="1">
      <c r="A3519" s="10"/>
      <c r="B3519" s="10"/>
      <c r="C3519" s="10"/>
      <c r="D3519" s="10"/>
      <c r="E3519" s="231"/>
      <c r="F3519" s="232"/>
      <c r="G3519" s="232"/>
      <c r="H3519" s="131"/>
    </row>
    <row r="3520" spans="1:8" ht="12.75" customHeight="1">
      <c r="A3520" s="144" t="s">
        <v>32</v>
      </c>
      <c r="B3520" s="144" t="s">
        <v>24</v>
      </c>
      <c r="C3520" s="691" t="s">
        <v>67</v>
      </c>
      <c r="D3520" s="589"/>
      <c r="E3520" s="589"/>
      <c r="F3520" s="596"/>
      <c r="G3520" s="146" t="s">
        <v>27</v>
      </c>
      <c r="H3520" s="131" t="s">
        <v>93</v>
      </c>
    </row>
    <row r="3521" spans="1:8" ht="12.75" customHeight="1">
      <c r="A3521" s="186">
        <v>344</v>
      </c>
      <c r="B3521" s="239" t="s">
        <v>926</v>
      </c>
      <c r="C3521" s="692" t="s">
        <v>657</v>
      </c>
      <c r="D3521" s="689"/>
      <c r="E3521" s="689"/>
      <c r="F3521" s="149">
        <f>G3541</f>
        <v>1.5573000000000001</v>
      </c>
      <c r="G3521" s="184" t="s">
        <v>127</v>
      </c>
      <c r="H3521" s="233">
        <v>44501</v>
      </c>
    </row>
    <row r="3522" spans="1:8" ht="12.75" customHeight="1">
      <c r="A3522" s="690" t="s">
        <v>395</v>
      </c>
      <c r="B3522" s="689"/>
      <c r="C3522" s="689"/>
      <c r="D3522" s="689"/>
      <c r="E3522" s="689"/>
      <c r="F3522" s="689"/>
      <c r="G3522" s="591"/>
      <c r="H3522" s="131"/>
    </row>
    <row r="3523" spans="1:8" ht="12.75" customHeight="1">
      <c r="A3523" s="152" t="s">
        <v>381</v>
      </c>
      <c r="B3523" s="152" t="s">
        <v>32</v>
      </c>
      <c r="C3523" s="153" t="s">
        <v>396</v>
      </c>
      <c r="D3523" s="152" t="s">
        <v>127</v>
      </c>
      <c r="E3523" s="154" t="s">
        <v>68</v>
      </c>
      <c r="F3523" s="155" t="s">
        <v>397</v>
      </c>
      <c r="G3523" s="155" t="s">
        <v>398</v>
      </c>
      <c r="H3523" s="131"/>
    </row>
    <row r="3524" spans="1:8" ht="12.75" customHeight="1">
      <c r="A3524" s="156" t="s">
        <v>93</v>
      </c>
      <c r="B3524" s="156">
        <v>214</v>
      </c>
      <c r="C3524" s="240" t="s">
        <v>927</v>
      </c>
      <c r="D3524" s="156" t="s">
        <v>127</v>
      </c>
      <c r="E3524" s="187">
        <v>1</v>
      </c>
      <c r="F3524" s="159">
        <v>0.56999999999999995</v>
      </c>
      <c r="G3524" s="159">
        <f t="shared" ref="G3524:G3525" si="118">E3524*F3524</f>
        <v>0.56999999999999995</v>
      </c>
      <c r="H3524" s="131"/>
    </row>
    <row r="3525" spans="1:8" ht="12.75" customHeight="1">
      <c r="A3525" s="156" t="s">
        <v>93</v>
      </c>
      <c r="B3525" s="156">
        <v>325</v>
      </c>
      <c r="C3525" s="240" t="s">
        <v>928</v>
      </c>
      <c r="D3525" s="156" t="s">
        <v>127</v>
      </c>
      <c r="E3525" s="187">
        <v>1</v>
      </c>
      <c r="F3525" s="159">
        <v>0.67</v>
      </c>
      <c r="G3525" s="159">
        <f t="shared" si="118"/>
        <v>0.67</v>
      </c>
      <c r="H3525" s="131"/>
    </row>
    <row r="3526" spans="1:8" ht="12.75" customHeight="1">
      <c r="A3526" s="684" t="s">
        <v>399</v>
      </c>
      <c r="B3526" s="585"/>
      <c r="C3526" s="585"/>
      <c r="D3526" s="585"/>
      <c r="E3526" s="585"/>
      <c r="F3526" s="586"/>
      <c r="G3526" s="160">
        <f>SUM(G3524:G3525)</f>
        <v>1.24</v>
      </c>
      <c r="H3526" s="131"/>
    </row>
    <row r="3527" spans="1:8" ht="12.75" customHeight="1">
      <c r="A3527" s="161"/>
      <c r="B3527" s="162"/>
      <c r="C3527" s="163"/>
      <c r="D3527" s="164"/>
      <c r="E3527" s="165"/>
      <c r="F3527" s="166"/>
      <c r="G3527" s="167"/>
      <c r="H3527" s="131"/>
    </row>
    <row r="3528" spans="1:8" ht="12.75" customHeight="1">
      <c r="A3528" s="683" t="s">
        <v>386</v>
      </c>
      <c r="B3528" s="585"/>
      <c r="C3528" s="585"/>
      <c r="D3528" s="585"/>
      <c r="E3528" s="585"/>
      <c r="F3528" s="585"/>
      <c r="G3528" s="586"/>
      <c r="H3528" s="131"/>
    </row>
    <row r="3529" spans="1:8" ht="12.75" customHeight="1">
      <c r="A3529" s="152" t="s">
        <v>381</v>
      </c>
      <c r="B3529" s="152" t="s">
        <v>32</v>
      </c>
      <c r="C3529" s="153" t="s">
        <v>396</v>
      </c>
      <c r="D3529" s="152" t="s">
        <v>127</v>
      </c>
      <c r="E3529" s="154" t="s">
        <v>68</v>
      </c>
      <c r="F3529" s="155" t="s">
        <v>397</v>
      </c>
      <c r="G3529" s="155" t="s">
        <v>398</v>
      </c>
      <c r="H3529" s="131"/>
    </row>
    <row r="3530" spans="1:8" ht="12.75" customHeight="1">
      <c r="A3530" s="156" t="s">
        <v>93</v>
      </c>
      <c r="B3530" s="200">
        <v>10549</v>
      </c>
      <c r="C3530" s="157" t="s">
        <v>402</v>
      </c>
      <c r="D3530" s="156" t="s">
        <v>384</v>
      </c>
      <c r="E3530" s="159">
        <v>0.01</v>
      </c>
      <c r="F3530" s="159">
        <v>3.78</v>
      </c>
      <c r="G3530" s="159">
        <f t="shared" ref="G3530:G3533" si="119">E3530*F3530</f>
        <v>3.78E-2</v>
      </c>
      <c r="H3530" s="131"/>
    </row>
    <row r="3531" spans="1:8" ht="12.75" customHeight="1">
      <c r="A3531" s="156" t="s">
        <v>93</v>
      </c>
      <c r="B3531" s="156">
        <v>10552</v>
      </c>
      <c r="C3531" s="157" t="s">
        <v>413</v>
      </c>
      <c r="D3531" s="156" t="s">
        <v>384</v>
      </c>
      <c r="E3531" s="159">
        <v>0.01</v>
      </c>
      <c r="F3531" s="159">
        <v>3.62</v>
      </c>
      <c r="G3531" s="159">
        <f t="shared" si="119"/>
        <v>3.6200000000000003E-2</v>
      </c>
      <c r="H3531" s="131"/>
    </row>
    <row r="3532" spans="1:8" ht="12.75" customHeight="1">
      <c r="A3532" s="156" t="s">
        <v>76</v>
      </c>
      <c r="B3532" s="156">
        <v>2436</v>
      </c>
      <c r="C3532" s="157" t="s">
        <v>412</v>
      </c>
      <c r="D3532" s="156" t="s">
        <v>384</v>
      </c>
      <c r="E3532" s="159">
        <v>0.01</v>
      </c>
      <c r="F3532" s="159">
        <v>14.26</v>
      </c>
      <c r="G3532" s="159">
        <f t="shared" si="119"/>
        <v>0.1426</v>
      </c>
      <c r="H3532" s="131"/>
    </row>
    <row r="3533" spans="1:8" ht="12.75" customHeight="1">
      <c r="A3533" s="156" t="s">
        <v>76</v>
      </c>
      <c r="B3533" s="156">
        <v>6111</v>
      </c>
      <c r="C3533" s="157" t="s">
        <v>405</v>
      </c>
      <c r="D3533" s="156" t="s">
        <v>384</v>
      </c>
      <c r="E3533" s="159">
        <v>0.01</v>
      </c>
      <c r="F3533" s="159">
        <v>10.07</v>
      </c>
      <c r="G3533" s="159">
        <f t="shared" si="119"/>
        <v>0.10070000000000001</v>
      </c>
      <c r="H3533" s="131"/>
    </row>
    <row r="3534" spans="1:8" ht="12.75" customHeight="1">
      <c r="A3534" s="684" t="s">
        <v>399</v>
      </c>
      <c r="B3534" s="585"/>
      <c r="C3534" s="585"/>
      <c r="D3534" s="585"/>
      <c r="E3534" s="585"/>
      <c r="F3534" s="586"/>
      <c r="G3534" s="160">
        <f>SUM(G3530:G3533)</f>
        <v>0.31730000000000003</v>
      </c>
      <c r="H3534" s="131"/>
    </row>
    <row r="3535" spans="1:8" ht="12.75" customHeight="1">
      <c r="A3535" s="161"/>
      <c r="B3535" s="162"/>
      <c r="C3535" s="168"/>
      <c r="D3535" s="162"/>
      <c r="E3535" s="169"/>
      <c r="F3535" s="170"/>
      <c r="G3535" s="167"/>
      <c r="H3535" s="131"/>
    </row>
    <row r="3536" spans="1:8" ht="12.75" customHeight="1">
      <c r="A3536" s="683" t="s">
        <v>400</v>
      </c>
      <c r="B3536" s="585"/>
      <c r="C3536" s="585"/>
      <c r="D3536" s="585"/>
      <c r="E3536" s="585"/>
      <c r="F3536" s="585"/>
      <c r="G3536" s="586"/>
      <c r="H3536" s="131"/>
    </row>
    <row r="3537" spans="1:8" ht="12.75" customHeight="1">
      <c r="A3537" s="152" t="s">
        <v>381</v>
      </c>
      <c r="B3537" s="152" t="s">
        <v>32</v>
      </c>
      <c r="C3537" s="153" t="s">
        <v>396</v>
      </c>
      <c r="D3537" s="152" t="s">
        <v>127</v>
      </c>
      <c r="E3537" s="154" t="s">
        <v>68</v>
      </c>
      <c r="F3537" s="155" t="s">
        <v>397</v>
      </c>
      <c r="G3537" s="155" t="s">
        <v>398</v>
      </c>
      <c r="H3537" s="131"/>
    </row>
    <row r="3538" spans="1:8" ht="12.75" customHeight="1">
      <c r="A3538" s="156"/>
      <c r="B3538" s="156"/>
      <c r="C3538" s="157" t="str">
        <f>IF(B3538="","",IF(A3538="SINAPI",VLOOKUP(B3538,#REF!,2,0),IF(A3538="COTAÇÃO",VLOOKUP(B3538,#REF!,2,0))))</f>
        <v/>
      </c>
      <c r="D3538" s="156" t="str">
        <f>IF(B3538="","",IF(A3538="SINAPI",VLOOKUP(B3538,#REF!,3,0),IF(A3538="COTAÇÃO",VLOOKUP(B3538,#REF!,3,0))))</f>
        <v/>
      </c>
      <c r="E3538" s="158"/>
      <c r="F3538" s="159" t="str">
        <f>IF(B3538="","",IF('Planilha Orçamentária'!$H$2="NÃO DESONERADO",(IF(A3538="SINAPI",VLOOKUP(B3538,#REF!,4,0),IF(A3538="ORSE",VLOOKUP(B3538,#REF!,4,0),IF(A3538="COTAÇÃO",VLOOKUP(B3538,#REF!,13,0))))),(IF(A3538="SINAPI",VLOOKUP(B3538,#REF!,4,0),IF(A3538="ORSE",VLOOKUP(B3538,#REF!,4,0),IF(A3538="COTAÇÃO",VLOOKUP(B3538,#REF!,13,0)))))))</f>
        <v/>
      </c>
      <c r="G3538" s="159" t="str">
        <f>IF(D3538="","",E3538*F3538)</f>
        <v/>
      </c>
      <c r="H3538" s="131"/>
    </row>
    <row r="3539" spans="1:8" ht="12.75" customHeight="1">
      <c r="A3539" s="684" t="s">
        <v>399</v>
      </c>
      <c r="B3539" s="585"/>
      <c r="C3539" s="585"/>
      <c r="D3539" s="585"/>
      <c r="E3539" s="585"/>
      <c r="F3539" s="586"/>
      <c r="G3539" s="160">
        <f>SUM(G3538)</f>
        <v>0</v>
      </c>
      <c r="H3539" s="131"/>
    </row>
    <row r="3540" spans="1:8" ht="12.75" customHeight="1">
      <c r="A3540" s="161"/>
      <c r="B3540" s="162"/>
      <c r="C3540" s="171"/>
      <c r="D3540" s="172"/>
      <c r="E3540" s="173"/>
      <c r="F3540" s="174"/>
      <c r="G3540" s="175"/>
      <c r="H3540" s="131"/>
    </row>
    <row r="3541" spans="1:8" ht="12.75" customHeight="1">
      <c r="A3541" s="685" t="s">
        <v>401</v>
      </c>
      <c r="B3541" s="585"/>
      <c r="C3541" s="585"/>
      <c r="D3541" s="585"/>
      <c r="E3541" s="585"/>
      <c r="F3541" s="686"/>
      <c r="G3541" s="176">
        <f>SUM(G3526,G3534,G3539)</f>
        <v>1.5573000000000001</v>
      </c>
      <c r="H3541" s="131"/>
    </row>
    <row r="3542" spans="1:8" ht="12.75" customHeight="1">
      <c r="A3542" s="10"/>
      <c r="B3542" s="10"/>
      <c r="C3542" s="10"/>
      <c r="D3542" s="10"/>
      <c r="E3542" s="231"/>
      <c r="F3542" s="232"/>
      <c r="G3542" s="232"/>
      <c r="H3542" s="131"/>
    </row>
    <row r="3543" spans="1:8" ht="12.75" customHeight="1">
      <c r="A3543" s="10"/>
      <c r="B3543" s="10"/>
      <c r="C3543" s="10"/>
      <c r="D3543" s="10"/>
      <c r="E3543" s="231"/>
      <c r="F3543" s="232"/>
      <c r="G3543" s="232"/>
      <c r="H3543" s="131"/>
    </row>
    <row r="3544" spans="1:8" ht="12.75" customHeight="1">
      <c r="A3544" s="144" t="s">
        <v>32</v>
      </c>
      <c r="B3544" s="144" t="s">
        <v>24</v>
      </c>
      <c r="C3544" s="691" t="s">
        <v>67</v>
      </c>
      <c r="D3544" s="589"/>
      <c r="E3544" s="589"/>
      <c r="F3544" s="596"/>
      <c r="G3544" s="146" t="s">
        <v>27</v>
      </c>
      <c r="H3544" s="131" t="s">
        <v>93</v>
      </c>
    </row>
    <row r="3545" spans="1:8" ht="12.75" customHeight="1">
      <c r="A3545" s="186">
        <v>346</v>
      </c>
      <c r="B3545" s="239" t="s">
        <v>929</v>
      </c>
      <c r="C3545" s="692" t="s">
        <v>657</v>
      </c>
      <c r="D3545" s="689"/>
      <c r="E3545" s="689"/>
      <c r="F3545" s="149">
        <f>G3565</f>
        <v>3.5092000000000003</v>
      </c>
      <c r="G3545" s="184" t="s">
        <v>127</v>
      </c>
      <c r="H3545" s="233">
        <v>44501</v>
      </c>
    </row>
    <row r="3546" spans="1:8" ht="12.75" customHeight="1">
      <c r="A3546" s="690" t="s">
        <v>395</v>
      </c>
      <c r="B3546" s="689"/>
      <c r="C3546" s="689"/>
      <c r="D3546" s="689"/>
      <c r="E3546" s="689"/>
      <c r="F3546" s="689"/>
      <c r="G3546" s="591"/>
      <c r="H3546" s="131"/>
    </row>
    <row r="3547" spans="1:8" ht="12.75" customHeight="1">
      <c r="A3547" s="152" t="s">
        <v>381</v>
      </c>
      <c r="B3547" s="152" t="s">
        <v>32</v>
      </c>
      <c r="C3547" s="153" t="s">
        <v>396</v>
      </c>
      <c r="D3547" s="152" t="s">
        <v>127</v>
      </c>
      <c r="E3547" s="154" t="s">
        <v>68</v>
      </c>
      <c r="F3547" s="155" t="s">
        <v>397</v>
      </c>
      <c r="G3547" s="155" t="s">
        <v>398</v>
      </c>
      <c r="H3547" s="131"/>
    </row>
    <row r="3548" spans="1:8" ht="12.75" customHeight="1">
      <c r="A3548" s="156" t="s">
        <v>93</v>
      </c>
      <c r="B3548" s="156">
        <v>216</v>
      </c>
      <c r="C3548" s="240" t="s">
        <v>930</v>
      </c>
      <c r="D3548" s="156" t="s">
        <v>127</v>
      </c>
      <c r="E3548" s="187">
        <v>1</v>
      </c>
      <c r="F3548" s="159">
        <v>0.96</v>
      </c>
      <c r="G3548" s="159">
        <f t="shared" ref="G3548:G3549" si="120">E3548*F3548</f>
        <v>0.96</v>
      </c>
      <c r="H3548" s="131"/>
    </row>
    <row r="3549" spans="1:8" ht="12.75" customHeight="1">
      <c r="A3549" s="156" t="s">
        <v>93</v>
      </c>
      <c r="B3549" s="156">
        <v>327</v>
      </c>
      <c r="C3549" s="240" t="s">
        <v>931</v>
      </c>
      <c r="D3549" s="156" t="s">
        <v>127</v>
      </c>
      <c r="E3549" s="187">
        <v>1</v>
      </c>
      <c r="F3549" s="159">
        <v>1.28</v>
      </c>
      <c r="G3549" s="159">
        <f t="shared" si="120"/>
        <v>1.28</v>
      </c>
      <c r="H3549" s="131"/>
    </row>
    <row r="3550" spans="1:8" ht="12.75" customHeight="1">
      <c r="A3550" s="684" t="s">
        <v>399</v>
      </c>
      <c r="B3550" s="585"/>
      <c r="C3550" s="585"/>
      <c r="D3550" s="585"/>
      <c r="E3550" s="585"/>
      <c r="F3550" s="586"/>
      <c r="G3550" s="160">
        <f>SUM(G3548:G3549)</f>
        <v>2.2400000000000002</v>
      </c>
      <c r="H3550" s="131"/>
    </row>
    <row r="3551" spans="1:8" ht="12.75" customHeight="1">
      <c r="A3551" s="161"/>
      <c r="B3551" s="162"/>
      <c r="C3551" s="163"/>
      <c r="D3551" s="164"/>
      <c r="E3551" s="165"/>
      <c r="F3551" s="166"/>
      <c r="G3551" s="167"/>
      <c r="H3551" s="131"/>
    </row>
    <row r="3552" spans="1:8" ht="12.75" customHeight="1">
      <c r="A3552" s="683" t="s">
        <v>386</v>
      </c>
      <c r="B3552" s="585"/>
      <c r="C3552" s="585"/>
      <c r="D3552" s="585"/>
      <c r="E3552" s="585"/>
      <c r="F3552" s="585"/>
      <c r="G3552" s="586"/>
      <c r="H3552" s="131"/>
    </row>
    <row r="3553" spans="1:8" ht="12.75" customHeight="1">
      <c r="A3553" s="152" t="s">
        <v>381</v>
      </c>
      <c r="B3553" s="152" t="s">
        <v>32</v>
      </c>
      <c r="C3553" s="153" t="s">
        <v>396</v>
      </c>
      <c r="D3553" s="152" t="s">
        <v>127</v>
      </c>
      <c r="E3553" s="154" t="s">
        <v>68</v>
      </c>
      <c r="F3553" s="155" t="s">
        <v>397</v>
      </c>
      <c r="G3553" s="155" t="s">
        <v>398</v>
      </c>
      <c r="H3553" s="131"/>
    </row>
    <row r="3554" spans="1:8" ht="12.75" customHeight="1">
      <c r="A3554" s="156" t="s">
        <v>93</v>
      </c>
      <c r="B3554" s="200">
        <v>10549</v>
      </c>
      <c r="C3554" s="157" t="s">
        <v>402</v>
      </c>
      <c r="D3554" s="156" t="s">
        <v>384</v>
      </c>
      <c r="E3554" s="159">
        <v>0.04</v>
      </c>
      <c r="F3554" s="159">
        <v>3.78</v>
      </c>
      <c r="G3554" s="159">
        <f t="shared" ref="G3554:G3557" si="121">E3554*F3554</f>
        <v>0.1512</v>
      </c>
      <c r="H3554" s="131"/>
    </row>
    <row r="3555" spans="1:8" ht="12.75" customHeight="1">
      <c r="A3555" s="156" t="s">
        <v>93</v>
      </c>
      <c r="B3555" s="156">
        <v>10552</v>
      </c>
      <c r="C3555" s="157" t="s">
        <v>413</v>
      </c>
      <c r="D3555" s="156" t="s">
        <v>384</v>
      </c>
      <c r="E3555" s="159">
        <v>0.04</v>
      </c>
      <c r="F3555" s="159">
        <v>3.62</v>
      </c>
      <c r="G3555" s="159">
        <f t="shared" si="121"/>
        <v>0.14480000000000001</v>
      </c>
      <c r="H3555" s="131"/>
    </row>
    <row r="3556" spans="1:8" ht="12.75" customHeight="1">
      <c r="A3556" s="156" t="s">
        <v>76</v>
      </c>
      <c r="B3556" s="156">
        <v>2436</v>
      </c>
      <c r="C3556" s="157" t="s">
        <v>412</v>
      </c>
      <c r="D3556" s="156" t="s">
        <v>384</v>
      </c>
      <c r="E3556" s="159">
        <v>0.04</v>
      </c>
      <c r="F3556" s="159">
        <v>14.26</v>
      </c>
      <c r="G3556" s="159">
        <f t="shared" si="121"/>
        <v>0.57040000000000002</v>
      </c>
      <c r="H3556" s="131"/>
    </row>
    <row r="3557" spans="1:8" ht="12.75" customHeight="1">
      <c r="A3557" s="156" t="s">
        <v>76</v>
      </c>
      <c r="B3557" s="156">
        <v>6111</v>
      </c>
      <c r="C3557" s="157" t="s">
        <v>405</v>
      </c>
      <c r="D3557" s="156" t="s">
        <v>384</v>
      </c>
      <c r="E3557" s="159">
        <v>0.04</v>
      </c>
      <c r="F3557" s="159">
        <v>10.07</v>
      </c>
      <c r="G3557" s="159">
        <f t="shared" si="121"/>
        <v>0.40280000000000005</v>
      </c>
      <c r="H3557" s="131"/>
    </row>
    <row r="3558" spans="1:8" ht="12.75" customHeight="1">
      <c r="A3558" s="684" t="s">
        <v>399</v>
      </c>
      <c r="B3558" s="585"/>
      <c r="C3558" s="585"/>
      <c r="D3558" s="585"/>
      <c r="E3558" s="585"/>
      <c r="F3558" s="586"/>
      <c r="G3558" s="160">
        <f>SUM(G3554:G3557)</f>
        <v>1.2692000000000001</v>
      </c>
      <c r="H3558" s="131"/>
    </row>
    <row r="3559" spans="1:8" ht="12.75" customHeight="1">
      <c r="A3559" s="161"/>
      <c r="B3559" s="162"/>
      <c r="C3559" s="168"/>
      <c r="D3559" s="162"/>
      <c r="E3559" s="169"/>
      <c r="F3559" s="170"/>
      <c r="G3559" s="167"/>
      <c r="H3559" s="131"/>
    </row>
    <row r="3560" spans="1:8" ht="12.75" customHeight="1">
      <c r="A3560" s="683" t="s">
        <v>400</v>
      </c>
      <c r="B3560" s="585"/>
      <c r="C3560" s="585"/>
      <c r="D3560" s="585"/>
      <c r="E3560" s="585"/>
      <c r="F3560" s="585"/>
      <c r="G3560" s="586"/>
      <c r="H3560" s="131"/>
    </row>
    <row r="3561" spans="1:8" ht="12.75" customHeight="1">
      <c r="A3561" s="152" t="s">
        <v>381</v>
      </c>
      <c r="B3561" s="152" t="s">
        <v>32</v>
      </c>
      <c r="C3561" s="153" t="s">
        <v>396</v>
      </c>
      <c r="D3561" s="152" t="s">
        <v>127</v>
      </c>
      <c r="E3561" s="154" t="s">
        <v>68</v>
      </c>
      <c r="F3561" s="155" t="s">
        <v>397</v>
      </c>
      <c r="G3561" s="155" t="s">
        <v>398</v>
      </c>
      <c r="H3561" s="131"/>
    </row>
    <row r="3562" spans="1:8" ht="12.75" customHeight="1">
      <c r="A3562" s="156"/>
      <c r="B3562" s="156"/>
      <c r="C3562" s="157" t="str">
        <f>IF(B3562="","",IF(A3562="SINAPI",VLOOKUP(B3562,#REF!,2,0),IF(A3562="COTAÇÃO",VLOOKUP(B3562,#REF!,2,0))))</f>
        <v/>
      </c>
      <c r="D3562" s="156" t="str">
        <f>IF(B3562="","",IF(A3562="SINAPI",VLOOKUP(B3562,#REF!,3,0),IF(A3562="COTAÇÃO",VLOOKUP(B3562,#REF!,3,0))))</f>
        <v/>
      </c>
      <c r="E3562" s="158"/>
      <c r="F3562" s="159" t="str">
        <f>IF(B3562="","",IF('Planilha Orçamentária'!$H$2="NÃO DESONERADO",(IF(A3562="SINAPI",VLOOKUP(B3562,#REF!,4,0),IF(A3562="ORSE",VLOOKUP(B3562,#REF!,4,0),IF(A3562="COTAÇÃO",VLOOKUP(B3562,#REF!,13,0))))),(IF(A3562="SINAPI",VLOOKUP(B3562,#REF!,4,0),IF(A3562="ORSE",VLOOKUP(B3562,#REF!,4,0),IF(A3562="COTAÇÃO",VLOOKUP(B3562,#REF!,13,0)))))))</f>
        <v/>
      </c>
      <c r="G3562" s="159" t="str">
        <f>IF(D3562="","",E3562*F3562)</f>
        <v/>
      </c>
      <c r="H3562" s="131"/>
    </row>
    <row r="3563" spans="1:8" ht="12.75" customHeight="1">
      <c r="A3563" s="684" t="s">
        <v>399</v>
      </c>
      <c r="B3563" s="585"/>
      <c r="C3563" s="585"/>
      <c r="D3563" s="585"/>
      <c r="E3563" s="585"/>
      <c r="F3563" s="586"/>
      <c r="G3563" s="160">
        <f>SUM(G3562)</f>
        <v>0</v>
      </c>
      <c r="H3563" s="131"/>
    </row>
    <row r="3564" spans="1:8" ht="12.75" customHeight="1">
      <c r="A3564" s="161"/>
      <c r="B3564" s="162"/>
      <c r="C3564" s="171"/>
      <c r="D3564" s="172"/>
      <c r="E3564" s="173"/>
      <c r="F3564" s="174"/>
      <c r="G3564" s="175"/>
      <c r="H3564" s="131"/>
    </row>
    <row r="3565" spans="1:8" ht="12.75" customHeight="1">
      <c r="A3565" s="685" t="s">
        <v>401</v>
      </c>
      <c r="B3565" s="585"/>
      <c r="C3565" s="585"/>
      <c r="D3565" s="585"/>
      <c r="E3565" s="585"/>
      <c r="F3565" s="686"/>
      <c r="G3565" s="176">
        <f>SUM(G3550,G3558,G3563)</f>
        <v>3.5092000000000003</v>
      </c>
      <c r="H3565" s="131"/>
    </row>
    <row r="3566" spans="1:8" ht="12.75" customHeight="1">
      <c r="A3566" s="10"/>
      <c r="B3566" s="10"/>
      <c r="C3566" s="10"/>
      <c r="D3566" s="10"/>
      <c r="E3566" s="231"/>
      <c r="F3566" s="232"/>
      <c r="G3566" s="232"/>
      <c r="H3566" s="131"/>
    </row>
    <row r="3567" spans="1:8" ht="12.75" customHeight="1">
      <c r="A3567" s="10"/>
      <c r="B3567" s="10"/>
      <c r="C3567" s="10"/>
      <c r="D3567" s="10"/>
      <c r="E3567" s="231"/>
      <c r="F3567" s="232"/>
      <c r="G3567" s="232"/>
      <c r="H3567" s="131"/>
    </row>
    <row r="3568" spans="1:8" ht="12.75" customHeight="1">
      <c r="A3568" s="144" t="s">
        <v>32</v>
      </c>
      <c r="B3568" s="144" t="s">
        <v>24</v>
      </c>
      <c r="C3568" s="691" t="s">
        <v>67</v>
      </c>
      <c r="D3568" s="589"/>
      <c r="E3568" s="589"/>
      <c r="F3568" s="596"/>
      <c r="G3568" s="146" t="s">
        <v>27</v>
      </c>
      <c r="H3568" s="131" t="s">
        <v>93</v>
      </c>
    </row>
    <row r="3569" spans="1:8" ht="12.75" customHeight="1">
      <c r="A3569" s="186">
        <v>12463</v>
      </c>
      <c r="B3569" s="239" t="s">
        <v>932</v>
      </c>
      <c r="C3569" s="692" t="s">
        <v>933</v>
      </c>
      <c r="D3569" s="689"/>
      <c r="E3569" s="689"/>
      <c r="F3569" s="149">
        <f>G3589</f>
        <v>9.9038000000000004</v>
      </c>
      <c r="G3569" s="184" t="s">
        <v>127</v>
      </c>
      <c r="H3569" s="233">
        <v>44501</v>
      </c>
    </row>
    <row r="3570" spans="1:8" ht="12.75" customHeight="1">
      <c r="A3570" s="690" t="s">
        <v>395</v>
      </c>
      <c r="B3570" s="689"/>
      <c r="C3570" s="689"/>
      <c r="D3570" s="689"/>
      <c r="E3570" s="689"/>
      <c r="F3570" s="689"/>
      <c r="G3570" s="591"/>
      <c r="H3570" s="131"/>
    </row>
    <row r="3571" spans="1:8" ht="12.75" customHeight="1">
      <c r="A3571" s="152" t="s">
        <v>381</v>
      </c>
      <c r="B3571" s="152" t="s">
        <v>32</v>
      </c>
      <c r="C3571" s="153" t="s">
        <v>396</v>
      </c>
      <c r="D3571" s="152" t="s">
        <v>127</v>
      </c>
      <c r="E3571" s="154" t="s">
        <v>68</v>
      </c>
      <c r="F3571" s="155" t="s">
        <v>397</v>
      </c>
      <c r="G3571" s="155" t="s">
        <v>398</v>
      </c>
      <c r="H3571" s="131"/>
    </row>
    <row r="3572" spans="1:8" ht="12.75" customHeight="1">
      <c r="A3572" s="156" t="s">
        <v>76</v>
      </c>
      <c r="B3572" s="156">
        <v>39179</v>
      </c>
      <c r="C3572" s="240" t="s">
        <v>934</v>
      </c>
      <c r="D3572" s="156" t="s">
        <v>127</v>
      </c>
      <c r="E3572" s="187">
        <v>1</v>
      </c>
      <c r="F3572" s="159">
        <v>5.41</v>
      </c>
      <c r="G3572" s="159">
        <f t="shared" ref="G3572:G3573" si="122">E3572*F3572</f>
        <v>5.41</v>
      </c>
      <c r="H3572" s="131"/>
    </row>
    <row r="3573" spans="1:8" ht="12.75" customHeight="1">
      <c r="A3573" s="156" t="s">
        <v>76</v>
      </c>
      <c r="B3573" s="156">
        <v>39213</v>
      </c>
      <c r="C3573" s="240" t="s">
        <v>935</v>
      </c>
      <c r="D3573" s="156" t="s">
        <v>127</v>
      </c>
      <c r="E3573" s="187">
        <v>1</v>
      </c>
      <c r="F3573" s="159">
        <v>2.59</v>
      </c>
      <c r="G3573" s="159">
        <f t="shared" si="122"/>
        <v>2.59</v>
      </c>
      <c r="H3573" s="131"/>
    </row>
    <row r="3574" spans="1:8" ht="12.75" customHeight="1">
      <c r="A3574" s="684" t="s">
        <v>399</v>
      </c>
      <c r="B3574" s="585"/>
      <c r="C3574" s="585"/>
      <c r="D3574" s="585"/>
      <c r="E3574" s="585"/>
      <c r="F3574" s="586"/>
      <c r="G3574" s="160">
        <f>SUM(G3572:G3573)</f>
        <v>8</v>
      </c>
      <c r="H3574" s="131"/>
    </row>
    <row r="3575" spans="1:8" ht="12.75" customHeight="1">
      <c r="A3575" s="161"/>
      <c r="B3575" s="162"/>
      <c r="C3575" s="163"/>
      <c r="D3575" s="164"/>
      <c r="E3575" s="165"/>
      <c r="F3575" s="166"/>
      <c r="G3575" s="167"/>
      <c r="H3575" s="131"/>
    </row>
    <row r="3576" spans="1:8" ht="12.75" customHeight="1">
      <c r="A3576" s="683" t="s">
        <v>386</v>
      </c>
      <c r="B3576" s="585"/>
      <c r="C3576" s="585"/>
      <c r="D3576" s="585"/>
      <c r="E3576" s="585"/>
      <c r="F3576" s="585"/>
      <c r="G3576" s="586"/>
      <c r="H3576" s="131"/>
    </row>
    <row r="3577" spans="1:8" ht="12.75" customHeight="1">
      <c r="A3577" s="152" t="s">
        <v>381</v>
      </c>
      <c r="B3577" s="152" t="s">
        <v>32</v>
      </c>
      <c r="C3577" s="153" t="s">
        <v>396</v>
      </c>
      <c r="D3577" s="152" t="s">
        <v>127</v>
      </c>
      <c r="E3577" s="154" t="s">
        <v>68</v>
      </c>
      <c r="F3577" s="155" t="s">
        <v>397</v>
      </c>
      <c r="G3577" s="155" t="s">
        <v>398</v>
      </c>
      <c r="H3577" s="131"/>
    </row>
    <row r="3578" spans="1:8" ht="12.75" customHeight="1">
      <c r="A3578" s="156" t="s">
        <v>93</v>
      </c>
      <c r="B3578" s="200">
        <v>10549</v>
      </c>
      <c r="C3578" s="157" t="s">
        <v>402</v>
      </c>
      <c r="D3578" s="156" t="s">
        <v>384</v>
      </c>
      <c r="E3578" s="159">
        <v>0.06</v>
      </c>
      <c r="F3578" s="159">
        <v>3.78</v>
      </c>
      <c r="G3578" s="159">
        <f t="shared" ref="G3578:G3581" si="123">E3578*F3578</f>
        <v>0.22679999999999997</v>
      </c>
      <c r="H3578" s="131"/>
    </row>
    <row r="3579" spans="1:8" ht="12.75" customHeight="1">
      <c r="A3579" s="156" t="s">
        <v>93</v>
      </c>
      <c r="B3579" s="156">
        <v>10552</v>
      </c>
      <c r="C3579" s="157" t="s">
        <v>413</v>
      </c>
      <c r="D3579" s="156" t="s">
        <v>384</v>
      </c>
      <c r="E3579" s="159">
        <v>0.06</v>
      </c>
      <c r="F3579" s="159">
        <v>3.62</v>
      </c>
      <c r="G3579" s="159">
        <f t="shared" si="123"/>
        <v>0.2172</v>
      </c>
      <c r="H3579" s="131"/>
    </row>
    <row r="3580" spans="1:8" ht="12.75" customHeight="1">
      <c r="A3580" s="156" t="s">
        <v>76</v>
      </c>
      <c r="B3580" s="156">
        <v>2436</v>
      </c>
      <c r="C3580" s="157" t="s">
        <v>412</v>
      </c>
      <c r="D3580" s="156" t="s">
        <v>384</v>
      </c>
      <c r="E3580" s="159">
        <v>0.06</v>
      </c>
      <c r="F3580" s="159">
        <v>14.26</v>
      </c>
      <c r="G3580" s="159">
        <f t="shared" si="123"/>
        <v>0.85559999999999992</v>
      </c>
      <c r="H3580" s="131"/>
    </row>
    <row r="3581" spans="1:8" ht="12.75" customHeight="1">
      <c r="A3581" s="156" t="s">
        <v>76</v>
      </c>
      <c r="B3581" s="156">
        <v>6111</v>
      </c>
      <c r="C3581" s="157" t="s">
        <v>405</v>
      </c>
      <c r="D3581" s="156" t="s">
        <v>384</v>
      </c>
      <c r="E3581" s="159">
        <v>0.06</v>
      </c>
      <c r="F3581" s="159">
        <v>10.07</v>
      </c>
      <c r="G3581" s="159">
        <f t="shared" si="123"/>
        <v>0.60419999999999996</v>
      </c>
      <c r="H3581" s="131"/>
    </row>
    <row r="3582" spans="1:8" ht="12.75" customHeight="1">
      <c r="A3582" s="684" t="s">
        <v>399</v>
      </c>
      <c r="B3582" s="585"/>
      <c r="C3582" s="585"/>
      <c r="D3582" s="585"/>
      <c r="E3582" s="585"/>
      <c r="F3582" s="586"/>
      <c r="G3582" s="160">
        <f>SUM(G3578:G3581)</f>
        <v>1.9037999999999999</v>
      </c>
      <c r="H3582" s="131"/>
    </row>
    <row r="3583" spans="1:8" ht="12.75" customHeight="1">
      <c r="A3583" s="161"/>
      <c r="B3583" s="162"/>
      <c r="C3583" s="168"/>
      <c r="D3583" s="162"/>
      <c r="E3583" s="169"/>
      <c r="F3583" s="170"/>
      <c r="G3583" s="167"/>
      <c r="H3583" s="131"/>
    </row>
    <row r="3584" spans="1:8" ht="12.75" customHeight="1">
      <c r="A3584" s="683" t="s">
        <v>400</v>
      </c>
      <c r="B3584" s="585"/>
      <c r="C3584" s="585"/>
      <c r="D3584" s="585"/>
      <c r="E3584" s="585"/>
      <c r="F3584" s="585"/>
      <c r="G3584" s="586"/>
      <c r="H3584" s="131"/>
    </row>
    <row r="3585" spans="1:8" ht="12.75" customHeight="1">
      <c r="A3585" s="152" t="s">
        <v>381</v>
      </c>
      <c r="B3585" s="152" t="s">
        <v>32</v>
      </c>
      <c r="C3585" s="153" t="s">
        <v>396</v>
      </c>
      <c r="D3585" s="152" t="s">
        <v>127</v>
      </c>
      <c r="E3585" s="154" t="s">
        <v>68</v>
      </c>
      <c r="F3585" s="155" t="s">
        <v>397</v>
      </c>
      <c r="G3585" s="155" t="s">
        <v>398</v>
      </c>
      <c r="H3585" s="131"/>
    </row>
    <row r="3586" spans="1:8" ht="12.75" customHeight="1">
      <c r="A3586" s="156"/>
      <c r="B3586" s="156"/>
      <c r="C3586" s="157" t="str">
        <f>IF(B3586="","",IF(A3586="SINAPI",VLOOKUP(B3586,#REF!,2,0),IF(A3586="COTAÇÃO",VLOOKUP(B3586,#REF!,2,0))))</f>
        <v/>
      </c>
      <c r="D3586" s="156" t="str">
        <f>IF(B3586="","",IF(A3586="SINAPI",VLOOKUP(B3586,#REF!,3,0),IF(A3586="COTAÇÃO",VLOOKUP(B3586,#REF!,3,0))))</f>
        <v/>
      </c>
      <c r="E3586" s="158"/>
      <c r="F3586" s="159" t="str">
        <f>IF(B3586="","",IF('Planilha Orçamentária'!$H$2="NÃO DESONERADO",(IF(A3586="SINAPI",VLOOKUP(B3586,#REF!,4,0),IF(A3586="ORSE",VLOOKUP(B3586,#REF!,4,0),IF(A3586="COTAÇÃO",VLOOKUP(B3586,#REF!,13,0))))),(IF(A3586="SINAPI",VLOOKUP(B3586,#REF!,4,0),IF(A3586="ORSE",VLOOKUP(B3586,#REF!,4,0),IF(A3586="COTAÇÃO",VLOOKUP(B3586,#REF!,13,0)))))))</f>
        <v/>
      </c>
      <c r="G3586" s="159" t="str">
        <f>IF(D3586="","",E3586*F3586)</f>
        <v/>
      </c>
      <c r="H3586" s="131"/>
    </row>
    <row r="3587" spans="1:8" ht="12.75" customHeight="1">
      <c r="A3587" s="684" t="s">
        <v>399</v>
      </c>
      <c r="B3587" s="585"/>
      <c r="C3587" s="585"/>
      <c r="D3587" s="585"/>
      <c r="E3587" s="585"/>
      <c r="F3587" s="586"/>
      <c r="G3587" s="160">
        <f>SUM(G3586)</f>
        <v>0</v>
      </c>
      <c r="H3587" s="131"/>
    </row>
    <row r="3588" spans="1:8" ht="12.75" customHeight="1">
      <c r="A3588" s="161"/>
      <c r="B3588" s="162"/>
      <c r="C3588" s="171"/>
      <c r="D3588" s="172"/>
      <c r="E3588" s="173"/>
      <c r="F3588" s="174"/>
      <c r="G3588" s="175"/>
      <c r="H3588" s="131"/>
    </row>
    <row r="3589" spans="1:8" ht="12.75" customHeight="1">
      <c r="A3589" s="685" t="s">
        <v>401</v>
      </c>
      <c r="B3589" s="585"/>
      <c r="C3589" s="585"/>
      <c r="D3589" s="585"/>
      <c r="E3589" s="585"/>
      <c r="F3589" s="686"/>
      <c r="G3589" s="176">
        <f>SUM(G3574,G3582,G3587)</f>
        <v>9.9038000000000004</v>
      </c>
      <c r="H3589" s="131"/>
    </row>
    <row r="3590" spans="1:8" ht="12.75" customHeight="1">
      <c r="A3590" s="10"/>
      <c r="B3590" s="10"/>
      <c r="C3590" s="10"/>
      <c r="D3590" s="10"/>
      <c r="E3590" s="231"/>
      <c r="F3590" s="232"/>
      <c r="G3590" s="232"/>
      <c r="H3590" s="131"/>
    </row>
    <row r="3591" spans="1:8" ht="12.75" customHeight="1">
      <c r="A3591" s="10"/>
      <c r="B3591" s="10"/>
      <c r="C3591" s="10"/>
      <c r="D3591" s="10"/>
      <c r="E3591" s="231"/>
      <c r="F3591" s="232"/>
      <c r="G3591" s="232"/>
      <c r="H3591" s="131"/>
    </row>
    <row r="3592" spans="1:8" ht="12.75" customHeight="1">
      <c r="A3592" s="144" t="s">
        <v>32</v>
      </c>
      <c r="B3592" s="144" t="s">
        <v>24</v>
      </c>
      <c r="C3592" s="691" t="s">
        <v>67</v>
      </c>
      <c r="D3592" s="589"/>
      <c r="E3592" s="589"/>
      <c r="F3592" s="596"/>
      <c r="G3592" s="146" t="s">
        <v>27</v>
      </c>
      <c r="H3592" s="131" t="s">
        <v>93</v>
      </c>
    </row>
    <row r="3593" spans="1:8" ht="12.75" customHeight="1">
      <c r="A3593" s="186">
        <v>4178</v>
      </c>
      <c r="B3593" s="239" t="s">
        <v>936</v>
      </c>
      <c r="C3593" s="692" t="s">
        <v>650</v>
      </c>
      <c r="D3593" s="689"/>
      <c r="E3593" s="689"/>
      <c r="F3593" s="149">
        <f>G3613</f>
        <v>1.6</v>
      </c>
      <c r="G3593" s="184" t="s">
        <v>127</v>
      </c>
      <c r="H3593" s="233">
        <v>44501</v>
      </c>
    </row>
    <row r="3594" spans="1:8" ht="12.75" customHeight="1">
      <c r="A3594" s="690" t="s">
        <v>395</v>
      </c>
      <c r="B3594" s="689"/>
      <c r="C3594" s="689"/>
      <c r="D3594" s="689"/>
      <c r="E3594" s="689"/>
      <c r="F3594" s="689"/>
      <c r="G3594" s="591"/>
      <c r="H3594" s="131"/>
    </row>
    <row r="3595" spans="1:8" ht="12.75" customHeight="1">
      <c r="A3595" s="152" t="s">
        <v>381</v>
      </c>
      <c r="B3595" s="152" t="s">
        <v>32</v>
      </c>
      <c r="C3595" s="153" t="s">
        <v>396</v>
      </c>
      <c r="D3595" s="152" t="s">
        <v>127</v>
      </c>
      <c r="E3595" s="154" t="s">
        <v>68</v>
      </c>
      <c r="F3595" s="155" t="s">
        <v>397</v>
      </c>
      <c r="G3595" s="155" t="s">
        <v>398</v>
      </c>
      <c r="H3595" s="131"/>
    </row>
    <row r="3596" spans="1:8" ht="12.75" customHeight="1">
      <c r="A3596" s="156" t="s">
        <v>93</v>
      </c>
      <c r="B3596" s="156">
        <v>3309</v>
      </c>
      <c r="C3596" s="240" t="s">
        <v>937</v>
      </c>
      <c r="D3596" s="156" t="s">
        <v>127</v>
      </c>
      <c r="E3596" s="187">
        <v>1</v>
      </c>
      <c r="F3596" s="159">
        <v>1.6</v>
      </c>
      <c r="G3596" s="159">
        <f>E3596*F3596</f>
        <v>1.6</v>
      </c>
      <c r="H3596" s="131"/>
    </row>
    <row r="3597" spans="1:8" ht="12.75" customHeight="1">
      <c r="A3597" s="156"/>
      <c r="B3597" s="156"/>
      <c r="C3597" s="240"/>
      <c r="D3597" s="156"/>
      <c r="E3597" s="187"/>
      <c r="F3597" s="159"/>
      <c r="G3597" s="159"/>
      <c r="H3597" s="131"/>
    </row>
    <row r="3598" spans="1:8" ht="12.75" customHeight="1">
      <c r="A3598" s="684" t="s">
        <v>399</v>
      </c>
      <c r="B3598" s="585"/>
      <c r="C3598" s="585"/>
      <c r="D3598" s="585"/>
      <c r="E3598" s="585"/>
      <c r="F3598" s="586"/>
      <c r="G3598" s="160">
        <f>SUM(G3596:G3597)</f>
        <v>1.6</v>
      </c>
      <c r="H3598" s="131"/>
    </row>
    <row r="3599" spans="1:8" ht="12.75" customHeight="1">
      <c r="A3599" s="161"/>
      <c r="B3599" s="162"/>
      <c r="C3599" s="163"/>
      <c r="D3599" s="164"/>
      <c r="E3599" s="165"/>
      <c r="F3599" s="166"/>
      <c r="G3599" s="167"/>
      <c r="H3599" s="131"/>
    </row>
    <row r="3600" spans="1:8" ht="12.75" customHeight="1">
      <c r="A3600" s="683" t="s">
        <v>386</v>
      </c>
      <c r="B3600" s="585"/>
      <c r="C3600" s="585"/>
      <c r="D3600" s="585"/>
      <c r="E3600" s="585"/>
      <c r="F3600" s="585"/>
      <c r="G3600" s="586"/>
      <c r="H3600" s="131"/>
    </row>
    <row r="3601" spans="1:8" ht="12.75" customHeight="1">
      <c r="A3601" s="152" t="s">
        <v>381</v>
      </c>
      <c r="B3601" s="152" t="s">
        <v>32</v>
      </c>
      <c r="C3601" s="153" t="s">
        <v>396</v>
      </c>
      <c r="D3601" s="152" t="s">
        <v>127</v>
      </c>
      <c r="E3601" s="154" t="s">
        <v>68</v>
      </c>
      <c r="F3601" s="155" t="s">
        <v>397</v>
      </c>
      <c r="G3601" s="155" t="s">
        <v>398</v>
      </c>
      <c r="H3601" s="131"/>
    </row>
    <row r="3602" spans="1:8" ht="12.75" customHeight="1">
      <c r="A3602" s="156"/>
      <c r="B3602" s="200"/>
      <c r="C3602" s="157"/>
      <c r="D3602" s="156"/>
      <c r="E3602" s="159"/>
      <c r="F3602" s="159"/>
      <c r="G3602" s="159"/>
      <c r="H3602" s="131"/>
    </row>
    <row r="3603" spans="1:8" ht="12.75" customHeight="1">
      <c r="A3603" s="156"/>
      <c r="B3603" s="156"/>
      <c r="C3603" s="157"/>
      <c r="D3603" s="156"/>
      <c r="E3603" s="159"/>
      <c r="F3603" s="159"/>
      <c r="G3603" s="159"/>
      <c r="H3603" s="131"/>
    </row>
    <row r="3604" spans="1:8" ht="12.75" customHeight="1">
      <c r="A3604" s="156"/>
      <c r="B3604" s="156"/>
      <c r="C3604" s="157"/>
      <c r="D3604" s="156"/>
      <c r="E3604" s="159"/>
      <c r="F3604" s="159"/>
      <c r="G3604" s="159"/>
      <c r="H3604" s="131"/>
    </row>
    <row r="3605" spans="1:8" ht="12.75" customHeight="1">
      <c r="A3605" s="156"/>
      <c r="B3605" s="156"/>
      <c r="C3605" s="157"/>
      <c r="D3605" s="156"/>
      <c r="E3605" s="159"/>
      <c r="F3605" s="159"/>
      <c r="G3605" s="159"/>
      <c r="H3605" s="131"/>
    </row>
    <row r="3606" spans="1:8" ht="12.75" customHeight="1">
      <c r="A3606" s="684" t="s">
        <v>399</v>
      </c>
      <c r="B3606" s="585"/>
      <c r="C3606" s="585"/>
      <c r="D3606" s="585"/>
      <c r="E3606" s="585"/>
      <c r="F3606" s="586"/>
      <c r="G3606" s="160">
        <f>SUM(G3602:G3605)</f>
        <v>0</v>
      </c>
      <c r="H3606" s="131"/>
    </row>
    <row r="3607" spans="1:8" ht="12.75" customHeight="1">
      <c r="A3607" s="161"/>
      <c r="B3607" s="162"/>
      <c r="C3607" s="168"/>
      <c r="D3607" s="162"/>
      <c r="E3607" s="169"/>
      <c r="F3607" s="170"/>
      <c r="G3607" s="167"/>
      <c r="H3607" s="131"/>
    </row>
    <row r="3608" spans="1:8" ht="12.75" customHeight="1">
      <c r="A3608" s="683" t="s">
        <v>400</v>
      </c>
      <c r="B3608" s="585"/>
      <c r="C3608" s="585"/>
      <c r="D3608" s="585"/>
      <c r="E3608" s="585"/>
      <c r="F3608" s="585"/>
      <c r="G3608" s="586"/>
      <c r="H3608" s="131"/>
    </row>
    <row r="3609" spans="1:8" ht="12.75" customHeight="1">
      <c r="A3609" s="152" t="s">
        <v>381</v>
      </c>
      <c r="B3609" s="152" t="s">
        <v>32</v>
      </c>
      <c r="C3609" s="153" t="s">
        <v>396</v>
      </c>
      <c r="D3609" s="152" t="s">
        <v>127</v>
      </c>
      <c r="E3609" s="154" t="s">
        <v>68</v>
      </c>
      <c r="F3609" s="155" t="s">
        <v>397</v>
      </c>
      <c r="G3609" s="155" t="s">
        <v>398</v>
      </c>
      <c r="H3609" s="131"/>
    </row>
    <row r="3610" spans="1:8" ht="12.75" customHeight="1">
      <c r="A3610" s="156"/>
      <c r="B3610" s="156"/>
      <c r="C3610" s="157" t="str">
        <f>IF(B3610="","",IF(A3610="SINAPI",VLOOKUP(B3610,#REF!,2,0),IF(A3610="COTAÇÃO",VLOOKUP(B3610,#REF!,2,0))))</f>
        <v/>
      </c>
      <c r="D3610" s="156" t="str">
        <f>IF(B3610="","",IF(A3610="SINAPI",VLOOKUP(B3610,#REF!,3,0),IF(A3610="COTAÇÃO",VLOOKUP(B3610,#REF!,3,0))))</f>
        <v/>
      </c>
      <c r="E3610" s="158"/>
      <c r="F3610" s="159" t="str">
        <f>IF(B3610="","",IF('Planilha Orçamentária'!$H$2="NÃO DESONERADO",(IF(A3610="SINAPI",VLOOKUP(B3610,#REF!,4,0),IF(A3610="ORSE",VLOOKUP(B3610,#REF!,4,0),IF(A3610="COTAÇÃO",VLOOKUP(B3610,#REF!,13,0))))),(IF(A3610="SINAPI",VLOOKUP(B3610,#REF!,4,0),IF(A3610="ORSE",VLOOKUP(B3610,#REF!,4,0),IF(A3610="COTAÇÃO",VLOOKUP(B3610,#REF!,13,0)))))))</f>
        <v/>
      </c>
      <c r="G3610" s="159" t="str">
        <f>IF(D3610="","",E3610*F3610)</f>
        <v/>
      </c>
      <c r="H3610" s="131"/>
    </row>
    <row r="3611" spans="1:8" ht="12.75" customHeight="1">
      <c r="A3611" s="684" t="s">
        <v>399</v>
      </c>
      <c r="B3611" s="585"/>
      <c r="C3611" s="585"/>
      <c r="D3611" s="585"/>
      <c r="E3611" s="585"/>
      <c r="F3611" s="586"/>
      <c r="G3611" s="160">
        <f>SUM(G3610)</f>
        <v>0</v>
      </c>
      <c r="H3611" s="131"/>
    </row>
    <row r="3612" spans="1:8" ht="12.75" customHeight="1">
      <c r="A3612" s="161"/>
      <c r="B3612" s="162"/>
      <c r="C3612" s="171"/>
      <c r="D3612" s="172"/>
      <c r="E3612" s="173"/>
      <c r="F3612" s="174"/>
      <c r="G3612" s="175"/>
      <c r="H3612" s="131"/>
    </row>
    <row r="3613" spans="1:8" ht="12.75" customHeight="1">
      <c r="A3613" s="685" t="s">
        <v>401</v>
      </c>
      <c r="B3613" s="585"/>
      <c r="C3613" s="585"/>
      <c r="D3613" s="585"/>
      <c r="E3613" s="585"/>
      <c r="F3613" s="686"/>
      <c r="G3613" s="176">
        <f>SUM(G3598,G3606,G3611)</f>
        <v>1.6</v>
      </c>
      <c r="H3613" s="131"/>
    </row>
    <row r="3614" spans="1:8" ht="12.75" customHeight="1">
      <c r="A3614" s="10"/>
      <c r="B3614" s="10"/>
      <c r="C3614" s="10"/>
      <c r="D3614" s="10"/>
      <c r="E3614" s="231"/>
      <c r="F3614" s="232"/>
      <c r="G3614" s="232"/>
      <c r="H3614" s="131"/>
    </row>
    <row r="3615" spans="1:8" ht="12.75" customHeight="1">
      <c r="A3615" s="10"/>
      <c r="B3615" s="10"/>
      <c r="C3615" s="10"/>
      <c r="D3615" s="10"/>
      <c r="E3615" s="231"/>
      <c r="F3615" s="232"/>
      <c r="G3615" s="232"/>
      <c r="H3615" s="131"/>
    </row>
    <row r="3616" spans="1:8" ht="12.75" customHeight="1">
      <c r="A3616" s="144" t="s">
        <v>32</v>
      </c>
      <c r="B3616" s="144" t="s">
        <v>24</v>
      </c>
      <c r="C3616" s="691" t="s">
        <v>67</v>
      </c>
      <c r="D3616" s="589"/>
      <c r="E3616" s="589"/>
      <c r="F3616" s="596"/>
      <c r="G3616" s="146" t="s">
        <v>27</v>
      </c>
      <c r="H3616" s="131" t="s">
        <v>93</v>
      </c>
    </row>
    <row r="3617" spans="1:8" ht="12.75" customHeight="1">
      <c r="A3617" s="186">
        <v>9427</v>
      </c>
      <c r="B3617" s="239" t="s">
        <v>938</v>
      </c>
      <c r="C3617" s="692" t="s">
        <v>647</v>
      </c>
      <c r="D3617" s="689"/>
      <c r="E3617" s="689"/>
      <c r="F3617" s="149">
        <f>G3637</f>
        <v>5.9730000000000008</v>
      </c>
      <c r="G3617" s="184" t="s">
        <v>127</v>
      </c>
      <c r="H3617" s="233">
        <v>44501</v>
      </c>
    </row>
    <row r="3618" spans="1:8" ht="12.75" customHeight="1">
      <c r="A3618" s="690" t="s">
        <v>395</v>
      </c>
      <c r="B3618" s="689"/>
      <c r="C3618" s="689"/>
      <c r="D3618" s="689"/>
      <c r="E3618" s="689"/>
      <c r="F3618" s="689"/>
      <c r="G3618" s="591"/>
      <c r="H3618" s="131"/>
    </row>
    <row r="3619" spans="1:8" ht="12.75" customHeight="1">
      <c r="A3619" s="152" t="s">
        <v>381</v>
      </c>
      <c r="B3619" s="152" t="s">
        <v>32</v>
      </c>
      <c r="C3619" s="153" t="s">
        <v>396</v>
      </c>
      <c r="D3619" s="152" t="s">
        <v>127</v>
      </c>
      <c r="E3619" s="154" t="s">
        <v>68</v>
      </c>
      <c r="F3619" s="155" t="s">
        <v>397</v>
      </c>
      <c r="G3619" s="155" t="s">
        <v>398</v>
      </c>
      <c r="H3619" s="131"/>
    </row>
    <row r="3620" spans="1:8" ht="12.75" customHeight="1">
      <c r="A3620" s="156" t="s">
        <v>93</v>
      </c>
      <c r="B3620" s="156">
        <v>9577</v>
      </c>
      <c r="C3620" s="240" t="s">
        <v>648</v>
      </c>
      <c r="D3620" s="156" t="s">
        <v>127</v>
      </c>
      <c r="E3620" s="187">
        <v>1</v>
      </c>
      <c r="F3620" s="159">
        <v>2.8</v>
      </c>
      <c r="G3620" s="159">
        <f>E3620*F3620</f>
        <v>2.8</v>
      </c>
      <c r="H3620" s="131"/>
    </row>
    <row r="3621" spans="1:8" ht="12.75" customHeight="1">
      <c r="A3621" s="156"/>
      <c r="B3621" s="156"/>
      <c r="C3621" s="240"/>
      <c r="D3621" s="156"/>
      <c r="E3621" s="187"/>
      <c r="F3621" s="159"/>
      <c r="G3621" s="159"/>
      <c r="H3621" s="131"/>
    </row>
    <row r="3622" spans="1:8" ht="12.75" customHeight="1">
      <c r="A3622" s="684" t="s">
        <v>399</v>
      </c>
      <c r="B3622" s="585"/>
      <c r="C3622" s="585"/>
      <c r="D3622" s="585"/>
      <c r="E3622" s="585"/>
      <c r="F3622" s="586"/>
      <c r="G3622" s="160">
        <f>SUM(G3620:G3621)</f>
        <v>2.8</v>
      </c>
      <c r="H3622" s="131"/>
    </row>
    <row r="3623" spans="1:8" ht="12.75" customHeight="1">
      <c r="A3623" s="161"/>
      <c r="B3623" s="162"/>
      <c r="C3623" s="163"/>
      <c r="D3623" s="164"/>
      <c r="E3623" s="165"/>
      <c r="F3623" s="166"/>
      <c r="G3623" s="167"/>
      <c r="H3623" s="131"/>
    </row>
    <row r="3624" spans="1:8" ht="12.75" customHeight="1">
      <c r="A3624" s="683" t="s">
        <v>386</v>
      </c>
      <c r="B3624" s="585"/>
      <c r="C3624" s="585"/>
      <c r="D3624" s="585"/>
      <c r="E3624" s="585"/>
      <c r="F3624" s="585"/>
      <c r="G3624" s="586"/>
      <c r="H3624" s="131"/>
    </row>
    <row r="3625" spans="1:8" ht="12.75" customHeight="1">
      <c r="A3625" s="152" t="s">
        <v>381</v>
      </c>
      <c r="B3625" s="152" t="s">
        <v>32</v>
      </c>
      <c r="C3625" s="153" t="s">
        <v>396</v>
      </c>
      <c r="D3625" s="152" t="s">
        <v>127</v>
      </c>
      <c r="E3625" s="154" t="s">
        <v>68</v>
      </c>
      <c r="F3625" s="155" t="s">
        <v>397</v>
      </c>
      <c r="G3625" s="155" t="s">
        <v>398</v>
      </c>
      <c r="H3625" s="131"/>
    </row>
    <row r="3626" spans="1:8" ht="12.75" customHeight="1">
      <c r="A3626" s="156" t="s">
        <v>93</v>
      </c>
      <c r="B3626" s="200">
        <v>10549</v>
      </c>
      <c r="C3626" s="157" t="s">
        <v>402</v>
      </c>
      <c r="D3626" s="156" t="s">
        <v>384</v>
      </c>
      <c r="E3626" s="159">
        <v>0.1</v>
      </c>
      <c r="F3626" s="159">
        <v>3.78</v>
      </c>
      <c r="G3626" s="159">
        <f t="shared" ref="G3626:G3629" si="124">E3626*F3626</f>
        <v>0.378</v>
      </c>
      <c r="H3626" s="131"/>
    </row>
    <row r="3627" spans="1:8" ht="12.75" customHeight="1">
      <c r="A3627" s="156" t="s">
        <v>93</v>
      </c>
      <c r="B3627" s="156">
        <v>10552</v>
      </c>
      <c r="C3627" s="157" t="s">
        <v>413</v>
      </c>
      <c r="D3627" s="156" t="s">
        <v>384</v>
      </c>
      <c r="E3627" s="159">
        <v>0.1</v>
      </c>
      <c r="F3627" s="159">
        <v>3.62</v>
      </c>
      <c r="G3627" s="159">
        <f t="shared" si="124"/>
        <v>0.36200000000000004</v>
      </c>
      <c r="H3627" s="131"/>
    </row>
    <row r="3628" spans="1:8" ht="12.75" customHeight="1">
      <c r="A3628" s="156" t="s">
        <v>76</v>
      </c>
      <c r="B3628" s="156">
        <v>2696</v>
      </c>
      <c r="C3628" s="157" t="s">
        <v>411</v>
      </c>
      <c r="D3628" s="156" t="s">
        <v>384</v>
      </c>
      <c r="E3628" s="159">
        <v>0.1</v>
      </c>
      <c r="F3628" s="159">
        <v>14.26</v>
      </c>
      <c r="G3628" s="159">
        <f t="shared" si="124"/>
        <v>1.4260000000000002</v>
      </c>
      <c r="H3628" s="131"/>
    </row>
    <row r="3629" spans="1:8" ht="12.75" customHeight="1">
      <c r="A3629" s="156" t="s">
        <v>76</v>
      </c>
      <c r="B3629" s="156">
        <v>6111</v>
      </c>
      <c r="C3629" s="157" t="s">
        <v>405</v>
      </c>
      <c r="D3629" s="156" t="s">
        <v>384</v>
      </c>
      <c r="E3629" s="159">
        <v>0.1</v>
      </c>
      <c r="F3629" s="159">
        <v>10.07</v>
      </c>
      <c r="G3629" s="159">
        <f t="shared" si="124"/>
        <v>1.0070000000000001</v>
      </c>
      <c r="H3629" s="131"/>
    </row>
    <row r="3630" spans="1:8" ht="12.75" customHeight="1">
      <c r="A3630" s="684" t="s">
        <v>399</v>
      </c>
      <c r="B3630" s="585"/>
      <c r="C3630" s="585"/>
      <c r="D3630" s="585"/>
      <c r="E3630" s="585"/>
      <c r="F3630" s="586"/>
      <c r="G3630" s="160">
        <f>SUM(G3626:G3629)</f>
        <v>3.1730000000000005</v>
      </c>
      <c r="H3630" s="131"/>
    </row>
    <row r="3631" spans="1:8" ht="12.75" customHeight="1">
      <c r="A3631" s="161"/>
      <c r="B3631" s="162"/>
      <c r="C3631" s="168"/>
      <c r="D3631" s="162"/>
      <c r="E3631" s="169"/>
      <c r="F3631" s="170"/>
      <c r="G3631" s="167"/>
      <c r="H3631" s="131"/>
    </row>
    <row r="3632" spans="1:8" ht="12.75" customHeight="1">
      <c r="A3632" s="683" t="s">
        <v>400</v>
      </c>
      <c r="B3632" s="585"/>
      <c r="C3632" s="585"/>
      <c r="D3632" s="585"/>
      <c r="E3632" s="585"/>
      <c r="F3632" s="585"/>
      <c r="G3632" s="586"/>
      <c r="H3632" s="131"/>
    </row>
    <row r="3633" spans="1:8" ht="12.75" customHeight="1">
      <c r="A3633" s="152" t="s">
        <v>381</v>
      </c>
      <c r="B3633" s="152" t="s">
        <v>32</v>
      </c>
      <c r="C3633" s="153" t="s">
        <v>396</v>
      </c>
      <c r="D3633" s="152" t="s">
        <v>127</v>
      </c>
      <c r="E3633" s="154" t="s">
        <v>68</v>
      </c>
      <c r="F3633" s="155" t="s">
        <v>397</v>
      </c>
      <c r="G3633" s="155" t="s">
        <v>398</v>
      </c>
      <c r="H3633" s="131"/>
    </row>
    <row r="3634" spans="1:8" ht="12.75" customHeight="1">
      <c r="A3634" s="156"/>
      <c r="B3634" s="156"/>
      <c r="C3634" s="157" t="str">
        <f>IF(B3634="","",IF(A3634="SINAPI",VLOOKUP(B3634,#REF!,2,0),IF(A3634="COTAÇÃO",VLOOKUP(B3634,#REF!,2,0))))</f>
        <v/>
      </c>
      <c r="D3634" s="156" t="str">
        <f>IF(B3634="","",IF(A3634="SINAPI",VLOOKUP(B3634,#REF!,3,0),IF(A3634="COTAÇÃO",VLOOKUP(B3634,#REF!,3,0))))</f>
        <v/>
      </c>
      <c r="E3634" s="158"/>
      <c r="F3634" s="159" t="str">
        <f>IF(B3634="","",IF('Planilha Orçamentária'!$H$2="NÃO DESONERADO",(IF(A3634="SINAPI",VLOOKUP(B3634,#REF!,4,0),IF(A3634="ORSE",VLOOKUP(B3634,#REF!,4,0),IF(A3634="COTAÇÃO",VLOOKUP(B3634,#REF!,13,0))))),(IF(A3634="SINAPI",VLOOKUP(B3634,#REF!,4,0),IF(A3634="ORSE",VLOOKUP(B3634,#REF!,4,0),IF(A3634="COTAÇÃO",VLOOKUP(B3634,#REF!,13,0)))))))</f>
        <v/>
      </c>
      <c r="G3634" s="159" t="str">
        <f>IF(D3634="","",E3634*F3634)</f>
        <v/>
      </c>
      <c r="H3634" s="131"/>
    </row>
    <row r="3635" spans="1:8" ht="12.75" customHeight="1">
      <c r="A3635" s="684" t="s">
        <v>399</v>
      </c>
      <c r="B3635" s="585"/>
      <c r="C3635" s="585"/>
      <c r="D3635" s="585"/>
      <c r="E3635" s="585"/>
      <c r="F3635" s="586"/>
      <c r="G3635" s="160">
        <f>SUM(G3634)</f>
        <v>0</v>
      </c>
      <c r="H3635" s="131"/>
    </row>
    <row r="3636" spans="1:8" ht="12.75" customHeight="1">
      <c r="A3636" s="161"/>
      <c r="B3636" s="162"/>
      <c r="C3636" s="171"/>
      <c r="D3636" s="172"/>
      <c r="E3636" s="173"/>
      <c r="F3636" s="174"/>
      <c r="G3636" s="175"/>
      <c r="H3636" s="131"/>
    </row>
    <row r="3637" spans="1:8" ht="12.75" customHeight="1">
      <c r="A3637" s="685" t="s">
        <v>401</v>
      </c>
      <c r="B3637" s="585"/>
      <c r="C3637" s="585"/>
      <c r="D3637" s="585"/>
      <c r="E3637" s="585"/>
      <c r="F3637" s="686"/>
      <c r="G3637" s="176">
        <f>SUM(G3622,G3630,G3635)</f>
        <v>5.9730000000000008</v>
      </c>
      <c r="H3637" s="131"/>
    </row>
    <row r="3638" spans="1:8" ht="12.75" customHeight="1">
      <c r="A3638" s="10"/>
      <c r="B3638" s="10"/>
      <c r="C3638" s="10"/>
      <c r="D3638" s="10"/>
      <c r="E3638" s="231"/>
      <c r="F3638" s="232"/>
      <c r="G3638" s="232"/>
      <c r="H3638" s="131"/>
    </row>
    <row r="3639" spans="1:8" ht="12.75" customHeight="1">
      <c r="A3639" s="10"/>
      <c r="B3639" s="10"/>
      <c r="C3639" s="10"/>
      <c r="D3639" s="10"/>
      <c r="E3639" s="231"/>
      <c r="F3639" s="232"/>
      <c r="G3639" s="232"/>
      <c r="H3639" s="131"/>
    </row>
    <row r="3640" spans="1:8" ht="12.75" customHeight="1">
      <c r="A3640" s="144" t="s">
        <v>32</v>
      </c>
      <c r="B3640" s="144" t="s">
        <v>24</v>
      </c>
      <c r="C3640" s="691" t="s">
        <v>67</v>
      </c>
      <c r="D3640" s="589"/>
      <c r="E3640" s="589"/>
      <c r="F3640" s="596"/>
      <c r="G3640" s="146" t="s">
        <v>27</v>
      </c>
      <c r="H3640" s="131" t="s">
        <v>93</v>
      </c>
    </row>
    <row r="3641" spans="1:8" ht="12.75" customHeight="1">
      <c r="A3641" s="186">
        <v>12225</v>
      </c>
      <c r="B3641" s="239" t="s">
        <v>939</v>
      </c>
      <c r="C3641" s="692" t="s">
        <v>940</v>
      </c>
      <c r="D3641" s="689"/>
      <c r="E3641" s="689"/>
      <c r="F3641" s="149">
        <f>G3663</f>
        <v>677.83274000000006</v>
      </c>
      <c r="G3641" s="184" t="s">
        <v>127</v>
      </c>
      <c r="H3641" s="233">
        <v>44501</v>
      </c>
    </row>
    <row r="3642" spans="1:8" ht="12.75" customHeight="1">
      <c r="A3642" s="690" t="s">
        <v>395</v>
      </c>
      <c r="B3642" s="689"/>
      <c r="C3642" s="689"/>
      <c r="D3642" s="689"/>
      <c r="E3642" s="689"/>
      <c r="F3642" s="689"/>
      <c r="G3642" s="591"/>
      <c r="H3642" s="131"/>
    </row>
    <row r="3643" spans="1:8" ht="12.75" customHeight="1">
      <c r="A3643" s="152" t="s">
        <v>381</v>
      </c>
      <c r="B3643" s="152" t="s">
        <v>32</v>
      </c>
      <c r="C3643" s="153" t="s">
        <v>396</v>
      </c>
      <c r="D3643" s="152" t="s">
        <v>127</v>
      </c>
      <c r="E3643" s="154" t="s">
        <v>68</v>
      </c>
      <c r="F3643" s="155" t="s">
        <v>397</v>
      </c>
      <c r="G3643" s="155" t="s">
        <v>398</v>
      </c>
      <c r="H3643" s="131"/>
    </row>
    <row r="3644" spans="1:8" ht="12.75" customHeight="1">
      <c r="A3644" s="156" t="s">
        <v>76</v>
      </c>
      <c r="B3644" s="156">
        <v>87296</v>
      </c>
      <c r="C3644" s="240" t="s">
        <v>941</v>
      </c>
      <c r="D3644" s="156" t="s">
        <v>390</v>
      </c>
      <c r="E3644" s="187">
        <v>1.2999999999999999E-2</v>
      </c>
      <c r="F3644" s="159">
        <v>497.98</v>
      </c>
      <c r="G3644" s="159">
        <f t="shared" ref="G3644:G3645" si="125">E3644*F3644</f>
        <v>6.4737400000000003</v>
      </c>
      <c r="H3644" s="131"/>
    </row>
    <row r="3645" spans="1:8" ht="12.75" customHeight="1">
      <c r="A3645" s="156" t="s">
        <v>93</v>
      </c>
      <c r="B3645" s="156">
        <v>2528</v>
      </c>
      <c r="C3645" s="240" t="s">
        <v>942</v>
      </c>
      <c r="D3645" s="156" t="s">
        <v>127</v>
      </c>
      <c r="E3645" s="187">
        <v>1</v>
      </c>
      <c r="F3645" s="159">
        <v>572.84</v>
      </c>
      <c r="G3645" s="159">
        <f t="shared" si="125"/>
        <v>572.84</v>
      </c>
      <c r="H3645" s="131"/>
    </row>
    <row r="3646" spans="1:8" ht="12.75" customHeight="1">
      <c r="A3646" s="684" t="s">
        <v>399</v>
      </c>
      <c r="B3646" s="585"/>
      <c r="C3646" s="585"/>
      <c r="D3646" s="585"/>
      <c r="E3646" s="585"/>
      <c r="F3646" s="586"/>
      <c r="G3646" s="160">
        <f>SUM(G3644:G3645)</f>
        <v>579.31374000000005</v>
      </c>
      <c r="H3646" s="131"/>
    </row>
    <row r="3647" spans="1:8" ht="12.75" customHeight="1">
      <c r="A3647" s="161"/>
      <c r="B3647" s="162"/>
      <c r="C3647" s="163"/>
      <c r="D3647" s="164"/>
      <c r="E3647" s="165"/>
      <c r="F3647" s="166"/>
      <c r="G3647" s="167"/>
      <c r="H3647" s="131"/>
    </row>
    <row r="3648" spans="1:8" ht="12.75" customHeight="1">
      <c r="A3648" s="683" t="s">
        <v>386</v>
      </c>
      <c r="B3648" s="585"/>
      <c r="C3648" s="585"/>
      <c r="D3648" s="585"/>
      <c r="E3648" s="585"/>
      <c r="F3648" s="585"/>
      <c r="G3648" s="586"/>
      <c r="H3648" s="131"/>
    </row>
    <row r="3649" spans="1:8" ht="12.75" customHeight="1">
      <c r="A3649" s="152" t="s">
        <v>381</v>
      </c>
      <c r="B3649" s="152" t="s">
        <v>32</v>
      </c>
      <c r="C3649" s="153" t="s">
        <v>396</v>
      </c>
      <c r="D3649" s="152" t="s">
        <v>127</v>
      </c>
      <c r="E3649" s="154" t="s">
        <v>68</v>
      </c>
      <c r="F3649" s="155" t="s">
        <v>397</v>
      </c>
      <c r="G3649" s="155" t="s">
        <v>398</v>
      </c>
      <c r="H3649" s="131"/>
    </row>
    <row r="3650" spans="1:8" ht="12.75" customHeight="1">
      <c r="A3650" s="156" t="s">
        <v>93</v>
      </c>
      <c r="B3650" s="200">
        <v>10549</v>
      </c>
      <c r="C3650" s="157" t="s">
        <v>402</v>
      </c>
      <c r="D3650" s="156" t="s">
        <v>384</v>
      </c>
      <c r="E3650" s="159">
        <v>1.3</v>
      </c>
      <c r="F3650" s="159">
        <v>3.78</v>
      </c>
      <c r="G3650" s="159">
        <f t="shared" ref="G3650:G3655" si="126">E3650*F3650</f>
        <v>4.9139999999999997</v>
      </c>
      <c r="H3650" s="131"/>
    </row>
    <row r="3651" spans="1:8" ht="12.75" customHeight="1">
      <c r="A3651" s="156" t="s">
        <v>93</v>
      </c>
      <c r="B3651" s="156">
        <v>10550</v>
      </c>
      <c r="C3651" s="157" t="s">
        <v>403</v>
      </c>
      <c r="D3651" s="156" t="s">
        <v>384</v>
      </c>
      <c r="E3651" s="159">
        <v>0.9</v>
      </c>
      <c r="F3651" s="159">
        <v>3.68</v>
      </c>
      <c r="G3651" s="159">
        <f t="shared" si="126"/>
        <v>3.3120000000000003</v>
      </c>
      <c r="H3651" s="131"/>
    </row>
    <row r="3652" spans="1:8" ht="12.75" customHeight="1">
      <c r="A3652" s="156" t="s">
        <v>93</v>
      </c>
      <c r="B3652" s="156">
        <v>10552</v>
      </c>
      <c r="C3652" s="157" t="s">
        <v>413</v>
      </c>
      <c r="D3652" s="156" t="s">
        <v>384</v>
      </c>
      <c r="E3652" s="159">
        <v>3.6</v>
      </c>
      <c r="F3652" s="159">
        <v>3.62</v>
      </c>
      <c r="G3652" s="159">
        <f t="shared" si="126"/>
        <v>13.032</v>
      </c>
      <c r="H3652" s="131"/>
    </row>
    <row r="3653" spans="1:8" ht="12.75" customHeight="1">
      <c r="A3653" s="156" t="s">
        <v>76</v>
      </c>
      <c r="B3653" s="156">
        <v>2436</v>
      </c>
      <c r="C3653" s="157" t="s">
        <v>412</v>
      </c>
      <c r="D3653" s="156" t="s">
        <v>384</v>
      </c>
      <c r="E3653" s="159">
        <v>3.6</v>
      </c>
      <c r="F3653" s="159">
        <v>14.26</v>
      </c>
      <c r="G3653" s="159">
        <f t="shared" si="126"/>
        <v>51.335999999999999</v>
      </c>
      <c r="H3653" s="131"/>
    </row>
    <row r="3654" spans="1:8" ht="12.75" customHeight="1">
      <c r="A3654" s="156" t="s">
        <v>76</v>
      </c>
      <c r="B3654" s="156">
        <v>4750</v>
      </c>
      <c r="C3654" s="157" t="s">
        <v>404</v>
      </c>
      <c r="D3654" s="156" t="s">
        <v>384</v>
      </c>
      <c r="E3654" s="159">
        <v>0.9</v>
      </c>
      <c r="F3654" s="159">
        <v>14.26</v>
      </c>
      <c r="G3654" s="159">
        <f t="shared" si="126"/>
        <v>12.834</v>
      </c>
      <c r="H3654" s="131"/>
    </row>
    <row r="3655" spans="1:8" ht="12.75" customHeight="1">
      <c r="A3655" s="156" t="s">
        <v>76</v>
      </c>
      <c r="B3655" s="156">
        <v>6111</v>
      </c>
      <c r="C3655" s="157" t="s">
        <v>405</v>
      </c>
      <c r="D3655" s="156" t="s">
        <v>384</v>
      </c>
      <c r="E3655" s="159">
        <v>1.3</v>
      </c>
      <c r="F3655" s="159">
        <v>10.07</v>
      </c>
      <c r="G3655" s="159">
        <f t="shared" si="126"/>
        <v>13.091000000000001</v>
      </c>
      <c r="H3655" s="131"/>
    </row>
    <row r="3656" spans="1:8" ht="12.75" customHeight="1">
      <c r="A3656" s="684" t="s">
        <v>399</v>
      </c>
      <c r="B3656" s="585"/>
      <c r="C3656" s="585"/>
      <c r="D3656" s="585"/>
      <c r="E3656" s="585"/>
      <c r="F3656" s="586"/>
      <c r="G3656" s="160">
        <f>SUM(G3650:G3655)</f>
        <v>98.519000000000005</v>
      </c>
      <c r="H3656" s="131"/>
    </row>
    <row r="3657" spans="1:8" ht="12.75" customHeight="1">
      <c r="A3657" s="161"/>
      <c r="B3657" s="162"/>
      <c r="C3657" s="168"/>
      <c r="D3657" s="162"/>
      <c r="E3657" s="169"/>
      <c r="F3657" s="170"/>
      <c r="G3657" s="167"/>
      <c r="H3657" s="131"/>
    </row>
    <row r="3658" spans="1:8" ht="12.75" customHeight="1">
      <c r="A3658" s="683" t="s">
        <v>400</v>
      </c>
      <c r="B3658" s="585"/>
      <c r="C3658" s="585"/>
      <c r="D3658" s="585"/>
      <c r="E3658" s="585"/>
      <c r="F3658" s="585"/>
      <c r="G3658" s="586"/>
      <c r="H3658" s="131"/>
    </row>
    <row r="3659" spans="1:8" ht="12.75" customHeight="1">
      <c r="A3659" s="152" t="s">
        <v>381</v>
      </c>
      <c r="B3659" s="152" t="s">
        <v>32</v>
      </c>
      <c r="C3659" s="153" t="s">
        <v>396</v>
      </c>
      <c r="D3659" s="152" t="s">
        <v>127</v>
      </c>
      <c r="E3659" s="154" t="s">
        <v>68</v>
      </c>
      <c r="F3659" s="155" t="s">
        <v>397</v>
      </c>
      <c r="G3659" s="155" t="s">
        <v>398</v>
      </c>
      <c r="H3659" s="131"/>
    </row>
    <row r="3660" spans="1:8" ht="12.75" customHeight="1">
      <c r="A3660" s="156"/>
      <c r="B3660" s="156"/>
      <c r="C3660" s="157" t="str">
        <f>IF(B3660="","",IF(A3660="SINAPI",VLOOKUP(B3660,#REF!,2,0),IF(A3660="COTAÇÃO",VLOOKUP(B3660,#REF!,2,0))))</f>
        <v/>
      </c>
      <c r="D3660" s="156" t="str">
        <f>IF(B3660="","",IF(A3660="SINAPI",VLOOKUP(B3660,#REF!,3,0),IF(A3660="COTAÇÃO",VLOOKUP(B3660,#REF!,3,0))))</f>
        <v/>
      </c>
      <c r="E3660" s="158"/>
      <c r="F3660" s="159" t="str">
        <f>IF(B3660="","",IF('Planilha Orçamentária'!$H$2="NÃO DESONERADO",(IF(A3660="SINAPI",VLOOKUP(B3660,#REF!,4,0),IF(A3660="ORSE",VLOOKUP(B3660,#REF!,4,0),IF(A3660="COTAÇÃO",VLOOKUP(B3660,#REF!,13,0))))),(IF(A3660="SINAPI",VLOOKUP(B3660,#REF!,4,0),IF(A3660="ORSE",VLOOKUP(B3660,#REF!,4,0),IF(A3660="COTAÇÃO",VLOOKUP(B3660,#REF!,13,0)))))))</f>
        <v/>
      </c>
      <c r="G3660" s="159" t="str">
        <f>IF(D3660="","",E3660*F3660)</f>
        <v/>
      </c>
      <c r="H3660" s="131"/>
    </row>
    <row r="3661" spans="1:8" ht="12.75" customHeight="1">
      <c r="A3661" s="684" t="s">
        <v>399</v>
      </c>
      <c r="B3661" s="585"/>
      <c r="C3661" s="585"/>
      <c r="D3661" s="585"/>
      <c r="E3661" s="585"/>
      <c r="F3661" s="586"/>
      <c r="G3661" s="160">
        <f>SUM(G3660)</f>
        <v>0</v>
      </c>
      <c r="H3661" s="131"/>
    </row>
    <row r="3662" spans="1:8" ht="12.75" customHeight="1">
      <c r="A3662" s="161"/>
      <c r="B3662" s="162"/>
      <c r="C3662" s="171"/>
      <c r="D3662" s="172"/>
      <c r="E3662" s="173"/>
      <c r="F3662" s="174"/>
      <c r="G3662" s="175"/>
      <c r="H3662" s="131"/>
    </row>
    <row r="3663" spans="1:8" ht="12.75" customHeight="1">
      <c r="A3663" s="685" t="s">
        <v>401</v>
      </c>
      <c r="B3663" s="585"/>
      <c r="C3663" s="585"/>
      <c r="D3663" s="585"/>
      <c r="E3663" s="585"/>
      <c r="F3663" s="686"/>
      <c r="G3663" s="176">
        <f>SUM(G3646,G3656,G3661)</f>
        <v>677.83274000000006</v>
      </c>
      <c r="H3663" s="131"/>
    </row>
    <row r="3664" spans="1:8" ht="12.75" customHeight="1">
      <c r="A3664" s="10"/>
      <c r="B3664" s="10"/>
      <c r="C3664" s="10"/>
      <c r="D3664" s="10"/>
      <c r="E3664" s="231"/>
      <c r="F3664" s="232"/>
      <c r="G3664" s="232"/>
      <c r="H3664" s="131"/>
    </row>
    <row r="3665" spans="1:8" ht="12.75" customHeight="1">
      <c r="A3665" s="10"/>
      <c r="B3665" s="10"/>
      <c r="C3665" s="10"/>
      <c r="D3665" s="10"/>
      <c r="E3665" s="231"/>
      <c r="F3665" s="232"/>
      <c r="G3665" s="232"/>
      <c r="H3665" s="131"/>
    </row>
    <row r="3666" spans="1:8" ht="12.75" customHeight="1">
      <c r="A3666" s="144" t="s">
        <v>32</v>
      </c>
      <c r="B3666" s="144" t="s">
        <v>24</v>
      </c>
      <c r="C3666" s="691" t="s">
        <v>67</v>
      </c>
      <c r="D3666" s="589"/>
      <c r="E3666" s="589"/>
      <c r="F3666" s="596"/>
      <c r="G3666" s="146" t="s">
        <v>27</v>
      </c>
      <c r="H3666" s="131" t="s">
        <v>93</v>
      </c>
    </row>
    <row r="3667" spans="1:8" ht="12.75" customHeight="1">
      <c r="A3667" s="186">
        <v>12226</v>
      </c>
      <c r="B3667" s="239" t="s">
        <v>943</v>
      </c>
      <c r="C3667" s="692" t="s">
        <v>944</v>
      </c>
      <c r="D3667" s="689"/>
      <c r="E3667" s="689"/>
      <c r="F3667" s="149">
        <f>G3689</f>
        <v>740.75574000000006</v>
      </c>
      <c r="G3667" s="184" t="s">
        <v>127</v>
      </c>
      <c r="H3667" s="233">
        <v>44501</v>
      </c>
    </row>
    <row r="3668" spans="1:8" ht="12.75" customHeight="1">
      <c r="A3668" s="690" t="s">
        <v>395</v>
      </c>
      <c r="B3668" s="689"/>
      <c r="C3668" s="689"/>
      <c r="D3668" s="689"/>
      <c r="E3668" s="689"/>
      <c r="F3668" s="689"/>
      <c r="G3668" s="591"/>
      <c r="H3668" s="131"/>
    </row>
    <row r="3669" spans="1:8" ht="12.75" customHeight="1">
      <c r="A3669" s="152" t="s">
        <v>381</v>
      </c>
      <c r="B3669" s="152" t="s">
        <v>32</v>
      </c>
      <c r="C3669" s="153" t="s">
        <v>396</v>
      </c>
      <c r="D3669" s="152" t="s">
        <v>127</v>
      </c>
      <c r="E3669" s="154" t="s">
        <v>68</v>
      </c>
      <c r="F3669" s="155" t="s">
        <v>397</v>
      </c>
      <c r="G3669" s="155" t="s">
        <v>398</v>
      </c>
      <c r="H3669" s="131"/>
    </row>
    <row r="3670" spans="1:8" ht="12.75" customHeight="1">
      <c r="A3670" s="156" t="s">
        <v>76</v>
      </c>
      <c r="B3670" s="156">
        <v>87296</v>
      </c>
      <c r="C3670" s="240" t="s">
        <v>941</v>
      </c>
      <c r="D3670" s="156" t="s">
        <v>390</v>
      </c>
      <c r="E3670" s="187">
        <v>1.2999999999999999E-2</v>
      </c>
      <c r="F3670" s="159">
        <v>497.98</v>
      </c>
      <c r="G3670" s="159">
        <f t="shared" ref="G3670:G3671" si="127">E3670*F3670</f>
        <v>6.4737400000000003</v>
      </c>
      <c r="H3670" s="131"/>
    </row>
    <row r="3671" spans="1:8" ht="12.75" customHeight="1">
      <c r="A3671" s="156" t="s">
        <v>93</v>
      </c>
      <c r="B3671" s="156">
        <v>2531</v>
      </c>
      <c r="C3671" s="240" t="s">
        <v>945</v>
      </c>
      <c r="D3671" s="156" t="s">
        <v>127</v>
      </c>
      <c r="E3671" s="187">
        <v>1</v>
      </c>
      <c r="F3671" s="159">
        <v>602</v>
      </c>
      <c r="G3671" s="159">
        <f t="shared" si="127"/>
        <v>602</v>
      </c>
      <c r="H3671" s="131"/>
    </row>
    <row r="3672" spans="1:8" ht="12.75" customHeight="1">
      <c r="A3672" s="684" t="s">
        <v>399</v>
      </c>
      <c r="B3672" s="585"/>
      <c r="C3672" s="585"/>
      <c r="D3672" s="585"/>
      <c r="E3672" s="585"/>
      <c r="F3672" s="586"/>
      <c r="G3672" s="160">
        <f>SUM(G3670:G3671)</f>
        <v>608.47374000000002</v>
      </c>
      <c r="H3672" s="131"/>
    </row>
    <row r="3673" spans="1:8" ht="12.75" customHeight="1">
      <c r="A3673" s="161"/>
      <c r="B3673" s="162"/>
      <c r="C3673" s="163"/>
      <c r="D3673" s="164"/>
      <c r="E3673" s="165"/>
      <c r="F3673" s="166"/>
      <c r="G3673" s="167"/>
      <c r="H3673" s="131"/>
    </row>
    <row r="3674" spans="1:8" ht="12.75" customHeight="1">
      <c r="A3674" s="683" t="s">
        <v>386</v>
      </c>
      <c r="B3674" s="585"/>
      <c r="C3674" s="585"/>
      <c r="D3674" s="585"/>
      <c r="E3674" s="585"/>
      <c r="F3674" s="585"/>
      <c r="G3674" s="586"/>
      <c r="H3674" s="131"/>
    </row>
    <row r="3675" spans="1:8" ht="12.75" customHeight="1">
      <c r="A3675" s="152" t="s">
        <v>381</v>
      </c>
      <c r="B3675" s="152" t="s">
        <v>32</v>
      </c>
      <c r="C3675" s="153" t="s">
        <v>396</v>
      </c>
      <c r="D3675" s="152" t="s">
        <v>127</v>
      </c>
      <c r="E3675" s="154" t="s">
        <v>68</v>
      </c>
      <c r="F3675" s="155" t="s">
        <v>397</v>
      </c>
      <c r="G3675" s="155" t="s">
        <v>398</v>
      </c>
      <c r="H3675" s="131"/>
    </row>
    <row r="3676" spans="1:8" ht="12.75" customHeight="1">
      <c r="A3676" s="156" t="s">
        <v>93</v>
      </c>
      <c r="B3676" s="200">
        <v>10549</v>
      </c>
      <c r="C3676" s="157" t="s">
        <v>402</v>
      </c>
      <c r="D3676" s="156" t="s">
        <v>384</v>
      </c>
      <c r="E3676" s="159">
        <v>1.8</v>
      </c>
      <c r="F3676" s="159">
        <v>3.78</v>
      </c>
      <c r="G3676" s="159">
        <f t="shared" ref="G3676:G3681" si="128">E3676*F3676</f>
        <v>6.8039999999999994</v>
      </c>
      <c r="H3676" s="131"/>
    </row>
    <row r="3677" spans="1:8" ht="12.75" customHeight="1">
      <c r="A3677" s="156" t="s">
        <v>93</v>
      </c>
      <c r="B3677" s="156">
        <v>10550</v>
      </c>
      <c r="C3677" s="157" t="s">
        <v>403</v>
      </c>
      <c r="D3677" s="156" t="s">
        <v>384</v>
      </c>
      <c r="E3677" s="159">
        <v>1.2</v>
      </c>
      <c r="F3677" s="159">
        <v>3.68</v>
      </c>
      <c r="G3677" s="159">
        <f t="shared" si="128"/>
        <v>4.4160000000000004</v>
      </c>
      <c r="H3677" s="131"/>
    </row>
    <row r="3678" spans="1:8" ht="12.75" customHeight="1">
      <c r="A3678" s="156" t="s">
        <v>93</v>
      </c>
      <c r="B3678" s="156">
        <v>10552</v>
      </c>
      <c r="C3678" s="157" t="s">
        <v>413</v>
      </c>
      <c r="D3678" s="156" t="s">
        <v>384</v>
      </c>
      <c r="E3678" s="159">
        <v>4.8</v>
      </c>
      <c r="F3678" s="159">
        <v>3.62</v>
      </c>
      <c r="G3678" s="159">
        <f t="shared" si="128"/>
        <v>17.376000000000001</v>
      </c>
      <c r="H3678" s="131"/>
    </row>
    <row r="3679" spans="1:8" ht="12.75" customHeight="1">
      <c r="A3679" s="156" t="s">
        <v>76</v>
      </c>
      <c r="B3679" s="156">
        <v>2436</v>
      </c>
      <c r="C3679" s="157" t="s">
        <v>412</v>
      </c>
      <c r="D3679" s="156" t="s">
        <v>384</v>
      </c>
      <c r="E3679" s="159">
        <v>4.8</v>
      </c>
      <c r="F3679" s="159">
        <v>14.26</v>
      </c>
      <c r="G3679" s="159">
        <f t="shared" si="128"/>
        <v>68.447999999999993</v>
      </c>
      <c r="H3679" s="131"/>
    </row>
    <row r="3680" spans="1:8" ht="12.75" customHeight="1">
      <c r="A3680" s="156" t="s">
        <v>76</v>
      </c>
      <c r="B3680" s="156">
        <v>4750</v>
      </c>
      <c r="C3680" s="157" t="s">
        <v>404</v>
      </c>
      <c r="D3680" s="156" t="s">
        <v>384</v>
      </c>
      <c r="E3680" s="159">
        <v>1.2</v>
      </c>
      <c r="F3680" s="159">
        <v>14.26</v>
      </c>
      <c r="G3680" s="159">
        <f t="shared" si="128"/>
        <v>17.111999999999998</v>
      </c>
      <c r="H3680" s="131"/>
    </row>
    <row r="3681" spans="1:8" ht="12.75" customHeight="1">
      <c r="A3681" s="156" t="s">
        <v>76</v>
      </c>
      <c r="B3681" s="156">
        <v>6111</v>
      </c>
      <c r="C3681" s="157" t="s">
        <v>405</v>
      </c>
      <c r="D3681" s="156" t="s">
        <v>384</v>
      </c>
      <c r="E3681" s="159">
        <v>1.8</v>
      </c>
      <c r="F3681" s="159">
        <v>10.07</v>
      </c>
      <c r="G3681" s="159">
        <f t="shared" si="128"/>
        <v>18.126000000000001</v>
      </c>
      <c r="H3681" s="131"/>
    </row>
    <row r="3682" spans="1:8" ht="12.75" customHeight="1">
      <c r="A3682" s="684" t="s">
        <v>399</v>
      </c>
      <c r="B3682" s="585"/>
      <c r="C3682" s="585"/>
      <c r="D3682" s="585"/>
      <c r="E3682" s="585"/>
      <c r="F3682" s="586"/>
      <c r="G3682" s="160">
        <f>SUM(G3676:G3681)</f>
        <v>132.28199999999998</v>
      </c>
      <c r="H3682" s="131"/>
    </row>
    <row r="3683" spans="1:8" ht="12.75" customHeight="1">
      <c r="A3683" s="161"/>
      <c r="B3683" s="162"/>
      <c r="C3683" s="168"/>
      <c r="D3683" s="162"/>
      <c r="E3683" s="169"/>
      <c r="F3683" s="170"/>
      <c r="G3683" s="167"/>
      <c r="H3683" s="131"/>
    </row>
    <row r="3684" spans="1:8" ht="12.75" customHeight="1">
      <c r="A3684" s="683" t="s">
        <v>400</v>
      </c>
      <c r="B3684" s="585"/>
      <c r="C3684" s="585"/>
      <c r="D3684" s="585"/>
      <c r="E3684" s="585"/>
      <c r="F3684" s="585"/>
      <c r="G3684" s="586"/>
      <c r="H3684" s="131"/>
    </row>
    <row r="3685" spans="1:8" ht="12.75" customHeight="1">
      <c r="A3685" s="152" t="s">
        <v>381</v>
      </c>
      <c r="B3685" s="152" t="s">
        <v>32</v>
      </c>
      <c r="C3685" s="153" t="s">
        <v>396</v>
      </c>
      <c r="D3685" s="152" t="s">
        <v>127</v>
      </c>
      <c r="E3685" s="154" t="s">
        <v>68</v>
      </c>
      <c r="F3685" s="155" t="s">
        <v>397</v>
      </c>
      <c r="G3685" s="155" t="s">
        <v>398</v>
      </c>
      <c r="H3685" s="131"/>
    </row>
    <row r="3686" spans="1:8" ht="12.75" customHeight="1">
      <c r="A3686" s="156"/>
      <c r="B3686" s="156"/>
      <c r="C3686" s="157" t="str">
        <f>IF(B3686="","",IF(A3686="SINAPI",VLOOKUP(B3686,#REF!,2,0),IF(A3686="COTAÇÃO",VLOOKUP(B3686,#REF!,2,0))))</f>
        <v/>
      </c>
      <c r="D3686" s="156" t="str">
        <f>IF(B3686="","",IF(A3686="SINAPI",VLOOKUP(B3686,#REF!,3,0),IF(A3686="COTAÇÃO",VLOOKUP(B3686,#REF!,3,0))))</f>
        <v/>
      </c>
      <c r="E3686" s="158"/>
      <c r="F3686" s="159" t="str">
        <f>IF(B3686="","",IF('Planilha Orçamentária'!$H$2="NÃO DESONERADO",(IF(A3686="SINAPI",VLOOKUP(B3686,#REF!,4,0),IF(A3686="ORSE",VLOOKUP(B3686,#REF!,4,0),IF(A3686="COTAÇÃO",VLOOKUP(B3686,#REF!,13,0))))),(IF(A3686="SINAPI",VLOOKUP(B3686,#REF!,4,0),IF(A3686="ORSE",VLOOKUP(B3686,#REF!,4,0),IF(A3686="COTAÇÃO",VLOOKUP(B3686,#REF!,13,0)))))))</f>
        <v/>
      </c>
      <c r="G3686" s="159" t="str">
        <f>IF(D3686="","",E3686*F3686)</f>
        <v/>
      </c>
      <c r="H3686" s="131"/>
    </row>
    <row r="3687" spans="1:8" ht="12.75" customHeight="1">
      <c r="A3687" s="684" t="s">
        <v>399</v>
      </c>
      <c r="B3687" s="585"/>
      <c r="C3687" s="585"/>
      <c r="D3687" s="585"/>
      <c r="E3687" s="585"/>
      <c r="F3687" s="586"/>
      <c r="G3687" s="160">
        <f>SUM(G3686)</f>
        <v>0</v>
      </c>
      <c r="H3687" s="131"/>
    </row>
    <row r="3688" spans="1:8" ht="12.75" customHeight="1">
      <c r="A3688" s="161"/>
      <c r="B3688" s="162"/>
      <c r="C3688" s="171"/>
      <c r="D3688" s="172"/>
      <c r="E3688" s="173"/>
      <c r="F3688" s="174"/>
      <c r="G3688" s="175"/>
      <c r="H3688" s="131"/>
    </row>
    <row r="3689" spans="1:8" ht="12.75" customHeight="1">
      <c r="A3689" s="685" t="s">
        <v>401</v>
      </c>
      <c r="B3689" s="585"/>
      <c r="C3689" s="585"/>
      <c r="D3689" s="585"/>
      <c r="E3689" s="585"/>
      <c r="F3689" s="686"/>
      <c r="G3689" s="176">
        <f>SUM(G3672,G3682,G3687)</f>
        <v>740.75574000000006</v>
      </c>
      <c r="H3689" s="131"/>
    </row>
    <row r="3690" spans="1:8" ht="12.75" customHeight="1">
      <c r="A3690" s="10"/>
      <c r="B3690" s="10"/>
      <c r="C3690" s="10"/>
      <c r="D3690" s="10"/>
      <c r="E3690" s="231"/>
      <c r="F3690" s="232"/>
      <c r="G3690" s="232"/>
      <c r="H3690" s="131"/>
    </row>
    <row r="3691" spans="1:8" ht="12.75" customHeight="1">
      <c r="A3691" s="10"/>
      <c r="B3691" s="10"/>
      <c r="C3691" s="10"/>
      <c r="D3691" s="10"/>
      <c r="E3691" s="231"/>
      <c r="F3691" s="232"/>
      <c r="G3691" s="232"/>
      <c r="H3691" s="131"/>
    </row>
    <row r="3692" spans="1:8" ht="12.75" customHeight="1">
      <c r="A3692" s="144" t="s">
        <v>32</v>
      </c>
      <c r="B3692" s="144" t="s">
        <v>24</v>
      </c>
      <c r="C3692" s="691" t="s">
        <v>67</v>
      </c>
      <c r="D3692" s="589"/>
      <c r="E3692" s="589"/>
      <c r="F3692" s="596"/>
      <c r="G3692" s="146" t="s">
        <v>27</v>
      </c>
      <c r="H3692" s="131" t="s">
        <v>93</v>
      </c>
    </row>
    <row r="3693" spans="1:8" ht="12.75" customHeight="1">
      <c r="A3693" s="186">
        <v>11434</v>
      </c>
      <c r="B3693" s="239" t="s">
        <v>946</v>
      </c>
      <c r="C3693" s="692" t="s">
        <v>947</v>
      </c>
      <c r="D3693" s="689"/>
      <c r="E3693" s="689"/>
      <c r="F3693" s="149">
        <f>G3713</f>
        <v>58.71</v>
      </c>
      <c r="G3693" s="184" t="s">
        <v>127</v>
      </c>
      <c r="H3693" s="233">
        <v>44501</v>
      </c>
    </row>
    <row r="3694" spans="1:8" ht="12.75" customHeight="1">
      <c r="A3694" s="690" t="s">
        <v>395</v>
      </c>
      <c r="B3694" s="689"/>
      <c r="C3694" s="689"/>
      <c r="D3694" s="689"/>
      <c r="E3694" s="689"/>
      <c r="F3694" s="689"/>
      <c r="G3694" s="591"/>
      <c r="H3694" s="131"/>
    </row>
    <row r="3695" spans="1:8" ht="12.75" customHeight="1">
      <c r="A3695" s="152" t="s">
        <v>381</v>
      </c>
      <c r="B3695" s="152" t="s">
        <v>32</v>
      </c>
      <c r="C3695" s="153" t="s">
        <v>396</v>
      </c>
      <c r="D3695" s="152" t="s">
        <v>127</v>
      </c>
      <c r="E3695" s="154" t="s">
        <v>68</v>
      </c>
      <c r="F3695" s="155" t="s">
        <v>397</v>
      </c>
      <c r="G3695" s="155" t="s">
        <v>398</v>
      </c>
      <c r="H3695" s="131"/>
    </row>
    <row r="3696" spans="1:8" ht="12.75" customHeight="1">
      <c r="A3696" s="156" t="s">
        <v>93</v>
      </c>
      <c r="B3696" s="156">
        <v>12366</v>
      </c>
      <c r="C3696" s="240" t="s">
        <v>948</v>
      </c>
      <c r="D3696" s="156" t="s">
        <v>127</v>
      </c>
      <c r="E3696" s="187">
        <v>1</v>
      </c>
      <c r="F3696" s="159">
        <v>26.98</v>
      </c>
      <c r="G3696" s="159">
        <f>E3696*F3696</f>
        <v>26.98</v>
      </c>
      <c r="H3696" s="131"/>
    </row>
    <row r="3697" spans="1:8" ht="12.75" customHeight="1">
      <c r="A3697" s="156"/>
      <c r="B3697" s="156"/>
      <c r="C3697" s="240"/>
      <c r="D3697" s="156"/>
      <c r="E3697" s="187"/>
      <c r="F3697" s="159"/>
      <c r="G3697" s="159"/>
      <c r="H3697" s="131"/>
    </row>
    <row r="3698" spans="1:8" ht="12.75" customHeight="1">
      <c r="A3698" s="684" t="s">
        <v>399</v>
      </c>
      <c r="B3698" s="585"/>
      <c r="C3698" s="585"/>
      <c r="D3698" s="585"/>
      <c r="E3698" s="585"/>
      <c r="F3698" s="586"/>
      <c r="G3698" s="160">
        <f>SUM(G3696:G3697)</f>
        <v>26.98</v>
      </c>
      <c r="H3698" s="131"/>
    </row>
    <row r="3699" spans="1:8" ht="12.75" customHeight="1">
      <c r="A3699" s="161"/>
      <c r="B3699" s="162"/>
      <c r="C3699" s="163"/>
      <c r="D3699" s="164"/>
      <c r="E3699" s="165"/>
      <c r="F3699" s="166"/>
      <c r="G3699" s="167"/>
      <c r="H3699" s="131"/>
    </row>
    <row r="3700" spans="1:8" ht="12.75" customHeight="1">
      <c r="A3700" s="683" t="s">
        <v>386</v>
      </c>
      <c r="B3700" s="585"/>
      <c r="C3700" s="585"/>
      <c r="D3700" s="585"/>
      <c r="E3700" s="585"/>
      <c r="F3700" s="585"/>
      <c r="G3700" s="586"/>
      <c r="H3700" s="131"/>
    </row>
    <row r="3701" spans="1:8" ht="12.75" customHeight="1">
      <c r="A3701" s="152" t="s">
        <v>381</v>
      </c>
      <c r="B3701" s="152" t="s">
        <v>32</v>
      </c>
      <c r="C3701" s="153" t="s">
        <v>396</v>
      </c>
      <c r="D3701" s="152" t="s">
        <v>127</v>
      </c>
      <c r="E3701" s="154" t="s">
        <v>68</v>
      </c>
      <c r="F3701" s="155" t="s">
        <v>397</v>
      </c>
      <c r="G3701" s="155" t="s">
        <v>398</v>
      </c>
      <c r="H3701" s="131"/>
    </row>
    <row r="3702" spans="1:8" ht="12.75" customHeight="1">
      <c r="A3702" s="156" t="s">
        <v>93</v>
      </c>
      <c r="B3702" s="200">
        <v>10549</v>
      </c>
      <c r="C3702" s="157" t="s">
        <v>402</v>
      </c>
      <c r="D3702" s="156" t="s">
        <v>384</v>
      </c>
      <c r="E3702" s="159">
        <v>1</v>
      </c>
      <c r="F3702" s="159">
        <v>3.78</v>
      </c>
      <c r="G3702" s="159">
        <f t="shared" ref="G3702:G3705" si="129">E3702*F3702</f>
        <v>3.78</v>
      </c>
      <c r="H3702" s="131"/>
    </row>
    <row r="3703" spans="1:8" ht="12.75" customHeight="1">
      <c r="A3703" s="156" t="s">
        <v>93</v>
      </c>
      <c r="B3703" s="156">
        <v>10552</v>
      </c>
      <c r="C3703" s="157" t="s">
        <v>413</v>
      </c>
      <c r="D3703" s="156" t="s">
        <v>384</v>
      </c>
      <c r="E3703" s="159">
        <v>1</v>
      </c>
      <c r="F3703" s="159">
        <v>3.62</v>
      </c>
      <c r="G3703" s="159">
        <f t="shared" si="129"/>
        <v>3.62</v>
      </c>
      <c r="H3703" s="131"/>
    </row>
    <row r="3704" spans="1:8" ht="12.75" customHeight="1">
      <c r="A3704" s="156" t="s">
        <v>76</v>
      </c>
      <c r="B3704" s="156">
        <v>2436</v>
      </c>
      <c r="C3704" s="157" t="s">
        <v>412</v>
      </c>
      <c r="D3704" s="156" t="s">
        <v>384</v>
      </c>
      <c r="E3704" s="159">
        <v>1</v>
      </c>
      <c r="F3704" s="159">
        <v>14.26</v>
      </c>
      <c r="G3704" s="159">
        <f t="shared" si="129"/>
        <v>14.26</v>
      </c>
      <c r="H3704" s="131"/>
    </row>
    <row r="3705" spans="1:8" ht="12.75" customHeight="1">
      <c r="A3705" s="156" t="s">
        <v>76</v>
      </c>
      <c r="B3705" s="156">
        <v>6111</v>
      </c>
      <c r="C3705" s="157" t="s">
        <v>405</v>
      </c>
      <c r="D3705" s="156" t="s">
        <v>384</v>
      </c>
      <c r="E3705" s="159">
        <v>1</v>
      </c>
      <c r="F3705" s="159">
        <v>10.07</v>
      </c>
      <c r="G3705" s="159">
        <f t="shared" si="129"/>
        <v>10.07</v>
      </c>
      <c r="H3705" s="131"/>
    </row>
    <row r="3706" spans="1:8" ht="12.75" customHeight="1">
      <c r="A3706" s="684" t="s">
        <v>399</v>
      </c>
      <c r="B3706" s="585"/>
      <c r="C3706" s="585"/>
      <c r="D3706" s="585"/>
      <c r="E3706" s="585"/>
      <c r="F3706" s="586"/>
      <c r="G3706" s="160">
        <f>SUM(G3702:G3705)</f>
        <v>31.73</v>
      </c>
      <c r="H3706" s="131"/>
    </row>
    <row r="3707" spans="1:8" ht="12.75" customHeight="1">
      <c r="A3707" s="161"/>
      <c r="B3707" s="162"/>
      <c r="C3707" s="168"/>
      <c r="D3707" s="162"/>
      <c r="E3707" s="169"/>
      <c r="F3707" s="170"/>
      <c r="G3707" s="167"/>
      <c r="H3707" s="131"/>
    </row>
    <row r="3708" spans="1:8" ht="12.75" customHeight="1">
      <c r="A3708" s="683" t="s">
        <v>400</v>
      </c>
      <c r="B3708" s="585"/>
      <c r="C3708" s="585"/>
      <c r="D3708" s="585"/>
      <c r="E3708" s="585"/>
      <c r="F3708" s="585"/>
      <c r="G3708" s="586"/>
      <c r="H3708" s="131"/>
    </row>
    <row r="3709" spans="1:8" ht="12.75" customHeight="1">
      <c r="A3709" s="152" t="s">
        <v>381</v>
      </c>
      <c r="B3709" s="152" t="s">
        <v>32</v>
      </c>
      <c r="C3709" s="153" t="s">
        <v>396</v>
      </c>
      <c r="D3709" s="152" t="s">
        <v>127</v>
      </c>
      <c r="E3709" s="154" t="s">
        <v>68</v>
      </c>
      <c r="F3709" s="155" t="s">
        <v>397</v>
      </c>
      <c r="G3709" s="155" t="s">
        <v>398</v>
      </c>
      <c r="H3709" s="131"/>
    </row>
    <row r="3710" spans="1:8" ht="12.75" customHeight="1">
      <c r="A3710" s="156"/>
      <c r="B3710" s="156"/>
      <c r="C3710" s="157" t="str">
        <f>IF(B3710="","",IF(A3710="SINAPI",VLOOKUP(B3710,#REF!,2,0),IF(A3710="COTAÇÃO",VLOOKUP(B3710,#REF!,2,0))))</f>
        <v/>
      </c>
      <c r="D3710" s="156" t="str">
        <f>IF(B3710="","",IF(A3710="SINAPI",VLOOKUP(B3710,#REF!,3,0),IF(A3710="COTAÇÃO",VLOOKUP(B3710,#REF!,3,0))))</f>
        <v/>
      </c>
      <c r="E3710" s="158"/>
      <c r="F3710" s="159" t="str">
        <f>IF(B3710="","",IF('Planilha Orçamentária'!$H$2="NÃO DESONERADO",(IF(A3710="SINAPI",VLOOKUP(B3710,#REF!,4,0),IF(A3710="ORSE",VLOOKUP(B3710,#REF!,4,0),IF(A3710="COTAÇÃO",VLOOKUP(B3710,#REF!,13,0))))),(IF(A3710="SINAPI",VLOOKUP(B3710,#REF!,4,0),IF(A3710="ORSE",VLOOKUP(B3710,#REF!,4,0),IF(A3710="COTAÇÃO",VLOOKUP(B3710,#REF!,13,0)))))))</f>
        <v/>
      </c>
      <c r="G3710" s="159" t="str">
        <f>IF(D3710="","",E3710*F3710)</f>
        <v/>
      </c>
      <c r="H3710" s="131"/>
    </row>
    <row r="3711" spans="1:8" ht="12.75" customHeight="1">
      <c r="A3711" s="684" t="s">
        <v>399</v>
      </c>
      <c r="B3711" s="585"/>
      <c r="C3711" s="585"/>
      <c r="D3711" s="585"/>
      <c r="E3711" s="585"/>
      <c r="F3711" s="586"/>
      <c r="G3711" s="160">
        <f>SUM(G3710)</f>
        <v>0</v>
      </c>
      <c r="H3711" s="131"/>
    </row>
    <row r="3712" spans="1:8" ht="12.75" customHeight="1">
      <c r="A3712" s="161"/>
      <c r="B3712" s="162"/>
      <c r="C3712" s="171"/>
      <c r="D3712" s="172"/>
      <c r="E3712" s="173"/>
      <c r="F3712" s="174"/>
      <c r="G3712" s="175"/>
      <c r="H3712" s="131"/>
    </row>
    <row r="3713" spans="1:8" ht="12.75" customHeight="1">
      <c r="A3713" s="685" t="s">
        <v>401</v>
      </c>
      <c r="B3713" s="585"/>
      <c r="C3713" s="585"/>
      <c r="D3713" s="585"/>
      <c r="E3713" s="585"/>
      <c r="F3713" s="686"/>
      <c r="G3713" s="176">
        <f>SUM(G3698,G3706,G3711)</f>
        <v>58.71</v>
      </c>
      <c r="H3713" s="131"/>
    </row>
    <row r="3714" spans="1:8" ht="12.75" customHeight="1">
      <c r="A3714" s="10"/>
      <c r="B3714" s="10"/>
      <c r="C3714" s="10"/>
      <c r="D3714" s="10"/>
      <c r="E3714" s="231"/>
      <c r="F3714" s="232"/>
      <c r="G3714" s="232"/>
      <c r="H3714" s="131"/>
    </row>
    <row r="3715" spans="1:8" ht="12.75" customHeight="1">
      <c r="A3715" s="10"/>
      <c r="B3715" s="10"/>
      <c r="C3715" s="10"/>
      <c r="D3715" s="10"/>
      <c r="E3715" s="231"/>
      <c r="F3715" s="232"/>
      <c r="G3715" s="232"/>
      <c r="H3715" s="131"/>
    </row>
    <row r="3716" spans="1:8" ht="12.75" customHeight="1">
      <c r="A3716" s="144" t="s">
        <v>32</v>
      </c>
      <c r="B3716" s="144" t="s">
        <v>24</v>
      </c>
      <c r="C3716" s="691" t="s">
        <v>67</v>
      </c>
      <c r="D3716" s="589"/>
      <c r="E3716" s="589"/>
      <c r="F3716" s="596"/>
      <c r="G3716" s="146" t="s">
        <v>27</v>
      </c>
      <c r="H3716" s="131" t="s">
        <v>93</v>
      </c>
    </row>
    <row r="3717" spans="1:8" ht="12.75" customHeight="1">
      <c r="A3717" s="186">
        <v>9005</v>
      </c>
      <c r="B3717" s="239" t="s">
        <v>949</v>
      </c>
      <c r="C3717" s="692" t="s">
        <v>950</v>
      </c>
      <c r="D3717" s="689"/>
      <c r="E3717" s="689"/>
      <c r="F3717" s="149">
        <f>G3737</f>
        <v>451.35399999999998</v>
      </c>
      <c r="G3717" s="184" t="s">
        <v>127</v>
      </c>
      <c r="H3717" s="233">
        <v>44501</v>
      </c>
    </row>
    <row r="3718" spans="1:8" ht="12.75" customHeight="1">
      <c r="A3718" s="690" t="s">
        <v>395</v>
      </c>
      <c r="B3718" s="689"/>
      <c r="C3718" s="689"/>
      <c r="D3718" s="689"/>
      <c r="E3718" s="689"/>
      <c r="F3718" s="689"/>
      <c r="G3718" s="591"/>
      <c r="H3718" s="131"/>
    </row>
    <row r="3719" spans="1:8" ht="12.75" customHeight="1">
      <c r="A3719" s="152" t="s">
        <v>381</v>
      </c>
      <c r="B3719" s="152" t="s">
        <v>32</v>
      </c>
      <c r="C3719" s="153" t="s">
        <v>396</v>
      </c>
      <c r="D3719" s="152" t="s">
        <v>127</v>
      </c>
      <c r="E3719" s="154" t="s">
        <v>68</v>
      </c>
      <c r="F3719" s="155" t="s">
        <v>397</v>
      </c>
      <c r="G3719" s="155" t="s">
        <v>398</v>
      </c>
      <c r="H3719" s="131"/>
    </row>
    <row r="3720" spans="1:8" ht="12.75" customHeight="1">
      <c r="A3720" s="156" t="s">
        <v>93</v>
      </c>
      <c r="B3720" s="156">
        <v>9294</v>
      </c>
      <c r="C3720" s="240" t="s">
        <v>951</v>
      </c>
      <c r="D3720" s="156" t="s">
        <v>127</v>
      </c>
      <c r="E3720" s="187">
        <v>1</v>
      </c>
      <c r="F3720" s="159">
        <v>430</v>
      </c>
      <c r="G3720" s="159">
        <f>E3720*F3720</f>
        <v>430</v>
      </c>
      <c r="H3720" s="131"/>
    </row>
    <row r="3721" spans="1:8" ht="12.75" customHeight="1">
      <c r="A3721" s="156"/>
      <c r="B3721" s="156"/>
      <c r="C3721" s="240"/>
      <c r="D3721" s="156"/>
      <c r="E3721" s="187"/>
      <c r="F3721" s="159"/>
      <c r="G3721" s="159"/>
      <c r="H3721" s="131"/>
    </row>
    <row r="3722" spans="1:8" ht="12.75" customHeight="1">
      <c r="A3722" s="684" t="s">
        <v>399</v>
      </c>
      <c r="B3722" s="585"/>
      <c r="C3722" s="585"/>
      <c r="D3722" s="585"/>
      <c r="E3722" s="585"/>
      <c r="F3722" s="586"/>
      <c r="G3722" s="160">
        <f>SUM(G3720:G3721)</f>
        <v>430</v>
      </c>
      <c r="H3722" s="131"/>
    </row>
    <row r="3723" spans="1:8" ht="12.75" customHeight="1">
      <c r="A3723" s="161"/>
      <c r="B3723" s="162"/>
      <c r="C3723" s="163"/>
      <c r="D3723" s="164"/>
      <c r="E3723" s="165"/>
      <c r="F3723" s="166"/>
      <c r="G3723" s="167"/>
      <c r="H3723" s="131"/>
    </row>
    <row r="3724" spans="1:8" ht="12.75" customHeight="1">
      <c r="A3724" s="683" t="s">
        <v>386</v>
      </c>
      <c r="B3724" s="585"/>
      <c r="C3724" s="585"/>
      <c r="D3724" s="585"/>
      <c r="E3724" s="585"/>
      <c r="F3724" s="585"/>
      <c r="G3724" s="586"/>
      <c r="H3724" s="131"/>
    </row>
    <row r="3725" spans="1:8" ht="12.75" customHeight="1">
      <c r="A3725" s="152" t="s">
        <v>381</v>
      </c>
      <c r="B3725" s="152" t="s">
        <v>32</v>
      </c>
      <c r="C3725" s="153" t="s">
        <v>396</v>
      </c>
      <c r="D3725" s="152" t="s">
        <v>127</v>
      </c>
      <c r="E3725" s="154" t="s">
        <v>68</v>
      </c>
      <c r="F3725" s="155" t="s">
        <v>397</v>
      </c>
      <c r="G3725" s="155" t="s">
        <v>398</v>
      </c>
      <c r="H3725" s="131"/>
    </row>
    <row r="3726" spans="1:8" ht="12.75" customHeight="1">
      <c r="A3726" s="156" t="s">
        <v>93</v>
      </c>
      <c r="B3726" s="200">
        <v>10549</v>
      </c>
      <c r="C3726" s="157" t="s">
        <v>402</v>
      </c>
      <c r="D3726" s="156" t="s">
        <v>384</v>
      </c>
      <c r="E3726" s="159">
        <v>0.6</v>
      </c>
      <c r="F3726" s="159">
        <v>3.78</v>
      </c>
      <c r="G3726" s="159">
        <f t="shared" ref="G3726:G3729" si="130">E3726*F3726</f>
        <v>2.2679999999999998</v>
      </c>
      <c r="H3726" s="131"/>
    </row>
    <row r="3727" spans="1:8" ht="12.75" customHeight="1">
      <c r="A3727" s="156" t="s">
        <v>93</v>
      </c>
      <c r="B3727" s="156">
        <v>10552</v>
      </c>
      <c r="C3727" s="157" t="s">
        <v>413</v>
      </c>
      <c r="D3727" s="156" t="s">
        <v>384</v>
      </c>
      <c r="E3727" s="159">
        <v>0.6</v>
      </c>
      <c r="F3727" s="159">
        <v>3.62</v>
      </c>
      <c r="G3727" s="159">
        <f t="shared" si="130"/>
        <v>2.1720000000000002</v>
      </c>
      <c r="H3727" s="131"/>
    </row>
    <row r="3728" spans="1:8" ht="12.75" customHeight="1">
      <c r="A3728" s="156" t="s">
        <v>76</v>
      </c>
      <c r="B3728" s="156">
        <v>2436</v>
      </c>
      <c r="C3728" s="157" t="s">
        <v>412</v>
      </c>
      <c r="D3728" s="156" t="s">
        <v>384</v>
      </c>
      <c r="E3728" s="159">
        <v>0.6</v>
      </c>
      <c r="F3728" s="159">
        <v>16.52</v>
      </c>
      <c r="G3728" s="159">
        <f t="shared" si="130"/>
        <v>9.911999999999999</v>
      </c>
      <c r="H3728" s="131"/>
    </row>
    <row r="3729" spans="1:8" ht="12.75" customHeight="1">
      <c r="A3729" s="156" t="s">
        <v>76</v>
      </c>
      <c r="B3729" s="156">
        <v>6111</v>
      </c>
      <c r="C3729" s="157" t="s">
        <v>405</v>
      </c>
      <c r="D3729" s="156" t="s">
        <v>384</v>
      </c>
      <c r="E3729" s="159">
        <v>0.6</v>
      </c>
      <c r="F3729" s="159">
        <v>11.67</v>
      </c>
      <c r="G3729" s="159">
        <f t="shared" si="130"/>
        <v>7.0019999999999998</v>
      </c>
      <c r="H3729" s="131"/>
    </row>
    <row r="3730" spans="1:8" ht="12.75" customHeight="1">
      <c r="A3730" s="684" t="s">
        <v>399</v>
      </c>
      <c r="B3730" s="585"/>
      <c r="C3730" s="585"/>
      <c r="D3730" s="585"/>
      <c r="E3730" s="585"/>
      <c r="F3730" s="586"/>
      <c r="G3730" s="160">
        <f>SUM(G3726:G3729)</f>
        <v>21.353999999999999</v>
      </c>
      <c r="H3730" s="131"/>
    </row>
    <row r="3731" spans="1:8" ht="12.75" customHeight="1">
      <c r="A3731" s="161"/>
      <c r="B3731" s="162"/>
      <c r="C3731" s="168"/>
      <c r="D3731" s="162"/>
      <c r="E3731" s="169"/>
      <c r="F3731" s="170"/>
      <c r="G3731" s="167"/>
      <c r="H3731" s="131"/>
    </row>
    <row r="3732" spans="1:8" ht="12.75" customHeight="1">
      <c r="A3732" s="683" t="s">
        <v>400</v>
      </c>
      <c r="B3732" s="585"/>
      <c r="C3732" s="585"/>
      <c r="D3732" s="585"/>
      <c r="E3732" s="585"/>
      <c r="F3732" s="585"/>
      <c r="G3732" s="586"/>
      <c r="H3732" s="131"/>
    </row>
    <row r="3733" spans="1:8" ht="12.75" customHeight="1">
      <c r="A3733" s="152" t="s">
        <v>381</v>
      </c>
      <c r="B3733" s="152" t="s">
        <v>32</v>
      </c>
      <c r="C3733" s="153" t="s">
        <v>396</v>
      </c>
      <c r="D3733" s="152" t="s">
        <v>127</v>
      </c>
      <c r="E3733" s="154" t="s">
        <v>68</v>
      </c>
      <c r="F3733" s="155" t="s">
        <v>397</v>
      </c>
      <c r="G3733" s="155" t="s">
        <v>398</v>
      </c>
      <c r="H3733" s="131"/>
    </row>
    <row r="3734" spans="1:8" ht="12.75" customHeight="1">
      <c r="A3734" s="156"/>
      <c r="B3734" s="156"/>
      <c r="C3734" s="157" t="str">
        <f>IF(B3734="","",IF(A3734="SINAPI",VLOOKUP(B3734,#REF!,2,0),IF(A3734="COTAÇÃO",VLOOKUP(B3734,#REF!,2,0))))</f>
        <v/>
      </c>
      <c r="D3734" s="156" t="str">
        <f>IF(B3734="","",IF(A3734="SINAPI",VLOOKUP(B3734,#REF!,3,0),IF(A3734="COTAÇÃO",VLOOKUP(B3734,#REF!,3,0))))</f>
        <v/>
      </c>
      <c r="E3734" s="158"/>
      <c r="F3734" s="159" t="str">
        <f>IF(B3734="","",IF('Planilha Orçamentária'!$H$2="NÃO DESONERADO",(IF(A3734="SINAPI",VLOOKUP(B3734,#REF!,4,0),IF(A3734="ORSE",VLOOKUP(B3734,#REF!,4,0),IF(A3734="COTAÇÃO",VLOOKUP(B3734,#REF!,13,0))))),(IF(A3734="SINAPI",VLOOKUP(B3734,#REF!,4,0),IF(A3734="ORSE",VLOOKUP(B3734,#REF!,4,0),IF(A3734="COTAÇÃO",VLOOKUP(B3734,#REF!,13,0)))))))</f>
        <v/>
      </c>
      <c r="G3734" s="159" t="str">
        <f>IF(D3734="","",E3734*F3734)</f>
        <v/>
      </c>
      <c r="H3734" s="131"/>
    </row>
    <row r="3735" spans="1:8" ht="12.75" customHeight="1">
      <c r="A3735" s="684" t="s">
        <v>399</v>
      </c>
      <c r="B3735" s="585"/>
      <c r="C3735" s="585"/>
      <c r="D3735" s="585"/>
      <c r="E3735" s="585"/>
      <c r="F3735" s="586"/>
      <c r="G3735" s="160">
        <f>SUM(G3734)</f>
        <v>0</v>
      </c>
      <c r="H3735" s="131"/>
    </row>
    <row r="3736" spans="1:8" ht="12.75" customHeight="1">
      <c r="A3736" s="161"/>
      <c r="B3736" s="162"/>
      <c r="C3736" s="171"/>
      <c r="D3736" s="172"/>
      <c r="E3736" s="173"/>
      <c r="F3736" s="174"/>
      <c r="G3736" s="175"/>
      <c r="H3736" s="131"/>
    </row>
    <row r="3737" spans="1:8" ht="12.75" customHeight="1">
      <c r="A3737" s="685" t="s">
        <v>401</v>
      </c>
      <c r="B3737" s="585"/>
      <c r="C3737" s="585"/>
      <c r="D3737" s="585"/>
      <c r="E3737" s="585"/>
      <c r="F3737" s="686"/>
      <c r="G3737" s="176">
        <f>SUM(G3722,G3730,G3735)</f>
        <v>451.35399999999998</v>
      </c>
      <c r="H3737" s="131"/>
    </row>
    <row r="3738" spans="1:8" ht="12.75" customHeight="1">
      <c r="A3738" s="10"/>
      <c r="B3738" s="10"/>
      <c r="C3738" s="10"/>
      <c r="D3738" s="10"/>
      <c r="E3738" s="231"/>
      <c r="F3738" s="232"/>
      <c r="G3738" s="232"/>
      <c r="H3738" s="131"/>
    </row>
    <row r="3739" spans="1:8" ht="12.75" customHeight="1">
      <c r="A3739" s="10"/>
      <c r="B3739" s="10"/>
      <c r="C3739" s="10"/>
      <c r="D3739" s="10"/>
      <c r="E3739" s="231"/>
      <c r="F3739" s="232"/>
      <c r="G3739" s="232"/>
      <c r="H3739" s="131"/>
    </row>
    <row r="3740" spans="1:8" ht="12.75" customHeight="1">
      <c r="A3740" s="144" t="s">
        <v>32</v>
      </c>
      <c r="B3740" s="144" t="s">
        <v>24</v>
      </c>
      <c r="C3740" s="691" t="s">
        <v>67</v>
      </c>
      <c r="D3740" s="589"/>
      <c r="E3740" s="589"/>
      <c r="F3740" s="596"/>
      <c r="G3740" s="146" t="s">
        <v>27</v>
      </c>
      <c r="H3740" s="131" t="s">
        <v>93</v>
      </c>
    </row>
    <row r="3741" spans="1:8" ht="12.75" customHeight="1">
      <c r="A3741" s="186">
        <v>406</v>
      </c>
      <c r="B3741" s="239" t="s">
        <v>952</v>
      </c>
      <c r="C3741" s="692" t="s">
        <v>953</v>
      </c>
      <c r="D3741" s="689"/>
      <c r="E3741" s="689"/>
      <c r="F3741" s="149">
        <f>G3761</f>
        <v>44.765100000000004</v>
      </c>
      <c r="G3741" s="184" t="s">
        <v>133</v>
      </c>
      <c r="H3741" s="233">
        <v>44501</v>
      </c>
    </row>
    <row r="3742" spans="1:8" ht="12.75" customHeight="1">
      <c r="A3742" s="690" t="s">
        <v>395</v>
      </c>
      <c r="B3742" s="689"/>
      <c r="C3742" s="689"/>
      <c r="D3742" s="689"/>
      <c r="E3742" s="689"/>
      <c r="F3742" s="689"/>
      <c r="G3742" s="591"/>
      <c r="H3742" s="131"/>
    </row>
    <row r="3743" spans="1:8" ht="12.75" customHeight="1">
      <c r="A3743" s="152" t="s">
        <v>381</v>
      </c>
      <c r="B3743" s="152" t="s">
        <v>32</v>
      </c>
      <c r="C3743" s="153" t="s">
        <v>396</v>
      </c>
      <c r="D3743" s="152" t="s">
        <v>127</v>
      </c>
      <c r="E3743" s="154" t="s">
        <v>68</v>
      </c>
      <c r="F3743" s="155" t="s">
        <v>397</v>
      </c>
      <c r="G3743" s="155" t="s">
        <v>398</v>
      </c>
      <c r="H3743" s="131"/>
    </row>
    <row r="3744" spans="1:8" ht="12.75" customHeight="1">
      <c r="A3744" s="156" t="s">
        <v>76</v>
      </c>
      <c r="B3744" s="156">
        <v>1019</v>
      </c>
      <c r="C3744" s="240" t="s">
        <v>393</v>
      </c>
      <c r="D3744" s="156" t="s">
        <v>133</v>
      </c>
      <c r="E3744" s="187">
        <v>1.02</v>
      </c>
      <c r="F3744" s="159">
        <v>36.56</v>
      </c>
      <c r="G3744" s="159">
        <f>E3744*F3744</f>
        <v>37.291200000000003</v>
      </c>
      <c r="H3744" s="131"/>
    </row>
    <row r="3745" spans="1:8" ht="12.75" customHeight="1">
      <c r="A3745" s="156"/>
      <c r="B3745" s="156"/>
      <c r="C3745" s="240"/>
      <c r="D3745" s="156"/>
      <c r="E3745" s="187"/>
      <c r="F3745" s="159"/>
      <c r="G3745" s="159"/>
      <c r="H3745" s="131"/>
    </row>
    <row r="3746" spans="1:8" ht="12.75" customHeight="1">
      <c r="A3746" s="684" t="s">
        <v>399</v>
      </c>
      <c r="B3746" s="585"/>
      <c r="C3746" s="585"/>
      <c r="D3746" s="585"/>
      <c r="E3746" s="585"/>
      <c r="F3746" s="586"/>
      <c r="G3746" s="160">
        <f>SUM(G3744:G3745)</f>
        <v>37.291200000000003</v>
      </c>
      <c r="H3746" s="131"/>
    </row>
    <row r="3747" spans="1:8" ht="12.75" customHeight="1">
      <c r="A3747" s="161"/>
      <c r="B3747" s="162"/>
      <c r="C3747" s="163"/>
      <c r="D3747" s="164"/>
      <c r="E3747" s="165"/>
      <c r="F3747" s="166"/>
      <c r="G3747" s="167"/>
      <c r="H3747" s="131"/>
    </row>
    <row r="3748" spans="1:8" ht="12.75" customHeight="1">
      <c r="A3748" s="683" t="s">
        <v>386</v>
      </c>
      <c r="B3748" s="585"/>
      <c r="C3748" s="585"/>
      <c r="D3748" s="585"/>
      <c r="E3748" s="585"/>
      <c r="F3748" s="585"/>
      <c r="G3748" s="586"/>
      <c r="H3748" s="131"/>
    </row>
    <row r="3749" spans="1:8" ht="12.75" customHeight="1">
      <c r="A3749" s="152" t="s">
        <v>381</v>
      </c>
      <c r="B3749" s="152" t="s">
        <v>32</v>
      </c>
      <c r="C3749" s="153" t="s">
        <v>396</v>
      </c>
      <c r="D3749" s="152" t="s">
        <v>127</v>
      </c>
      <c r="E3749" s="154" t="s">
        <v>68</v>
      </c>
      <c r="F3749" s="155" t="s">
        <v>397</v>
      </c>
      <c r="G3749" s="155" t="s">
        <v>398</v>
      </c>
      <c r="H3749" s="131"/>
    </row>
    <row r="3750" spans="1:8" ht="12.75" customHeight="1">
      <c r="A3750" s="156" t="s">
        <v>93</v>
      </c>
      <c r="B3750" s="200">
        <v>10549</v>
      </c>
      <c r="C3750" s="157" t="s">
        <v>402</v>
      </c>
      <c r="D3750" s="156" t="s">
        <v>384</v>
      </c>
      <c r="E3750" s="159">
        <v>0.21</v>
      </c>
      <c r="F3750" s="159">
        <v>3.78</v>
      </c>
      <c r="G3750" s="159">
        <f t="shared" ref="G3750:G3753" si="131">E3750*F3750</f>
        <v>0.79379999999999995</v>
      </c>
      <c r="H3750" s="131"/>
    </row>
    <row r="3751" spans="1:8" ht="12.75" customHeight="1">
      <c r="A3751" s="156" t="s">
        <v>93</v>
      </c>
      <c r="B3751" s="156">
        <v>10552</v>
      </c>
      <c r="C3751" s="157" t="s">
        <v>413</v>
      </c>
      <c r="D3751" s="156" t="s">
        <v>384</v>
      </c>
      <c r="E3751" s="159">
        <v>0.21</v>
      </c>
      <c r="F3751" s="159">
        <v>3.62</v>
      </c>
      <c r="G3751" s="159">
        <f t="shared" si="131"/>
        <v>0.76019999999999999</v>
      </c>
      <c r="H3751" s="131"/>
    </row>
    <row r="3752" spans="1:8" ht="12.75" customHeight="1">
      <c r="A3752" s="156" t="s">
        <v>76</v>
      </c>
      <c r="B3752" s="156">
        <v>2436</v>
      </c>
      <c r="C3752" s="157" t="s">
        <v>412</v>
      </c>
      <c r="D3752" s="156" t="s">
        <v>384</v>
      </c>
      <c r="E3752" s="159">
        <v>0.21</v>
      </c>
      <c r="F3752" s="159">
        <v>16.52</v>
      </c>
      <c r="G3752" s="159">
        <f t="shared" si="131"/>
        <v>3.4691999999999998</v>
      </c>
      <c r="H3752" s="131"/>
    </row>
    <row r="3753" spans="1:8" ht="12.75" customHeight="1">
      <c r="A3753" s="156" t="s">
        <v>76</v>
      </c>
      <c r="B3753" s="156">
        <v>6111</v>
      </c>
      <c r="C3753" s="157" t="s">
        <v>405</v>
      </c>
      <c r="D3753" s="156" t="s">
        <v>384</v>
      </c>
      <c r="E3753" s="159">
        <v>0.21</v>
      </c>
      <c r="F3753" s="159">
        <v>11.67</v>
      </c>
      <c r="G3753" s="159">
        <f t="shared" si="131"/>
        <v>2.4506999999999999</v>
      </c>
      <c r="H3753" s="131"/>
    </row>
    <row r="3754" spans="1:8" ht="12.75" customHeight="1">
      <c r="A3754" s="684" t="s">
        <v>399</v>
      </c>
      <c r="B3754" s="585"/>
      <c r="C3754" s="585"/>
      <c r="D3754" s="585"/>
      <c r="E3754" s="585"/>
      <c r="F3754" s="586"/>
      <c r="G3754" s="160">
        <f>SUM(G3750:G3753)</f>
        <v>7.4738999999999987</v>
      </c>
      <c r="H3754" s="131"/>
    </row>
    <row r="3755" spans="1:8" ht="12.75" customHeight="1">
      <c r="A3755" s="161"/>
      <c r="B3755" s="162"/>
      <c r="C3755" s="168"/>
      <c r="D3755" s="162"/>
      <c r="E3755" s="169"/>
      <c r="F3755" s="170"/>
      <c r="G3755" s="167"/>
      <c r="H3755" s="131"/>
    </row>
    <row r="3756" spans="1:8" ht="12.75" customHeight="1">
      <c r="A3756" s="683" t="s">
        <v>400</v>
      </c>
      <c r="B3756" s="585"/>
      <c r="C3756" s="585"/>
      <c r="D3756" s="585"/>
      <c r="E3756" s="585"/>
      <c r="F3756" s="585"/>
      <c r="G3756" s="586"/>
      <c r="H3756" s="131"/>
    </row>
    <row r="3757" spans="1:8" ht="12.75" customHeight="1">
      <c r="A3757" s="152" t="s">
        <v>381</v>
      </c>
      <c r="B3757" s="152" t="s">
        <v>32</v>
      </c>
      <c r="C3757" s="153" t="s">
        <v>396</v>
      </c>
      <c r="D3757" s="152" t="s">
        <v>127</v>
      </c>
      <c r="E3757" s="154" t="s">
        <v>68</v>
      </c>
      <c r="F3757" s="155" t="s">
        <v>397</v>
      </c>
      <c r="G3757" s="155" t="s">
        <v>398</v>
      </c>
      <c r="H3757" s="131"/>
    </row>
    <row r="3758" spans="1:8" ht="12.75" customHeight="1">
      <c r="A3758" s="156"/>
      <c r="B3758" s="156"/>
      <c r="C3758" s="157" t="str">
        <f>IF(B3758="","",IF(A3758="SINAPI",VLOOKUP(B3758,#REF!,2,0),IF(A3758="COTAÇÃO",VLOOKUP(B3758,#REF!,2,0))))</f>
        <v/>
      </c>
      <c r="D3758" s="156" t="str">
        <f>IF(B3758="","",IF(A3758="SINAPI",VLOOKUP(B3758,#REF!,3,0),IF(A3758="COTAÇÃO",VLOOKUP(B3758,#REF!,3,0))))</f>
        <v/>
      </c>
      <c r="E3758" s="158"/>
      <c r="F3758" s="159" t="str">
        <f>IF(B3758="","",IF('Planilha Orçamentária'!$H$2="NÃO DESONERADO",(IF(A3758="SINAPI",VLOOKUP(B3758,#REF!,4,0),IF(A3758="ORSE",VLOOKUP(B3758,#REF!,4,0),IF(A3758="COTAÇÃO",VLOOKUP(B3758,#REF!,13,0))))),(IF(A3758="SINAPI",VLOOKUP(B3758,#REF!,4,0),IF(A3758="ORSE",VLOOKUP(B3758,#REF!,4,0),IF(A3758="COTAÇÃO",VLOOKUP(B3758,#REF!,13,0)))))))</f>
        <v/>
      </c>
      <c r="G3758" s="159" t="str">
        <f>IF(D3758="","",E3758*F3758)</f>
        <v/>
      </c>
      <c r="H3758" s="131"/>
    </row>
    <row r="3759" spans="1:8" ht="12.75" customHeight="1">
      <c r="A3759" s="684" t="s">
        <v>399</v>
      </c>
      <c r="B3759" s="585"/>
      <c r="C3759" s="585"/>
      <c r="D3759" s="585"/>
      <c r="E3759" s="585"/>
      <c r="F3759" s="586"/>
      <c r="G3759" s="160">
        <f>SUM(G3758)</f>
        <v>0</v>
      </c>
      <c r="H3759" s="131"/>
    </row>
    <row r="3760" spans="1:8" ht="12.75" customHeight="1">
      <c r="A3760" s="161"/>
      <c r="B3760" s="162"/>
      <c r="C3760" s="171"/>
      <c r="D3760" s="172"/>
      <c r="E3760" s="173"/>
      <c r="F3760" s="174"/>
      <c r="G3760" s="175"/>
      <c r="H3760" s="131"/>
    </row>
    <row r="3761" spans="1:8" ht="12.75" customHeight="1">
      <c r="A3761" s="685" t="s">
        <v>401</v>
      </c>
      <c r="B3761" s="585"/>
      <c r="C3761" s="585"/>
      <c r="D3761" s="585"/>
      <c r="E3761" s="585"/>
      <c r="F3761" s="686"/>
      <c r="G3761" s="176">
        <f>SUM(G3746,G3754,G3759)</f>
        <v>44.765100000000004</v>
      </c>
      <c r="H3761" s="131"/>
    </row>
    <row r="3762" spans="1:8" ht="12.75" customHeight="1">
      <c r="A3762" s="10"/>
      <c r="B3762" s="10"/>
      <c r="C3762" s="10"/>
      <c r="D3762" s="10"/>
      <c r="E3762" s="231"/>
      <c r="F3762" s="232"/>
      <c r="G3762" s="232"/>
      <c r="H3762" s="131"/>
    </row>
    <row r="3763" spans="1:8" ht="12.75" customHeight="1">
      <c r="A3763" s="10"/>
      <c r="B3763" s="10"/>
      <c r="C3763" s="10"/>
      <c r="D3763" s="10"/>
      <c r="E3763" s="231"/>
      <c r="F3763" s="232"/>
      <c r="G3763" s="232"/>
      <c r="H3763" s="131"/>
    </row>
    <row r="3764" spans="1:8" ht="12.75" customHeight="1">
      <c r="A3764" s="144" t="s">
        <v>32</v>
      </c>
      <c r="B3764" s="144" t="s">
        <v>24</v>
      </c>
      <c r="C3764" s="691" t="s">
        <v>67</v>
      </c>
      <c r="D3764" s="589"/>
      <c r="E3764" s="589"/>
      <c r="F3764" s="596"/>
      <c r="G3764" s="146" t="s">
        <v>27</v>
      </c>
      <c r="H3764" s="131" t="s">
        <v>93</v>
      </c>
    </row>
    <row r="3765" spans="1:8" ht="12.75" customHeight="1">
      <c r="A3765" s="186">
        <v>3802</v>
      </c>
      <c r="B3765" s="239" t="s">
        <v>954</v>
      </c>
      <c r="C3765" s="692" t="s">
        <v>955</v>
      </c>
      <c r="D3765" s="689"/>
      <c r="E3765" s="689"/>
      <c r="F3765" s="149">
        <f>G3785</f>
        <v>25.583299999999998</v>
      </c>
      <c r="G3765" s="184" t="s">
        <v>133</v>
      </c>
      <c r="H3765" s="233">
        <v>44501</v>
      </c>
    </row>
    <row r="3766" spans="1:8" ht="12.75" customHeight="1">
      <c r="A3766" s="690" t="s">
        <v>395</v>
      </c>
      <c r="B3766" s="689"/>
      <c r="C3766" s="689"/>
      <c r="D3766" s="689"/>
      <c r="E3766" s="689"/>
      <c r="F3766" s="689"/>
      <c r="G3766" s="591"/>
      <c r="H3766" s="131"/>
    </row>
    <row r="3767" spans="1:8" ht="12.75" customHeight="1">
      <c r="A3767" s="152" t="s">
        <v>381</v>
      </c>
      <c r="B3767" s="152" t="s">
        <v>32</v>
      </c>
      <c r="C3767" s="153" t="s">
        <v>396</v>
      </c>
      <c r="D3767" s="152" t="s">
        <v>127</v>
      </c>
      <c r="E3767" s="154" t="s">
        <v>68</v>
      </c>
      <c r="F3767" s="155" t="s">
        <v>397</v>
      </c>
      <c r="G3767" s="155" t="s">
        <v>398</v>
      </c>
      <c r="H3767" s="131"/>
    </row>
    <row r="3768" spans="1:8" ht="12.75" customHeight="1">
      <c r="A3768" s="156" t="s">
        <v>93</v>
      </c>
      <c r="B3768" s="156">
        <v>2999</v>
      </c>
      <c r="C3768" s="240" t="s">
        <v>956</v>
      </c>
      <c r="D3768" s="156" t="s">
        <v>133</v>
      </c>
      <c r="E3768" s="187">
        <v>1.02</v>
      </c>
      <c r="F3768" s="159">
        <v>19.149999999999999</v>
      </c>
      <c r="G3768" s="159">
        <f>E3768*F3768</f>
        <v>19.532999999999998</v>
      </c>
      <c r="H3768" s="131"/>
    </row>
    <row r="3769" spans="1:8" ht="12.75" customHeight="1">
      <c r="A3769" s="156"/>
      <c r="B3769" s="156"/>
      <c r="C3769" s="240"/>
      <c r="D3769" s="156"/>
      <c r="E3769" s="187"/>
      <c r="F3769" s="159"/>
      <c r="G3769" s="159"/>
      <c r="H3769" s="131"/>
    </row>
    <row r="3770" spans="1:8" ht="12.75" customHeight="1">
      <c r="A3770" s="684" t="s">
        <v>399</v>
      </c>
      <c r="B3770" s="585"/>
      <c r="C3770" s="585"/>
      <c r="D3770" s="585"/>
      <c r="E3770" s="585"/>
      <c r="F3770" s="586"/>
      <c r="G3770" s="160">
        <f>SUM(G3768:G3769)</f>
        <v>19.532999999999998</v>
      </c>
      <c r="H3770" s="131"/>
    </row>
    <row r="3771" spans="1:8" ht="12.75" customHeight="1">
      <c r="A3771" s="161"/>
      <c r="B3771" s="162"/>
      <c r="C3771" s="163"/>
      <c r="D3771" s="164"/>
      <c r="E3771" s="165"/>
      <c r="F3771" s="166"/>
      <c r="G3771" s="167"/>
      <c r="H3771" s="131"/>
    </row>
    <row r="3772" spans="1:8" ht="12.75" customHeight="1">
      <c r="A3772" s="683" t="s">
        <v>386</v>
      </c>
      <c r="B3772" s="585"/>
      <c r="C3772" s="585"/>
      <c r="D3772" s="585"/>
      <c r="E3772" s="585"/>
      <c r="F3772" s="585"/>
      <c r="G3772" s="586"/>
      <c r="H3772" s="131"/>
    </row>
    <row r="3773" spans="1:8" ht="12.75" customHeight="1">
      <c r="A3773" s="152" t="s">
        <v>381</v>
      </c>
      <c r="B3773" s="152" t="s">
        <v>32</v>
      </c>
      <c r="C3773" s="153" t="s">
        <v>396</v>
      </c>
      <c r="D3773" s="152" t="s">
        <v>127</v>
      </c>
      <c r="E3773" s="154" t="s">
        <v>68</v>
      </c>
      <c r="F3773" s="155" t="s">
        <v>397</v>
      </c>
      <c r="G3773" s="155" t="s">
        <v>398</v>
      </c>
      <c r="H3773" s="131"/>
    </row>
    <row r="3774" spans="1:8" ht="12.75" customHeight="1">
      <c r="A3774" s="156" t="s">
        <v>93</v>
      </c>
      <c r="B3774" s="200">
        <v>10549</v>
      </c>
      <c r="C3774" s="157" t="s">
        <v>402</v>
      </c>
      <c r="D3774" s="156" t="s">
        <v>384</v>
      </c>
      <c r="E3774" s="159">
        <v>0.17</v>
      </c>
      <c r="F3774" s="159">
        <v>3.78</v>
      </c>
      <c r="G3774" s="159">
        <f t="shared" ref="G3774:G3777" si="132">E3774*F3774</f>
        <v>0.64260000000000006</v>
      </c>
      <c r="H3774" s="131"/>
    </row>
    <row r="3775" spans="1:8" ht="12.75" customHeight="1">
      <c r="A3775" s="156" t="s">
        <v>93</v>
      </c>
      <c r="B3775" s="156">
        <v>10552</v>
      </c>
      <c r="C3775" s="157" t="s">
        <v>413</v>
      </c>
      <c r="D3775" s="156" t="s">
        <v>384</v>
      </c>
      <c r="E3775" s="159">
        <v>0.17</v>
      </c>
      <c r="F3775" s="159">
        <v>3.62</v>
      </c>
      <c r="G3775" s="159">
        <f t="shared" si="132"/>
        <v>0.61540000000000006</v>
      </c>
      <c r="H3775" s="131"/>
    </row>
    <row r="3776" spans="1:8" ht="12.75" customHeight="1">
      <c r="A3776" s="156" t="s">
        <v>76</v>
      </c>
      <c r="B3776" s="156">
        <v>2436</v>
      </c>
      <c r="C3776" s="157" t="s">
        <v>412</v>
      </c>
      <c r="D3776" s="156" t="s">
        <v>384</v>
      </c>
      <c r="E3776" s="159">
        <v>0.17</v>
      </c>
      <c r="F3776" s="159">
        <v>16.52</v>
      </c>
      <c r="G3776" s="159">
        <f t="shared" si="132"/>
        <v>2.8084000000000002</v>
      </c>
      <c r="H3776" s="131"/>
    </row>
    <row r="3777" spans="1:8" ht="12.75" customHeight="1">
      <c r="A3777" s="156" t="s">
        <v>76</v>
      </c>
      <c r="B3777" s="156">
        <v>6111</v>
      </c>
      <c r="C3777" s="157" t="s">
        <v>405</v>
      </c>
      <c r="D3777" s="156" t="s">
        <v>384</v>
      </c>
      <c r="E3777" s="159">
        <v>0.17</v>
      </c>
      <c r="F3777" s="159">
        <v>11.67</v>
      </c>
      <c r="G3777" s="159">
        <f t="shared" si="132"/>
        <v>1.9839000000000002</v>
      </c>
      <c r="H3777" s="131"/>
    </row>
    <row r="3778" spans="1:8" ht="12.75" customHeight="1">
      <c r="A3778" s="684" t="s">
        <v>399</v>
      </c>
      <c r="B3778" s="585"/>
      <c r="C3778" s="585"/>
      <c r="D3778" s="585"/>
      <c r="E3778" s="585"/>
      <c r="F3778" s="586"/>
      <c r="G3778" s="160">
        <f>SUM(G3774:G3777)</f>
        <v>6.0503</v>
      </c>
      <c r="H3778" s="131"/>
    </row>
    <row r="3779" spans="1:8" ht="12.75" customHeight="1">
      <c r="A3779" s="161"/>
      <c r="B3779" s="162"/>
      <c r="C3779" s="168"/>
      <c r="D3779" s="162"/>
      <c r="E3779" s="169"/>
      <c r="F3779" s="170"/>
      <c r="G3779" s="167"/>
      <c r="H3779" s="131"/>
    </row>
    <row r="3780" spans="1:8" ht="12.75" customHeight="1">
      <c r="A3780" s="683" t="s">
        <v>400</v>
      </c>
      <c r="B3780" s="585"/>
      <c r="C3780" s="585"/>
      <c r="D3780" s="585"/>
      <c r="E3780" s="585"/>
      <c r="F3780" s="585"/>
      <c r="G3780" s="586"/>
      <c r="H3780" s="131"/>
    </row>
    <row r="3781" spans="1:8" ht="12.75" customHeight="1">
      <c r="A3781" s="152" t="s">
        <v>381</v>
      </c>
      <c r="B3781" s="152" t="s">
        <v>32</v>
      </c>
      <c r="C3781" s="153" t="s">
        <v>396</v>
      </c>
      <c r="D3781" s="152" t="s">
        <v>127</v>
      </c>
      <c r="E3781" s="154" t="s">
        <v>68</v>
      </c>
      <c r="F3781" s="155" t="s">
        <v>397</v>
      </c>
      <c r="G3781" s="155" t="s">
        <v>398</v>
      </c>
      <c r="H3781" s="131"/>
    </row>
    <row r="3782" spans="1:8" ht="12.75" customHeight="1">
      <c r="A3782" s="156"/>
      <c r="B3782" s="156"/>
      <c r="C3782" s="157" t="str">
        <f>IF(B3782="","",IF(A3782="SINAPI",VLOOKUP(B3782,#REF!,2,0),IF(A3782="COTAÇÃO",VLOOKUP(B3782,#REF!,2,0))))</f>
        <v/>
      </c>
      <c r="D3782" s="156" t="str">
        <f>IF(B3782="","",IF(A3782="SINAPI",VLOOKUP(B3782,#REF!,3,0),IF(A3782="COTAÇÃO",VLOOKUP(B3782,#REF!,3,0))))</f>
        <v/>
      </c>
      <c r="E3782" s="158"/>
      <c r="F3782" s="159" t="str">
        <f>IF(B3782="","",IF('Planilha Orçamentária'!$H$2="NÃO DESONERADO",(IF(A3782="SINAPI",VLOOKUP(B3782,#REF!,4,0),IF(A3782="ORSE",VLOOKUP(B3782,#REF!,4,0),IF(A3782="COTAÇÃO",VLOOKUP(B3782,#REF!,13,0))))),(IF(A3782="SINAPI",VLOOKUP(B3782,#REF!,4,0),IF(A3782="ORSE",VLOOKUP(B3782,#REF!,4,0),IF(A3782="COTAÇÃO",VLOOKUP(B3782,#REF!,13,0)))))))</f>
        <v/>
      </c>
      <c r="G3782" s="159" t="str">
        <f>IF(D3782="","",E3782*F3782)</f>
        <v/>
      </c>
      <c r="H3782" s="131"/>
    </row>
    <row r="3783" spans="1:8" ht="12.75" customHeight="1">
      <c r="A3783" s="684" t="s">
        <v>399</v>
      </c>
      <c r="B3783" s="585"/>
      <c r="C3783" s="585"/>
      <c r="D3783" s="585"/>
      <c r="E3783" s="585"/>
      <c r="F3783" s="586"/>
      <c r="G3783" s="160">
        <f>SUM(G3782)</f>
        <v>0</v>
      </c>
      <c r="H3783" s="131"/>
    </row>
    <row r="3784" spans="1:8" ht="12.75" customHeight="1">
      <c r="A3784" s="161"/>
      <c r="B3784" s="162"/>
      <c r="C3784" s="171"/>
      <c r="D3784" s="172"/>
      <c r="E3784" s="173"/>
      <c r="F3784" s="174"/>
      <c r="G3784" s="175"/>
      <c r="H3784" s="131"/>
    </row>
    <row r="3785" spans="1:8" ht="12.75" customHeight="1">
      <c r="A3785" s="685" t="s">
        <v>401</v>
      </c>
      <c r="B3785" s="585"/>
      <c r="C3785" s="585"/>
      <c r="D3785" s="585"/>
      <c r="E3785" s="585"/>
      <c r="F3785" s="686"/>
      <c r="G3785" s="176">
        <f>SUM(G3770,G3778,G3783)</f>
        <v>25.583299999999998</v>
      </c>
      <c r="H3785" s="131"/>
    </row>
    <row r="3786" spans="1:8" ht="12.75" customHeight="1">
      <c r="A3786" s="10"/>
      <c r="B3786" s="10"/>
      <c r="C3786" s="10"/>
      <c r="D3786" s="10"/>
      <c r="E3786" s="231"/>
      <c r="F3786" s="232"/>
      <c r="G3786" s="232"/>
      <c r="H3786" s="131"/>
    </row>
    <row r="3787" spans="1:8" ht="12.75" customHeight="1">
      <c r="A3787" s="10"/>
      <c r="B3787" s="10"/>
      <c r="C3787" s="10"/>
      <c r="D3787" s="10"/>
      <c r="E3787" s="231"/>
      <c r="F3787" s="232"/>
      <c r="G3787" s="232"/>
      <c r="H3787" s="131"/>
    </row>
    <row r="3788" spans="1:8" ht="12.75" customHeight="1">
      <c r="A3788" s="144" t="s">
        <v>32</v>
      </c>
      <c r="B3788" s="144" t="s">
        <v>24</v>
      </c>
      <c r="C3788" s="691" t="s">
        <v>67</v>
      </c>
      <c r="D3788" s="589"/>
      <c r="E3788" s="589"/>
      <c r="F3788" s="596"/>
      <c r="G3788" s="146" t="s">
        <v>27</v>
      </c>
      <c r="H3788" s="131" t="s">
        <v>93</v>
      </c>
    </row>
    <row r="3789" spans="1:8" ht="12.75" customHeight="1">
      <c r="A3789" s="186">
        <v>662</v>
      </c>
      <c r="B3789" s="239" t="s">
        <v>957</v>
      </c>
      <c r="C3789" s="692" t="s">
        <v>958</v>
      </c>
      <c r="D3789" s="689"/>
      <c r="E3789" s="689"/>
      <c r="F3789" s="149">
        <f>G3809</f>
        <v>21.996200000000002</v>
      </c>
      <c r="G3789" s="184" t="s">
        <v>133</v>
      </c>
      <c r="H3789" s="233">
        <v>44501</v>
      </c>
    </row>
    <row r="3790" spans="1:8" ht="12.75" customHeight="1">
      <c r="A3790" s="690" t="s">
        <v>395</v>
      </c>
      <c r="B3790" s="689"/>
      <c r="C3790" s="689"/>
      <c r="D3790" s="689"/>
      <c r="E3790" s="689"/>
      <c r="F3790" s="689"/>
      <c r="G3790" s="591"/>
      <c r="H3790" s="131"/>
    </row>
    <row r="3791" spans="1:8" ht="12.75" customHeight="1">
      <c r="A3791" s="152" t="s">
        <v>381</v>
      </c>
      <c r="B3791" s="152" t="s">
        <v>32</v>
      </c>
      <c r="C3791" s="153" t="s">
        <v>396</v>
      </c>
      <c r="D3791" s="152" t="s">
        <v>127</v>
      </c>
      <c r="E3791" s="154" t="s">
        <v>68</v>
      </c>
      <c r="F3791" s="155" t="s">
        <v>397</v>
      </c>
      <c r="G3791" s="155" t="s">
        <v>398</v>
      </c>
      <c r="H3791" s="131"/>
    </row>
    <row r="3792" spans="1:8" ht="12.75" customHeight="1">
      <c r="A3792" s="156" t="s">
        <v>76</v>
      </c>
      <c r="B3792" s="156">
        <v>995</v>
      </c>
      <c r="C3792" s="240" t="s">
        <v>391</v>
      </c>
      <c r="D3792" s="156" t="s">
        <v>133</v>
      </c>
      <c r="E3792" s="187">
        <v>1.02</v>
      </c>
      <c r="F3792" s="159">
        <v>16.68</v>
      </c>
      <c r="G3792" s="159">
        <f>E3792*F3792</f>
        <v>17.0136</v>
      </c>
      <c r="H3792" s="131"/>
    </row>
    <row r="3793" spans="1:8" ht="12.75" customHeight="1">
      <c r="A3793" s="156"/>
      <c r="B3793" s="156"/>
      <c r="C3793" s="240"/>
      <c r="D3793" s="156"/>
      <c r="E3793" s="187"/>
      <c r="F3793" s="159"/>
      <c r="G3793" s="159"/>
      <c r="H3793" s="131"/>
    </row>
    <row r="3794" spans="1:8" ht="12.75" customHeight="1">
      <c r="A3794" s="684" t="s">
        <v>399</v>
      </c>
      <c r="B3794" s="585"/>
      <c r="C3794" s="585"/>
      <c r="D3794" s="585"/>
      <c r="E3794" s="585"/>
      <c r="F3794" s="586"/>
      <c r="G3794" s="160">
        <f>SUM(G3792:G3793)</f>
        <v>17.0136</v>
      </c>
      <c r="H3794" s="131"/>
    </row>
    <row r="3795" spans="1:8" ht="12.75" customHeight="1">
      <c r="A3795" s="161"/>
      <c r="B3795" s="162"/>
      <c r="C3795" s="163"/>
      <c r="D3795" s="164"/>
      <c r="E3795" s="165"/>
      <c r="F3795" s="166"/>
      <c r="G3795" s="167"/>
      <c r="H3795" s="131"/>
    </row>
    <row r="3796" spans="1:8" ht="12.75" customHeight="1">
      <c r="A3796" s="683" t="s">
        <v>386</v>
      </c>
      <c r="B3796" s="585"/>
      <c r="C3796" s="585"/>
      <c r="D3796" s="585"/>
      <c r="E3796" s="585"/>
      <c r="F3796" s="585"/>
      <c r="G3796" s="586"/>
      <c r="H3796" s="131"/>
    </row>
    <row r="3797" spans="1:8" ht="12.75" customHeight="1">
      <c r="A3797" s="152" t="s">
        <v>381</v>
      </c>
      <c r="B3797" s="152" t="s">
        <v>32</v>
      </c>
      <c r="C3797" s="153" t="s">
        <v>396</v>
      </c>
      <c r="D3797" s="152" t="s">
        <v>127</v>
      </c>
      <c r="E3797" s="154" t="s">
        <v>68</v>
      </c>
      <c r="F3797" s="155" t="s">
        <v>397</v>
      </c>
      <c r="G3797" s="155" t="s">
        <v>398</v>
      </c>
      <c r="H3797" s="131"/>
    </row>
    <row r="3798" spans="1:8" ht="12.75" customHeight="1">
      <c r="A3798" s="156" t="s">
        <v>93</v>
      </c>
      <c r="B3798" s="200">
        <v>10549</v>
      </c>
      <c r="C3798" s="157" t="s">
        <v>402</v>
      </c>
      <c r="D3798" s="156" t="s">
        <v>384</v>
      </c>
      <c r="E3798" s="159">
        <v>0.14000000000000001</v>
      </c>
      <c r="F3798" s="159">
        <v>3.78</v>
      </c>
      <c r="G3798" s="159">
        <f t="shared" ref="G3798:G3801" si="133">E3798*F3798</f>
        <v>0.5292</v>
      </c>
      <c r="H3798" s="131"/>
    </row>
    <row r="3799" spans="1:8" ht="12.75" customHeight="1">
      <c r="A3799" s="156" t="s">
        <v>93</v>
      </c>
      <c r="B3799" s="156">
        <v>10552</v>
      </c>
      <c r="C3799" s="157" t="s">
        <v>413</v>
      </c>
      <c r="D3799" s="156" t="s">
        <v>384</v>
      </c>
      <c r="E3799" s="159">
        <v>0.14000000000000001</v>
      </c>
      <c r="F3799" s="159">
        <v>3.62</v>
      </c>
      <c r="G3799" s="159">
        <f t="shared" si="133"/>
        <v>0.50680000000000003</v>
      </c>
      <c r="H3799" s="131"/>
    </row>
    <row r="3800" spans="1:8" ht="12.75" customHeight="1">
      <c r="A3800" s="156" t="s">
        <v>76</v>
      </c>
      <c r="B3800" s="156">
        <v>2436</v>
      </c>
      <c r="C3800" s="157" t="s">
        <v>412</v>
      </c>
      <c r="D3800" s="156" t="s">
        <v>384</v>
      </c>
      <c r="E3800" s="159">
        <v>0.14000000000000001</v>
      </c>
      <c r="F3800" s="159">
        <v>16.52</v>
      </c>
      <c r="G3800" s="159">
        <f t="shared" si="133"/>
        <v>2.3128000000000002</v>
      </c>
      <c r="H3800" s="131"/>
    </row>
    <row r="3801" spans="1:8" ht="12.75" customHeight="1">
      <c r="A3801" s="156" t="s">
        <v>76</v>
      </c>
      <c r="B3801" s="156">
        <v>6111</v>
      </c>
      <c r="C3801" s="157" t="s">
        <v>405</v>
      </c>
      <c r="D3801" s="156" t="s">
        <v>384</v>
      </c>
      <c r="E3801" s="159">
        <v>0.14000000000000001</v>
      </c>
      <c r="F3801" s="159">
        <v>11.67</v>
      </c>
      <c r="G3801" s="159">
        <f t="shared" si="133"/>
        <v>1.6338000000000001</v>
      </c>
      <c r="H3801" s="131"/>
    </row>
    <row r="3802" spans="1:8" ht="12.75" customHeight="1">
      <c r="A3802" s="684" t="s">
        <v>399</v>
      </c>
      <c r="B3802" s="585"/>
      <c r="C3802" s="585"/>
      <c r="D3802" s="585"/>
      <c r="E3802" s="585"/>
      <c r="F3802" s="586"/>
      <c r="G3802" s="160">
        <f>SUM(G3798:G3801)</f>
        <v>4.9826000000000006</v>
      </c>
      <c r="H3802" s="131"/>
    </row>
    <row r="3803" spans="1:8" ht="12.75" customHeight="1">
      <c r="A3803" s="161"/>
      <c r="B3803" s="162"/>
      <c r="C3803" s="168"/>
      <c r="D3803" s="162"/>
      <c r="E3803" s="169"/>
      <c r="F3803" s="170"/>
      <c r="G3803" s="167"/>
      <c r="H3803" s="131"/>
    </row>
    <row r="3804" spans="1:8" ht="12.75" customHeight="1">
      <c r="A3804" s="683" t="s">
        <v>400</v>
      </c>
      <c r="B3804" s="585"/>
      <c r="C3804" s="585"/>
      <c r="D3804" s="585"/>
      <c r="E3804" s="585"/>
      <c r="F3804" s="585"/>
      <c r="G3804" s="586"/>
      <c r="H3804" s="131"/>
    </row>
    <row r="3805" spans="1:8" ht="12.75" customHeight="1">
      <c r="A3805" s="152" t="s">
        <v>381</v>
      </c>
      <c r="B3805" s="152" t="s">
        <v>32</v>
      </c>
      <c r="C3805" s="153" t="s">
        <v>396</v>
      </c>
      <c r="D3805" s="152" t="s">
        <v>127</v>
      </c>
      <c r="E3805" s="154" t="s">
        <v>68</v>
      </c>
      <c r="F3805" s="155" t="s">
        <v>397</v>
      </c>
      <c r="G3805" s="155" t="s">
        <v>398</v>
      </c>
      <c r="H3805" s="131"/>
    </row>
    <row r="3806" spans="1:8" ht="12.75" customHeight="1">
      <c r="A3806" s="156"/>
      <c r="B3806" s="156"/>
      <c r="C3806" s="157" t="str">
        <f>IF(B3806="","",IF(A3806="SINAPI",VLOOKUP(B3806,#REF!,2,0),IF(A3806="COTAÇÃO",VLOOKUP(B3806,#REF!,2,0))))</f>
        <v/>
      </c>
      <c r="D3806" s="156" t="str">
        <f>IF(B3806="","",IF(A3806="SINAPI",VLOOKUP(B3806,#REF!,3,0),IF(A3806="COTAÇÃO",VLOOKUP(B3806,#REF!,3,0))))</f>
        <v/>
      </c>
      <c r="E3806" s="158"/>
      <c r="F3806" s="159" t="str">
        <f>IF(B3806="","",IF('Planilha Orçamentária'!$H$2="NÃO DESONERADO",(IF(A3806="SINAPI",VLOOKUP(B3806,#REF!,4,0),IF(A3806="ORSE",VLOOKUP(B3806,#REF!,4,0),IF(A3806="COTAÇÃO",VLOOKUP(B3806,#REF!,13,0))))),(IF(A3806="SINAPI",VLOOKUP(B3806,#REF!,4,0),IF(A3806="ORSE",VLOOKUP(B3806,#REF!,4,0),IF(A3806="COTAÇÃO",VLOOKUP(B3806,#REF!,13,0)))))))</f>
        <v/>
      </c>
      <c r="G3806" s="159" t="str">
        <f>IF(D3806="","",E3806*F3806)</f>
        <v/>
      </c>
      <c r="H3806" s="131"/>
    </row>
    <row r="3807" spans="1:8" ht="12.75" customHeight="1">
      <c r="A3807" s="684" t="s">
        <v>399</v>
      </c>
      <c r="B3807" s="585"/>
      <c r="C3807" s="585"/>
      <c r="D3807" s="585"/>
      <c r="E3807" s="585"/>
      <c r="F3807" s="586"/>
      <c r="G3807" s="160">
        <f>SUM(G3806)</f>
        <v>0</v>
      </c>
      <c r="H3807" s="131"/>
    </row>
    <row r="3808" spans="1:8" ht="12.75" customHeight="1">
      <c r="A3808" s="161"/>
      <c r="B3808" s="162"/>
      <c r="C3808" s="171"/>
      <c r="D3808" s="172"/>
      <c r="E3808" s="173"/>
      <c r="F3808" s="174"/>
      <c r="G3808" s="175"/>
      <c r="H3808" s="131"/>
    </row>
    <row r="3809" spans="1:8" ht="12.75" customHeight="1">
      <c r="A3809" s="685" t="s">
        <v>401</v>
      </c>
      <c r="B3809" s="585"/>
      <c r="C3809" s="585"/>
      <c r="D3809" s="585"/>
      <c r="E3809" s="585"/>
      <c r="F3809" s="686"/>
      <c r="G3809" s="176">
        <f>SUM(G3794,G3802,G3807)</f>
        <v>21.996200000000002</v>
      </c>
      <c r="H3809" s="131"/>
    </row>
    <row r="3810" spans="1:8" ht="12.75" customHeight="1">
      <c r="A3810" s="10"/>
      <c r="B3810" s="10"/>
      <c r="C3810" s="10"/>
      <c r="D3810" s="10"/>
      <c r="E3810" s="231"/>
      <c r="F3810" s="232"/>
      <c r="G3810" s="232"/>
      <c r="H3810" s="131"/>
    </row>
    <row r="3811" spans="1:8" ht="12.75" customHeight="1">
      <c r="A3811" s="10"/>
      <c r="B3811" s="10"/>
      <c r="C3811" s="10"/>
      <c r="D3811" s="10"/>
      <c r="E3811" s="231"/>
      <c r="F3811" s="232"/>
      <c r="G3811" s="232"/>
      <c r="H3811" s="131"/>
    </row>
    <row r="3812" spans="1:8" ht="12.75" customHeight="1">
      <c r="A3812" s="144" t="s">
        <v>32</v>
      </c>
      <c r="B3812" s="144" t="s">
        <v>24</v>
      </c>
      <c r="C3812" s="691" t="s">
        <v>67</v>
      </c>
      <c r="D3812" s="589"/>
      <c r="E3812" s="589"/>
      <c r="F3812" s="596"/>
      <c r="G3812" s="146" t="s">
        <v>27</v>
      </c>
      <c r="H3812" s="131" t="s">
        <v>93</v>
      </c>
    </row>
    <row r="3813" spans="1:8" ht="12.75" customHeight="1">
      <c r="A3813" s="186">
        <v>668</v>
      </c>
      <c r="B3813" s="239" t="s">
        <v>959</v>
      </c>
      <c r="C3813" s="692" t="s">
        <v>960</v>
      </c>
      <c r="D3813" s="689"/>
      <c r="E3813" s="689"/>
      <c r="F3813" s="149">
        <f>G3833</f>
        <v>15.6722</v>
      </c>
      <c r="G3813" s="184" t="s">
        <v>133</v>
      </c>
      <c r="H3813" s="233">
        <v>44501</v>
      </c>
    </row>
    <row r="3814" spans="1:8" ht="12.75" customHeight="1">
      <c r="A3814" s="690" t="s">
        <v>395</v>
      </c>
      <c r="B3814" s="689"/>
      <c r="C3814" s="689"/>
      <c r="D3814" s="689"/>
      <c r="E3814" s="689"/>
      <c r="F3814" s="689"/>
      <c r="G3814" s="591"/>
      <c r="H3814" s="131"/>
    </row>
    <row r="3815" spans="1:8" ht="12.75" customHeight="1">
      <c r="A3815" s="152" t="s">
        <v>381</v>
      </c>
      <c r="B3815" s="152" t="s">
        <v>32</v>
      </c>
      <c r="C3815" s="153" t="s">
        <v>396</v>
      </c>
      <c r="D3815" s="152" t="s">
        <v>127</v>
      </c>
      <c r="E3815" s="154" t="s">
        <v>68</v>
      </c>
      <c r="F3815" s="155" t="s">
        <v>397</v>
      </c>
      <c r="G3815" s="155" t="s">
        <v>398</v>
      </c>
      <c r="H3815" s="131"/>
    </row>
    <row r="3816" spans="1:8" ht="12.75" customHeight="1">
      <c r="A3816" s="156" t="s">
        <v>76</v>
      </c>
      <c r="B3816" s="156">
        <v>1020</v>
      </c>
      <c r="C3816" s="240" t="s">
        <v>961</v>
      </c>
      <c r="D3816" s="156" t="s">
        <v>133</v>
      </c>
      <c r="E3816" s="187">
        <v>1.02</v>
      </c>
      <c r="F3816" s="159">
        <v>10.48</v>
      </c>
      <c r="G3816" s="159">
        <f>E3816*F3816</f>
        <v>10.6896</v>
      </c>
      <c r="H3816" s="131"/>
    </row>
    <row r="3817" spans="1:8" ht="12.75" customHeight="1">
      <c r="A3817" s="156"/>
      <c r="B3817" s="156"/>
      <c r="C3817" s="240"/>
      <c r="D3817" s="156"/>
      <c r="E3817" s="187"/>
      <c r="F3817" s="159"/>
      <c r="G3817" s="159"/>
      <c r="H3817" s="131"/>
    </row>
    <row r="3818" spans="1:8" ht="12.75" customHeight="1">
      <c r="A3818" s="684" t="s">
        <v>399</v>
      </c>
      <c r="B3818" s="585"/>
      <c r="C3818" s="585"/>
      <c r="D3818" s="585"/>
      <c r="E3818" s="585"/>
      <c r="F3818" s="586"/>
      <c r="G3818" s="160">
        <f>SUM(G3816:G3817)</f>
        <v>10.6896</v>
      </c>
      <c r="H3818" s="131"/>
    </row>
    <row r="3819" spans="1:8" ht="12.75" customHeight="1">
      <c r="A3819" s="161"/>
      <c r="B3819" s="162"/>
      <c r="C3819" s="163"/>
      <c r="D3819" s="164"/>
      <c r="E3819" s="165"/>
      <c r="F3819" s="166"/>
      <c r="G3819" s="167"/>
      <c r="H3819" s="131"/>
    </row>
    <row r="3820" spans="1:8" ht="12.75" customHeight="1">
      <c r="A3820" s="683" t="s">
        <v>386</v>
      </c>
      <c r="B3820" s="585"/>
      <c r="C3820" s="585"/>
      <c r="D3820" s="585"/>
      <c r="E3820" s="585"/>
      <c r="F3820" s="585"/>
      <c r="G3820" s="586"/>
      <c r="H3820" s="131"/>
    </row>
    <row r="3821" spans="1:8" ht="12.75" customHeight="1">
      <c r="A3821" s="152" t="s">
        <v>381</v>
      </c>
      <c r="B3821" s="152" t="s">
        <v>32</v>
      </c>
      <c r="C3821" s="153" t="s">
        <v>396</v>
      </c>
      <c r="D3821" s="152" t="s">
        <v>127</v>
      </c>
      <c r="E3821" s="154" t="s">
        <v>68</v>
      </c>
      <c r="F3821" s="155" t="s">
        <v>397</v>
      </c>
      <c r="G3821" s="155" t="s">
        <v>398</v>
      </c>
      <c r="H3821" s="131"/>
    </row>
    <row r="3822" spans="1:8" ht="12.75" customHeight="1">
      <c r="A3822" s="156" t="s">
        <v>93</v>
      </c>
      <c r="B3822" s="200">
        <v>10549</v>
      </c>
      <c r="C3822" s="157" t="s">
        <v>402</v>
      </c>
      <c r="D3822" s="156" t="s">
        <v>384</v>
      </c>
      <c r="E3822" s="159">
        <v>0.14000000000000001</v>
      </c>
      <c r="F3822" s="159">
        <v>3.78</v>
      </c>
      <c r="G3822" s="159">
        <f t="shared" ref="G3822:G3825" si="134">E3822*F3822</f>
        <v>0.5292</v>
      </c>
      <c r="H3822" s="131"/>
    </row>
    <row r="3823" spans="1:8" ht="12.75" customHeight="1">
      <c r="A3823" s="156" t="s">
        <v>93</v>
      </c>
      <c r="B3823" s="156">
        <v>10552</v>
      </c>
      <c r="C3823" s="157" t="s">
        <v>413</v>
      </c>
      <c r="D3823" s="156" t="s">
        <v>384</v>
      </c>
      <c r="E3823" s="159">
        <v>0.14000000000000001</v>
      </c>
      <c r="F3823" s="159">
        <v>3.62</v>
      </c>
      <c r="G3823" s="159">
        <f t="shared" si="134"/>
        <v>0.50680000000000003</v>
      </c>
      <c r="H3823" s="131"/>
    </row>
    <row r="3824" spans="1:8" ht="12.75" customHeight="1">
      <c r="A3824" s="156" t="s">
        <v>76</v>
      </c>
      <c r="B3824" s="156">
        <v>2436</v>
      </c>
      <c r="C3824" s="157" t="s">
        <v>412</v>
      </c>
      <c r="D3824" s="156" t="s">
        <v>384</v>
      </c>
      <c r="E3824" s="159">
        <v>0.14000000000000001</v>
      </c>
      <c r="F3824" s="159">
        <v>16.52</v>
      </c>
      <c r="G3824" s="159">
        <f t="shared" si="134"/>
        <v>2.3128000000000002</v>
      </c>
      <c r="H3824" s="131"/>
    </row>
    <row r="3825" spans="1:8" ht="12.75" customHeight="1">
      <c r="A3825" s="156" t="s">
        <v>76</v>
      </c>
      <c r="B3825" s="156">
        <v>6111</v>
      </c>
      <c r="C3825" s="157" t="s">
        <v>405</v>
      </c>
      <c r="D3825" s="156" t="s">
        <v>384</v>
      </c>
      <c r="E3825" s="159">
        <v>0.14000000000000001</v>
      </c>
      <c r="F3825" s="159">
        <v>11.67</v>
      </c>
      <c r="G3825" s="159">
        <f t="shared" si="134"/>
        <v>1.6338000000000001</v>
      </c>
      <c r="H3825" s="131"/>
    </row>
    <row r="3826" spans="1:8" ht="12.75" customHeight="1">
      <c r="A3826" s="684" t="s">
        <v>399</v>
      </c>
      <c r="B3826" s="585"/>
      <c r="C3826" s="585"/>
      <c r="D3826" s="585"/>
      <c r="E3826" s="585"/>
      <c r="F3826" s="586"/>
      <c r="G3826" s="160">
        <f>SUM(G3822:G3825)</f>
        <v>4.9826000000000006</v>
      </c>
      <c r="H3826" s="131"/>
    </row>
    <row r="3827" spans="1:8" ht="12.75" customHeight="1">
      <c r="A3827" s="161"/>
      <c r="B3827" s="162"/>
      <c r="C3827" s="168"/>
      <c r="D3827" s="162"/>
      <c r="E3827" s="169"/>
      <c r="F3827" s="170"/>
      <c r="G3827" s="167"/>
      <c r="H3827" s="131"/>
    </row>
    <row r="3828" spans="1:8" ht="12.75" customHeight="1">
      <c r="A3828" s="683" t="s">
        <v>400</v>
      </c>
      <c r="B3828" s="585"/>
      <c r="C3828" s="585"/>
      <c r="D3828" s="585"/>
      <c r="E3828" s="585"/>
      <c r="F3828" s="585"/>
      <c r="G3828" s="586"/>
      <c r="H3828" s="131"/>
    </row>
    <row r="3829" spans="1:8" ht="12.75" customHeight="1">
      <c r="A3829" s="152" t="s">
        <v>381</v>
      </c>
      <c r="B3829" s="152" t="s">
        <v>32</v>
      </c>
      <c r="C3829" s="153" t="s">
        <v>396</v>
      </c>
      <c r="D3829" s="152" t="s">
        <v>127</v>
      </c>
      <c r="E3829" s="154" t="s">
        <v>68</v>
      </c>
      <c r="F3829" s="155" t="s">
        <v>397</v>
      </c>
      <c r="G3829" s="155" t="s">
        <v>398</v>
      </c>
      <c r="H3829" s="131"/>
    </row>
    <row r="3830" spans="1:8" ht="12.75" customHeight="1">
      <c r="A3830" s="156"/>
      <c r="B3830" s="156"/>
      <c r="C3830" s="157" t="str">
        <f>IF(B3830="","",IF(A3830="SINAPI",VLOOKUP(B3830,#REF!,2,0),IF(A3830="COTAÇÃO",VLOOKUP(B3830,#REF!,2,0))))</f>
        <v/>
      </c>
      <c r="D3830" s="156" t="str">
        <f>IF(B3830="","",IF(A3830="SINAPI",VLOOKUP(B3830,#REF!,3,0),IF(A3830="COTAÇÃO",VLOOKUP(B3830,#REF!,3,0))))</f>
        <v/>
      </c>
      <c r="E3830" s="158"/>
      <c r="F3830" s="159" t="str">
        <f>IF(B3830="","",IF('Planilha Orçamentária'!$H$2="NÃO DESONERADO",(IF(A3830="SINAPI",VLOOKUP(B3830,#REF!,4,0),IF(A3830="ORSE",VLOOKUP(B3830,#REF!,4,0),IF(A3830="COTAÇÃO",VLOOKUP(B3830,#REF!,13,0))))),(IF(A3830="SINAPI",VLOOKUP(B3830,#REF!,4,0),IF(A3830="ORSE",VLOOKUP(B3830,#REF!,4,0),IF(A3830="COTAÇÃO",VLOOKUP(B3830,#REF!,13,0)))))))</f>
        <v/>
      </c>
      <c r="G3830" s="159" t="str">
        <f>IF(D3830="","",E3830*F3830)</f>
        <v/>
      </c>
      <c r="H3830" s="131"/>
    </row>
    <row r="3831" spans="1:8" ht="12.75" customHeight="1">
      <c r="A3831" s="684" t="s">
        <v>399</v>
      </c>
      <c r="B3831" s="585"/>
      <c r="C3831" s="585"/>
      <c r="D3831" s="585"/>
      <c r="E3831" s="585"/>
      <c r="F3831" s="586"/>
      <c r="G3831" s="160">
        <f>SUM(G3830)</f>
        <v>0</v>
      </c>
      <c r="H3831" s="131"/>
    </row>
    <row r="3832" spans="1:8" ht="12.75" customHeight="1">
      <c r="A3832" s="161"/>
      <c r="B3832" s="162"/>
      <c r="C3832" s="171"/>
      <c r="D3832" s="172"/>
      <c r="E3832" s="173"/>
      <c r="F3832" s="174"/>
      <c r="G3832" s="175"/>
      <c r="H3832" s="131"/>
    </row>
    <row r="3833" spans="1:8" ht="12.75" customHeight="1">
      <c r="A3833" s="685" t="s">
        <v>401</v>
      </c>
      <c r="B3833" s="585"/>
      <c r="C3833" s="585"/>
      <c r="D3833" s="585"/>
      <c r="E3833" s="585"/>
      <c r="F3833" s="686"/>
      <c r="G3833" s="176">
        <f>SUM(G3818,G3826,G3831)</f>
        <v>15.6722</v>
      </c>
      <c r="H3833" s="131"/>
    </row>
    <row r="3834" spans="1:8" ht="12.75" customHeight="1">
      <c r="A3834" s="10"/>
      <c r="B3834" s="10"/>
      <c r="C3834" s="10"/>
      <c r="D3834" s="10"/>
      <c r="E3834" s="231"/>
      <c r="F3834" s="232"/>
      <c r="G3834" s="232"/>
      <c r="H3834" s="131"/>
    </row>
    <row r="3835" spans="1:8" ht="12.75" customHeight="1">
      <c r="A3835" s="10"/>
      <c r="B3835" s="10"/>
      <c r="C3835" s="10"/>
      <c r="D3835" s="10"/>
      <c r="E3835" s="231"/>
      <c r="F3835" s="232"/>
      <c r="G3835" s="232"/>
      <c r="H3835" s="131"/>
    </row>
    <row r="3836" spans="1:8" ht="12.75" customHeight="1">
      <c r="A3836" s="144" t="s">
        <v>32</v>
      </c>
      <c r="B3836" s="144" t="s">
        <v>24</v>
      </c>
      <c r="C3836" s="691" t="s">
        <v>67</v>
      </c>
      <c r="D3836" s="589"/>
      <c r="E3836" s="589"/>
      <c r="F3836" s="596"/>
      <c r="G3836" s="146" t="s">
        <v>27</v>
      </c>
      <c r="H3836" s="131" t="s">
        <v>93</v>
      </c>
    </row>
    <row r="3837" spans="1:8" ht="12.75" customHeight="1">
      <c r="A3837" s="186">
        <v>402</v>
      </c>
      <c r="B3837" s="239" t="s">
        <v>962</v>
      </c>
      <c r="C3837" s="692" t="s">
        <v>963</v>
      </c>
      <c r="D3837" s="689"/>
      <c r="E3837" s="689"/>
      <c r="F3837" s="149">
        <f>G3857</f>
        <v>11.226100000000001</v>
      </c>
      <c r="G3837" s="184" t="s">
        <v>133</v>
      </c>
      <c r="H3837" s="233">
        <v>44501</v>
      </c>
    </row>
    <row r="3838" spans="1:8" ht="12.75" customHeight="1">
      <c r="A3838" s="690" t="s">
        <v>395</v>
      </c>
      <c r="B3838" s="689"/>
      <c r="C3838" s="689"/>
      <c r="D3838" s="689"/>
      <c r="E3838" s="689"/>
      <c r="F3838" s="689"/>
      <c r="G3838" s="591"/>
      <c r="H3838" s="131"/>
    </row>
    <row r="3839" spans="1:8" ht="12.75" customHeight="1">
      <c r="A3839" s="152" t="s">
        <v>381</v>
      </c>
      <c r="B3839" s="152" t="s">
        <v>32</v>
      </c>
      <c r="C3839" s="153" t="s">
        <v>396</v>
      </c>
      <c r="D3839" s="152" t="s">
        <v>127</v>
      </c>
      <c r="E3839" s="154" t="s">
        <v>68</v>
      </c>
      <c r="F3839" s="155" t="s">
        <v>397</v>
      </c>
      <c r="G3839" s="155" t="s">
        <v>398</v>
      </c>
      <c r="H3839" s="131"/>
    </row>
    <row r="3840" spans="1:8" ht="12.75" customHeight="1">
      <c r="A3840" s="156" t="s">
        <v>76</v>
      </c>
      <c r="B3840" s="156">
        <v>1008</v>
      </c>
      <c r="C3840" s="240" t="s">
        <v>964</v>
      </c>
      <c r="D3840" s="156" t="s">
        <v>133</v>
      </c>
      <c r="E3840" s="187">
        <v>1.02</v>
      </c>
      <c r="F3840" s="159">
        <v>6.47</v>
      </c>
      <c r="G3840" s="159">
        <f>E3840*F3840</f>
        <v>6.5994000000000002</v>
      </c>
      <c r="H3840" s="131"/>
    </row>
    <row r="3841" spans="1:8" ht="12.75" customHeight="1">
      <c r="A3841" s="156"/>
      <c r="B3841" s="156"/>
      <c r="C3841" s="240"/>
      <c r="D3841" s="156"/>
      <c r="E3841" s="187"/>
      <c r="F3841" s="159"/>
      <c r="G3841" s="159"/>
      <c r="H3841" s="131"/>
    </row>
    <row r="3842" spans="1:8" ht="12.75" customHeight="1">
      <c r="A3842" s="684" t="s">
        <v>399</v>
      </c>
      <c r="B3842" s="585"/>
      <c r="C3842" s="585"/>
      <c r="D3842" s="585"/>
      <c r="E3842" s="585"/>
      <c r="F3842" s="586"/>
      <c r="G3842" s="160">
        <f>SUM(G3840:G3841)</f>
        <v>6.5994000000000002</v>
      </c>
      <c r="H3842" s="131"/>
    </row>
    <row r="3843" spans="1:8" ht="12.75" customHeight="1">
      <c r="A3843" s="161"/>
      <c r="B3843" s="162"/>
      <c r="C3843" s="163"/>
      <c r="D3843" s="164"/>
      <c r="E3843" s="165"/>
      <c r="F3843" s="166"/>
      <c r="G3843" s="167"/>
      <c r="H3843" s="131"/>
    </row>
    <row r="3844" spans="1:8" ht="12.75" customHeight="1">
      <c r="A3844" s="683" t="s">
        <v>386</v>
      </c>
      <c r="B3844" s="585"/>
      <c r="C3844" s="585"/>
      <c r="D3844" s="585"/>
      <c r="E3844" s="585"/>
      <c r="F3844" s="585"/>
      <c r="G3844" s="586"/>
      <c r="H3844" s="131"/>
    </row>
    <row r="3845" spans="1:8" ht="12.75" customHeight="1">
      <c r="A3845" s="152" t="s">
        <v>381</v>
      </c>
      <c r="B3845" s="152" t="s">
        <v>32</v>
      </c>
      <c r="C3845" s="153" t="s">
        <v>396</v>
      </c>
      <c r="D3845" s="152" t="s">
        <v>127</v>
      </c>
      <c r="E3845" s="154" t="s">
        <v>68</v>
      </c>
      <c r="F3845" s="155" t="s">
        <v>397</v>
      </c>
      <c r="G3845" s="155" t="s">
        <v>398</v>
      </c>
      <c r="H3845" s="131"/>
    </row>
    <row r="3846" spans="1:8" ht="12.75" customHeight="1">
      <c r="A3846" s="156" t="s">
        <v>93</v>
      </c>
      <c r="B3846" s="200">
        <v>10549</v>
      </c>
      <c r="C3846" s="157" t="s">
        <v>402</v>
      </c>
      <c r="D3846" s="156" t="s">
        <v>384</v>
      </c>
      <c r="E3846" s="159">
        <v>0.13</v>
      </c>
      <c r="F3846" s="159">
        <v>3.78</v>
      </c>
      <c r="G3846" s="159">
        <f t="shared" ref="G3846:G3849" si="135">E3846*F3846</f>
        <v>0.4914</v>
      </c>
      <c r="H3846" s="131"/>
    </row>
    <row r="3847" spans="1:8" ht="12.75" customHeight="1">
      <c r="A3847" s="156" t="s">
        <v>93</v>
      </c>
      <c r="B3847" s="156">
        <v>10552</v>
      </c>
      <c r="C3847" s="157" t="s">
        <v>413</v>
      </c>
      <c r="D3847" s="156" t="s">
        <v>384</v>
      </c>
      <c r="E3847" s="159">
        <v>0.13</v>
      </c>
      <c r="F3847" s="159">
        <v>3.62</v>
      </c>
      <c r="G3847" s="159">
        <f t="shared" si="135"/>
        <v>0.47060000000000002</v>
      </c>
      <c r="H3847" s="131"/>
    </row>
    <row r="3848" spans="1:8" ht="12.75" customHeight="1">
      <c r="A3848" s="156" t="s">
        <v>76</v>
      </c>
      <c r="B3848" s="156">
        <v>2436</v>
      </c>
      <c r="C3848" s="157" t="s">
        <v>412</v>
      </c>
      <c r="D3848" s="156" t="s">
        <v>384</v>
      </c>
      <c r="E3848" s="159">
        <v>0.13</v>
      </c>
      <c r="F3848" s="159">
        <v>16.52</v>
      </c>
      <c r="G3848" s="159">
        <f t="shared" si="135"/>
        <v>2.1476000000000002</v>
      </c>
      <c r="H3848" s="131"/>
    </row>
    <row r="3849" spans="1:8" ht="12.75" customHeight="1">
      <c r="A3849" s="156" t="s">
        <v>76</v>
      </c>
      <c r="B3849" s="156">
        <v>6111</v>
      </c>
      <c r="C3849" s="157" t="s">
        <v>405</v>
      </c>
      <c r="D3849" s="156" t="s">
        <v>384</v>
      </c>
      <c r="E3849" s="159">
        <v>0.13</v>
      </c>
      <c r="F3849" s="159">
        <v>11.67</v>
      </c>
      <c r="G3849" s="159">
        <f t="shared" si="135"/>
        <v>1.5171000000000001</v>
      </c>
      <c r="H3849" s="131"/>
    </row>
    <row r="3850" spans="1:8" ht="12.75" customHeight="1">
      <c r="A3850" s="684" t="s">
        <v>399</v>
      </c>
      <c r="B3850" s="585"/>
      <c r="C3850" s="585"/>
      <c r="D3850" s="585"/>
      <c r="E3850" s="585"/>
      <c r="F3850" s="586"/>
      <c r="G3850" s="160">
        <f>SUM(G3846:G3849)</f>
        <v>4.6267000000000005</v>
      </c>
      <c r="H3850" s="131"/>
    </row>
    <row r="3851" spans="1:8" ht="12.75" customHeight="1">
      <c r="A3851" s="161"/>
      <c r="B3851" s="162"/>
      <c r="C3851" s="168"/>
      <c r="D3851" s="162"/>
      <c r="E3851" s="169"/>
      <c r="F3851" s="170"/>
      <c r="G3851" s="167"/>
      <c r="H3851" s="131"/>
    </row>
    <row r="3852" spans="1:8" ht="12.75" customHeight="1">
      <c r="A3852" s="683" t="s">
        <v>400</v>
      </c>
      <c r="B3852" s="585"/>
      <c r="C3852" s="585"/>
      <c r="D3852" s="585"/>
      <c r="E3852" s="585"/>
      <c r="F3852" s="585"/>
      <c r="G3852" s="586"/>
      <c r="H3852" s="131"/>
    </row>
    <row r="3853" spans="1:8" ht="12.75" customHeight="1">
      <c r="A3853" s="152" t="s">
        <v>381</v>
      </c>
      <c r="B3853" s="152" t="s">
        <v>32</v>
      </c>
      <c r="C3853" s="153" t="s">
        <v>396</v>
      </c>
      <c r="D3853" s="152" t="s">
        <v>127</v>
      </c>
      <c r="E3853" s="154" t="s">
        <v>68</v>
      </c>
      <c r="F3853" s="155" t="s">
        <v>397</v>
      </c>
      <c r="G3853" s="155" t="s">
        <v>398</v>
      </c>
      <c r="H3853" s="131"/>
    </row>
    <row r="3854" spans="1:8" ht="12.75" customHeight="1">
      <c r="A3854" s="156"/>
      <c r="B3854" s="156"/>
      <c r="C3854" s="157" t="str">
        <f>IF(B3854="","",IF(A3854="SINAPI",VLOOKUP(B3854,#REF!,2,0),IF(A3854="COTAÇÃO",VLOOKUP(B3854,#REF!,2,0))))</f>
        <v/>
      </c>
      <c r="D3854" s="156" t="str">
        <f>IF(B3854="","",IF(A3854="SINAPI",VLOOKUP(B3854,#REF!,3,0),IF(A3854="COTAÇÃO",VLOOKUP(B3854,#REF!,3,0))))</f>
        <v/>
      </c>
      <c r="E3854" s="158"/>
      <c r="F3854" s="159" t="str">
        <f>IF(B3854="","",IF('Planilha Orçamentária'!$H$2="NÃO DESONERADO",(IF(A3854="SINAPI",VLOOKUP(B3854,#REF!,4,0),IF(A3854="ORSE",VLOOKUP(B3854,#REF!,4,0),IF(A3854="COTAÇÃO",VLOOKUP(B3854,#REF!,13,0))))),(IF(A3854="SINAPI",VLOOKUP(B3854,#REF!,4,0),IF(A3854="ORSE",VLOOKUP(B3854,#REF!,4,0),IF(A3854="COTAÇÃO",VLOOKUP(B3854,#REF!,13,0)))))))</f>
        <v/>
      </c>
      <c r="G3854" s="159" t="str">
        <f>IF(D3854="","",E3854*F3854)</f>
        <v/>
      </c>
      <c r="H3854" s="131"/>
    </row>
    <row r="3855" spans="1:8" ht="12.75" customHeight="1">
      <c r="A3855" s="684" t="s">
        <v>399</v>
      </c>
      <c r="B3855" s="585"/>
      <c r="C3855" s="585"/>
      <c r="D3855" s="585"/>
      <c r="E3855" s="585"/>
      <c r="F3855" s="586"/>
      <c r="G3855" s="160">
        <f>SUM(G3854)</f>
        <v>0</v>
      </c>
      <c r="H3855" s="131"/>
    </row>
    <row r="3856" spans="1:8" ht="12.75" customHeight="1">
      <c r="A3856" s="161"/>
      <c r="B3856" s="162"/>
      <c r="C3856" s="171"/>
      <c r="D3856" s="172"/>
      <c r="E3856" s="173"/>
      <c r="F3856" s="174"/>
      <c r="G3856" s="175"/>
      <c r="H3856" s="131"/>
    </row>
    <row r="3857" spans="1:8" ht="12.75" customHeight="1">
      <c r="A3857" s="685" t="s">
        <v>401</v>
      </c>
      <c r="B3857" s="585"/>
      <c r="C3857" s="585"/>
      <c r="D3857" s="585"/>
      <c r="E3857" s="585"/>
      <c r="F3857" s="686"/>
      <c r="G3857" s="176">
        <f>SUM(G3842,G3850,G3855)</f>
        <v>11.226100000000001</v>
      </c>
      <c r="H3857" s="131"/>
    </row>
    <row r="3858" spans="1:8" ht="12.75" customHeight="1">
      <c r="A3858" s="10"/>
      <c r="B3858" s="10"/>
      <c r="C3858" s="10"/>
      <c r="D3858" s="10"/>
      <c r="E3858" s="231"/>
      <c r="F3858" s="232"/>
      <c r="G3858" s="232"/>
      <c r="H3858" s="131"/>
    </row>
    <row r="3859" spans="1:8" ht="12.75" customHeight="1">
      <c r="A3859" s="10"/>
      <c r="B3859" s="10"/>
      <c r="C3859" s="10"/>
      <c r="D3859" s="10"/>
      <c r="E3859" s="231"/>
      <c r="F3859" s="232"/>
      <c r="G3859" s="232"/>
      <c r="H3859" s="131"/>
    </row>
    <row r="3860" spans="1:8" ht="12.75" customHeight="1">
      <c r="A3860" s="144" t="s">
        <v>32</v>
      </c>
      <c r="B3860" s="144" t="s">
        <v>24</v>
      </c>
      <c r="C3860" s="691" t="s">
        <v>67</v>
      </c>
      <c r="D3860" s="589"/>
      <c r="E3860" s="589"/>
      <c r="F3860" s="596"/>
      <c r="G3860" s="146" t="s">
        <v>27</v>
      </c>
      <c r="H3860" s="131" t="s">
        <v>93</v>
      </c>
    </row>
    <row r="3861" spans="1:8" ht="12.75" customHeight="1">
      <c r="A3861" s="186">
        <v>11186</v>
      </c>
      <c r="B3861" s="239" t="s">
        <v>965</v>
      </c>
      <c r="C3861" s="692" t="s">
        <v>966</v>
      </c>
      <c r="D3861" s="689"/>
      <c r="E3861" s="689"/>
      <c r="F3861" s="149">
        <f>G3881</f>
        <v>7.2277000000000005</v>
      </c>
      <c r="G3861" s="184" t="s">
        <v>133</v>
      </c>
      <c r="H3861" s="233">
        <v>44501</v>
      </c>
    </row>
    <row r="3862" spans="1:8" ht="12.75" customHeight="1">
      <c r="A3862" s="690" t="s">
        <v>395</v>
      </c>
      <c r="B3862" s="689"/>
      <c r="C3862" s="689"/>
      <c r="D3862" s="689"/>
      <c r="E3862" s="689"/>
      <c r="F3862" s="689"/>
      <c r="G3862" s="591"/>
      <c r="H3862" s="131"/>
    </row>
    <row r="3863" spans="1:8" ht="12.75" customHeight="1">
      <c r="A3863" s="152" t="s">
        <v>381</v>
      </c>
      <c r="B3863" s="152" t="s">
        <v>32</v>
      </c>
      <c r="C3863" s="153" t="s">
        <v>396</v>
      </c>
      <c r="D3863" s="152" t="s">
        <v>127</v>
      </c>
      <c r="E3863" s="154" t="s">
        <v>68</v>
      </c>
      <c r="F3863" s="155" t="s">
        <v>397</v>
      </c>
      <c r="G3863" s="155" t="s">
        <v>398</v>
      </c>
      <c r="H3863" s="131"/>
    </row>
    <row r="3864" spans="1:8" ht="12.75" customHeight="1">
      <c r="A3864" s="156" t="s">
        <v>93</v>
      </c>
      <c r="B3864" s="156">
        <v>12034</v>
      </c>
      <c r="C3864" s="240" t="s">
        <v>967</v>
      </c>
      <c r="D3864" s="156" t="s">
        <v>133</v>
      </c>
      <c r="E3864" s="187">
        <v>1.02</v>
      </c>
      <c r="F3864" s="159">
        <v>2.5499999999999998</v>
      </c>
      <c r="G3864" s="159">
        <f>E3864*F3864</f>
        <v>2.601</v>
      </c>
      <c r="H3864" s="131"/>
    </row>
    <row r="3865" spans="1:8" ht="12.75" customHeight="1">
      <c r="A3865" s="156"/>
      <c r="B3865" s="156"/>
      <c r="C3865" s="240"/>
      <c r="D3865" s="156"/>
      <c r="E3865" s="187"/>
      <c r="F3865" s="159"/>
      <c r="G3865" s="159"/>
      <c r="H3865" s="131"/>
    </row>
    <row r="3866" spans="1:8" ht="12.75" customHeight="1">
      <c r="A3866" s="684" t="s">
        <v>399</v>
      </c>
      <c r="B3866" s="585"/>
      <c r="C3866" s="585"/>
      <c r="D3866" s="585"/>
      <c r="E3866" s="585"/>
      <c r="F3866" s="586"/>
      <c r="G3866" s="160">
        <f>SUM(G3864:G3865)</f>
        <v>2.601</v>
      </c>
      <c r="H3866" s="131"/>
    </row>
    <row r="3867" spans="1:8" ht="12.75" customHeight="1">
      <c r="A3867" s="161"/>
      <c r="B3867" s="162"/>
      <c r="C3867" s="163"/>
      <c r="D3867" s="164"/>
      <c r="E3867" s="165"/>
      <c r="F3867" s="166"/>
      <c r="G3867" s="167"/>
      <c r="H3867" s="131"/>
    </row>
    <row r="3868" spans="1:8" ht="12.75" customHeight="1">
      <c r="A3868" s="683" t="s">
        <v>386</v>
      </c>
      <c r="B3868" s="585"/>
      <c r="C3868" s="585"/>
      <c r="D3868" s="585"/>
      <c r="E3868" s="585"/>
      <c r="F3868" s="585"/>
      <c r="G3868" s="586"/>
      <c r="H3868" s="131"/>
    </row>
    <row r="3869" spans="1:8" ht="12.75" customHeight="1">
      <c r="A3869" s="152" t="s">
        <v>381</v>
      </c>
      <c r="B3869" s="152" t="s">
        <v>32</v>
      </c>
      <c r="C3869" s="153" t="s">
        <v>396</v>
      </c>
      <c r="D3869" s="152" t="s">
        <v>127</v>
      </c>
      <c r="E3869" s="154" t="s">
        <v>68</v>
      </c>
      <c r="F3869" s="155" t="s">
        <v>397</v>
      </c>
      <c r="G3869" s="155" t="s">
        <v>398</v>
      </c>
      <c r="H3869" s="131"/>
    </row>
    <row r="3870" spans="1:8" ht="12.75" customHeight="1">
      <c r="A3870" s="156" t="s">
        <v>93</v>
      </c>
      <c r="B3870" s="200">
        <v>10549</v>
      </c>
      <c r="C3870" s="157" t="s">
        <v>402</v>
      </c>
      <c r="D3870" s="156" t="s">
        <v>384</v>
      </c>
      <c r="E3870" s="159">
        <v>0.13</v>
      </c>
      <c r="F3870" s="159">
        <v>3.78</v>
      </c>
      <c r="G3870" s="159">
        <f t="shared" ref="G3870:G3873" si="136">E3870*F3870</f>
        <v>0.4914</v>
      </c>
      <c r="H3870" s="131"/>
    </row>
    <row r="3871" spans="1:8" ht="12.75" customHeight="1">
      <c r="A3871" s="156" t="s">
        <v>93</v>
      </c>
      <c r="B3871" s="156">
        <v>10552</v>
      </c>
      <c r="C3871" s="157" t="s">
        <v>413</v>
      </c>
      <c r="D3871" s="156" t="s">
        <v>384</v>
      </c>
      <c r="E3871" s="159">
        <v>0.13</v>
      </c>
      <c r="F3871" s="159">
        <v>3.62</v>
      </c>
      <c r="G3871" s="159">
        <f t="shared" si="136"/>
        <v>0.47060000000000002</v>
      </c>
      <c r="H3871" s="131"/>
    </row>
    <row r="3872" spans="1:8" ht="12.75" customHeight="1">
      <c r="A3872" s="156" t="s">
        <v>76</v>
      </c>
      <c r="B3872" s="156">
        <v>2436</v>
      </c>
      <c r="C3872" s="157" t="s">
        <v>412</v>
      </c>
      <c r="D3872" s="156" t="s">
        <v>384</v>
      </c>
      <c r="E3872" s="159">
        <v>0.13</v>
      </c>
      <c r="F3872" s="159">
        <v>16.52</v>
      </c>
      <c r="G3872" s="159">
        <f t="shared" si="136"/>
        <v>2.1476000000000002</v>
      </c>
      <c r="H3872" s="131"/>
    </row>
    <row r="3873" spans="1:8" ht="12.75" customHeight="1">
      <c r="A3873" s="156" t="s">
        <v>76</v>
      </c>
      <c r="B3873" s="156">
        <v>6111</v>
      </c>
      <c r="C3873" s="157" t="s">
        <v>405</v>
      </c>
      <c r="D3873" s="156" t="s">
        <v>384</v>
      </c>
      <c r="E3873" s="159">
        <v>0.13</v>
      </c>
      <c r="F3873" s="159">
        <v>11.67</v>
      </c>
      <c r="G3873" s="159">
        <f t="shared" si="136"/>
        <v>1.5171000000000001</v>
      </c>
      <c r="H3873" s="131"/>
    </row>
    <row r="3874" spans="1:8" ht="12.75" customHeight="1">
      <c r="A3874" s="684" t="s">
        <v>399</v>
      </c>
      <c r="B3874" s="585"/>
      <c r="C3874" s="585"/>
      <c r="D3874" s="585"/>
      <c r="E3874" s="585"/>
      <c r="F3874" s="586"/>
      <c r="G3874" s="160">
        <f>SUM(G3870:G3873)</f>
        <v>4.6267000000000005</v>
      </c>
      <c r="H3874" s="131"/>
    </row>
    <row r="3875" spans="1:8" ht="12.75" customHeight="1">
      <c r="A3875" s="161"/>
      <c r="B3875" s="162"/>
      <c r="C3875" s="168"/>
      <c r="D3875" s="162"/>
      <c r="E3875" s="169"/>
      <c r="F3875" s="170"/>
      <c r="G3875" s="167"/>
      <c r="H3875" s="131"/>
    </row>
    <row r="3876" spans="1:8" ht="12.75" customHeight="1">
      <c r="A3876" s="683" t="s">
        <v>400</v>
      </c>
      <c r="B3876" s="585"/>
      <c r="C3876" s="585"/>
      <c r="D3876" s="585"/>
      <c r="E3876" s="585"/>
      <c r="F3876" s="585"/>
      <c r="G3876" s="586"/>
      <c r="H3876" s="131"/>
    </row>
    <row r="3877" spans="1:8" ht="12.75" customHeight="1">
      <c r="A3877" s="152" t="s">
        <v>381</v>
      </c>
      <c r="B3877" s="152" t="s">
        <v>32</v>
      </c>
      <c r="C3877" s="153" t="s">
        <v>396</v>
      </c>
      <c r="D3877" s="152" t="s">
        <v>127</v>
      </c>
      <c r="E3877" s="154" t="s">
        <v>68</v>
      </c>
      <c r="F3877" s="155" t="s">
        <v>397</v>
      </c>
      <c r="G3877" s="155" t="s">
        <v>398</v>
      </c>
      <c r="H3877" s="131"/>
    </row>
    <row r="3878" spans="1:8" ht="12.75" customHeight="1">
      <c r="A3878" s="156"/>
      <c r="B3878" s="156"/>
      <c r="C3878" s="157" t="str">
        <f>IF(B3878="","",IF(A3878="SINAPI",VLOOKUP(B3878,#REF!,2,0),IF(A3878="COTAÇÃO",VLOOKUP(B3878,#REF!,2,0))))</f>
        <v/>
      </c>
      <c r="D3878" s="156" t="str">
        <f>IF(B3878="","",IF(A3878="SINAPI",VLOOKUP(B3878,#REF!,3,0),IF(A3878="COTAÇÃO",VLOOKUP(B3878,#REF!,3,0))))</f>
        <v/>
      </c>
      <c r="E3878" s="158"/>
      <c r="F3878" s="159" t="str">
        <f>IF(B3878="","",IF('Planilha Orçamentária'!$H$2="NÃO DESONERADO",(IF(A3878="SINAPI",VLOOKUP(B3878,#REF!,4,0),IF(A3878="ORSE",VLOOKUP(B3878,#REF!,4,0),IF(A3878="COTAÇÃO",VLOOKUP(B3878,#REF!,13,0))))),(IF(A3878="SINAPI",VLOOKUP(B3878,#REF!,4,0),IF(A3878="ORSE",VLOOKUP(B3878,#REF!,4,0),IF(A3878="COTAÇÃO",VLOOKUP(B3878,#REF!,13,0)))))))</f>
        <v/>
      </c>
      <c r="G3878" s="159" t="str">
        <f>IF(D3878="","",E3878*F3878)</f>
        <v/>
      </c>
      <c r="H3878" s="131"/>
    </row>
    <row r="3879" spans="1:8" ht="12.75" customHeight="1">
      <c r="A3879" s="684" t="s">
        <v>399</v>
      </c>
      <c r="B3879" s="585"/>
      <c r="C3879" s="585"/>
      <c r="D3879" s="585"/>
      <c r="E3879" s="585"/>
      <c r="F3879" s="586"/>
      <c r="G3879" s="160">
        <f>SUM(G3878)</f>
        <v>0</v>
      </c>
      <c r="H3879" s="131"/>
    </row>
    <row r="3880" spans="1:8" ht="12.75" customHeight="1">
      <c r="A3880" s="161"/>
      <c r="B3880" s="162"/>
      <c r="C3880" s="171"/>
      <c r="D3880" s="172"/>
      <c r="E3880" s="173"/>
      <c r="F3880" s="174"/>
      <c r="G3880" s="175"/>
      <c r="H3880" s="131"/>
    </row>
    <row r="3881" spans="1:8" ht="12.75" customHeight="1">
      <c r="A3881" s="685" t="s">
        <v>401</v>
      </c>
      <c r="B3881" s="585"/>
      <c r="C3881" s="585"/>
      <c r="D3881" s="585"/>
      <c r="E3881" s="585"/>
      <c r="F3881" s="686"/>
      <c r="G3881" s="176">
        <f>SUM(G3866,G3874,G3879)</f>
        <v>7.2277000000000005</v>
      </c>
      <c r="H3881" s="131"/>
    </row>
    <row r="3882" spans="1:8" ht="12.75" customHeight="1">
      <c r="A3882" s="191"/>
      <c r="B3882" s="191"/>
      <c r="C3882" s="191"/>
      <c r="D3882" s="191"/>
      <c r="E3882" s="191"/>
      <c r="F3882" s="191"/>
      <c r="G3882" s="192"/>
      <c r="H3882" s="131"/>
    </row>
    <row r="3883" spans="1:8" ht="12.75" customHeight="1">
      <c r="A3883" s="191"/>
      <c r="B3883" s="191"/>
      <c r="C3883" s="191"/>
      <c r="D3883" s="191"/>
      <c r="E3883" s="191"/>
      <c r="F3883" s="191"/>
      <c r="G3883" s="192"/>
      <c r="H3883" s="131"/>
    </row>
    <row r="3884" spans="1:8" ht="12.75" customHeight="1">
      <c r="A3884" s="191"/>
      <c r="B3884" s="191"/>
      <c r="C3884" s="191"/>
      <c r="D3884" s="191"/>
      <c r="E3884" s="191"/>
      <c r="F3884" s="191"/>
      <c r="G3884" s="192"/>
      <c r="H3884" s="131"/>
    </row>
    <row r="3885" spans="1:8" ht="12.75" customHeight="1">
      <c r="A3885" s="191"/>
      <c r="B3885" s="191"/>
      <c r="C3885" s="191"/>
      <c r="D3885" s="191"/>
      <c r="E3885" s="191"/>
      <c r="F3885" s="191"/>
      <c r="G3885" s="192"/>
      <c r="H3885" s="131"/>
    </row>
    <row r="3886" spans="1:8" ht="12.75" customHeight="1">
      <c r="A3886" s="191"/>
      <c r="B3886" s="191"/>
      <c r="C3886" s="191"/>
      <c r="D3886" s="191"/>
      <c r="E3886" s="191"/>
      <c r="F3886" s="191"/>
      <c r="G3886" s="192"/>
      <c r="H3886" s="131"/>
    </row>
    <row r="3887" spans="1:8" ht="12.75" customHeight="1">
      <c r="A3887" s="191"/>
      <c r="B3887" s="191"/>
      <c r="C3887" s="191"/>
      <c r="D3887" s="191"/>
      <c r="E3887" s="191"/>
      <c r="F3887" s="191"/>
      <c r="G3887" s="192"/>
      <c r="H3887" s="131"/>
    </row>
    <row r="3888" spans="1:8" ht="12.75" customHeight="1">
      <c r="A3888" s="191"/>
      <c r="B3888" s="191"/>
      <c r="C3888" s="191"/>
      <c r="D3888" s="191"/>
      <c r="E3888" s="191"/>
      <c r="F3888" s="191"/>
      <c r="G3888" s="192"/>
      <c r="H3888" s="131"/>
    </row>
    <row r="3889" spans="1:8" ht="12.75" customHeight="1">
      <c r="A3889" s="191"/>
      <c r="B3889" s="191"/>
      <c r="C3889" s="191"/>
      <c r="D3889" s="191"/>
      <c r="E3889" s="191"/>
      <c r="F3889" s="191"/>
      <c r="G3889" s="192"/>
      <c r="H3889" s="131"/>
    </row>
    <row r="3890" spans="1:8" ht="12.75" customHeight="1">
      <c r="A3890" s="191"/>
      <c r="B3890" s="191"/>
      <c r="C3890" s="191"/>
      <c r="D3890" s="191"/>
      <c r="E3890" s="191"/>
      <c r="F3890" s="191"/>
      <c r="G3890" s="192"/>
      <c r="H3890" s="131"/>
    </row>
    <row r="3891" spans="1:8" ht="12.75" customHeight="1">
      <c r="A3891" s="191"/>
      <c r="B3891" s="191"/>
      <c r="C3891" s="191"/>
      <c r="D3891" s="191"/>
      <c r="E3891" s="191"/>
      <c r="F3891" s="191"/>
      <c r="G3891" s="192"/>
      <c r="H3891" s="131"/>
    </row>
    <row r="3892" spans="1:8" ht="12.75" customHeight="1">
      <c r="A3892" s="191"/>
      <c r="B3892" s="191"/>
      <c r="C3892" s="191"/>
      <c r="D3892" s="191"/>
      <c r="E3892" s="191"/>
      <c r="F3892" s="191"/>
      <c r="G3892" s="192"/>
      <c r="H3892" s="131"/>
    </row>
    <row r="3893" spans="1:8" ht="12.75" customHeight="1">
      <c r="A3893" s="191"/>
      <c r="B3893" s="191"/>
      <c r="C3893" s="191"/>
      <c r="D3893" s="191"/>
      <c r="E3893" s="191"/>
      <c r="F3893" s="191"/>
      <c r="G3893" s="192"/>
      <c r="H3893" s="131"/>
    </row>
    <row r="3894" spans="1:8" ht="12.75" customHeight="1">
      <c r="A3894" s="191"/>
      <c r="B3894" s="191"/>
      <c r="C3894" s="191"/>
      <c r="D3894" s="191"/>
      <c r="E3894" s="191"/>
      <c r="F3894" s="191"/>
      <c r="G3894" s="192"/>
      <c r="H3894" s="131"/>
    </row>
    <row r="3895" spans="1:8" ht="12.75" customHeight="1">
      <c r="A3895" s="191"/>
      <c r="B3895" s="191"/>
      <c r="C3895" s="191"/>
      <c r="D3895" s="191"/>
      <c r="E3895" s="191"/>
      <c r="F3895" s="191"/>
      <c r="G3895" s="192"/>
      <c r="H3895" s="131"/>
    </row>
    <row r="3896" spans="1:8" ht="12.75" customHeight="1">
      <c r="A3896" s="191"/>
      <c r="B3896" s="191"/>
      <c r="C3896" s="191"/>
      <c r="D3896" s="191"/>
      <c r="E3896" s="191"/>
      <c r="F3896" s="191"/>
      <c r="G3896" s="192"/>
      <c r="H3896" s="131"/>
    </row>
    <row r="3897" spans="1:8" ht="12.75" customHeight="1">
      <c r="A3897" s="191"/>
      <c r="B3897" s="191"/>
      <c r="C3897" s="191"/>
      <c r="D3897" s="191"/>
      <c r="E3897" s="191"/>
      <c r="F3897" s="191"/>
      <c r="G3897" s="192"/>
      <c r="H3897" s="131"/>
    </row>
    <row r="3898" spans="1:8" ht="12.75" customHeight="1">
      <c r="A3898" s="191"/>
      <c r="B3898" s="191"/>
      <c r="C3898" s="191"/>
      <c r="D3898" s="191"/>
      <c r="E3898" s="191"/>
      <c r="F3898" s="191"/>
      <c r="G3898" s="192"/>
      <c r="H3898" s="131"/>
    </row>
    <row r="3899" spans="1:8" ht="12.75" customHeight="1">
      <c r="A3899" s="191"/>
      <c r="B3899" s="191"/>
      <c r="C3899" s="191"/>
      <c r="D3899" s="191"/>
      <c r="E3899" s="191"/>
      <c r="F3899" s="191"/>
      <c r="G3899" s="192"/>
      <c r="H3899" s="131"/>
    </row>
    <row r="3900" spans="1:8" ht="12.75" customHeight="1">
      <c r="A3900" s="191"/>
      <c r="B3900" s="191"/>
      <c r="C3900" s="191"/>
      <c r="D3900" s="191"/>
      <c r="E3900" s="191"/>
      <c r="F3900" s="191"/>
      <c r="G3900" s="192"/>
      <c r="H3900" s="131"/>
    </row>
    <row r="3901" spans="1:8" ht="12.75" customHeight="1">
      <c r="A3901" s="191"/>
      <c r="B3901" s="191"/>
      <c r="C3901" s="191"/>
      <c r="D3901" s="191"/>
      <c r="E3901" s="191"/>
      <c r="F3901" s="191"/>
      <c r="G3901" s="192"/>
      <c r="H3901" s="131"/>
    </row>
    <row r="3902" spans="1:8" ht="12.75" customHeight="1">
      <c r="A3902" s="191"/>
      <c r="B3902" s="191"/>
      <c r="C3902" s="191"/>
      <c r="D3902" s="191"/>
      <c r="E3902" s="191"/>
      <c r="F3902" s="191"/>
      <c r="G3902" s="192"/>
      <c r="H3902" s="131"/>
    </row>
    <row r="3903" spans="1:8" ht="12.75" customHeight="1">
      <c r="A3903" s="191"/>
      <c r="B3903" s="191"/>
      <c r="C3903" s="191"/>
      <c r="D3903" s="191"/>
      <c r="E3903" s="191"/>
      <c r="F3903" s="191"/>
      <c r="G3903" s="192"/>
      <c r="H3903" s="131"/>
    </row>
    <row r="3904" spans="1:8" ht="12.75" customHeight="1">
      <c r="A3904" s="191"/>
      <c r="B3904" s="191"/>
      <c r="C3904" s="191"/>
      <c r="D3904" s="191"/>
      <c r="E3904" s="191"/>
      <c r="F3904" s="191"/>
      <c r="G3904" s="192"/>
      <c r="H3904" s="131"/>
    </row>
    <row r="3905" spans="1:8" ht="12.75" customHeight="1">
      <c r="A3905" s="191"/>
      <c r="B3905" s="191"/>
      <c r="C3905" s="191"/>
      <c r="D3905" s="191"/>
      <c r="E3905" s="191"/>
      <c r="F3905" s="191"/>
      <c r="G3905" s="192"/>
      <c r="H3905" s="131"/>
    </row>
    <row r="3906" spans="1:8" ht="12.75" customHeight="1">
      <c r="A3906" s="191"/>
      <c r="B3906" s="191"/>
      <c r="C3906" s="191"/>
      <c r="D3906" s="191"/>
      <c r="E3906" s="191"/>
      <c r="F3906" s="191"/>
      <c r="G3906" s="192"/>
      <c r="H3906" s="131"/>
    </row>
    <row r="3907" spans="1:8" ht="12.75" customHeight="1">
      <c r="A3907" s="191"/>
      <c r="B3907" s="191"/>
      <c r="C3907" s="191"/>
      <c r="D3907" s="191"/>
      <c r="E3907" s="191"/>
      <c r="F3907" s="191"/>
      <c r="G3907" s="192"/>
      <c r="H3907" s="131"/>
    </row>
    <row r="3908" spans="1:8" ht="12.75" customHeight="1">
      <c r="A3908" s="191"/>
      <c r="B3908" s="191"/>
      <c r="C3908" s="191"/>
      <c r="D3908" s="191"/>
      <c r="E3908" s="191"/>
      <c r="F3908" s="191"/>
      <c r="G3908" s="192"/>
      <c r="H3908" s="131"/>
    </row>
    <row r="3909" spans="1:8" ht="12.75" customHeight="1">
      <c r="A3909" s="191"/>
      <c r="B3909" s="191"/>
      <c r="C3909" s="191"/>
      <c r="D3909" s="191"/>
      <c r="E3909" s="191"/>
      <c r="F3909" s="191"/>
      <c r="G3909" s="192"/>
      <c r="H3909" s="131"/>
    </row>
    <row r="3910" spans="1:8" ht="12.75" customHeight="1">
      <c r="A3910" s="191"/>
      <c r="B3910" s="191"/>
      <c r="C3910" s="191"/>
      <c r="D3910" s="191"/>
      <c r="E3910" s="191"/>
      <c r="F3910" s="191"/>
      <c r="G3910" s="192"/>
      <c r="H3910" s="131"/>
    </row>
    <row r="3911" spans="1:8" ht="12.75" customHeight="1">
      <c r="A3911" s="191"/>
      <c r="B3911" s="191"/>
      <c r="C3911" s="191"/>
      <c r="D3911" s="191"/>
      <c r="E3911" s="191"/>
      <c r="F3911" s="191"/>
      <c r="G3911" s="192"/>
      <c r="H3911" s="131"/>
    </row>
    <row r="3912" spans="1:8" ht="12.75" customHeight="1">
      <c r="A3912" s="191"/>
      <c r="B3912" s="191"/>
      <c r="C3912" s="191"/>
      <c r="D3912" s="191"/>
      <c r="E3912" s="191"/>
      <c r="F3912" s="191"/>
      <c r="G3912" s="192"/>
      <c r="H3912" s="131"/>
    </row>
    <row r="3913" spans="1:8" ht="12.75" customHeight="1">
      <c r="A3913" s="191"/>
      <c r="B3913" s="191"/>
      <c r="C3913" s="191"/>
      <c r="D3913" s="191"/>
      <c r="E3913" s="191"/>
      <c r="F3913" s="191"/>
      <c r="G3913" s="192"/>
      <c r="H3913" s="131"/>
    </row>
    <row r="3914" spans="1:8" ht="12.75" customHeight="1">
      <c r="A3914" s="191"/>
      <c r="B3914" s="191"/>
      <c r="C3914" s="191"/>
      <c r="D3914" s="191"/>
      <c r="E3914" s="191"/>
      <c r="F3914" s="191"/>
      <c r="G3914" s="192"/>
      <c r="H3914" s="131"/>
    </row>
    <row r="3915" spans="1:8" ht="12.75" customHeight="1">
      <c r="A3915" s="191"/>
      <c r="B3915" s="191"/>
      <c r="C3915" s="191"/>
      <c r="D3915" s="191"/>
      <c r="E3915" s="191"/>
      <c r="F3915" s="191"/>
      <c r="G3915" s="192"/>
      <c r="H3915" s="131"/>
    </row>
    <row r="3916" spans="1:8" ht="12.75" customHeight="1">
      <c r="A3916" s="191"/>
      <c r="B3916" s="191"/>
      <c r="C3916" s="191"/>
      <c r="D3916" s="191"/>
      <c r="E3916" s="191"/>
      <c r="F3916" s="191"/>
      <c r="G3916" s="192"/>
      <c r="H3916" s="131"/>
    </row>
    <row r="3917" spans="1:8" ht="12.75" customHeight="1">
      <c r="A3917" s="191"/>
      <c r="B3917" s="191"/>
      <c r="C3917" s="191"/>
      <c r="D3917" s="191"/>
      <c r="E3917" s="191"/>
      <c r="F3917" s="191"/>
      <c r="G3917" s="192"/>
      <c r="H3917" s="131"/>
    </row>
    <row r="3918" spans="1:8" ht="12.75" customHeight="1">
      <c r="A3918" s="191"/>
      <c r="B3918" s="191"/>
      <c r="C3918" s="191"/>
      <c r="D3918" s="191"/>
      <c r="E3918" s="191"/>
      <c r="F3918" s="191"/>
      <c r="G3918" s="192"/>
      <c r="H3918" s="131"/>
    </row>
    <row r="3919" spans="1:8" ht="12.75" customHeight="1">
      <c r="A3919" s="191"/>
      <c r="B3919" s="191"/>
      <c r="C3919" s="191"/>
      <c r="D3919" s="191"/>
      <c r="E3919" s="191"/>
      <c r="F3919" s="191"/>
      <c r="G3919" s="192"/>
      <c r="H3919" s="131"/>
    </row>
    <row r="3920" spans="1:8" ht="12.75" customHeight="1">
      <c r="A3920" s="191"/>
      <c r="B3920" s="191"/>
      <c r="C3920" s="191"/>
      <c r="D3920" s="191"/>
      <c r="E3920" s="191"/>
      <c r="F3920" s="191"/>
      <c r="G3920" s="192"/>
      <c r="H3920" s="131"/>
    </row>
    <row r="3921" spans="1:8" ht="12.75" customHeight="1">
      <c r="A3921" s="191"/>
      <c r="B3921" s="191"/>
      <c r="C3921" s="191"/>
      <c r="D3921" s="191"/>
      <c r="E3921" s="191"/>
      <c r="F3921" s="191"/>
      <c r="G3921" s="192"/>
      <c r="H3921" s="131"/>
    </row>
    <row r="3922" spans="1:8" ht="12.75" customHeight="1">
      <c r="A3922" s="191"/>
      <c r="B3922" s="191"/>
      <c r="C3922" s="191"/>
      <c r="D3922" s="191"/>
      <c r="E3922" s="191"/>
      <c r="F3922" s="191"/>
      <c r="G3922" s="192"/>
      <c r="H3922" s="131"/>
    </row>
    <row r="3923" spans="1:8" ht="12.75" customHeight="1">
      <c r="A3923" s="191"/>
      <c r="B3923" s="191"/>
      <c r="C3923" s="191"/>
      <c r="D3923" s="191"/>
      <c r="E3923" s="191"/>
      <c r="F3923" s="191"/>
      <c r="G3923" s="192"/>
      <c r="H3923" s="131"/>
    </row>
    <row r="3924" spans="1:8" ht="12.75" customHeight="1">
      <c r="A3924" s="191"/>
      <c r="B3924" s="191"/>
      <c r="C3924" s="191"/>
      <c r="D3924" s="191"/>
      <c r="E3924" s="191"/>
      <c r="F3924" s="191"/>
      <c r="G3924" s="192"/>
      <c r="H3924" s="131"/>
    </row>
    <row r="3925" spans="1:8" ht="12.75" customHeight="1">
      <c r="A3925" s="191"/>
      <c r="B3925" s="191"/>
      <c r="C3925" s="191"/>
      <c r="D3925" s="191"/>
      <c r="E3925" s="191"/>
      <c r="F3925" s="191"/>
      <c r="G3925" s="192"/>
      <c r="H3925" s="131"/>
    </row>
    <row r="3926" spans="1:8" ht="12.75" customHeight="1">
      <c r="A3926" s="191"/>
      <c r="B3926" s="191"/>
      <c r="C3926" s="191"/>
      <c r="D3926" s="191"/>
      <c r="E3926" s="191"/>
      <c r="F3926" s="191"/>
      <c r="G3926" s="192"/>
      <c r="H3926" s="131"/>
    </row>
    <row r="3927" spans="1:8" ht="12.75" customHeight="1">
      <c r="A3927" s="191"/>
      <c r="B3927" s="191"/>
      <c r="C3927" s="191"/>
      <c r="D3927" s="191"/>
      <c r="E3927" s="191"/>
      <c r="F3927" s="191"/>
      <c r="G3927" s="192"/>
      <c r="H3927" s="131"/>
    </row>
    <row r="3928" spans="1:8" ht="12.75" customHeight="1">
      <c r="A3928" s="191"/>
      <c r="B3928" s="191"/>
      <c r="C3928" s="191"/>
      <c r="D3928" s="191"/>
      <c r="E3928" s="191"/>
      <c r="F3928" s="191"/>
      <c r="G3928" s="192"/>
      <c r="H3928" s="131"/>
    </row>
    <row r="3929" spans="1:8" ht="12.75" customHeight="1">
      <c r="A3929" s="191"/>
      <c r="B3929" s="191"/>
      <c r="C3929" s="191"/>
      <c r="D3929" s="191"/>
      <c r="E3929" s="191"/>
      <c r="F3929" s="191"/>
      <c r="G3929" s="192"/>
      <c r="H3929" s="131"/>
    </row>
    <row r="3930" spans="1:8" ht="12.75" customHeight="1">
      <c r="A3930" s="191"/>
      <c r="B3930" s="191"/>
      <c r="C3930" s="191"/>
      <c r="D3930" s="191"/>
      <c r="E3930" s="191"/>
      <c r="F3930" s="191"/>
      <c r="G3930" s="192"/>
      <c r="H3930" s="131"/>
    </row>
    <row r="3931" spans="1:8" ht="12.75" customHeight="1">
      <c r="A3931" s="191"/>
      <c r="B3931" s="191"/>
      <c r="C3931" s="191"/>
      <c r="D3931" s="191"/>
      <c r="E3931" s="191"/>
      <c r="F3931" s="191"/>
      <c r="G3931" s="192"/>
      <c r="H3931" s="131"/>
    </row>
    <row r="3932" spans="1:8" ht="12.75" customHeight="1">
      <c r="A3932" s="191"/>
      <c r="B3932" s="191"/>
      <c r="C3932" s="191"/>
      <c r="D3932" s="191"/>
      <c r="E3932" s="191"/>
      <c r="F3932" s="191"/>
      <c r="G3932" s="192"/>
      <c r="H3932" s="131"/>
    </row>
    <row r="3933" spans="1:8" ht="12.75" customHeight="1">
      <c r="A3933" s="191"/>
      <c r="B3933" s="191"/>
      <c r="C3933" s="191"/>
      <c r="D3933" s="191"/>
      <c r="E3933" s="191"/>
      <c r="F3933" s="191"/>
      <c r="G3933" s="192"/>
      <c r="H3933" s="131"/>
    </row>
    <row r="3934" spans="1:8" ht="12.75" customHeight="1">
      <c r="A3934" s="191"/>
      <c r="B3934" s="191"/>
      <c r="C3934" s="191"/>
      <c r="D3934" s="191"/>
      <c r="E3934" s="191"/>
      <c r="F3934" s="191"/>
      <c r="G3934" s="192"/>
      <c r="H3934" s="131"/>
    </row>
    <row r="3935" spans="1:8" ht="12.75" customHeight="1">
      <c r="A3935" s="191"/>
      <c r="B3935" s="191"/>
      <c r="C3935" s="191"/>
      <c r="D3935" s="191"/>
      <c r="E3935" s="191"/>
      <c r="F3935" s="191"/>
      <c r="G3935" s="192"/>
      <c r="H3935" s="131"/>
    </row>
    <row r="3936" spans="1:8" ht="12.75" customHeight="1">
      <c r="A3936" s="191"/>
      <c r="B3936" s="191"/>
      <c r="C3936" s="191"/>
      <c r="D3936" s="191"/>
      <c r="E3936" s="191"/>
      <c r="F3936" s="191"/>
      <c r="G3936" s="192"/>
      <c r="H3936" s="131"/>
    </row>
    <row r="3937" spans="1:8" ht="12.75" customHeight="1">
      <c r="A3937" s="191"/>
      <c r="B3937" s="191"/>
      <c r="C3937" s="191"/>
      <c r="D3937" s="191"/>
      <c r="E3937" s="191"/>
      <c r="F3937" s="191"/>
      <c r="G3937" s="192"/>
      <c r="H3937" s="131"/>
    </row>
    <row r="3938" spans="1:8" ht="12.75" customHeight="1">
      <c r="A3938" s="191"/>
      <c r="B3938" s="191"/>
      <c r="C3938" s="191"/>
      <c r="D3938" s="191"/>
      <c r="E3938" s="191"/>
      <c r="F3938" s="191"/>
      <c r="G3938" s="192"/>
      <c r="H3938" s="131"/>
    </row>
    <row r="3939" spans="1:8" ht="12.75" customHeight="1">
      <c r="A3939" s="191"/>
      <c r="B3939" s="191"/>
      <c r="C3939" s="191"/>
      <c r="D3939" s="191"/>
      <c r="E3939" s="191"/>
      <c r="F3939" s="191"/>
      <c r="G3939" s="192"/>
      <c r="H3939" s="131"/>
    </row>
    <row r="3940" spans="1:8" ht="12.75" customHeight="1">
      <c r="A3940" s="191"/>
      <c r="B3940" s="191"/>
      <c r="C3940" s="191"/>
      <c r="D3940" s="191"/>
      <c r="E3940" s="191"/>
      <c r="F3940" s="191"/>
      <c r="G3940" s="192"/>
      <c r="H3940" s="131"/>
    </row>
    <row r="3941" spans="1:8" ht="12.75" customHeight="1">
      <c r="A3941" s="191"/>
      <c r="B3941" s="191"/>
      <c r="C3941" s="191"/>
      <c r="D3941" s="191"/>
      <c r="E3941" s="191"/>
      <c r="F3941" s="191"/>
      <c r="G3941" s="192"/>
      <c r="H3941" s="131"/>
    </row>
    <row r="3942" spans="1:8" ht="12.75" customHeight="1">
      <c r="A3942" s="191"/>
      <c r="B3942" s="191"/>
      <c r="C3942" s="191"/>
      <c r="D3942" s="191"/>
      <c r="E3942" s="191"/>
      <c r="F3942" s="191"/>
      <c r="G3942" s="192"/>
      <c r="H3942" s="131"/>
    </row>
    <row r="3943" spans="1:8" ht="12.75" customHeight="1">
      <c r="A3943" s="191"/>
      <c r="B3943" s="191"/>
      <c r="C3943" s="191"/>
      <c r="D3943" s="191"/>
      <c r="E3943" s="191"/>
      <c r="F3943" s="191"/>
      <c r="G3943" s="192"/>
      <c r="H3943" s="131"/>
    </row>
    <row r="3944" spans="1:8" ht="12.75" customHeight="1">
      <c r="A3944" s="191"/>
      <c r="B3944" s="191"/>
      <c r="C3944" s="191"/>
      <c r="D3944" s="191"/>
      <c r="E3944" s="191"/>
      <c r="F3944" s="191"/>
      <c r="G3944" s="192"/>
      <c r="H3944" s="131"/>
    </row>
    <row r="3945" spans="1:8" ht="12.75" customHeight="1">
      <c r="A3945" s="191"/>
      <c r="B3945" s="191"/>
      <c r="C3945" s="191"/>
      <c r="D3945" s="191"/>
      <c r="E3945" s="191"/>
      <c r="F3945" s="191"/>
      <c r="G3945" s="192"/>
      <c r="H3945" s="131"/>
    </row>
    <row r="3946" spans="1:8" ht="12.75" customHeight="1">
      <c r="A3946" s="191"/>
      <c r="B3946" s="191"/>
      <c r="C3946" s="191"/>
      <c r="D3946" s="191"/>
      <c r="E3946" s="191"/>
      <c r="F3946" s="191"/>
      <c r="G3946" s="192"/>
      <c r="H3946" s="131"/>
    </row>
    <row r="3947" spans="1:8" ht="12.75" customHeight="1">
      <c r="A3947" s="191"/>
      <c r="B3947" s="191"/>
      <c r="C3947" s="191"/>
      <c r="D3947" s="191"/>
      <c r="E3947" s="191"/>
      <c r="F3947" s="191"/>
      <c r="G3947" s="192"/>
      <c r="H3947" s="131"/>
    </row>
    <row r="3948" spans="1:8" ht="12.75" customHeight="1">
      <c r="A3948" s="191"/>
      <c r="B3948" s="191"/>
      <c r="C3948" s="191"/>
      <c r="D3948" s="191"/>
      <c r="E3948" s="191"/>
      <c r="F3948" s="191"/>
      <c r="G3948" s="192"/>
      <c r="H3948" s="131"/>
    </row>
    <row r="3949" spans="1:8" ht="12.75" customHeight="1">
      <c r="A3949" s="191"/>
      <c r="B3949" s="191"/>
      <c r="C3949" s="191"/>
      <c r="D3949" s="191"/>
      <c r="E3949" s="191"/>
      <c r="F3949" s="191"/>
      <c r="G3949" s="192"/>
      <c r="H3949" s="131"/>
    </row>
    <row r="3950" spans="1:8" ht="12.75" customHeight="1">
      <c r="A3950" s="191"/>
      <c r="B3950" s="191"/>
      <c r="C3950" s="191"/>
      <c r="D3950" s="191"/>
      <c r="E3950" s="191"/>
      <c r="F3950" s="191"/>
      <c r="G3950" s="192"/>
      <c r="H3950" s="131"/>
    </row>
    <row r="3951" spans="1:8" ht="12.75" customHeight="1">
      <c r="A3951" s="191"/>
      <c r="B3951" s="191"/>
      <c r="C3951" s="191"/>
      <c r="D3951" s="191"/>
      <c r="E3951" s="191"/>
      <c r="F3951" s="191"/>
      <c r="G3951" s="192"/>
      <c r="H3951" s="131"/>
    </row>
    <row r="3952" spans="1:8" ht="12.75" customHeight="1">
      <c r="A3952" s="191"/>
      <c r="B3952" s="191"/>
      <c r="C3952" s="191"/>
      <c r="D3952" s="191"/>
      <c r="E3952" s="191"/>
      <c r="F3952" s="191"/>
      <c r="G3952" s="192"/>
      <c r="H3952" s="131"/>
    </row>
    <row r="3953" spans="1:8" ht="12.75" customHeight="1">
      <c r="A3953" s="191"/>
      <c r="B3953" s="191"/>
      <c r="C3953" s="191"/>
      <c r="D3953" s="191"/>
      <c r="E3953" s="191"/>
      <c r="F3953" s="191"/>
      <c r="G3953" s="192"/>
      <c r="H3953" s="131"/>
    </row>
    <row r="3954" spans="1:8" ht="12.75" customHeight="1">
      <c r="A3954" s="191"/>
      <c r="B3954" s="191"/>
      <c r="C3954" s="191"/>
      <c r="D3954" s="191"/>
      <c r="E3954" s="191"/>
      <c r="F3954" s="191"/>
      <c r="G3954" s="192"/>
      <c r="H3954" s="131"/>
    </row>
  </sheetData>
  <mergeCells count="1458">
    <mergeCell ref="A2041:F2041"/>
    <mergeCell ref="A2043:G2043"/>
    <mergeCell ref="A2047:F2047"/>
    <mergeCell ref="A2049:G2049"/>
    <mergeCell ref="A2053:F2053"/>
    <mergeCell ref="A2055:F2055"/>
    <mergeCell ref="C2059:F2059"/>
    <mergeCell ref="C2060:E2060"/>
    <mergeCell ref="A2061:G2061"/>
    <mergeCell ref="A2065:F2065"/>
    <mergeCell ref="A2067:G2067"/>
    <mergeCell ref="A2071:F2071"/>
    <mergeCell ref="A2073:G2073"/>
    <mergeCell ref="A1995:G1995"/>
    <mergeCell ref="A1999:F1999"/>
    <mergeCell ref="A2001:G2001"/>
    <mergeCell ref="A2005:F2005"/>
    <mergeCell ref="A2007:F2007"/>
    <mergeCell ref="C2011:F2011"/>
    <mergeCell ref="C2012:E2012"/>
    <mergeCell ref="A2013:G2013"/>
    <mergeCell ref="A2017:F2017"/>
    <mergeCell ref="A2019:G2019"/>
    <mergeCell ref="A2023:F2023"/>
    <mergeCell ref="A2025:G2025"/>
    <mergeCell ref="A2029:F2029"/>
    <mergeCell ref="A2031:F2031"/>
    <mergeCell ref="C2035:F2035"/>
    <mergeCell ref="C2036:E2036"/>
    <mergeCell ref="A2037:G2037"/>
    <mergeCell ref="A1951:F1951"/>
    <mergeCell ref="A1953:G1953"/>
    <mergeCell ref="A1957:F1957"/>
    <mergeCell ref="A1959:F1959"/>
    <mergeCell ref="C1963:F1963"/>
    <mergeCell ref="C1964:E1964"/>
    <mergeCell ref="A1965:G1965"/>
    <mergeCell ref="A1969:F1969"/>
    <mergeCell ref="A1971:G1971"/>
    <mergeCell ref="A1975:F1975"/>
    <mergeCell ref="A1977:G1977"/>
    <mergeCell ref="A1981:F1981"/>
    <mergeCell ref="A1983:F1983"/>
    <mergeCell ref="C1987:F1987"/>
    <mergeCell ref="C1988:E1988"/>
    <mergeCell ref="A1989:G1989"/>
    <mergeCell ref="A1993:F1993"/>
    <mergeCell ref="C1164:E1164"/>
    <mergeCell ref="A1165:G1165"/>
    <mergeCell ref="A1171:F1171"/>
    <mergeCell ref="A1173:G1173"/>
    <mergeCell ref="A1178:F1178"/>
    <mergeCell ref="A1180:G1180"/>
    <mergeCell ref="A1183:F1183"/>
    <mergeCell ref="A1185:F1185"/>
    <mergeCell ref="A1228:F1228"/>
    <mergeCell ref="A1230:G1230"/>
    <mergeCell ref="A1233:F1233"/>
    <mergeCell ref="A1235:F1235"/>
    <mergeCell ref="C1238:F1238"/>
    <mergeCell ref="C1239:E1239"/>
    <mergeCell ref="A1240:G1240"/>
    <mergeCell ref="A1945:F1945"/>
    <mergeCell ref="A1947:G1947"/>
    <mergeCell ref="A1927:F1927"/>
    <mergeCell ref="A1929:G1929"/>
    <mergeCell ref="A1933:F1933"/>
    <mergeCell ref="A1935:F1935"/>
    <mergeCell ref="C1939:F1939"/>
    <mergeCell ref="C1940:E1940"/>
    <mergeCell ref="A1941:G1941"/>
    <mergeCell ref="C1916:E1916"/>
    <mergeCell ref="A1917:G1917"/>
    <mergeCell ref="A1921:F1921"/>
    <mergeCell ref="A1923:G1923"/>
    <mergeCell ref="A1769:F1769"/>
    <mergeCell ref="A1771:G1771"/>
    <mergeCell ref="A1778:F1778"/>
    <mergeCell ref="A1780:G1780"/>
    <mergeCell ref="A1115:G1115"/>
    <mergeCell ref="A1121:F1121"/>
    <mergeCell ref="A1123:G1123"/>
    <mergeCell ref="A1128:F1128"/>
    <mergeCell ref="A1130:G1130"/>
    <mergeCell ref="A1133:F1133"/>
    <mergeCell ref="A1135:F1135"/>
    <mergeCell ref="C1138:F1138"/>
    <mergeCell ref="C1139:E1139"/>
    <mergeCell ref="A1140:G1140"/>
    <mergeCell ref="A1146:F1146"/>
    <mergeCell ref="A1148:G1148"/>
    <mergeCell ref="A1153:F1153"/>
    <mergeCell ref="A1155:G1155"/>
    <mergeCell ref="A1158:F1158"/>
    <mergeCell ref="A1160:F1160"/>
    <mergeCell ref="C1163:F1163"/>
    <mergeCell ref="A1065:G1065"/>
    <mergeCell ref="C1188:F1188"/>
    <mergeCell ref="C1189:E1189"/>
    <mergeCell ref="A1190:G1190"/>
    <mergeCell ref="A1196:F1196"/>
    <mergeCell ref="A1198:G1198"/>
    <mergeCell ref="A1203:F1203"/>
    <mergeCell ref="A1205:G1205"/>
    <mergeCell ref="A1208:F1208"/>
    <mergeCell ref="A1210:F1210"/>
    <mergeCell ref="C1213:F1213"/>
    <mergeCell ref="C1214:E1214"/>
    <mergeCell ref="A1215:G1215"/>
    <mergeCell ref="A1221:F1221"/>
    <mergeCell ref="A1223:G1223"/>
    <mergeCell ref="A1071:F1071"/>
    <mergeCell ref="A1073:G1073"/>
    <mergeCell ref="A1078:F1078"/>
    <mergeCell ref="A1080:G1080"/>
    <mergeCell ref="A1083:F1083"/>
    <mergeCell ref="A1085:F1085"/>
    <mergeCell ref="C1088:F1088"/>
    <mergeCell ref="C1089:E1089"/>
    <mergeCell ref="A1090:G1090"/>
    <mergeCell ref="A1096:F1096"/>
    <mergeCell ref="A1098:G1098"/>
    <mergeCell ref="A1103:F1103"/>
    <mergeCell ref="A1105:G1105"/>
    <mergeCell ref="A1108:F1108"/>
    <mergeCell ref="A1110:F1110"/>
    <mergeCell ref="C1113:F1113"/>
    <mergeCell ref="C1114:E1114"/>
    <mergeCell ref="A1003:F1003"/>
    <mergeCell ref="A1005:G1005"/>
    <mergeCell ref="A1008:F1008"/>
    <mergeCell ref="A1010:F1010"/>
    <mergeCell ref="A1053:F1053"/>
    <mergeCell ref="A1055:G1055"/>
    <mergeCell ref="A1058:F1058"/>
    <mergeCell ref="A1060:F1060"/>
    <mergeCell ref="C1063:F1063"/>
    <mergeCell ref="C1064:E1064"/>
    <mergeCell ref="A1048:G1048"/>
    <mergeCell ref="A1023:G1023"/>
    <mergeCell ref="A1028:F1028"/>
    <mergeCell ref="A1030:G1030"/>
    <mergeCell ref="A1033:F1033"/>
    <mergeCell ref="A1035:F1035"/>
    <mergeCell ref="C1038:F1038"/>
    <mergeCell ref="C1039:E1039"/>
    <mergeCell ref="A1040:G1040"/>
    <mergeCell ref="A1046:F1046"/>
    <mergeCell ref="A935:F935"/>
    <mergeCell ref="C938:F938"/>
    <mergeCell ref="C939:E939"/>
    <mergeCell ref="A983:F983"/>
    <mergeCell ref="A985:F985"/>
    <mergeCell ref="C988:F988"/>
    <mergeCell ref="C989:E989"/>
    <mergeCell ref="A990:G990"/>
    <mergeCell ref="A996:F996"/>
    <mergeCell ref="A998:G998"/>
    <mergeCell ref="C963:F963"/>
    <mergeCell ref="C964:E964"/>
    <mergeCell ref="A965:G965"/>
    <mergeCell ref="A971:F971"/>
    <mergeCell ref="A973:G973"/>
    <mergeCell ref="A978:F978"/>
    <mergeCell ref="A980:G980"/>
    <mergeCell ref="A940:G940"/>
    <mergeCell ref="A946:F946"/>
    <mergeCell ref="A948:G948"/>
    <mergeCell ref="A953:F953"/>
    <mergeCell ref="A955:G955"/>
    <mergeCell ref="A958:F958"/>
    <mergeCell ref="A960:F960"/>
    <mergeCell ref="A790:G790"/>
    <mergeCell ref="A796:F796"/>
    <mergeCell ref="A878:F878"/>
    <mergeCell ref="A880:G880"/>
    <mergeCell ref="A883:F883"/>
    <mergeCell ref="A885:F885"/>
    <mergeCell ref="C888:F888"/>
    <mergeCell ref="C889:E889"/>
    <mergeCell ref="A890:G890"/>
    <mergeCell ref="A798:G798"/>
    <mergeCell ref="C914:E914"/>
    <mergeCell ref="A915:G915"/>
    <mergeCell ref="A921:F921"/>
    <mergeCell ref="A923:G923"/>
    <mergeCell ref="A928:F928"/>
    <mergeCell ref="A930:G930"/>
    <mergeCell ref="A933:F933"/>
    <mergeCell ref="A896:F896"/>
    <mergeCell ref="A898:G898"/>
    <mergeCell ref="A903:F903"/>
    <mergeCell ref="A905:G905"/>
    <mergeCell ref="A908:F908"/>
    <mergeCell ref="A910:F910"/>
    <mergeCell ref="C913:F913"/>
    <mergeCell ref="A873:G873"/>
    <mergeCell ref="A724:G724"/>
    <mergeCell ref="A728:F728"/>
    <mergeCell ref="A730:G730"/>
    <mergeCell ref="A734:F734"/>
    <mergeCell ref="A736:F736"/>
    <mergeCell ref="C740:F740"/>
    <mergeCell ref="C741:E741"/>
    <mergeCell ref="A742:G742"/>
    <mergeCell ref="A746:F746"/>
    <mergeCell ref="A748:G748"/>
    <mergeCell ref="A752:F752"/>
    <mergeCell ref="A754:G754"/>
    <mergeCell ref="A758:F758"/>
    <mergeCell ref="A760:F760"/>
    <mergeCell ref="C763:F763"/>
    <mergeCell ref="C764:E764"/>
    <mergeCell ref="A765:G765"/>
    <mergeCell ref="A771:F771"/>
    <mergeCell ref="A773:G773"/>
    <mergeCell ref="A778:F778"/>
    <mergeCell ref="A780:G780"/>
    <mergeCell ref="A783:F783"/>
    <mergeCell ref="A785:F785"/>
    <mergeCell ref="C788:F788"/>
    <mergeCell ref="C789:E789"/>
    <mergeCell ref="A1823:G1823"/>
    <mergeCell ref="A1827:F1827"/>
    <mergeCell ref="A803:F803"/>
    <mergeCell ref="A805:G805"/>
    <mergeCell ref="A808:F808"/>
    <mergeCell ref="A810:F810"/>
    <mergeCell ref="C813:F813"/>
    <mergeCell ref="C814:E814"/>
    <mergeCell ref="A815:G815"/>
    <mergeCell ref="A821:F821"/>
    <mergeCell ref="A823:G823"/>
    <mergeCell ref="A828:F828"/>
    <mergeCell ref="A830:G830"/>
    <mergeCell ref="A833:F833"/>
    <mergeCell ref="A835:F835"/>
    <mergeCell ref="C1013:F1013"/>
    <mergeCell ref="C1014:E1014"/>
    <mergeCell ref="A1015:G1015"/>
    <mergeCell ref="A1021:F1021"/>
    <mergeCell ref="A860:F860"/>
    <mergeCell ref="C863:F863"/>
    <mergeCell ref="C864:E864"/>
    <mergeCell ref="A865:G865"/>
    <mergeCell ref="A871:F871"/>
    <mergeCell ref="A1829:G1829"/>
    <mergeCell ref="A1833:F1833"/>
    <mergeCell ref="A1835:F1835"/>
    <mergeCell ref="C1839:F1839"/>
    <mergeCell ref="C1840:E1840"/>
    <mergeCell ref="A1841:G1841"/>
    <mergeCell ref="A1845:F1845"/>
    <mergeCell ref="A1753:F1753"/>
    <mergeCell ref="A1755:G1755"/>
    <mergeCell ref="A1758:F1758"/>
    <mergeCell ref="A1760:F1760"/>
    <mergeCell ref="C1763:F1763"/>
    <mergeCell ref="C1764:E1764"/>
    <mergeCell ref="A1765:G1765"/>
    <mergeCell ref="C1889:F1889"/>
    <mergeCell ref="C1890:E1890"/>
    <mergeCell ref="A1891:G1891"/>
    <mergeCell ref="A1783:F1783"/>
    <mergeCell ref="A1785:F1785"/>
    <mergeCell ref="C1788:F1788"/>
    <mergeCell ref="C1789:E1789"/>
    <mergeCell ref="A1790:G1790"/>
    <mergeCell ref="A1794:F1794"/>
    <mergeCell ref="A1796:G1796"/>
    <mergeCell ref="A1803:F1803"/>
    <mergeCell ref="A1805:G1805"/>
    <mergeCell ref="A1808:F1808"/>
    <mergeCell ref="A1810:F1810"/>
    <mergeCell ref="C1813:F1813"/>
    <mergeCell ref="C1814:E1814"/>
    <mergeCell ref="A1815:G1815"/>
    <mergeCell ref="A1821:F1821"/>
    <mergeCell ref="A1895:F1895"/>
    <mergeCell ref="A1897:G1897"/>
    <mergeCell ref="A1904:F1904"/>
    <mergeCell ref="A1906:G1906"/>
    <mergeCell ref="A1909:F1909"/>
    <mergeCell ref="A1911:F1911"/>
    <mergeCell ref="C1915:F1915"/>
    <mergeCell ref="A1847:G1847"/>
    <mergeCell ref="A1854:F1854"/>
    <mergeCell ref="A1856:G1856"/>
    <mergeCell ref="A1859:F1859"/>
    <mergeCell ref="A1861:F1861"/>
    <mergeCell ref="C1864:F1864"/>
    <mergeCell ref="C1865:E1865"/>
    <mergeCell ref="A1866:G1866"/>
    <mergeCell ref="A1870:F1870"/>
    <mergeCell ref="A1872:G1872"/>
    <mergeCell ref="A1879:F1879"/>
    <mergeCell ref="A1881:G1881"/>
    <mergeCell ref="A1884:F1884"/>
    <mergeCell ref="A1886:F1886"/>
    <mergeCell ref="C1739:E1739"/>
    <mergeCell ref="A1740:G1740"/>
    <mergeCell ref="A1744:F1744"/>
    <mergeCell ref="A1746:G1746"/>
    <mergeCell ref="A1594:F1594"/>
    <mergeCell ref="A1596:G1596"/>
    <mergeCell ref="A1603:F1603"/>
    <mergeCell ref="A1605:G1605"/>
    <mergeCell ref="A1608:F1608"/>
    <mergeCell ref="A1610:F1610"/>
    <mergeCell ref="C1613:F1613"/>
    <mergeCell ref="C1614:E1614"/>
    <mergeCell ref="A1615:G1615"/>
    <mergeCell ref="A1619:F1619"/>
    <mergeCell ref="A1621:G1621"/>
    <mergeCell ref="A1628:F1628"/>
    <mergeCell ref="A1630:G1630"/>
    <mergeCell ref="A1633:F1633"/>
    <mergeCell ref="A1635:F1635"/>
    <mergeCell ref="C1638:F1638"/>
    <mergeCell ref="C1639:E1639"/>
    <mergeCell ref="A1640:G1640"/>
    <mergeCell ref="A1644:F1644"/>
    <mergeCell ref="A1646:G1646"/>
    <mergeCell ref="A1653:F1653"/>
    <mergeCell ref="A1655:G1655"/>
    <mergeCell ref="A1658:F1658"/>
    <mergeCell ref="A1660:F1660"/>
    <mergeCell ref="C1663:F1663"/>
    <mergeCell ref="C1664:E1664"/>
    <mergeCell ref="A1665:G1665"/>
    <mergeCell ref="A1669:F1669"/>
    <mergeCell ref="A1578:F1578"/>
    <mergeCell ref="A1580:G1580"/>
    <mergeCell ref="A1583:F1583"/>
    <mergeCell ref="A1585:F1585"/>
    <mergeCell ref="C1588:F1588"/>
    <mergeCell ref="C1589:E1589"/>
    <mergeCell ref="A1590:G1590"/>
    <mergeCell ref="C1713:F1713"/>
    <mergeCell ref="C1714:E1714"/>
    <mergeCell ref="A1715:G1715"/>
    <mergeCell ref="A1719:F1719"/>
    <mergeCell ref="A1721:G1721"/>
    <mergeCell ref="A1728:F1728"/>
    <mergeCell ref="A1730:G1730"/>
    <mergeCell ref="A1733:F1733"/>
    <mergeCell ref="A1735:F1735"/>
    <mergeCell ref="C1738:F1738"/>
    <mergeCell ref="A1671:G1671"/>
    <mergeCell ref="A1678:F1678"/>
    <mergeCell ref="A1680:G1680"/>
    <mergeCell ref="A1683:F1683"/>
    <mergeCell ref="A1685:F1685"/>
    <mergeCell ref="C1688:F1688"/>
    <mergeCell ref="C1689:E1689"/>
    <mergeCell ref="A1690:G1690"/>
    <mergeCell ref="A1694:F1694"/>
    <mergeCell ref="A1696:G1696"/>
    <mergeCell ref="A1703:F1703"/>
    <mergeCell ref="A1705:G1705"/>
    <mergeCell ref="A1708:F1708"/>
    <mergeCell ref="A1710:F1710"/>
    <mergeCell ref="C1564:E1564"/>
    <mergeCell ref="A1565:G1565"/>
    <mergeCell ref="A1569:F1569"/>
    <mergeCell ref="A1571:G1571"/>
    <mergeCell ref="A1421:F1421"/>
    <mergeCell ref="A1423:G1423"/>
    <mergeCell ref="A1428:F1428"/>
    <mergeCell ref="A1430:G1430"/>
    <mergeCell ref="A1433:F1433"/>
    <mergeCell ref="A1435:F1435"/>
    <mergeCell ref="C1438:F1438"/>
    <mergeCell ref="C1439:E1439"/>
    <mergeCell ref="A1440:G1440"/>
    <mergeCell ref="A1446:F1446"/>
    <mergeCell ref="A1448:G1448"/>
    <mergeCell ref="A1453:F1453"/>
    <mergeCell ref="A1455:G1455"/>
    <mergeCell ref="A1458:F1458"/>
    <mergeCell ref="A1460:F1460"/>
    <mergeCell ref="C1463:F1463"/>
    <mergeCell ref="C1464:E1464"/>
    <mergeCell ref="A1465:G1465"/>
    <mergeCell ref="A1471:F1471"/>
    <mergeCell ref="A1473:G1473"/>
    <mergeCell ref="A1478:F1478"/>
    <mergeCell ref="A1480:G1480"/>
    <mergeCell ref="A1483:F1483"/>
    <mergeCell ref="A1485:F1485"/>
    <mergeCell ref="C1488:F1488"/>
    <mergeCell ref="C1489:E1489"/>
    <mergeCell ref="A1490:G1490"/>
    <mergeCell ref="A1496:F1496"/>
    <mergeCell ref="A1403:F1403"/>
    <mergeCell ref="A1405:G1405"/>
    <mergeCell ref="A1408:F1408"/>
    <mergeCell ref="A1410:F1410"/>
    <mergeCell ref="C1413:F1413"/>
    <mergeCell ref="C1414:E1414"/>
    <mergeCell ref="A1415:G1415"/>
    <mergeCell ref="C1538:F1538"/>
    <mergeCell ref="C1539:E1539"/>
    <mergeCell ref="A1540:G1540"/>
    <mergeCell ref="A1544:F1544"/>
    <mergeCell ref="A1546:G1546"/>
    <mergeCell ref="A1553:F1553"/>
    <mergeCell ref="A1555:G1555"/>
    <mergeCell ref="A1558:F1558"/>
    <mergeCell ref="A1560:F1560"/>
    <mergeCell ref="C1563:F1563"/>
    <mergeCell ref="A1498:G1498"/>
    <mergeCell ref="A1503:F1503"/>
    <mergeCell ref="A1505:G1505"/>
    <mergeCell ref="A1508:F1508"/>
    <mergeCell ref="A1510:F1510"/>
    <mergeCell ref="C1513:F1513"/>
    <mergeCell ref="C1514:E1514"/>
    <mergeCell ref="A1515:G1515"/>
    <mergeCell ref="A1521:F1521"/>
    <mergeCell ref="A1523:G1523"/>
    <mergeCell ref="A1528:F1528"/>
    <mergeCell ref="A1530:G1530"/>
    <mergeCell ref="A1533:F1533"/>
    <mergeCell ref="A1535:F1535"/>
    <mergeCell ref="A1390:G1390"/>
    <mergeCell ref="A1396:F1396"/>
    <mergeCell ref="A1398:G1398"/>
    <mergeCell ref="A1246:F1246"/>
    <mergeCell ref="A1248:G1248"/>
    <mergeCell ref="A1253:F1253"/>
    <mergeCell ref="A1255:G1255"/>
    <mergeCell ref="A1258:F1258"/>
    <mergeCell ref="A1260:F1260"/>
    <mergeCell ref="C1263:F1263"/>
    <mergeCell ref="C1264:E1264"/>
    <mergeCell ref="A1265:G1265"/>
    <mergeCell ref="A1271:F1271"/>
    <mergeCell ref="A1273:G1273"/>
    <mergeCell ref="A1278:F1278"/>
    <mergeCell ref="A1280:G1280"/>
    <mergeCell ref="A1283:F1283"/>
    <mergeCell ref="A1285:F1285"/>
    <mergeCell ref="C1288:F1288"/>
    <mergeCell ref="C1289:E1289"/>
    <mergeCell ref="A1290:G1290"/>
    <mergeCell ref="A1296:F1296"/>
    <mergeCell ref="A1298:G1298"/>
    <mergeCell ref="A1303:F1303"/>
    <mergeCell ref="A1305:G1305"/>
    <mergeCell ref="A1308:F1308"/>
    <mergeCell ref="A1310:F1310"/>
    <mergeCell ref="C1313:F1313"/>
    <mergeCell ref="C1314:E1314"/>
    <mergeCell ref="A1315:G1315"/>
    <mergeCell ref="A1321:F1321"/>
    <mergeCell ref="A1323:G1323"/>
    <mergeCell ref="C1363:F1363"/>
    <mergeCell ref="C1364:E1364"/>
    <mergeCell ref="A1365:G1365"/>
    <mergeCell ref="A1371:F1371"/>
    <mergeCell ref="A1373:G1373"/>
    <mergeCell ref="A1378:F1378"/>
    <mergeCell ref="A1380:G1380"/>
    <mergeCell ref="A1383:F1383"/>
    <mergeCell ref="A1385:F1385"/>
    <mergeCell ref="C1388:F1388"/>
    <mergeCell ref="C1389:E1389"/>
    <mergeCell ref="A1328:F1328"/>
    <mergeCell ref="A1330:G1330"/>
    <mergeCell ref="A1333:F1333"/>
    <mergeCell ref="A1335:F1335"/>
    <mergeCell ref="C1338:F1338"/>
    <mergeCell ref="C1339:E1339"/>
    <mergeCell ref="A1340:G1340"/>
    <mergeCell ref="A1346:F1346"/>
    <mergeCell ref="A1348:G1348"/>
    <mergeCell ref="A1353:F1353"/>
    <mergeCell ref="A1355:G1355"/>
    <mergeCell ref="A1358:F1358"/>
    <mergeCell ref="A1360:F1360"/>
    <mergeCell ref="A442:G442"/>
    <mergeCell ref="A446:F446"/>
    <mergeCell ref="A448:F448"/>
    <mergeCell ref="C452:F452"/>
    <mergeCell ref="C453:E453"/>
    <mergeCell ref="A454:G454"/>
    <mergeCell ref="A458:F458"/>
    <mergeCell ref="C500:F500"/>
    <mergeCell ref="C501:E501"/>
    <mergeCell ref="A502:G502"/>
    <mergeCell ref="A506:F506"/>
    <mergeCell ref="A508:G508"/>
    <mergeCell ref="A512:F512"/>
    <mergeCell ref="A514:G514"/>
    <mergeCell ref="C838:F838"/>
    <mergeCell ref="C839:E839"/>
    <mergeCell ref="A840:G840"/>
    <mergeCell ref="A686:F686"/>
    <mergeCell ref="A688:F688"/>
    <mergeCell ref="C692:F692"/>
    <mergeCell ref="C693:E693"/>
    <mergeCell ref="A694:G694"/>
    <mergeCell ref="A698:F698"/>
    <mergeCell ref="A700:G700"/>
    <mergeCell ref="A704:F704"/>
    <mergeCell ref="A706:G706"/>
    <mergeCell ref="A710:F710"/>
    <mergeCell ref="A712:F712"/>
    <mergeCell ref="C716:F716"/>
    <mergeCell ref="C717:E717"/>
    <mergeCell ref="A718:G718"/>
    <mergeCell ref="A722:F722"/>
    <mergeCell ref="A466:G466"/>
    <mergeCell ref="A470:F470"/>
    <mergeCell ref="A472:F472"/>
    <mergeCell ref="C476:F476"/>
    <mergeCell ref="C477:E477"/>
    <mergeCell ref="A478:G478"/>
    <mergeCell ref="A482:F482"/>
    <mergeCell ref="A484:G484"/>
    <mergeCell ref="A488:F488"/>
    <mergeCell ref="A490:G490"/>
    <mergeCell ref="A494:F494"/>
    <mergeCell ref="A496:F496"/>
    <mergeCell ref="A350:F350"/>
    <mergeCell ref="A352:F352"/>
    <mergeCell ref="C356:F356"/>
    <mergeCell ref="C357:E357"/>
    <mergeCell ref="A358:G358"/>
    <mergeCell ref="A362:F362"/>
    <mergeCell ref="A364:G364"/>
    <mergeCell ref="A368:F368"/>
    <mergeCell ref="A370:G370"/>
    <mergeCell ref="A374:F374"/>
    <mergeCell ref="A376:F376"/>
    <mergeCell ref="C380:F380"/>
    <mergeCell ref="C381:E381"/>
    <mergeCell ref="A382:G382"/>
    <mergeCell ref="A386:F386"/>
    <mergeCell ref="A388:G388"/>
    <mergeCell ref="A392:F392"/>
    <mergeCell ref="A394:G394"/>
    <mergeCell ref="A398:F398"/>
    <mergeCell ref="A400:F400"/>
    <mergeCell ref="A272:F272"/>
    <mergeCell ref="A274:G274"/>
    <mergeCell ref="A278:F278"/>
    <mergeCell ref="A280:F280"/>
    <mergeCell ref="C284:F284"/>
    <mergeCell ref="C285:E285"/>
    <mergeCell ref="A286:G286"/>
    <mergeCell ref="A290:F290"/>
    <mergeCell ref="C332:F332"/>
    <mergeCell ref="C333:E333"/>
    <mergeCell ref="A334:G334"/>
    <mergeCell ref="A338:F338"/>
    <mergeCell ref="A340:G340"/>
    <mergeCell ref="A344:F344"/>
    <mergeCell ref="A346:G346"/>
    <mergeCell ref="A460:G460"/>
    <mergeCell ref="A464:F464"/>
    <mergeCell ref="C404:F404"/>
    <mergeCell ref="C405:E405"/>
    <mergeCell ref="A406:G406"/>
    <mergeCell ref="A410:F410"/>
    <mergeCell ref="A412:G412"/>
    <mergeCell ref="A416:F416"/>
    <mergeCell ref="A418:G418"/>
    <mergeCell ref="A422:F422"/>
    <mergeCell ref="A424:F424"/>
    <mergeCell ref="C428:F428"/>
    <mergeCell ref="C429:E429"/>
    <mergeCell ref="A430:G430"/>
    <mergeCell ref="A434:F434"/>
    <mergeCell ref="A436:G436"/>
    <mergeCell ref="A440:F440"/>
    <mergeCell ref="A226:G226"/>
    <mergeCell ref="A230:F230"/>
    <mergeCell ref="A232:F232"/>
    <mergeCell ref="C236:F236"/>
    <mergeCell ref="C237:E237"/>
    <mergeCell ref="A238:G238"/>
    <mergeCell ref="A242:F242"/>
    <mergeCell ref="A244:G244"/>
    <mergeCell ref="A248:F248"/>
    <mergeCell ref="A250:G250"/>
    <mergeCell ref="A254:F254"/>
    <mergeCell ref="A256:F256"/>
    <mergeCell ref="C260:F260"/>
    <mergeCell ref="C261:E261"/>
    <mergeCell ref="A262:G262"/>
    <mergeCell ref="A266:F266"/>
    <mergeCell ref="A268:G268"/>
    <mergeCell ref="A178:G178"/>
    <mergeCell ref="A292:G292"/>
    <mergeCell ref="A296:F296"/>
    <mergeCell ref="A298:G298"/>
    <mergeCell ref="A302:F302"/>
    <mergeCell ref="A304:F304"/>
    <mergeCell ref="C308:F308"/>
    <mergeCell ref="C309:E309"/>
    <mergeCell ref="A310:G310"/>
    <mergeCell ref="A314:F314"/>
    <mergeCell ref="A316:G316"/>
    <mergeCell ref="A320:F320"/>
    <mergeCell ref="A322:G322"/>
    <mergeCell ref="A326:F326"/>
    <mergeCell ref="A328:F328"/>
    <mergeCell ref="A182:F182"/>
    <mergeCell ref="A184:F184"/>
    <mergeCell ref="C188:F188"/>
    <mergeCell ref="C189:E189"/>
    <mergeCell ref="A190:G190"/>
    <mergeCell ref="A194:F194"/>
    <mergeCell ref="A196:G196"/>
    <mergeCell ref="A200:F200"/>
    <mergeCell ref="A202:G202"/>
    <mergeCell ref="A206:F206"/>
    <mergeCell ref="A208:F208"/>
    <mergeCell ref="C212:F212"/>
    <mergeCell ref="C213:E213"/>
    <mergeCell ref="A214:G214"/>
    <mergeCell ref="A218:F218"/>
    <mergeCell ref="A220:G220"/>
    <mergeCell ref="A224:F224"/>
    <mergeCell ref="A134:F134"/>
    <mergeCell ref="A136:F136"/>
    <mergeCell ref="C140:F140"/>
    <mergeCell ref="C141:E141"/>
    <mergeCell ref="A142:G142"/>
    <mergeCell ref="A146:F146"/>
    <mergeCell ref="A148:G148"/>
    <mergeCell ref="A152:F152"/>
    <mergeCell ref="A154:G154"/>
    <mergeCell ref="A158:F158"/>
    <mergeCell ref="A160:F160"/>
    <mergeCell ref="C164:F164"/>
    <mergeCell ref="C165:E165"/>
    <mergeCell ref="A166:G166"/>
    <mergeCell ref="A170:F170"/>
    <mergeCell ref="A172:G172"/>
    <mergeCell ref="A176:F176"/>
    <mergeCell ref="A88:F88"/>
    <mergeCell ref="C92:F92"/>
    <mergeCell ref="C93:E93"/>
    <mergeCell ref="A94:G94"/>
    <mergeCell ref="A98:F98"/>
    <mergeCell ref="A100:G100"/>
    <mergeCell ref="A104:F104"/>
    <mergeCell ref="A106:G106"/>
    <mergeCell ref="A110:F110"/>
    <mergeCell ref="A112:F112"/>
    <mergeCell ref="C116:F116"/>
    <mergeCell ref="C117:E117"/>
    <mergeCell ref="A118:G118"/>
    <mergeCell ref="A122:F122"/>
    <mergeCell ref="A124:G124"/>
    <mergeCell ref="A128:F128"/>
    <mergeCell ref="A130:G130"/>
    <mergeCell ref="C44:F44"/>
    <mergeCell ref="C45:E45"/>
    <mergeCell ref="A46:G46"/>
    <mergeCell ref="A50:F50"/>
    <mergeCell ref="A52:G52"/>
    <mergeCell ref="A56:F56"/>
    <mergeCell ref="A58:G58"/>
    <mergeCell ref="A62:F62"/>
    <mergeCell ref="A64:F64"/>
    <mergeCell ref="C68:F68"/>
    <mergeCell ref="C69:E69"/>
    <mergeCell ref="A70:G70"/>
    <mergeCell ref="A74:F74"/>
    <mergeCell ref="A76:G76"/>
    <mergeCell ref="A80:F80"/>
    <mergeCell ref="A82:G82"/>
    <mergeCell ref="A86:F86"/>
    <mergeCell ref="B2:C2"/>
    <mergeCell ref="B3:C3"/>
    <mergeCell ref="B4:C4"/>
    <mergeCell ref="B5:C5"/>
    <mergeCell ref="A7:G7"/>
    <mergeCell ref="A10:G10"/>
    <mergeCell ref="B11:C11"/>
    <mergeCell ref="D14:E14"/>
    <mergeCell ref="F14:G14"/>
    <mergeCell ref="B12:C12"/>
    <mergeCell ref="D12:E12"/>
    <mergeCell ref="F12:G12"/>
    <mergeCell ref="B13:C13"/>
    <mergeCell ref="D13:E13"/>
    <mergeCell ref="F13:G13"/>
    <mergeCell ref="B14:C14"/>
    <mergeCell ref="B15:C15"/>
    <mergeCell ref="D15:E15"/>
    <mergeCell ref="F15:G15"/>
    <mergeCell ref="A608:F608"/>
    <mergeCell ref="A610:G610"/>
    <mergeCell ref="A614:F614"/>
    <mergeCell ref="A616:F616"/>
    <mergeCell ref="C620:F620"/>
    <mergeCell ref="C621:E621"/>
    <mergeCell ref="A622:G622"/>
    <mergeCell ref="A626:F626"/>
    <mergeCell ref="C668:F668"/>
    <mergeCell ref="C669:E669"/>
    <mergeCell ref="A670:G670"/>
    <mergeCell ref="A674:F674"/>
    <mergeCell ref="A676:G676"/>
    <mergeCell ref="A680:F680"/>
    <mergeCell ref="A682:G682"/>
    <mergeCell ref="D11:E11"/>
    <mergeCell ref="F11:G11"/>
    <mergeCell ref="B16:C16"/>
    <mergeCell ref="D16:E16"/>
    <mergeCell ref="F16:G16"/>
    <mergeCell ref="B17:C17"/>
    <mergeCell ref="D17:E17"/>
    <mergeCell ref="F17:G17"/>
    <mergeCell ref="C20:F20"/>
    <mergeCell ref="C21:E21"/>
    <mergeCell ref="A22:G22"/>
    <mergeCell ref="A26:F26"/>
    <mergeCell ref="A28:G28"/>
    <mergeCell ref="A32:F32"/>
    <mergeCell ref="A34:G34"/>
    <mergeCell ref="A38:F38"/>
    <mergeCell ref="A40:F40"/>
    <mergeCell ref="A562:G562"/>
    <mergeCell ref="A566:F566"/>
    <mergeCell ref="A568:F568"/>
    <mergeCell ref="C572:F572"/>
    <mergeCell ref="C573:E573"/>
    <mergeCell ref="A574:G574"/>
    <mergeCell ref="A578:F578"/>
    <mergeCell ref="A580:G580"/>
    <mergeCell ref="A584:F584"/>
    <mergeCell ref="A586:G586"/>
    <mergeCell ref="A590:F590"/>
    <mergeCell ref="A592:F592"/>
    <mergeCell ref="C596:F596"/>
    <mergeCell ref="C597:E597"/>
    <mergeCell ref="A598:G598"/>
    <mergeCell ref="A602:F602"/>
    <mergeCell ref="A604:G604"/>
    <mergeCell ref="A518:F518"/>
    <mergeCell ref="A520:F520"/>
    <mergeCell ref="C524:F524"/>
    <mergeCell ref="C525:E525"/>
    <mergeCell ref="A526:G526"/>
    <mergeCell ref="A530:F530"/>
    <mergeCell ref="A532:G532"/>
    <mergeCell ref="A536:F536"/>
    <mergeCell ref="A538:G538"/>
    <mergeCell ref="A542:F542"/>
    <mergeCell ref="A544:F544"/>
    <mergeCell ref="C548:F548"/>
    <mergeCell ref="C549:E549"/>
    <mergeCell ref="A550:G550"/>
    <mergeCell ref="A554:F554"/>
    <mergeCell ref="A556:G556"/>
    <mergeCell ref="A560:F560"/>
    <mergeCell ref="A3850:F3850"/>
    <mergeCell ref="A3868:G3868"/>
    <mergeCell ref="A3874:F3874"/>
    <mergeCell ref="A3876:G3876"/>
    <mergeCell ref="A3879:F3879"/>
    <mergeCell ref="A3881:F3881"/>
    <mergeCell ref="A3852:G3852"/>
    <mergeCell ref="A3855:F3855"/>
    <mergeCell ref="A3857:F3857"/>
    <mergeCell ref="C3860:F3860"/>
    <mergeCell ref="C3861:E3861"/>
    <mergeCell ref="A3862:G3862"/>
    <mergeCell ref="A3866:F3866"/>
    <mergeCell ref="A628:G628"/>
    <mergeCell ref="A632:F632"/>
    <mergeCell ref="A634:G634"/>
    <mergeCell ref="A638:F638"/>
    <mergeCell ref="A640:F640"/>
    <mergeCell ref="C644:F644"/>
    <mergeCell ref="C645:E645"/>
    <mergeCell ref="A646:G646"/>
    <mergeCell ref="A650:F650"/>
    <mergeCell ref="A652:G652"/>
    <mergeCell ref="A656:F656"/>
    <mergeCell ref="A658:G658"/>
    <mergeCell ref="A662:F662"/>
    <mergeCell ref="A664:F664"/>
    <mergeCell ref="A846:F846"/>
    <mergeCell ref="A848:G848"/>
    <mergeCell ref="A853:F853"/>
    <mergeCell ref="A855:G855"/>
    <mergeCell ref="A858:F858"/>
    <mergeCell ref="A3804:G3804"/>
    <mergeCell ref="A3807:F3807"/>
    <mergeCell ref="A3809:F3809"/>
    <mergeCell ref="C3812:F3812"/>
    <mergeCell ref="C3813:E3813"/>
    <mergeCell ref="A3814:G3814"/>
    <mergeCell ref="A3818:F3818"/>
    <mergeCell ref="A3820:G3820"/>
    <mergeCell ref="A3826:F3826"/>
    <mergeCell ref="A3828:G3828"/>
    <mergeCell ref="A3831:F3831"/>
    <mergeCell ref="A3833:F3833"/>
    <mergeCell ref="C3836:F3836"/>
    <mergeCell ref="C3837:E3837"/>
    <mergeCell ref="A3838:G3838"/>
    <mergeCell ref="A3842:F3842"/>
    <mergeCell ref="A3844:G3844"/>
    <mergeCell ref="C3448:F3448"/>
    <mergeCell ref="C3449:E3449"/>
    <mergeCell ref="A3450:G3450"/>
    <mergeCell ref="A3794:F3794"/>
    <mergeCell ref="A3796:G3796"/>
    <mergeCell ref="A3802:F3802"/>
    <mergeCell ref="A3402:G3402"/>
    <mergeCell ref="A3406:F3406"/>
    <mergeCell ref="A3408:G3408"/>
    <mergeCell ref="A3414:F3414"/>
    <mergeCell ref="A3416:G3416"/>
    <mergeCell ref="A3419:F3419"/>
    <mergeCell ref="A3421:F3421"/>
    <mergeCell ref="C3424:F3424"/>
    <mergeCell ref="C3425:E3425"/>
    <mergeCell ref="A3426:G3426"/>
    <mergeCell ref="A3430:F3430"/>
    <mergeCell ref="A3432:G3432"/>
    <mergeCell ref="A3778:F3778"/>
    <mergeCell ref="A3780:G3780"/>
    <mergeCell ref="A3783:F3783"/>
    <mergeCell ref="A3785:F3785"/>
    <mergeCell ref="C3788:F3788"/>
    <mergeCell ref="C3789:E3789"/>
    <mergeCell ref="A3790:G3790"/>
    <mergeCell ref="A3770:F3770"/>
    <mergeCell ref="A3772:G3772"/>
    <mergeCell ref="C3666:F3666"/>
    <mergeCell ref="C3667:E3667"/>
    <mergeCell ref="A3668:G3668"/>
    <mergeCell ref="A3672:F3672"/>
    <mergeCell ref="A3674:G3674"/>
    <mergeCell ref="A3378:G3378"/>
    <mergeCell ref="A3382:F3382"/>
    <mergeCell ref="A3384:G3384"/>
    <mergeCell ref="A3390:F3390"/>
    <mergeCell ref="A3392:G3392"/>
    <mergeCell ref="A3395:F3395"/>
    <mergeCell ref="A3397:F3397"/>
    <mergeCell ref="A3438:F3438"/>
    <mergeCell ref="A3440:G3440"/>
    <mergeCell ref="A3443:F3443"/>
    <mergeCell ref="A3445:F3445"/>
    <mergeCell ref="C3400:F3400"/>
    <mergeCell ref="C3401:E3401"/>
    <mergeCell ref="A3330:G3330"/>
    <mergeCell ref="A3334:F3334"/>
    <mergeCell ref="A3336:G3336"/>
    <mergeCell ref="A3354:G3354"/>
    <mergeCell ref="A3358:F3358"/>
    <mergeCell ref="A3360:G3360"/>
    <mergeCell ref="A3366:F3366"/>
    <mergeCell ref="A3368:G3368"/>
    <mergeCell ref="A3371:F3371"/>
    <mergeCell ref="A3373:F3373"/>
    <mergeCell ref="C3376:F3376"/>
    <mergeCell ref="C3377:E3377"/>
    <mergeCell ref="C3209:E3209"/>
    <mergeCell ref="A3210:G3210"/>
    <mergeCell ref="A3214:F3214"/>
    <mergeCell ref="A3216:G3216"/>
    <mergeCell ref="A3222:F3222"/>
    <mergeCell ref="A3224:G3224"/>
    <mergeCell ref="A3227:F3227"/>
    <mergeCell ref="A3229:F3229"/>
    <mergeCell ref="A3270:F3270"/>
    <mergeCell ref="A3272:G3272"/>
    <mergeCell ref="A3275:F3275"/>
    <mergeCell ref="A3277:F3277"/>
    <mergeCell ref="C3280:F3280"/>
    <mergeCell ref="C3281:E3281"/>
    <mergeCell ref="A3282:G3282"/>
    <mergeCell ref="A3258:G3258"/>
    <mergeCell ref="A3262:F3262"/>
    <mergeCell ref="A3264:G3264"/>
    <mergeCell ref="A3286:F3286"/>
    <mergeCell ref="A3288:G3288"/>
    <mergeCell ref="A3294:F3294"/>
    <mergeCell ref="A3296:G3296"/>
    <mergeCell ref="A3299:F3299"/>
    <mergeCell ref="A3301:F3301"/>
    <mergeCell ref="C3304:F3304"/>
    <mergeCell ref="C3305:E3305"/>
    <mergeCell ref="A3306:G3306"/>
    <mergeCell ref="A3310:F3310"/>
    <mergeCell ref="A3312:G3312"/>
    <mergeCell ref="A3342:F3342"/>
    <mergeCell ref="A3344:G3344"/>
    <mergeCell ref="A3347:F3347"/>
    <mergeCell ref="A3349:F3349"/>
    <mergeCell ref="C3352:F3352"/>
    <mergeCell ref="C3353:E3353"/>
    <mergeCell ref="A3318:F3318"/>
    <mergeCell ref="A3320:G3320"/>
    <mergeCell ref="A3323:F3323"/>
    <mergeCell ref="A3325:F3325"/>
    <mergeCell ref="C3328:F3328"/>
    <mergeCell ref="C3329:E3329"/>
    <mergeCell ref="A3162:G3162"/>
    <mergeCell ref="A3166:F3166"/>
    <mergeCell ref="A3168:G3168"/>
    <mergeCell ref="A3174:F3174"/>
    <mergeCell ref="A3176:G3176"/>
    <mergeCell ref="A3179:F3179"/>
    <mergeCell ref="A3181:F3181"/>
    <mergeCell ref="C3184:F3184"/>
    <mergeCell ref="C3185:E3185"/>
    <mergeCell ref="A3186:G3186"/>
    <mergeCell ref="A3190:F3190"/>
    <mergeCell ref="A3192:G3192"/>
    <mergeCell ref="A3198:F3198"/>
    <mergeCell ref="A3200:G3200"/>
    <mergeCell ref="A3203:F3203"/>
    <mergeCell ref="A3205:F3205"/>
    <mergeCell ref="C3208:F3208"/>
    <mergeCell ref="A3118:F3118"/>
    <mergeCell ref="A3120:G3120"/>
    <mergeCell ref="A3126:F3126"/>
    <mergeCell ref="A3128:G3128"/>
    <mergeCell ref="A3131:F3131"/>
    <mergeCell ref="A3133:F3133"/>
    <mergeCell ref="C3136:F3136"/>
    <mergeCell ref="C3137:E3137"/>
    <mergeCell ref="A3138:G3138"/>
    <mergeCell ref="A3142:F3142"/>
    <mergeCell ref="A3144:G3144"/>
    <mergeCell ref="A3150:F3150"/>
    <mergeCell ref="A3152:G3152"/>
    <mergeCell ref="A3155:F3155"/>
    <mergeCell ref="A3157:F3157"/>
    <mergeCell ref="C3160:F3160"/>
    <mergeCell ref="C3161:E3161"/>
    <mergeCell ref="A3001:F3001"/>
    <mergeCell ref="A3003:G3003"/>
    <mergeCell ref="A3007:F3007"/>
    <mergeCell ref="A3009:G3009"/>
    <mergeCell ref="A3013:F3013"/>
    <mergeCell ref="A3015:F3015"/>
    <mergeCell ref="C3019:F3019"/>
    <mergeCell ref="C3020:E3020"/>
    <mergeCell ref="A3021:G3021"/>
    <mergeCell ref="A3025:F3025"/>
    <mergeCell ref="A3102:F3102"/>
    <mergeCell ref="A3104:G3104"/>
    <mergeCell ref="A3107:F3107"/>
    <mergeCell ref="A3109:F3109"/>
    <mergeCell ref="C3112:F3112"/>
    <mergeCell ref="C3113:E3113"/>
    <mergeCell ref="A3114:G3114"/>
    <mergeCell ref="C3089:F3089"/>
    <mergeCell ref="C3090:E3090"/>
    <mergeCell ref="A3091:G3091"/>
    <mergeCell ref="A3095:F3095"/>
    <mergeCell ref="A3097:G3097"/>
    <mergeCell ref="A3027:G3027"/>
    <mergeCell ref="A3031:F3031"/>
    <mergeCell ref="A3033:G3033"/>
    <mergeCell ref="A3037:F3037"/>
    <mergeCell ref="A3039:F3039"/>
    <mergeCell ref="C3043:F3043"/>
    <mergeCell ref="C3044:E3044"/>
    <mergeCell ref="A3045:G3045"/>
    <mergeCell ref="A3049:F3049"/>
    <mergeCell ref="A3051:G3051"/>
    <mergeCell ref="A2955:G2955"/>
    <mergeCell ref="A2959:F2959"/>
    <mergeCell ref="A2961:G2961"/>
    <mergeCell ref="A2965:F2965"/>
    <mergeCell ref="A2967:F2967"/>
    <mergeCell ref="C2971:F2971"/>
    <mergeCell ref="C2972:E2972"/>
    <mergeCell ref="A2973:G2973"/>
    <mergeCell ref="A2977:F2977"/>
    <mergeCell ref="A2979:G2979"/>
    <mergeCell ref="A2983:F2983"/>
    <mergeCell ref="A2985:G2985"/>
    <mergeCell ref="A2989:F2989"/>
    <mergeCell ref="A2991:F2991"/>
    <mergeCell ref="C2995:F2995"/>
    <mergeCell ref="C2996:E2996"/>
    <mergeCell ref="A2997:G2997"/>
    <mergeCell ref="A3055:F3055"/>
    <mergeCell ref="A3057:G3057"/>
    <mergeCell ref="A3061:F3061"/>
    <mergeCell ref="A3063:F3063"/>
    <mergeCell ref="C3232:F3232"/>
    <mergeCell ref="C3233:E3233"/>
    <mergeCell ref="A3234:G3234"/>
    <mergeCell ref="A3238:F3238"/>
    <mergeCell ref="A3240:G3240"/>
    <mergeCell ref="A3246:F3246"/>
    <mergeCell ref="A3248:G3248"/>
    <mergeCell ref="A3251:F3251"/>
    <mergeCell ref="A3253:F3253"/>
    <mergeCell ref="C3256:F3256"/>
    <mergeCell ref="C3257:E3257"/>
    <mergeCell ref="C3765:E3765"/>
    <mergeCell ref="A3766:G3766"/>
    <mergeCell ref="A3622:F3622"/>
    <mergeCell ref="A3624:G3624"/>
    <mergeCell ref="A3630:F3630"/>
    <mergeCell ref="A3632:G3632"/>
    <mergeCell ref="A3635:F3635"/>
    <mergeCell ref="A3637:F3637"/>
    <mergeCell ref="C3640:F3640"/>
    <mergeCell ref="C3641:E3641"/>
    <mergeCell ref="A3642:G3642"/>
    <mergeCell ref="A3646:F3646"/>
    <mergeCell ref="A3648:G3648"/>
    <mergeCell ref="A3656:F3656"/>
    <mergeCell ref="A3658:G3658"/>
    <mergeCell ref="A3661:F3661"/>
    <mergeCell ref="A3663:F3663"/>
    <mergeCell ref="A3682:F3682"/>
    <mergeCell ref="A3684:G3684"/>
    <mergeCell ref="A3687:F3687"/>
    <mergeCell ref="A3689:F3689"/>
    <mergeCell ref="C3692:F3692"/>
    <mergeCell ref="C3693:E3693"/>
    <mergeCell ref="A3694:G3694"/>
    <mergeCell ref="A3698:F3698"/>
    <mergeCell ref="A3606:F3606"/>
    <mergeCell ref="A3608:G3608"/>
    <mergeCell ref="A3611:F3611"/>
    <mergeCell ref="A3613:F3613"/>
    <mergeCell ref="C3616:F3616"/>
    <mergeCell ref="C3617:E3617"/>
    <mergeCell ref="A3618:G3618"/>
    <mergeCell ref="C3740:F3740"/>
    <mergeCell ref="C3741:E3741"/>
    <mergeCell ref="A3742:G3742"/>
    <mergeCell ref="A3746:F3746"/>
    <mergeCell ref="A3748:G3748"/>
    <mergeCell ref="A3754:F3754"/>
    <mergeCell ref="A3756:G3756"/>
    <mergeCell ref="A3759:F3759"/>
    <mergeCell ref="A3761:F3761"/>
    <mergeCell ref="C3764:F3764"/>
    <mergeCell ref="A3700:G3700"/>
    <mergeCell ref="A3706:F3706"/>
    <mergeCell ref="A3708:G3708"/>
    <mergeCell ref="A3711:F3711"/>
    <mergeCell ref="A3713:F3713"/>
    <mergeCell ref="C3716:F3716"/>
    <mergeCell ref="C3717:E3717"/>
    <mergeCell ref="A3718:G3718"/>
    <mergeCell ref="A3722:F3722"/>
    <mergeCell ref="A3724:G3724"/>
    <mergeCell ref="A3730:F3730"/>
    <mergeCell ref="A3732:G3732"/>
    <mergeCell ref="A3735:F3735"/>
    <mergeCell ref="A3737:F3737"/>
    <mergeCell ref="A3598:F3598"/>
    <mergeCell ref="A3600:G3600"/>
    <mergeCell ref="A3454:F3454"/>
    <mergeCell ref="A3456:G3456"/>
    <mergeCell ref="A3462:F3462"/>
    <mergeCell ref="A3464:G3464"/>
    <mergeCell ref="A3467:F3467"/>
    <mergeCell ref="A3469:F3469"/>
    <mergeCell ref="C3472:F3472"/>
    <mergeCell ref="C3473:E3473"/>
    <mergeCell ref="A3474:G3474"/>
    <mergeCell ref="A3478:F3478"/>
    <mergeCell ref="A3480:G3480"/>
    <mergeCell ref="A3486:F3486"/>
    <mergeCell ref="A3488:G3488"/>
    <mergeCell ref="A3491:F3491"/>
    <mergeCell ref="A3493:F3493"/>
    <mergeCell ref="C3496:F3496"/>
    <mergeCell ref="C3497:E3497"/>
    <mergeCell ref="A3498:G3498"/>
    <mergeCell ref="A3502:F3502"/>
    <mergeCell ref="A3504:G3504"/>
    <mergeCell ref="A3510:F3510"/>
    <mergeCell ref="A3512:G3512"/>
    <mergeCell ref="A3515:F3515"/>
    <mergeCell ref="A3517:F3517"/>
    <mergeCell ref="C3520:F3520"/>
    <mergeCell ref="C3521:E3521"/>
    <mergeCell ref="A3522:G3522"/>
    <mergeCell ref="A3526:F3526"/>
    <mergeCell ref="A3528:G3528"/>
    <mergeCell ref="A3534:F3534"/>
    <mergeCell ref="C3568:F3568"/>
    <mergeCell ref="C3569:E3569"/>
    <mergeCell ref="A3570:G3570"/>
    <mergeCell ref="A3574:F3574"/>
    <mergeCell ref="A3576:G3576"/>
    <mergeCell ref="A3582:F3582"/>
    <mergeCell ref="A3584:G3584"/>
    <mergeCell ref="A3587:F3587"/>
    <mergeCell ref="A3589:F3589"/>
    <mergeCell ref="C3592:F3592"/>
    <mergeCell ref="C3593:E3593"/>
    <mergeCell ref="A3594:G3594"/>
    <mergeCell ref="A3536:G3536"/>
    <mergeCell ref="A3539:F3539"/>
    <mergeCell ref="A3541:F3541"/>
    <mergeCell ref="C3544:F3544"/>
    <mergeCell ref="C3545:E3545"/>
    <mergeCell ref="A3546:G3546"/>
    <mergeCell ref="A3550:F3550"/>
    <mergeCell ref="A3552:G3552"/>
    <mergeCell ref="A3558:F3558"/>
    <mergeCell ref="A3560:G3560"/>
    <mergeCell ref="A3563:F3563"/>
    <mergeCell ref="A3565:F3565"/>
    <mergeCell ref="A2521:F2521"/>
    <mergeCell ref="C2563:F2563"/>
    <mergeCell ref="C2564:E2564"/>
    <mergeCell ref="A2565:G2565"/>
    <mergeCell ref="A2569:F2569"/>
    <mergeCell ref="A2571:G2571"/>
    <mergeCell ref="A2575:F2575"/>
    <mergeCell ref="A2577:G2577"/>
    <mergeCell ref="C3066:F3066"/>
    <mergeCell ref="C3067:E3067"/>
    <mergeCell ref="A3068:G3068"/>
    <mergeCell ref="A3072:F3072"/>
    <mergeCell ref="A3074:G3074"/>
    <mergeCell ref="A3079:F3079"/>
    <mergeCell ref="A3081:G3081"/>
    <mergeCell ref="A3084:F3084"/>
    <mergeCell ref="A3086:F3086"/>
    <mergeCell ref="A2917:F2917"/>
    <mergeCell ref="A2919:F2919"/>
    <mergeCell ref="C2923:F2923"/>
    <mergeCell ref="C2924:E2924"/>
    <mergeCell ref="A2925:G2925"/>
    <mergeCell ref="A2929:F2929"/>
    <mergeCell ref="A2931:G2931"/>
    <mergeCell ref="A2935:F2935"/>
    <mergeCell ref="A2937:G2937"/>
    <mergeCell ref="A2941:F2941"/>
    <mergeCell ref="A2943:F2943"/>
    <mergeCell ref="C2947:F2947"/>
    <mergeCell ref="C2948:E2948"/>
    <mergeCell ref="A2949:G2949"/>
    <mergeCell ref="A2953:F2953"/>
    <mergeCell ref="A2545:F2545"/>
    <mergeCell ref="A2547:G2547"/>
    <mergeCell ref="A2551:F2551"/>
    <mergeCell ref="A2553:G2553"/>
    <mergeCell ref="A2557:F2557"/>
    <mergeCell ref="A2559:F2559"/>
    <mergeCell ref="A2413:F2413"/>
    <mergeCell ref="A2415:F2415"/>
    <mergeCell ref="C2419:F2419"/>
    <mergeCell ref="C2420:E2420"/>
    <mergeCell ref="A2421:G2421"/>
    <mergeCell ref="A2425:F2425"/>
    <mergeCell ref="A2427:G2427"/>
    <mergeCell ref="A2431:F2431"/>
    <mergeCell ref="A2433:G2433"/>
    <mergeCell ref="A2437:F2437"/>
    <mergeCell ref="A2439:F2439"/>
    <mergeCell ref="C2443:F2443"/>
    <mergeCell ref="C2444:E2444"/>
    <mergeCell ref="A2445:G2445"/>
    <mergeCell ref="A2449:F2449"/>
    <mergeCell ref="A2451:G2451"/>
    <mergeCell ref="A2455:F2455"/>
    <mergeCell ref="A2457:G2457"/>
    <mergeCell ref="A2461:F2461"/>
    <mergeCell ref="A2463:F2463"/>
    <mergeCell ref="C2467:F2467"/>
    <mergeCell ref="C2468:E2468"/>
    <mergeCell ref="A2469:G2469"/>
    <mergeCell ref="A2473:F2473"/>
    <mergeCell ref="A2475:G2475"/>
    <mergeCell ref="A2479:F2479"/>
    <mergeCell ref="A2349:G2349"/>
    <mergeCell ref="A2353:F2353"/>
    <mergeCell ref="C2395:F2395"/>
    <mergeCell ref="C2396:E2396"/>
    <mergeCell ref="A2397:G2397"/>
    <mergeCell ref="A2401:F2401"/>
    <mergeCell ref="A2403:G2403"/>
    <mergeCell ref="A2407:F2407"/>
    <mergeCell ref="A2409:G2409"/>
    <mergeCell ref="A2523:G2523"/>
    <mergeCell ref="A2527:F2527"/>
    <mergeCell ref="A2529:G2529"/>
    <mergeCell ref="A2533:F2533"/>
    <mergeCell ref="A2535:F2535"/>
    <mergeCell ref="C2539:F2539"/>
    <mergeCell ref="C2540:E2540"/>
    <mergeCell ref="A2541:G2541"/>
    <mergeCell ref="A2481:G2481"/>
    <mergeCell ref="A2485:F2485"/>
    <mergeCell ref="A2487:F2487"/>
    <mergeCell ref="C2491:F2491"/>
    <mergeCell ref="C2492:E2492"/>
    <mergeCell ref="A2493:G2493"/>
    <mergeCell ref="A2497:F2497"/>
    <mergeCell ref="A2499:G2499"/>
    <mergeCell ref="A2503:F2503"/>
    <mergeCell ref="A2505:G2505"/>
    <mergeCell ref="A2509:F2509"/>
    <mergeCell ref="A2511:F2511"/>
    <mergeCell ref="C2515:F2515"/>
    <mergeCell ref="C2516:E2516"/>
    <mergeCell ref="A2517:G2517"/>
    <mergeCell ref="A2373:G2373"/>
    <mergeCell ref="A2377:F2377"/>
    <mergeCell ref="A2379:G2379"/>
    <mergeCell ref="A2383:F2383"/>
    <mergeCell ref="A2385:G2385"/>
    <mergeCell ref="A2389:F2389"/>
    <mergeCell ref="A2391:F2391"/>
    <mergeCell ref="A2245:F2245"/>
    <mergeCell ref="A2247:F2247"/>
    <mergeCell ref="C2251:F2251"/>
    <mergeCell ref="C2252:E2252"/>
    <mergeCell ref="A2253:G2253"/>
    <mergeCell ref="A2257:F2257"/>
    <mergeCell ref="A2259:G2259"/>
    <mergeCell ref="A2263:F2263"/>
    <mergeCell ref="A2265:G2265"/>
    <mergeCell ref="A2269:F2269"/>
    <mergeCell ref="A2271:F2271"/>
    <mergeCell ref="C2275:F2275"/>
    <mergeCell ref="C2276:E2276"/>
    <mergeCell ref="A2277:G2277"/>
    <mergeCell ref="A2281:F2281"/>
    <mergeCell ref="A2283:G2283"/>
    <mergeCell ref="A2287:F2287"/>
    <mergeCell ref="A2289:G2289"/>
    <mergeCell ref="A2293:F2293"/>
    <mergeCell ref="A2295:F2295"/>
    <mergeCell ref="C2299:F2299"/>
    <mergeCell ref="C2300:E2300"/>
    <mergeCell ref="A2301:G2301"/>
    <mergeCell ref="A2305:F2305"/>
    <mergeCell ref="A2307:G2307"/>
    <mergeCell ref="A2167:F2167"/>
    <mergeCell ref="A2169:G2169"/>
    <mergeCell ref="A2173:F2173"/>
    <mergeCell ref="A2175:F2175"/>
    <mergeCell ref="C2179:F2179"/>
    <mergeCell ref="C2180:E2180"/>
    <mergeCell ref="A2181:G2181"/>
    <mergeCell ref="A2185:F2185"/>
    <mergeCell ref="C2227:F2227"/>
    <mergeCell ref="C2228:E2228"/>
    <mergeCell ref="A2229:G2229"/>
    <mergeCell ref="A2233:F2233"/>
    <mergeCell ref="A2235:G2235"/>
    <mergeCell ref="A2239:F2239"/>
    <mergeCell ref="A2241:G2241"/>
    <mergeCell ref="A2355:G2355"/>
    <mergeCell ref="A2359:F2359"/>
    <mergeCell ref="A2311:F2311"/>
    <mergeCell ref="A2313:G2313"/>
    <mergeCell ref="A2317:F2317"/>
    <mergeCell ref="A2319:F2319"/>
    <mergeCell ref="C2323:F2323"/>
    <mergeCell ref="C2324:E2324"/>
    <mergeCell ref="A2325:G2325"/>
    <mergeCell ref="A2329:F2329"/>
    <mergeCell ref="A2331:G2331"/>
    <mergeCell ref="A2335:F2335"/>
    <mergeCell ref="A2337:G2337"/>
    <mergeCell ref="A2341:F2341"/>
    <mergeCell ref="A2343:F2343"/>
    <mergeCell ref="C2347:F2347"/>
    <mergeCell ref="C2348:E2348"/>
    <mergeCell ref="A2121:G2121"/>
    <mergeCell ref="A2125:F2125"/>
    <mergeCell ref="A2127:F2127"/>
    <mergeCell ref="C2131:F2131"/>
    <mergeCell ref="C2132:E2132"/>
    <mergeCell ref="A2133:G2133"/>
    <mergeCell ref="A2137:F2137"/>
    <mergeCell ref="A2139:G2139"/>
    <mergeCell ref="A2143:F2143"/>
    <mergeCell ref="A2145:G2145"/>
    <mergeCell ref="A2149:F2149"/>
    <mergeCell ref="A2151:F2151"/>
    <mergeCell ref="C2155:F2155"/>
    <mergeCell ref="C2156:E2156"/>
    <mergeCell ref="A2157:G2157"/>
    <mergeCell ref="A2161:F2161"/>
    <mergeCell ref="A2163:G2163"/>
    <mergeCell ref="A2077:F2077"/>
    <mergeCell ref="A2079:F2079"/>
    <mergeCell ref="C2083:F2083"/>
    <mergeCell ref="C2084:E2084"/>
    <mergeCell ref="A2085:G2085"/>
    <mergeCell ref="A2089:F2089"/>
    <mergeCell ref="A2091:G2091"/>
    <mergeCell ref="A2095:F2095"/>
    <mergeCell ref="A2097:G2097"/>
    <mergeCell ref="A2101:F2101"/>
    <mergeCell ref="A2103:F2103"/>
    <mergeCell ref="C2107:F2107"/>
    <mergeCell ref="C2108:E2108"/>
    <mergeCell ref="A2109:G2109"/>
    <mergeCell ref="A2113:F2113"/>
    <mergeCell ref="A2115:G2115"/>
    <mergeCell ref="A2119:F2119"/>
    <mergeCell ref="A2845:F2845"/>
    <mergeCell ref="A2847:F2847"/>
    <mergeCell ref="C2851:F2851"/>
    <mergeCell ref="C2852:E2852"/>
    <mergeCell ref="A2853:G2853"/>
    <mergeCell ref="A2857:F2857"/>
    <mergeCell ref="C2899:F2899"/>
    <mergeCell ref="C2900:E2900"/>
    <mergeCell ref="A2901:G2901"/>
    <mergeCell ref="A2905:F2905"/>
    <mergeCell ref="A2907:G2907"/>
    <mergeCell ref="A2911:F2911"/>
    <mergeCell ref="A2913:G2913"/>
    <mergeCell ref="A2187:G2187"/>
    <mergeCell ref="A2191:F2191"/>
    <mergeCell ref="A2193:G2193"/>
    <mergeCell ref="A2197:F2197"/>
    <mergeCell ref="A2199:F2199"/>
    <mergeCell ref="C2203:F2203"/>
    <mergeCell ref="C2204:E2204"/>
    <mergeCell ref="A2205:G2205"/>
    <mergeCell ref="A2209:F2209"/>
    <mergeCell ref="A2211:G2211"/>
    <mergeCell ref="A2215:F2215"/>
    <mergeCell ref="A2217:G2217"/>
    <mergeCell ref="A2221:F2221"/>
    <mergeCell ref="A2223:F2223"/>
    <mergeCell ref="A2361:G2361"/>
    <mergeCell ref="A2365:F2365"/>
    <mergeCell ref="A2367:F2367"/>
    <mergeCell ref="C2371:F2371"/>
    <mergeCell ref="C2372:E2372"/>
    <mergeCell ref="A2869:F2869"/>
    <mergeCell ref="A2871:F2871"/>
    <mergeCell ref="C2875:F2875"/>
    <mergeCell ref="C2876:E2876"/>
    <mergeCell ref="A2877:G2877"/>
    <mergeCell ref="A2881:F2881"/>
    <mergeCell ref="A2883:G2883"/>
    <mergeCell ref="A2887:F2887"/>
    <mergeCell ref="A2889:G2889"/>
    <mergeCell ref="A2893:F2893"/>
    <mergeCell ref="A2895:F2895"/>
    <mergeCell ref="A2749:F2749"/>
    <mergeCell ref="A2751:F2751"/>
    <mergeCell ref="C2755:F2755"/>
    <mergeCell ref="C2756:E2756"/>
    <mergeCell ref="A2757:G2757"/>
    <mergeCell ref="A2761:F2761"/>
    <mergeCell ref="A2763:G2763"/>
    <mergeCell ref="A2767:F2767"/>
    <mergeCell ref="A2769:G2769"/>
    <mergeCell ref="A2773:F2773"/>
    <mergeCell ref="A2775:F2775"/>
    <mergeCell ref="C2779:F2779"/>
    <mergeCell ref="C2780:E2780"/>
    <mergeCell ref="A2781:G2781"/>
    <mergeCell ref="A2785:F2785"/>
    <mergeCell ref="A2787:G2787"/>
    <mergeCell ref="A2791:F2791"/>
    <mergeCell ref="A2793:G2793"/>
    <mergeCell ref="A2797:F2797"/>
    <mergeCell ref="A2799:F2799"/>
    <mergeCell ref="C2803:F2803"/>
    <mergeCell ref="A2673:G2673"/>
    <mergeCell ref="A2677:F2677"/>
    <mergeCell ref="A2679:F2679"/>
    <mergeCell ref="C2683:F2683"/>
    <mergeCell ref="C2684:E2684"/>
    <mergeCell ref="A2685:G2685"/>
    <mergeCell ref="A2689:F2689"/>
    <mergeCell ref="C2731:F2731"/>
    <mergeCell ref="C2732:E2732"/>
    <mergeCell ref="A2733:G2733"/>
    <mergeCell ref="A2737:F2737"/>
    <mergeCell ref="A2739:G2739"/>
    <mergeCell ref="A2743:F2743"/>
    <mergeCell ref="A2745:G2745"/>
    <mergeCell ref="A2859:G2859"/>
    <mergeCell ref="A2863:F2863"/>
    <mergeCell ref="A2865:G2865"/>
    <mergeCell ref="C2804:E2804"/>
    <mergeCell ref="A2805:G2805"/>
    <mergeCell ref="A2809:F2809"/>
    <mergeCell ref="A2811:G2811"/>
    <mergeCell ref="A2815:F2815"/>
    <mergeCell ref="A2817:G2817"/>
    <mergeCell ref="A2821:F2821"/>
    <mergeCell ref="A2823:F2823"/>
    <mergeCell ref="C2827:F2827"/>
    <mergeCell ref="C2828:E2828"/>
    <mergeCell ref="A2829:G2829"/>
    <mergeCell ref="A2833:F2833"/>
    <mergeCell ref="A2835:G2835"/>
    <mergeCell ref="A2839:F2839"/>
    <mergeCell ref="A2841:G2841"/>
    <mergeCell ref="A2629:F2629"/>
    <mergeCell ref="A2631:F2631"/>
    <mergeCell ref="C2635:F2635"/>
    <mergeCell ref="C2636:E2636"/>
    <mergeCell ref="A2637:G2637"/>
    <mergeCell ref="A2641:F2641"/>
    <mergeCell ref="A2643:G2643"/>
    <mergeCell ref="A2647:F2647"/>
    <mergeCell ref="A2649:G2649"/>
    <mergeCell ref="A2653:F2653"/>
    <mergeCell ref="A2655:F2655"/>
    <mergeCell ref="C2659:F2659"/>
    <mergeCell ref="C2660:E2660"/>
    <mergeCell ref="A2661:G2661"/>
    <mergeCell ref="A2665:F2665"/>
    <mergeCell ref="A2667:G2667"/>
    <mergeCell ref="A2671:F2671"/>
    <mergeCell ref="A2691:G2691"/>
    <mergeCell ref="A2695:F2695"/>
    <mergeCell ref="A2697:G2697"/>
    <mergeCell ref="A2701:F2701"/>
    <mergeCell ref="A2703:F2703"/>
    <mergeCell ref="C2707:F2707"/>
    <mergeCell ref="C2708:E2708"/>
    <mergeCell ref="A2709:G2709"/>
    <mergeCell ref="A2713:F2713"/>
    <mergeCell ref="A2715:G2715"/>
    <mergeCell ref="A2719:F2719"/>
    <mergeCell ref="A2721:G2721"/>
    <mergeCell ref="A2725:F2725"/>
    <mergeCell ref="A2727:F2727"/>
    <mergeCell ref="A2581:F2581"/>
    <mergeCell ref="A2583:F2583"/>
    <mergeCell ref="C2587:F2587"/>
    <mergeCell ref="C2588:E2588"/>
    <mergeCell ref="A2589:G2589"/>
    <mergeCell ref="A2593:F2593"/>
    <mergeCell ref="A2595:G2595"/>
    <mergeCell ref="A2599:F2599"/>
    <mergeCell ref="A2601:G2601"/>
    <mergeCell ref="A2605:F2605"/>
    <mergeCell ref="A2607:F2607"/>
    <mergeCell ref="C2611:F2611"/>
    <mergeCell ref="C2612:E2612"/>
    <mergeCell ref="A2613:G2613"/>
    <mergeCell ref="A2617:F2617"/>
    <mergeCell ref="A2619:G2619"/>
    <mergeCell ref="A2623:F2623"/>
    <mergeCell ref="A2625:G2625"/>
  </mergeCells>
  <printOptions horizontalCentered="1"/>
  <pageMargins left="0.47244094488188981" right="0.47244094488188981" top="0.59055118110236227" bottom="0.78740157480314965" header="0" footer="0"/>
  <pageSetup paperSize="9" fitToHeight="0" orientation="portrait"/>
  <headerFooter>
    <oddFooter>&amp;R&amp;P/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Orçamentária</vt:lpstr>
      <vt:lpstr>MEMORIA DE CALCULO 1º MEDIÇÃO</vt:lpstr>
      <vt:lpstr>COMPOSIÇÃO ITENS DO ADITIVO</vt:lpstr>
      <vt:lpstr>CCUs VRF (Não SINAPI)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Albertino Pierre da Costa</dc:creator>
  <cp:lastModifiedBy>Francis Araújo</cp:lastModifiedBy>
  <cp:lastPrinted>2023-10-31T16:24:32Z</cp:lastPrinted>
  <dcterms:created xsi:type="dcterms:W3CDTF">2020-09-24T03:20:06Z</dcterms:created>
  <dcterms:modified xsi:type="dcterms:W3CDTF">2023-11-07T13:03:50Z</dcterms:modified>
</cp:coreProperties>
</file>