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650" tabRatio="837" activeTab="2"/>
  </bookViews>
  <sheets>
    <sheet name="Capa Preço Médio" sheetId="11" r:id="rId1"/>
    <sheet name="Material de Consumo - Preço" sheetId="30" r:id="rId2"/>
    <sheet name="Ferramentas Preç. Escopo Ideal" sheetId="3" r:id="rId3"/>
    <sheet name="Locação de Equipamentos" sheetId="6" r:id="rId4"/>
    <sheet name="Lista Ferramentas" sheetId="26" r:id="rId5"/>
    <sheet name="Capa Equipamentos" sheetId="10" r:id="rId6"/>
    <sheet name="Anexo I Relação de Equipamentos" sheetId="7" r:id="rId7"/>
    <sheet name="Capa Material Consumo" sheetId="17" r:id="rId8"/>
    <sheet name="Lista Material de Consumo" sheetId="18" r:id="rId9"/>
    <sheet name="Modelo de Orçamento" sheetId="28" r:id="rId10"/>
    <sheet name="Capa BDI" sheetId="9" r:id="rId11"/>
    <sheet name="Cálculo do BDI" sheetId="8" r:id="rId12"/>
    <sheet name="Capa ferramentas" sheetId="32" r:id="rId13"/>
    <sheet name="PLANILHA DE COTAÇÃO" sheetId="33" r:id="rId14"/>
    <sheet name="Lista Ferramentas sem imagem" sheetId="34" r:id="rId15"/>
  </sheets>
  <definedNames>
    <definedName name="_xlnm._FilterDatabase" localSheetId="1" hidden="1">'Material de Consumo - Preço'!$E$9:$F$513</definedName>
    <definedName name="_xlnm._FilterDatabase" localSheetId="13" hidden="1">'PLANILHA DE COTAÇÃO'!$E$49:$F$552</definedName>
    <definedName name="_xlnm.Print_Area" localSheetId="12">'Capa ferramentas'!$A$1:$J$59</definedName>
    <definedName name="_xlnm.Print_Area" localSheetId="0">'Capa Preço Médio'!$A$1:$J$59</definedName>
    <definedName name="_xlnm.Print_Area" localSheetId="2">'Ferramentas Preç. Escopo Ideal'!$A$1:$AB$221</definedName>
    <definedName name="_xlnm.Print_Area" localSheetId="3">'Locação de Equipamentos'!$A$1:$AB$18</definedName>
    <definedName name="_xlnm.Print_Area" localSheetId="1">'Material de Consumo - Preço'!$A$1:$AB$513</definedName>
    <definedName name="_xlnm.Print_Area" localSheetId="13">'PLANILHA DE COTAÇÃO'!$A$1:$AB$552</definedName>
    <definedName name="_xlnm.Print_Titles" localSheetId="2">'Ferramentas Preç. Escopo Ideal'!$6:$8</definedName>
    <definedName name="_xlnm.Print_Titles" localSheetId="1">'Material de Consumo - Preço'!$7:$9</definedName>
    <definedName name="_xlnm.Print_Titles" localSheetId="13">'PLANILHA DE COTAÇÃO'!$7:$13</definedName>
  </definedNames>
  <calcPr calcId="125725"/>
</workbook>
</file>

<file path=xl/calcChain.xml><?xml version="1.0" encoding="utf-8"?>
<calcChain xmlns="http://schemas.openxmlformats.org/spreadsheetml/2006/main">
  <c r="AB221" i="3"/>
  <c r="D10" i="6"/>
  <c r="H20"/>
  <c r="H21"/>
  <c r="H19"/>
  <c r="F335" i="30"/>
  <c r="F336"/>
  <c r="F334"/>
  <c r="F332"/>
  <c r="F333"/>
  <c r="F331"/>
  <c r="G184"/>
  <c r="F71"/>
  <c r="F72"/>
  <c r="F70"/>
  <c r="F68"/>
  <c r="F69"/>
  <c r="F67"/>
  <c r="G46"/>
  <c r="Y213" i="3" l="1"/>
  <c r="G213"/>
  <c r="Y210"/>
  <c r="G210"/>
  <c r="H210" s="1"/>
  <c r="I210" s="1"/>
  <c r="Y207"/>
  <c r="G207"/>
  <c r="H207" s="1"/>
  <c r="I207" s="1"/>
  <c r="Y204"/>
  <c r="G204"/>
  <c r="H206" s="1"/>
  <c r="I206" s="1"/>
  <c r="Y201"/>
  <c r="G201"/>
  <c r="H201" s="1"/>
  <c r="I201" s="1"/>
  <c r="Y198"/>
  <c r="G198"/>
  <c r="H199" s="1"/>
  <c r="I199" s="1"/>
  <c r="Y195"/>
  <c r="G195"/>
  <c r="H196" s="1"/>
  <c r="I196" s="1"/>
  <c r="Y192"/>
  <c r="G192"/>
  <c r="H193" s="1"/>
  <c r="I193" s="1"/>
  <c r="Y189"/>
  <c r="G189"/>
  <c r="H189" s="1"/>
  <c r="I189" s="1"/>
  <c r="Y186"/>
  <c r="G186"/>
  <c r="H188" s="1"/>
  <c r="I188" s="1"/>
  <c r="Y183"/>
  <c r="G183"/>
  <c r="H184" s="1"/>
  <c r="I184" s="1"/>
  <c r="Y180"/>
  <c r="G180"/>
  <c r="H180" s="1"/>
  <c r="I180" s="1"/>
  <c r="Y177"/>
  <c r="G177"/>
  <c r="H177" s="1"/>
  <c r="I177" s="1"/>
  <c r="Y174"/>
  <c r="G174"/>
  <c r="H174" s="1"/>
  <c r="I174" s="1"/>
  <c r="G41" i="33"/>
  <c r="H41" s="1"/>
  <c r="I41" s="1"/>
  <c r="G42"/>
  <c r="H42"/>
  <c r="I42" s="1"/>
  <c r="G43"/>
  <c r="H43"/>
  <c r="I43"/>
  <c r="Y41"/>
  <c r="G38"/>
  <c r="H38" s="1"/>
  <c r="I38" s="1"/>
  <c r="G39"/>
  <c r="H39" s="1"/>
  <c r="I39" s="1"/>
  <c r="G40"/>
  <c r="H40"/>
  <c r="I40" s="1"/>
  <c r="Y38"/>
  <c r="G35"/>
  <c r="H35" s="1"/>
  <c r="I35" s="1"/>
  <c r="G36"/>
  <c r="H36"/>
  <c r="I36" s="1"/>
  <c r="G37"/>
  <c r="H37" s="1"/>
  <c r="I37" s="1"/>
  <c r="Y35"/>
  <c r="G32"/>
  <c r="H32" s="1"/>
  <c r="I32" s="1"/>
  <c r="G33"/>
  <c r="H33" s="1"/>
  <c r="I33" s="1"/>
  <c r="G34"/>
  <c r="H34"/>
  <c r="I34" s="1"/>
  <c r="Y32"/>
  <c r="G29"/>
  <c r="H29"/>
  <c r="I29" s="1"/>
  <c r="G30"/>
  <c r="H30" s="1"/>
  <c r="I30" s="1"/>
  <c r="G31"/>
  <c r="H31"/>
  <c r="I31" s="1"/>
  <c r="Y29"/>
  <c r="G26"/>
  <c r="H26"/>
  <c r="I26" s="1"/>
  <c r="G27"/>
  <c r="H27"/>
  <c r="I27"/>
  <c r="J27" s="1"/>
  <c r="G28"/>
  <c r="H28"/>
  <c r="I28"/>
  <c r="J28"/>
  <c r="Y26"/>
  <c r="G23"/>
  <c r="H23"/>
  <c r="I23"/>
  <c r="G24"/>
  <c r="H24" s="1"/>
  <c r="I24" s="1"/>
  <c r="G25"/>
  <c r="H25"/>
  <c r="I25" s="1"/>
  <c r="Y23"/>
  <c r="G20"/>
  <c r="H20"/>
  <c r="I20" s="1"/>
  <c r="G21"/>
  <c r="H21"/>
  <c r="I21"/>
  <c r="J21" s="1"/>
  <c r="G22"/>
  <c r="H22"/>
  <c r="I22"/>
  <c r="J22"/>
  <c r="Y20"/>
  <c r="G17"/>
  <c r="H17"/>
  <c r="I17"/>
  <c r="G18"/>
  <c r="H18" s="1"/>
  <c r="I18" s="1"/>
  <c r="G19"/>
  <c r="H19"/>
  <c r="I19" s="1"/>
  <c r="Y17"/>
  <c r="G14"/>
  <c r="H14"/>
  <c r="I14" s="1"/>
  <c r="G15"/>
  <c r="H15"/>
  <c r="I15"/>
  <c r="J15" s="1"/>
  <c r="G16"/>
  <c r="H16"/>
  <c r="I16"/>
  <c r="J16"/>
  <c r="Y14"/>
  <c r="G12"/>
  <c r="H12"/>
  <c r="I12"/>
  <c r="J13" s="1"/>
  <c r="G13"/>
  <c r="H13" s="1"/>
  <c r="I13" s="1"/>
  <c r="J12" s="1"/>
  <c r="K12"/>
  <c r="Y11"/>
  <c r="Y49"/>
  <c r="G50"/>
  <c r="H50"/>
  <c r="I50"/>
  <c r="G51"/>
  <c r="H51" s="1"/>
  <c r="I51" s="1"/>
  <c r="Y52"/>
  <c r="G52"/>
  <c r="H52"/>
  <c r="I52"/>
  <c r="G53"/>
  <c r="H53" s="1"/>
  <c r="I53" s="1"/>
  <c r="J54" s="1"/>
  <c r="G54"/>
  <c r="H54"/>
  <c r="I54" s="1"/>
  <c r="Y55"/>
  <c r="G55"/>
  <c r="H55" s="1"/>
  <c r="I55" s="1"/>
  <c r="G56"/>
  <c r="H56"/>
  <c r="I56"/>
  <c r="G57"/>
  <c r="H57"/>
  <c r="I57"/>
  <c r="Y58"/>
  <c r="G58"/>
  <c r="H58"/>
  <c r="I58"/>
  <c r="G59"/>
  <c r="H59" s="1"/>
  <c r="I59" s="1"/>
  <c r="J60" s="1"/>
  <c r="G60"/>
  <c r="H60"/>
  <c r="I60" s="1"/>
  <c r="Y61"/>
  <c r="G61"/>
  <c r="H61" s="1"/>
  <c r="I61" s="1"/>
  <c r="G62"/>
  <c r="H62"/>
  <c r="I62" s="1"/>
  <c r="G63"/>
  <c r="H63"/>
  <c r="I63"/>
  <c r="J62"/>
  <c r="Y64"/>
  <c r="G64"/>
  <c r="H64"/>
  <c r="I64"/>
  <c r="G65"/>
  <c r="H65"/>
  <c r="I65"/>
  <c r="G66"/>
  <c r="H66" s="1"/>
  <c r="I66" s="1"/>
  <c r="Y67"/>
  <c r="G67"/>
  <c r="H67" s="1"/>
  <c r="I67" s="1"/>
  <c r="G68"/>
  <c r="H68"/>
  <c r="I68" s="1"/>
  <c r="G69"/>
  <c r="H69"/>
  <c r="I69"/>
  <c r="J68"/>
  <c r="Y70"/>
  <c r="G70"/>
  <c r="H70"/>
  <c r="I70"/>
  <c r="G71"/>
  <c r="H71"/>
  <c r="I71"/>
  <c r="G72"/>
  <c r="H72" s="1"/>
  <c r="I72" s="1"/>
  <c r="Y73"/>
  <c r="G73"/>
  <c r="H73" s="1"/>
  <c r="I73" s="1"/>
  <c r="G74"/>
  <c r="H74"/>
  <c r="I74" s="1"/>
  <c r="G75"/>
  <c r="H75"/>
  <c r="I75"/>
  <c r="Y76"/>
  <c r="G76"/>
  <c r="H76"/>
  <c r="I76"/>
  <c r="G77"/>
  <c r="H77"/>
  <c r="I77"/>
  <c r="G78"/>
  <c r="H78" s="1"/>
  <c r="I78" s="1"/>
  <c r="Y79"/>
  <c r="G79"/>
  <c r="H79" s="1"/>
  <c r="I79" s="1"/>
  <c r="G80"/>
  <c r="H80"/>
  <c r="I80" s="1"/>
  <c r="G81"/>
  <c r="H81"/>
  <c r="I81"/>
  <c r="Y82"/>
  <c r="G82"/>
  <c r="H82"/>
  <c r="I82"/>
  <c r="G83"/>
  <c r="H83"/>
  <c r="I83"/>
  <c r="G84"/>
  <c r="H84" s="1"/>
  <c r="I84" s="1"/>
  <c r="Y85"/>
  <c r="G85"/>
  <c r="H85" s="1"/>
  <c r="I85" s="1"/>
  <c r="G86"/>
  <c r="H86"/>
  <c r="I86" s="1"/>
  <c r="G87"/>
  <c r="H87"/>
  <c r="I87"/>
  <c r="J86"/>
  <c r="Y88"/>
  <c r="G88"/>
  <c r="H88"/>
  <c r="I88"/>
  <c r="G89"/>
  <c r="H89"/>
  <c r="I89"/>
  <c r="G90"/>
  <c r="H90" s="1"/>
  <c r="I90" s="1"/>
  <c r="Y91"/>
  <c r="G91"/>
  <c r="H91" s="1"/>
  <c r="I91" s="1"/>
  <c r="G92"/>
  <c r="H92" s="1"/>
  <c r="I92" s="1"/>
  <c r="G93"/>
  <c r="H93"/>
  <c r="I93"/>
  <c r="Y94"/>
  <c r="G94"/>
  <c r="H94"/>
  <c r="I94"/>
  <c r="G95"/>
  <c r="H95"/>
  <c r="I95"/>
  <c r="G96"/>
  <c r="H96" s="1"/>
  <c r="I96"/>
  <c r="Y97"/>
  <c r="G97"/>
  <c r="H97" s="1"/>
  <c r="I97" s="1"/>
  <c r="G98"/>
  <c r="H98"/>
  <c r="I98" s="1"/>
  <c r="G99"/>
  <c r="H99" s="1"/>
  <c r="I99" s="1"/>
  <c r="J99"/>
  <c r="Y100"/>
  <c r="G100"/>
  <c r="H100"/>
  <c r="I100"/>
  <c r="G101"/>
  <c r="H101"/>
  <c r="I101"/>
  <c r="G102"/>
  <c r="H102" s="1"/>
  <c r="I102" s="1"/>
  <c r="Y103"/>
  <c r="G103"/>
  <c r="H103" s="1"/>
  <c r="I103" s="1"/>
  <c r="G104"/>
  <c r="H104" s="1"/>
  <c r="I104" s="1"/>
  <c r="G105"/>
  <c r="H105"/>
  <c r="I105"/>
  <c r="Y106"/>
  <c r="G106"/>
  <c r="H106"/>
  <c r="I106"/>
  <c r="G107"/>
  <c r="H107"/>
  <c r="I107"/>
  <c r="G108"/>
  <c r="H108" s="1"/>
  <c r="I108" s="1"/>
  <c r="Y109"/>
  <c r="G109"/>
  <c r="H109" s="1"/>
  <c r="I109" s="1"/>
  <c r="G110"/>
  <c r="H110"/>
  <c r="I110" s="1"/>
  <c r="J111" s="1"/>
  <c r="G111"/>
  <c r="H111"/>
  <c r="I111"/>
  <c r="Y112"/>
  <c r="G112"/>
  <c r="H112"/>
  <c r="I112"/>
  <c r="G113"/>
  <c r="H113"/>
  <c r="I113"/>
  <c r="G114"/>
  <c r="H114" s="1"/>
  <c r="I114" s="1"/>
  <c r="J112"/>
  <c r="Y115"/>
  <c r="G115"/>
  <c r="H115" s="1"/>
  <c r="I115" s="1"/>
  <c r="G116"/>
  <c r="H116"/>
  <c r="I116" s="1"/>
  <c r="J117" s="1"/>
  <c r="G117"/>
  <c r="H117"/>
  <c r="I117"/>
  <c r="J116"/>
  <c r="Y118"/>
  <c r="G118"/>
  <c r="H118"/>
  <c r="I118"/>
  <c r="G119"/>
  <c r="H119"/>
  <c r="I119"/>
  <c r="G120"/>
  <c r="H120" s="1"/>
  <c r="I120" s="1"/>
  <c r="J118"/>
  <c r="K118"/>
  <c r="Y121"/>
  <c r="G121"/>
  <c r="H121" s="1"/>
  <c r="I121" s="1"/>
  <c r="G122"/>
  <c r="H122"/>
  <c r="I122" s="1"/>
  <c r="G123"/>
  <c r="H123"/>
  <c r="I123" s="1"/>
  <c r="Y124"/>
  <c r="G124"/>
  <c r="H124"/>
  <c r="I124" s="1"/>
  <c r="G125"/>
  <c r="H125"/>
  <c r="I125"/>
  <c r="G126"/>
  <c r="H126" s="1"/>
  <c r="I126" s="1"/>
  <c r="Y127"/>
  <c r="G127"/>
  <c r="H127" s="1"/>
  <c r="I127" s="1"/>
  <c r="G128"/>
  <c r="H128" s="1"/>
  <c r="I128" s="1"/>
  <c r="J129" s="1"/>
  <c r="G129"/>
  <c r="H129"/>
  <c r="I129"/>
  <c r="K129"/>
  <c r="Y130"/>
  <c r="G130"/>
  <c r="H130"/>
  <c r="I130"/>
  <c r="G131"/>
  <c r="H131"/>
  <c r="I131"/>
  <c r="G132"/>
  <c r="H132" s="1"/>
  <c r="I132" s="1"/>
  <c r="Y133"/>
  <c r="G133"/>
  <c r="H133" s="1"/>
  <c r="I133" s="1"/>
  <c r="G134"/>
  <c r="H134"/>
  <c r="I134" s="1"/>
  <c r="J135" s="1"/>
  <c r="G135"/>
  <c r="H135"/>
  <c r="I135"/>
  <c r="Y136"/>
  <c r="G136"/>
  <c r="H136"/>
  <c r="I136"/>
  <c r="G137"/>
  <c r="H137"/>
  <c r="I137"/>
  <c r="G138"/>
  <c r="H138" s="1"/>
  <c r="I138" s="1"/>
  <c r="J136"/>
  <c r="Y139"/>
  <c r="G139"/>
  <c r="H139" s="1"/>
  <c r="I139" s="1"/>
  <c r="G140"/>
  <c r="H140"/>
  <c r="I140" s="1"/>
  <c r="J141" s="1"/>
  <c r="G141"/>
  <c r="H141"/>
  <c r="I141"/>
  <c r="J140"/>
  <c r="Y142"/>
  <c r="G142"/>
  <c r="H142"/>
  <c r="I142"/>
  <c r="G143"/>
  <c r="H143"/>
  <c r="I143"/>
  <c r="G144"/>
  <c r="H144" s="1"/>
  <c r="I144" s="1"/>
  <c r="J142"/>
  <c r="K142"/>
  <c r="Y145"/>
  <c r="G145"/>
  <c r="H145" s="1"/>
  <c r="I145" s="1"/>
  <c r="G146"/>
  <c r="H146"/>
  <c r="I146" s="1"/>
  <c r="G147"/>
  <c r="H147"/>
  <c r="I147" s="1"/>
  <c r="J146"/>
  <c r="J147"/>
  <c r="Y148"/>
  <c r="G148"/>
  <c r="H148"/>
  <c r="I148" s="1"/>
  <c r="G149"/>
  <c r="H149"/>
  <c r="I149" s="1"/>
  <c r="J148" s="1"/>
  <c r="G150"/>
  <c r="H150" s="1"/>
  <c r="I150"/>
  <c r="Y151"/>
  <c r="G151"/>
  <c r="H151" s="1"/>
  <c r="I151"/>
  <c r="G152"/>
  <c r="H152" s="1"/>
  <c r="I152" s="1"/>
  <c r="G153"/>
  <c r="H153"/>
  <c r="I153" s="1"/>
  <c r="Y154"/>
  <c r="G154"/>
  <c r="H154" s="1"/>
  <c r="I154" s="1"/>
  <c r="G155"/>
  <c r="H155" s="1"/>
  <c r="I155" s="1"/>
  <c r="G156"/>
  <c r="H156"/>
  <c r="I156" s="1"/>
  <c r="J155" s="1"/>
  <c r="Y157"/>
  <c r="G157"/>
  <c r="H157"/>
  <c r="I157" s="1"/>
  <c r="G158"/>
  <c r="H158" s="1"/>
  <c r="I158"/>
  <c r="G159"/>
  <c r="H159" s="1"/>
  <c r="I159" s="1"/>
  <c r="Y160"/>
  <c r="G160"/>
  <c r="H160" s="1"/>
  <c r="I160" s="1"/>
  <c r="G161"/>
  <c r="H161" s="1"/>
  <c r="I161" s="1"/>
  <c r="J162" s="1"/>
  <c r="G162"/>
  <c r="H162"/>
  <c r="I162"/>
  <c r="K162"/>
  <c r="Y163"/>
  <c r="G163"/>
  <c r="H163"/>
  <c r="I163"/>
  <c r="G164"/>
  <c r="H164"/>
  <c r="I164"/>
  <c r="G165"/>
  <c r="H165" s="1"/>
  <c r="I165" s="1"/>
  <c r="Y166"/>
  <c r="G166"/>
  <c r="H166" s="1"/>
  <c r="I166" s="1"/>
  <c r="G167"/>
  <c r="H167"/>
  <c r="I167" s="1"/>
  <c r="G168"/>
  <c r="H168"/>
  <c r="I168" s="1"/>
  <c r="Y169"/>
  <c r="G169"/>
  <c r="H169"/>
  <c r="I169" s="1"/>
  <c r="G170"/>
  <c r="H170"/>
  <c r="I170"/>
  <c r="G171"/>
  <c r="H171" s="1"/>
  <c r="I171" s="1"/>
  <c r="Y172"/>
  <c r="G172"/>
  <c r="H172" s="1"/>
  <c r="I172" s="1"/>
  <c r="G173"/>
  <c r="H173" s="1"/>
  <c r="I173" s="1"/>
  <c r="G174"/>
  <c r="H174"/>
  <c r="I174" s="1"/>
  <c r="J173" s="1"/>
  <c r="Y175"/>
  <c r="G175"/>
  <c r="H175"/>
  <c r="I175" s="1"/>
  <c r="G176"/>
  <c r="H176"/>
  <c r="I176"/>
  <c r="G177"/>
  <c r="H177" s="1"/>
  <c r="I177" s="1"/>
  <c r="Y178"/>
  <c r="G178"/>
  <c r="H178" s="1"/>
  <c r="I178" s="1"/>
  <c r="G179"/>
  <c r="H179" s="1"/>
  <c r="I179" s="1"/>
  <c r="J180" s="1"/>
  <c r="G180"/>
  <c r="H180"/>
  <c r="I180" s="1"/>
  <c r="Y181"/>
  <c r="G181"/>
  <c r="H181"/>
  <c r="I181" s="1"/>
  <c r="G182"/>
  <c r="H182"/>
  <c r="I182"/>
  <c r="G183"/>
  <c r="H183" s="1"/>
  <c r="I183" s="1"/>
  <c r="Y184"/>
  <c r="G184"/>
  <c r="H184" s="1"/>
  <c r="I184" s="1"/>
  <c r="G185"/>
  <c r="H185" s="1"/>
  <c r="I185" s="1"/>
  <c r="G186"/>
  <c r="H186"/>
  <c r="I186"/>
  <c r="Y187"/>
  <c r="G187"/>
  <c r="H187"/>
  <c r="I187"/>
  <c r="G188"/>
  <c r="H188"/>
  <c r="I188"/>
  <c r="G189"/>
  <c r="H189" s="1"/>
  <c r="I189" s="1"/>
  <c r="J187"/>
  <c r="Y190"/>
  <c r="G190"/>
  <c r="H190" s="1"/>
  <c r="I190" s="1"/>
  <c r="G191"/>
  <c r="H191"/>
  <c r="I191" s="1"/>
  <c r="G192"/>
  <c r="H192"/>
  <c r="I192" s="1"/>
  <c r="J191" s="1"/>
  <c r="Y193"/>
  <c r="G193"/>
  <c r="H193"/>
  <c r="I193" s="1"/>
  <c r="G194"/>
  <c r="H194"/>
  <c r="I194"/>
  <c r="G195"/>
  <c r="H195" s="1"/>
  <c r="I195" s="1"/>
  <c r="Y196"/>
  <c r="G196"/>
  <c r="H196" s="1"/>
  <c r="I196" s="1"/>
  <c r="G197"/>
  <c r="H197" s="1"/>
  <c r="I197" s="1"/>
  <c r="G198"/>
  <c r="H198" s="1"/>
  <c r="I198"/>
  <c r="Y199"/>
  <c r="G199"/>
  <c r="H199"/>
  <c r="I199" s="1"/>
  <c r="G200"/>
  <c r="H200"/>
  <c r="I200" s="1"/>
  <c r="J199" s="1"/>
  <c r="G201"/>
  <c r="H201" s="1"/>
  <c r="I201" s="1"/>
  <c r="Y202"/>
  <c r="G202"/>
  <c r="H202" s="1"/>
  <c r="I202"/>
  <c r="G203"/>
  <c r="H203" s="1"/>
  <c r="I203" s="1"/>
  <c r="G204"/>
  <c r="H204"/>
  <c r="I204"/>
  <c r="Y205"/>
  <c r="G205"/>
  <c r="H205" s="1"/>
  <c r="I205" s="1"/>
  <c r="G206"/>
  <c r="H206"/>
  <c r="I206" s="1"/>
  <c r="G207"/>
  <c r="H207"/>
  <c r="I207"/>
  <c r="Y208"/>
  <c r="G208"/>
  <c r="H208"/>
  <c r="I208"/>
  <c r="G209"/>
  <c r="H209"/>
  <c r="I209"/>
  <c r="G210"/>
  <c r="H210" s="1"/>
  <c r="I210" s="1"/>
  <c r="J208"/>
  <c r="Y211"/>
  <c r="G211"/>
  <c r="H211" s="1"/>
  <c r="I211" s="1"/>
  <c r="G212"/>
  <c r="H212"/>
  <c r="I212" s="1"/>
  <c r="G213"/>
  <c r="H213"/>
  <c r="I213" s="1"/>
  <c r="J212" s="1"/>
  <c r="Y214"/>
  <c r="G214"/>
  <c r="H214"/>
  <c r="I214" s="1"/>
  <c r="G215"/>
  <c r="H215"/>
  <c r="I215"/>
  <c r="G216"/>
  <c r="H216" s="1"/>
  <c r="I216" s="1"/>
  <c r="J214"/>
  <c r="K214" s="1"/>
  <c r="Y217"/>
  <c r="G217"/>
  <c r="H217" s="1"/>
  <c r="I217" s="1"/>
  <c r="G218"/>
  <c r="H218" s="1"/>
  <c r="I218" s="1"/>
  <c r="G219"/>
  <c r="H219"/>
  <c r="I219" s="1"/>
  <c r="J219" s="1"/>
  <c r="Y220"/>
  <c r="G220"/>
  <c r="H220"/>
  <c r="I220" s="1"/>
  <c r="G221"/>
  <c r="H221"/>
  <c r="I221"/>
  <c r="G222"/>
  <c r="H222" s="1"/>
  <c r="I222" s="1"/>
  <c r="Y223"/>
  <c r="G223"/>
  <c r="H223" s="1"/>
  <c r="I223" s="1"/>
  <c r="G224"/>
  <c r="H224" s="1"/>
  <c r="I224" s="1"/>
  <c r="G225"/>
  <c r="H225"/>
  <c r="I225" s="1"/>
  <c r="J225" s="1"/>
  <c r="Y226"/>
  <c r="G226"/>
  <c r="H226"/>
  <c r="I226" s="1"/>
  <c r="G227"/>
  <c r="H227"/>
  <c r="I227"/>
  <c r="G228"/>
  <c r="H228" s="1"/>
  <c r="I228" s="1"/>
  <c r="Y229"/>
  <c r="G229"/>
  <c r="H229" s="1"/>
  <c r="I229" s="1"/>
  <c r="G230"/>
  <c r="H230" s="1"/>
  <c r="I230" s="1"/>
  <c r="G231"/>
  <c r="H231"/>
  <c r="I231"/>
  <c r="Y232"/>
  <c r="G232"/>
  <c r="H232"/>
  <c r="I232"/>
  <c r="J232" s="1"/>
  <c r="G233"/>
  <c r="H233"/>
  <c r="I233"/>
  <c r="G234"/>
  <c r="H234" s="1"/>
  <c r="I234" s="1"/>
  <c r="Y235"/>
  <c r="G235"/>
  <c r="H235" s="1"/>
  <c r="I235" s="1"/>
  <c r="G236"/>
  <c r="H236"/>
  <c r="I236" s="1"/>
  <c r="J237" s="1"/>
  <c r="G237"/>
  <c r="H237"/>
  <c r="I237" s="1"/>
  <c r="J236"/>
  <c r="Y238"/>
  <c r="G238"/>
  <c r="H238"/>
  <c r="I238" s="1"/>
  <c r="G239"/>
  <c r="H239"/>
  <c r="I239"/>
  <c r="G240"/>
  <c r="H240" s="1"/>
  <c r="I240" s="1"/>
  <c r="J238"/>
  <c r="Y241"/>
  <c r="G241"/>
  <c r="H241" s="1"/>
  <c r="I241" s="1"/>
  <c r="J243" s="1"/>
  <c r="G242"/>
  <c r="H242"/>
  <c r="I242" s="1"/>
  <c r="G243"/>
  <c r="H243" s="1"/>
  <c r="I243" s="1"/>
  <c r="K243"/>
  <c r="Y244"/>
  <c r="G244"/>
  <c r="H244"/>
  <c r="I244"/>
  <c r="G245"/>
  <c r="H245" s="1"/>
  <c r="I245"/>
  <c r="J244" s="1"/>
  <c r="G246"/>
  <c r="H246" s="1"/>
  <c r="I246" s="1"/>
  <c r="Y247"/>
  <c r="G247"/>
  <c r="H247" s="1"/>
  <c r="I247" s="1"/>
  <c r="G248"/>
  <c r="H248" s="1"/>
  <c r="I248" s="1"/>
  <c r="G249"/>
  <c r="H249"/>
  <c r="I249"/>
  <c r="Y250"/>
  <c r="G250"/>
  <c r="H250"/>
  <c r="I250"/>
  <c r="G251"/>
  <c r="H251" s="1"/>
  <c r="I251"/>
  <c r="G252"/>
  <c r="H252" s="1"/>
  <c r="I252" s="1"/>
  <c r="J250"/>
  <c r="Y253"/>
  <c r="G253"/>
  <c r="H253" s="1"/>
  <c r="I253" s="1"/>
  <c r="G254"/>
  <c r="H254" s="1"/>
  <c r="I254" s="1"/>
  <c r="J255" s="1"/>
  <c r="G255"/>
  <c r="H255"/>
  <c r="I255"/>
  <c r="J254"/>
  <c r="Y256"/>
  <c r="G256"/>
  <c r="H256"/>
  <c r="I256"/>
  <c r="G257"/>
  <c r="H257" s="1"/>
  <c r="I257"/>
  <c r="J256" s="1"/>
  <c r="G258"/>
  <c r="H258" s="1"/>
  <c r="I258" s="1"/>
  <c r="Y259"/>
  <c r="G259"/>
  <c r="H259" s="1"/>
  <c r="I259" s="1"/>
  <c r="G260"/>
  <c r="H260" s="1"/>
  <c r="I260" s="1"/>
  <c r="G261"/>
  <c r="H261"/>
  <c r="I261"/>
  <c r="Y262"/>
  <c r="G262"/>
  <c r="H262"/>
  <c r="I262"/>
  <c r="G263"/>
  <c r="H263" s="1"/>
  <c r="I263"/>
  <c r="G264"/>
  <c r="H264" s="1"/>
  <c r="I264" s="1"/>
  <c r="J262"/>
  <c r="Y265"/>
  <c r="G265"/>
  <c r="H265" s="1"/>
  <c r="I265" s="1"/>
  <c r="G266"/>
  <c r="H266" s="1"/>
  <c r="I266" s="1"/>
  <c r="G267"/>
  <c r="H267"/>
  <c r="I267" s="1"/>
  <c r="J266" s="1"/>
  <c r="Y268"/>
  <c r="G268"/>
  <c r="H268"/>
  <c r="I268" s="1"/>
  <c r="G269"/>
  <c r="H269" s="1"/>
  <c r="I269"/>
  <c r="G270"/>
  <c r="H270" s="1"/>
  <c r="I270" s="1"/>
  <c r="Y271"/>
  <c r="G271"/>
  <c r="H271" s="1"/>
  <c r="I271" s="1"/>
  <c r="G272"/>
  <c r="H272" s="1"/>
  <c r="I272" s="1"/>
  <c r="J273" s="1"/>
  <c r="G273"/>
  <c r="H273"/>
  <c r="I273"/>
  <c r="K273"/>
  <c r="Y274"/>
  <c r="G274"/>
  <c r="H274"/>
  <c r="I274"/>
  <c r="G275"/>
  <c r="H275" s="1"/>
  <c r="I275" s="1"/>
  <c r="G276"/>
  <c r="H276" s="1"/>
  <c r="I276" s="1"/>
  <c r="J274"/>
  <c r="Y277"/>
  <c r="G277"/>
  <c r="H277" s="1"/>
  <c r="I277" s="1"/>
  <c r="G278"/>
  <c r="H278"/>
  <c r="I278" s="1"/>
  <c r="G279"/>
  <c r="H279"/>
  <c r="I279" s="1"/>
  <c r="J279" s="1"/>
  <c r="Y280"/>
  <c r="G280"/>
  <c r="H280"/>
  <c r="I280" s="1"/>
  <c r="G281"/>
  <c r="H281" s="1"/>
  <c r="I281"/>
  <c r="G282"/>
  <c r="H282" s="1"/>
  <c r="I282" s="1"/>
  <c r="J282"/>
  <c r="Y283"/>
  <c r="G283"/>
  <c r="H283" s="1"/>
  <c r="I283" s="1"/>
  <c r="G284"/>
  <c r="H284" s="1"/>
  <c r="I284" s="1"/>
  <c r="G285"/>
  <c r="H285"/>
  <c r="I285" s="1"/>
  <c r="J284" s="1"/>
  <c r="Y286"/>
  <c r="G286"/>
  <c r="H286"/>
  <c r="I286" s="1"/>
  <c r="G287"/>
  <c r="H287" s="1"/>
  <c r="I287" s="1"/>
  <c r="J286" s="1"/>
  <c r="G288"/>
  <c r="H288" s="1"/>
  <c r="I288" s="1"/>
  <c r="Y289"/>
  <c r="G289"/>
  <c r="H289"/>
  <c r="I289" s="1"/>
  <c r="G290"/>
  <c r="H290"/>
  <c r="I290" s="1"/>
  <c r="G291"/>
  <c r="H291"/>
  <c r="I291"/>
  <c r="Y292"/>
  <c r="G292"/>
  <c r="H292"/>
  <c r="I292"/>
  <c r="G293"/>
  <c r="H293" s="1"/>
  <c r="I293"/>
  <c r="G294"/>
  <c r="H294"/>
  <c r="I294" s="1"/>
  <c r="Y295"/>
  <c r="G295"/>
  <c r="H295" s="1"/>
  <c r="I295" s="1"/>
  <c r="G296"/>
  <c r="H296" s="1"/>
  <c r="I296" s="1"/>
  <c r="G297"/>
  <c r="H297"/>
  <c r="I297" s="1"/>
  <c r="Y298"/>
  <c r="G298"/>
  <c r="H298"/>
  <c r="I298" s="1"/>
  <c r="G299"/>
  <c r="H299" s="1"/>
  <c r="I299" s="1"/>
  <c r="G300"/>
  <c r="H300" s="1"/>
  <c r="I300" s="1"/>
  <c r="Y301"/>
  <c r="G301"/>
  <c r="H301"/>
  <c r="I301" s="1"/>
  <c r="G302"/>
  <c r="H302"/>
  <c r="I302" s="1"/>
  <c r="G303"/>
  <c r="H303"/>
  <c r="I303"/>
  <c r="Y304"/>
  <c r="G304"/>
  <c r="H304"/>
  <c r="I304"/>
  <c r="G305"/>
  <c r="H305" s="1"/>
  <c r="I305"/>
  <c r="G306"/>
  <c r="H306"/>
  <c r="I306" s="1"/>
  <c r="J306"/>
  <c r="Y307"/>
  <c r="G307"/>
  <c r="H307" s="1"/>
  <c r="I307" s="1"/>
  <c r="G308"/>
  <c r="H308" s="1"/>
  <c r="I308" s="1"/>
  <c r="G309"/>
  <c r="H309"/>
  <c r="I309" s="1"/>
  <c r="J308" s="1"/>
  <c r="Y310"/>
  <c r="G310"/>
  <c r="H310"/>
  <c r="I310" s="1"/>
  <c r="G311"/>
  <c r="H311" s="1"/>
  <c r="I311" s="1"/>
  <c r="G312"/>
  <c r="H312" s="1"/>
  <c r="I312" s="1"/>
  <c r="Y313"/>
  <c r="G313"/>
  <c r="H313"/>
  <c r="I313" s="1"/>
  <c r="G314"/>
  <c r="H314"/>
  <c r="I314" s="1"/>
  <c r="G315"/>
  <c r="H315"/>
  <c r="I315"/>
  <c r="Y316"/>
  <c r="G316"/>
  <c r="H316"/>
  <c r="I316"/>
  <c r="G317"/>
  <c r="H317" s="1"/>
  <c r="I317"/>
  <c r="G318"/>
  <c r="H318"/>
  <c r="I318" s="1"/>
  <c r="Y319"/>
  <c r="G319"/>
  <c r="H319" s="1"/>
  <c r="I319" s="1"/>
  <c r="G320"/>
  <c r="H320" s="1"/>
  <c r="I320"/>
  <c r="J321" s="1"/>
  <c r="G321"/>
  <c r="H321"/>
  <c r="I321" s="1"/>
  <c r="Y322"/>
  <c r="G322"/>
  <c r="H322"/>
  <c r="I322" s="1"/>
  <c r="G323"/>
  <c r="H323" s="1"/>
  <c r="I323" s="1"/>
  <c r="G324"/>
  <c r="H324" s="1"/>
  <c r="I324" s="1"/>
  <c r="Y325"/>
  <c r="G325"/>
  <c r="H325"/>
  <c r="I325" s="1"/>
  <c r="G326"/>
  <c r="H326"/>
  <c r="I326" s="1"/>
  <c r="G327"/>
  <c r="H327"/>
  <c r="I327"/>
  <c r="Y328"/>
  <c r="G328"/>
  <c r="H328"/>
  <c r="I328"/>
  <c r="J328" s="1"/>
  <c r="G329"/>
  <c r="H329" s="1"/>
  <c r="I329"/>
  <c r="G330"/>
  <c r="H330"/>
  <c r="I330" s="1"/>
  <c r="J330"/>
  <c r="Y331"/>
  <c r="G331"/>
  <c r="H331" s="1"/>
  <c r="I331" s="1"/>
  <c r="G332"/>
  <c r="H332" s="1"/>
  <c r="I332" s="1"/>
  <c r="J332" s="1"/>
  <c r="G333"/>
  <c r="H333"/>
  <c r="I333" s="1"/>
  <c r="Y334"/>
  <c r="G334"/>
  <c r="H334"/>
  <c r="I334" s="1"/>
  <c r="G335"/>
  <c r="H335" s="1"/>
  <c r="I335" s="1"/>
  <c r="G336"/>
  <c r="H336" s="1"/>
  <c r="I336" s="1"/>
  <c r="J334"/>
  <c r="Y337"/>
  <c r="G337"/>
  <c r="H337"/>
  <c r="I337" s="1"/>
  <c r="G338"/>
  <c r="H338"/>
  <c r="I338" s="1"/>
  <c r="G339"/>
  <c r="H339"/>
  <c r="I339"/>
  <c r="Y340"/>
  <c r="G340"/>
  <c r="H340"/>
  <c r="I340"/>
  <c r="G341"/>
  <c r="H341" s="1"/>
  <c r="I341"/>
  <c r="G342"/>
  <c r="H342"/>
  <c r="I342" s="1"/>
  <c r="Y343"/>
  <c r="G343"/>
  <c r="H343" s="1"/>
  <c r="I343" s="1"/>
  <c r="G344"/>
  <c r="H344" s="1"/>
  <c r="I344" s="1"/>
  <c r="J345" s="1"/>
  <c r="G345"/>
  <c r="H345"/>
  <c r="I345" s="1"/>
  <c r="Y346"/>
  <c r="G346"/>
  <c r="H346"/>
  <c r="I346" s="1"/>
  <c r="G347"/>
  <c r="H347" s="1"/>
  <c r="I347" s="1"/>
  <c r="G348"/>
  <c r="H348" s="1"/>
  <c r="I348" s="1"/>
  <c r="Y349"/>
  <c r="G349"/>
  <c r="H349" s="1"/>
  <c r="I349" s="1"/>
  <c r="G350"/>
  <c r="H350"/>
  <c r="I350" s="1"/>
  <c r="G351"/>
  <c r="H351" s="1"/>
  <c r="I351" s="1"/>
  <c r="Y352"/>
  <c r="G352"/>
  <c r="H352" s="1"/>
  <c r="I352" s="1"/>
  <c r="G353"/>
  <c r="H353"/>
  <c r="I353" s="1"/>
  <c r="G354"/>
  <c r="H354" s="1"/>
  <c r="I354"/>
  <c r="Y355"/>
  <c r="G355"/>
  <c r="H355" s="1"/>
  <c r="I355" s="1"/>
  <c r="G356"/>
  <c r="H356"/>
  <c r="I356" s="1"/>
  <c r="G357"/>
  <c r="H357" s="1"/>
  <c r="I357" s="1"/>
  <c r="Y358"/>
  <c r="G358"/>
  <c r="H358" s="1"/>
  <c r="I358" s="1"/>
  <c r="G359"/>
  <c r="H359"/>
  <c r="I359" s="1"/>
  <c r="G360"/>
  <c r="H360" s="1"/>
  <c r="I360"/>
  <c r="Y361"/>
  <c r="G361"/>
  <c r="H361" s="1"/>
  <c r="I361" s="1"/>
  <c r="G362"/>
  <c r="H362"/>
  <c r="I362" s="1"/>
  <c r="G363"/>
  <c r="H363" s="1"/>
  <c r="I363" s="1"/>
  <c r="Y364"/>
  <c r="G364"/>
  <c r="H364" s="1"/>
  <c r="I364" s="1"/>
  <c r="G365"/>
  <c r="H365"/>
  <c r="I365" s="1"/>
  <c r="G366"/>
  <c r="H366" s="1"/>
  <c r="I366"/>
  <c r="Y367"/>
  <c r="H367"/>
  <c r="I367" s="1"/>
  <c r="H368"/>
  <c r="I368" s="1"/>
  <c r="H369"/>
  <c r="I369" s="1"/>
  <c r="Y370"/>
  <c r="G370"/>
  <c r="H370"/>
  <c r="I370" s="1"/>
  <c r="G371"/>
  <c r="H371" s="1"/>
  <c r="I371" s="1"/>
  <c r="G372"/>
  <c r="H372"/>
  <c r="I372" s="1"/>
  <c r="J372"/>
  <c r="Y373"/>
  <c r="G373"/>
  <c r="H373"/>
  <c r="I373" s="1"/>
  <c r="G374"/>
  <c r="H374" s="1"/>
  <c r="I374" s="1"/>
  <c r="G375"/>
  <c r="H375"/>
  <c r="I375" s="1"/>
  <c r="J373"/>
  <c r="Y376"/>
  <c r="G376"/>
  <c r="H376"/>
  <c r="I376" s="1"/>
  <c r="G377"/>
  <c r="H377" s="1"/>
  <c r="I377" s="1"/>
  <c r="G378"/>
  <c r="H378"/>
  <c r="I378" s="1"/>
  <c r="Y379"/>
  <c r="G379"/>
  <c r="H379"/>
  <c r="I379" s="1"/>
  <c r="G380"/>
  <c r="H380" s="1"/>
  <c r="I380" s="1"/>
  <c r="G381"/>
  <c r="H381"/>
  <c r="I381" s="1"/>
  <c r="Y382"/>
  <c r="G382"/>
  <c r="H382"/>
  <c r="I382" s="1"/>
  <c r="G383"/>
  <c r="H383" s="1"/>
  <c r="I383" s="1"/>
  <c r="G384"/>
  <c r="H384"/>
  <c r="I384" s="1"/>
  <c r="Y385"/>
  <c r="G385"/>
  <c r="H385"/>
  <c r="I385" s="1"/>
  <c r="J385" s="1"/>
  <c r="G386"/>
  <c r="H386" s="1"/>
  <c r="I386"/>
  <c r="G387"/>
  <c r="H387"/>
  <c r="I387" s="1"/>
  <c r="Y388"/>
  <c r="G388"/>
  <c r="H388"/>
  <c r="I388" s="1"/>
  <c r="G389"/>
  <c r="H389" s="1"/>
  <c r="I389"/>
  <c r="G390"/>
  <c r="H390"/>
  <c r="I390" s="1"/>
  <c r="Y391"/>
  <c r="G391"/>
  <c r="H391"/>
  <c r="I391" s="1"/>
  <c r="G392"/>
  <c r="H392" s="1"/>
  <c r="I392"/>
  <c r="G393"/>
  <c r="H393"/>
  <c r="I393" s="1"/>
  <c r="J391"/>
  <c r="K391" s="1"/>
  <c r="J393"/>
  <c r="K393" s="1"/>
  <c r="L393"/>
  <c r="M393" s="1"/>
  <c r="Y394"/>
  <c r="G394"/>
  <c r="H394"/>
  <c r="I394" s="1"/>
  <c r="G395"/>
  <c r="H395" s="1"/>
  <c r="I395" s="1"/>
  <c r="G396"/>
  <c r="H396"/>
  <c r="I396" s="1"/>
  <c r="J396"/>
  <c r="Y397"/>
  <c r="G397"/>
  <c r="H397"/>
  <c r="I397" s="1"/>
  <c r="G398"/>
  <c r="H398" s="1"/>
  <c r="I398" s="1"/>
  <c r="G399"/>
  <c r="H399"/>
  <c r="I399" s="1"/>
  <c r="Y400"/>
  <c r="G400"/>
  <c r="H400"/>
  <c r="I400" s="1"/>
  <c r="G401"/>
  <c r="H401" s="1"/>
  <c r="I401"/>
  <c r="G402"/>
  <c r="H402"/>
  <c r="I402" s="1"/>
  <c r="Y403"/>
  <c r="G403"/>
  <c r="H403"/>
  <c r="I403" s="1"/>
  <c r="G404"/>
  <c r="H404" s="1"/>
  <c r="I404" s="1"/>
  <c r="G405"/>
  <c r="H405"/>
  <c r="I405" s="1"/>
  <c r="Y406"/>
  <c r="G406"/>
  <c r="H406" s="1"/>
  <c r="I406" s="1"/>
  <c r="G407"/>
  <c r="H407" s="1"/>
  <c r="I407" s="1"/>
  <c r="G408"/>
  <c r="H408" s="1"/>
  <c r="I408" s="1"/>
  <c r="Y409"/>
  <c r="G409"/>
  <c r="H409" s="1"/>
  <c r="I409" s="1"/>
  <c r="G410"/>
  <c r="H410"/>
  <c r="I410" s="1"/>
  <c r="G411"/>
  <c r="H411" s="1"/>
  <c r="I411" s="1"/>
  <c r="J410" s="1"/>
  <c r="Y412"/>
  <c r="G412"/>
  <c r="H412" s="1"/>
  <c r="I412"/>
  <c r="G413"/>
  <c r="H413"/>
  <c r="I413" s="1"/>
  <c r="G414"/>
  <c r="H414" s="1"/>
  <c r="I414" s="1"/>
  <c r="Y415"/>
  <c r="G415"/>
  <c r="H415" s="1"/>
  <c r="I415" s="1"/>
  <c r="G416"/>
  <c r="H416"/>
  <c r="I416" s="1"/>
  <c r="G417"/>
  <c r="H417" s="1"/>
  <c r="I417" s="1"/>
  <c r="J416"/>
  <c r="Y418"/>
  <c r="G418"/>
  <c r="H418" s="1"/>
  <c r="I418"/>
  <c r="G419"/>
  <c r="H419"/>
  <c r="I419" s="1"/>
  <c r="G420"/>
  <c r="H420" s="1"/>
  <c r="I420" s="1"/>
  <c r="Y421"/>
  <c r="G421"/>
  <c r="H421" s="1"/>
  <c r="I421" s="1"/>
  <c r="G422"/>
  <c r="H422"/>
  <c r="I422" s="1"/>
  <c r="G423"/>
  <c r="H423" s="1"/>
  <c r="I423" s="1"/>
  <c r="J422" s="1"/>
  <c r="Y424"/>
  <c r="G424"/>
  <c r="H424" s="1"/>
  <c r="I424"/>
  <c r="G425"/>
  <c r="H425"/>
  <c r="I425" s="1"/>
  <c r="G426"/>
  <c r="H426" s="1"/>
  <c r="I426" s="1"/>
  <c r="Y427"/>
  <c r="G427"/>
  <c r="H427" s="1"/>
  <c r="I427" s="1"/>
  <c r="G428"/>
  <c r="H428"/>
  <c r="I428" s="1"/>
  <c r="G429"/>
  <c r="H429" s="1"/>
  <c r="I429" s="1"/>
  <c r="J428" s="1"/>
  <c r="Y430"/>
  <c r="G430"/>
  <c r="H430"/>
  <c r="I430"/>
  <c r="G431"/>
  <c r="H431"/>
  <c r="I431"/>
  <c r="G432"/>
  <c r="H432" s="1"/>
  <c r="I432" s="1"/>
  <c r="Y433"/>
  <c r="G433"/>
  <c r="H433" s="1"/>
  <c r="I433" s="1"/>
  <c r="G434"/>
  <c r="H434"/>
  <c r="I434" s="1"/>
  <c r="G435"/>
  <c r="H435"/>
  <c r="I435"/>
  <c r="J434" s="1"/>
  <c r="Y436"/>
  <c r="G436"/>
  <c r="H436" s="1"/>
  <c r="I436" s="1"/>
  <c r="G437"/>
  <c r="H437"/>
  <c r="I437" s="1"/>
  <c r="G438"/>
  <c r="H438" s="1"/>
  <c r="I438" s="1"/>
  <c r="Y439"/>
  <c r="G439"/>
  <c r="H439" s="1"/>
  <c r="I439" s="1"/>
  <c r="G440"/>
  <c r="H440"/>
  <c r="I440" s="1"/>
  <c r="G441"/>
  <c r="H441"/>
  <c r="I441"/>
  <c r="J440"/>
  <c r="Y442"/>
  <c r="G442"/>
  <c r="H442" s="1"/>
  <c r="I442"/>
  <c r="G443"/>
  <c r="H443"/>
  <c r="I443" s="1"/>
  <c r="G444"/>
  <c r="H444" s="1"/>
  <c r="I444" s="1"/>
  <c r="Y445"/>
  <c r="G445"/>
  <c r="H445" s="1"/>
  <c r="I445" s="1"/>
  <c r="G446"/>
  <c r="H446"/>
  <c r="I446" s="1"/>
  <c r="G447"/>
  <c r="H447" s="1"/>
  <c r="I447" s="1"/>
  <c r="J446" s="1"/>
  <c r="Y448"/>
  <c r="G448"/>
  <c r="H448" s="1"/>
  <c r="I448"/>
  <c r="G449"/>
  <c r="H449"/>
  <c r="I449" s="1"/>
  <c r="G450"/>
  <c r="H450" s="1"/>
  <c r="I450" s="1"/>
  <c r="Y451"/>
  <c r="G451"/>
  <c r="H451" s="1"/>
  <c r="I451" s="1"/>
  <c r="G452"/>
  <c r="H452"/>
  <c r="I452" s="1"/>
  <c r="G453"/>
  <c r="H453" s="1"/>
  <c r="I453" s="1"/>
  <c r="J452"/>
  <c r="Y454"/>
  <c r="G454"/>
  <c r="H454" s="1"/>
  <c r="I454"/>
  <c r="G455"/>
  <c r="H455"/>
  <c r="I455" s="1"/>
  <c r="G456"/>
  <c r="H456" s="1"/>
  <c r="I456" s="1"/>
  <c r="Y457"/>
  <c r="G457"/>
  <c r="H457" s="1"/>
  <c r="I457" s="1"/>
  <c r="G458"/>
  <c r="H458"/>
  <c r="I458" s="1"/>
  <c r="G459"/>
  <c r="H459" s="1"/>
  <c r="I459" s="1"/>
  <c r="J458" s="1"/>
  <c r="Y460"/>
  <c r="G460"/>
  <c r="H460" s="1"/>
  <c r="I460"/>
  <c r="G461"/>
  <c r="H461"/>
  <c r="I461" s="1"/>
  <c r="G462"/>
  <c r="H462" s="1"/>
  <c r="I462" s="1"/>
  <c r="Y463"/>
  <c r="G463"/>
  <c r="H463" s="1"/>
  <c r="I463" s="1"/>
  <c r="G464"/>
  <c r="H464"/>
  <c r="I464" s="1"/>
  <c r="G465"/>
  <c r="H465" s="1"/>
  <c r="I465" s="1"/>
  <c r="J464"/>
  <c r="Y466"/>
  <c r="G466"/>
  <c r="H466" s="1"/>
  <c r="I466"/>
  <c r="G467"/>
  <c r="H467"/>
  <c r="I467" s="1"/>
  <c r="G468"/>
  <c r="H468" s="1"/>
  <c r="I468" s="1"/>
  <c r="Y469"/>
  <c r="G469"/>
  <c r="H469" s="1"/>
  <c r="I469" s="1"/>
  <c r="G470"/>
  <c r="H470"/>
  <c r="I470" s="1"/>
  <c r="G471"/>
  <c r="H471" s="1"/>
  <c r="I471" s="1"/>
  <c r="J470" s="1"/>
  <c r="Y472"/>
  <c r="G472"/>
  <c r="H472" s="1"/>
  <c r="I472"/>
  <c r="G473"/>
  <c r="H473"/>
  <c r="I473" s="1"/>
  <c r="G474"/>
  <c r="H474" s="1"/>
  <c r="I474" s="1"/>
  <c r="Y475"/>
  <c r="G475"/>
  <c r="H475" s="1"/>
  <c r="I475" s="1"/>
  <c r="G476"/>
  <c r="H476"/>
  <c r="I476" s="1"/>
  <c r="G477"/>
  <c r="H477" s="1"/>
  <c r="I477" s="1"/>
  <c r="J476"/>
  <c r="Y478"/>
  <c r="G478"/>
  <c r="H478" s="1"/>
  <c r="I478"/>
  <c r="G479"/>
  <c r="H479"/>
  <c r="I479" s="1"/>
  <c r="G480"/>
  <c r="H480" s="1"/>
  <c r="I480" s="1"/>
  <c r="Y481"/>
  <c r="G481"/>
  <c r="H481" s="1"/>
  <c r="I481" s="1"/>
  <c r="G482"/>
  <c r="H482"/>
  <c r="I482" s="1"/>
  <c r="G483"/>
  <c r="H483" s="1"/>
  <c r="I483" s="1"/>
  <c r="J482" s="1"/>
  <c r="Y484"/>
  <c r="G484"/>
  <c r="H484" s="1"/>
  <c r="I484"/>
  <c r="G485"/>
  <c r="H485"/>
  <c r="I485" s="1"/>
  <c r="G486"/>
  <c r="H486" s="1"/>
  <c r="I486" s="1"/>
  <c r="Y487"/>
  <c r="G487"/>
  <c r="H487" s="1"/>
  <c r="I487" s="1"/>
  <c r="G488"/>
  <c r="H488"/>
  <c r="I488" s="1"/>
  <c r="G489"/>
  <c r="H489" s="1"/>
  <c r="I489" s="1"/>
  <c r="J488"/>
  <c r="Y490"/>
  <c r="G490"/>
  <c r="H490" s="1"/>
  <c r="I490"/>
  <c r="G491"/>
  <c r="H491"/>
  <c r="I491" s="1"/>
  <c r="G492"/>
  <c r="H492" s="1"/>
  <c r="I492" s="1"/>
  <c r="Y493"/>
  <c r="G493"/>
  <c r="H493" s="1"/>
  <c r="I493" s="1"/>
  <c r="G494"/>
  <c r="H494"/>
  <c r="I494" s="1"/>
  <c r="G495"/>
  <c r="H495" s="1"/>
  <c r="I495" s="1"/>
  <c r="J494" s="1"/>
  <c r="Y496"/>
  <c r="G496"/>
  <c r="H496" s="1"/>
  <c r="I496"/>
  <c r="G497"/>
  <c r="H497"/>
  <c r="I497" s="1"/>
  <c r="G498"/>
  <c r="H498" s="1"/>
  <c r="I498"/>
  <c r="Y499"/>
  <c r="G499"/>
  <c r="H499" s="1"/>
  <c r="I499" s="1"/>
  <c r="G500"/>
  <c r="H500"/>
  <c r="I500" s="1"/>
  <c r="G501"/>
  <c r="H501" s="1"/>
  <c r="I501" s="1"/>
  <c r="Y502"/>
  <c r="G502"/>
  <c r="H502" s="1"/>
  <c r="I502" s="1"/>
  <c r="G503"/>
  <c r="H503"/>
  <c r="I503" s="1"/>
  <c r="G504"/>
  <c r="H504" s="1"/>
  <c r="I504" s="1"/>
  <c r="Y505"/>
  <c r="G505"/>
  <c r="H505" s="1"/>
  <c r="I505" s="1"/>
  <c r="G506"/>
  <c r="H506"/>
  <c r="I506" s="1"/>
  <c r="G507"/>
  <c r="H507" s="1"/>
  <c r="I507" s="1"/>
  <c r="Y508"/>
  <c r="G508"/>
  <c r="H508" s="1"/>
  <c r="I508" s="1"/>
  <c r="J509" s="1"/>
  <c r="G509"/>
  <c r="H509"/>
  <c r="I509" s="1"/>
  <c r="G510"/>
  <c r="H510" s="1"/>
  <c r="I510" s="1"/>
  <c r="Y511"/>
  <c r="G511"/>
  <c r="H511" s="1"/>
  <c r="I511" s="1"/>
  <c r="G512"/>
  <c r="H512"/>
  <c r="I512" s="1"/>
  <c r="G513"/>
  <c r="H513" s="1"/>
  <c r="I513" s="1"/>
  <c r="Y514"/>
  <c r="G514"/>
  <c r="H514" s="1"/>
  <c r="I514" s="1"/>
  <c r="G515"/>
  <c r="H515"/>
  <c r="I515" s="1"/>
  <c r="G516"/>
  <c r="H516" s="1"/>
  <c r="I516"/>
  <c r="Y517"/>
  <c r="G517"/>
  <c r="H517" s="1"/>
  <c r="I517" s="1"/>
  <c r="G518"/>
  <c r="H518"/>
  <c r="I518" s="1"/>
  <c r="G519"/>
  <c r="H519" s="1"/>
  <c r="I519" s="1"/>
  <c r="Y520"/>
  <c r="G520"/>
  <c r="H520" s="1"/>
  <c r="I520" s="1"/>
  <c r="G521"/>
  <c r="H521"/>
  <c r="I521" s="1"/>
  <c r="G522"/>
  <c r="H522" s="1"/>
  <c r="I522"/>
  <c r="Y523"/>
  <c r="G523"/>
  <c r="H523" s="1"/>
  <c r="I523" s="1"/>
  <c r="G524"/>
  <c r="H524"/>
  <c r="I524" s="1"/>
  <c r="G525"/>
  <c r="H525" s="1"/>
  <c r="I525" s="1"/>
  <c r="Y526"/>
  <c r="G526"/>
  <c r="H526" s="1"/>
  <c r="I526" s="1"/>
  <c r="J527" s="1"/>
  <c r="G527"/>
  <c r="H527"/>
  <c r="I527" s="1"/>
  <c r="G528"/>
  <c r="H528" s="1"/>
  <c r="I528"/>
  <c r="Y529"/>
  <c r="G529"/>
  <c r="H529" s="1"/>
  <c r="I529" s="1"/>
  <c r="G530"/>
  <c r="H530"/>
  <c r="I530" s="1"/>
  <c r="G531"/>
  <c r="H531" s="1"/>
  <c r="I531" s="1"/>
  <c r="Y532"/>
  <c r="G532"/>
  <c r="H532" s="1"/>
  <c r="I532" s="1"/>
  <c r="J533" s="1"/>
  <c r="G533"/>
  <c r="H533"/>
  <c r="I533" s="1"/>
  <c r="G534"/>
  <c r="H534" s="1"/>
  <c r="I534"/>
  <c r="Y535"/>
  <c r="G535"/>
  <c r="H535" s="1"/>
  <c r="I535" s="1"/>
  <c r="G536"/>
  <c r="H536"/>
  <c r="I536" s="1"/>
  <c r="G537"/>
  <c r="H537" s="1"/>
  <c r="I537" s="1"/>
  <c r="Y538"/>
  <c r="G538"/>
  <c r="H538" s="1"/>
  <c r="I538" s="1"/>
  <c r="G539"/>
  <c r="H539"/>
  <c r="I539" s="1"/>
  <c r="G540"/>
  <c r="H540" s="1"/>
  <c r="I540"/>
  <c r="Y541"/>
  <c r="G541"/>
  <c r="H541" s="1"/>
  <c r="I541" s="1"/>
  <c r="G542"/>
  <c r="H542"/>
  <c r="I542" s="1"/>
  <c r="G543"/>
  <c r="H543" s="1"/>
  <c r="I543" s="1"/>
  <c r="Y544"/>
  <c r="G544"/>
  <c r="H544" s="1"/>
  <c r="I544" s="1"/>
  <c r="G545"/>
  <c r="H545"/>
  <c r="I545" s="1"/>
  <c r="G546"/>
  <c r="H546" s="1"/>
  <c r="I546"/>
  <c r="Y547"/>
  <c r="G547"/>
  <c r="H547" s="1"/>
  <c r="I547" s="1"/>
  <c r="G548"/>
  <c r="H548"/>
  <c r="I548" s="1"/>
  <c r="G549"/>
  <c r="H549" s="1"/>
  <c r="I549" s="1"/>
  <c r="Y550"/>
  <c r="G550"/>
  <c r="H550" s="1"/>
  <c r="I550" s="1"/>
  <c r="J551" s="1"/>
  <c r="G551"/>
  <c r="H551"/>
  <c r="I551" s="1"/>
  <c r="G552"/>
  <c r="H552" s="1"/>
  <c r="I552"/>
  <c r="Y553"/>
  <c r="G553"/>
  <c r="H553" s="1"/>
  <c r="I553" s="1"/>
  <c r="G554"/>
  <c r="H554"/>
  <c r="I554" s="1"/>
  <c r="G555"/>
  <c r="H555" s="1"/>
  <c r="I555" s="1"/>
  <c r="Y556"/>
  <c r="G556"/>
  <c r="H556" s="1"/>
  <c r="I556" s="1"/>
  <c r="J557" s="1"/>
  <c r="G557"/>
  <c r="H557"/>
  <c r="I557" s="1"/>
  <c r="G558"/>
  <c r="H558" s="1"/>
  <c r="I558"/>
  <c r="Y559"/>
  <c r="G559"/>
  <c r="H559" s="1"/>
  <c r="I559" s="1"/>
  <c r="G560"/>
  <c r="H560"/>
  <c r="I560" s="1"/>
  <c r="G561"/>
  <c r="H561" s="1"/>
  <c r="I561" s="1"/>
  <c r="Y562"/>
  <c r="G562"/>
  <c r="H562" s="1"/>
  <c r="I562" s="1"/>
  <c r="G563"/>
  <c r="H563"/>
  <c r="I563" s="1"/>
  <c r="G564"/>
  <c r="H564" s="1"/>
  <c r="I564"/>
  <c r="Y565"/>
  <c r="G565"/>
  <c r="H565" s="1"/>
  <c r="I565" s="1"/>
  <c r="G566"/>
  <c r="H566"/>
  <c r="I566" s="1"/>
  <c r="G567"/>
  <c r="H567" s="1"/>
  <c r="I567" s="1"/>
  <c r="Y568"/>
  <c r="G568"/>
  <c r="H568" s="1"/>
  <c r="I568" s="1"/>
  <c r="G569"/>
  <c r="H569"/>
  <c r="I569" s="1"/>
  <c r="G570"/>
  <c r="H570" s="1"/>
  <c r="I570"/>
  <c r="Y571"/>
  <c r="G571"/>
  <c r="H571" s="1"/>
  <c r="I571" s="1"/>
  <c r="G572"/>
  <c r="H572"/>
  <c r="I572" s="1"/>
  <c r="G573"/>
  <c r="H573" s="1"/>
  <c r="I573" s="1"/>
  <c r="Y574"/>
  <c r="G574"/>
  <c r="H574" s="1"/>
  <c r="I574" s="1"/>
  <c r="J575" s="1"/>
  <c r="G575"/>
  <c r="H575"/>
  <c r="I575" s="1"/>
  <c r="G576"/>
  <c r="H576" s="1"/>
  <c r="I576"/>
  <c r="Y577"/>
  <c r="G577"/>
  <c r="H577" s="1"/>
  <c r="I577" s="1"/>
  <c r="G578"/>
  <c r="H578"/>
  <c r="I578" s="1"/>
  <c r="G579"/>
  <c r="H579" s="1"/>
  <c r="I579" s="1"/>
  <c r="Y580"/>
  <c r="G580"/>
  <c r="H580" s="1"/>
  <c r="I580" s="1"/>
  <c r="J581" s="1"/>
  <c r="G581"/>
  <c r="H581"/>
  <c r="I581" s="1"/>
  <c r="G582"/>
  <c r="H582" s="1"/>
  <c r="I582"/>
  <c r="Y583"/>
  <c r="G583"/>
  <c r="H583" s="1"/>
  <c r="I583" s="1"/>
  <c r="G584"/>
  <c r="H584"/>
  <c r="I584" s="1"/>
  <c r="G585"/>
  <c r="H585" s="1"/>
  <c r="I585" s="1"/>
  <c r="Y586"/>
  <c r="G586"/>
  <c r="H586" s="1"/>
  <c r="I586" s="1"/>
  <c r="G587"/>
  <c r="H587"/>
  <c r="I587" s="1"/>
  <c r="G588"/>
  <c r="H588" s="1"/>
  <c r="I588"/>
  <c r="Y589"/>
  <c r="G589"/>
  <c r="H589" s="1"/>
  <c r="I589" s="1"/>
  <c r="G590"/>
  <c r="H590"/>
  <c r="I590" s="1"/>
  <c r="G591"/>
  <c r="H591" s="1"/>
  <c r="I591" s="1"/>
  <c r="Y592"/>
  <c r="G592"/>
  <c r="H592" s="1"/>
  <c r="I592" s="1"/>
  <c r="G593"/>
  <c r="H593"/>
  <c r="I593" s="1"/>
  <c r="G594"/>
  <c r="H594" s="1"/>
  <c r="I594"/>
  <c r="Y595"/>
  <c r="G595"/>
  <c r="H595" s="1"/>
  <c r="I595" s="1"/>
  <c r="G596"/>
  <c r="H596"/>
  <c r="I596" s="1"/>
  <c r="G597"/>
  <c r="H597" s="1"/>
  <c r="I597" s="1"/>
  <c r="Y598"/>
  <c r="G598"/>
  <c r="H598" s="1"/>
  <c r="I598" s="1"/>
  <c r="J599" s="1"/>
  <c r="G599"/>
  <c r="H599"/>
  <c r="I599" s="1"/>
  <c r="G600"/>
  <c r="H600" s="1"/>
  <c r="I600"/>
  <c r="Y601"/>
  <c r="G601"/>
  <c r="H601" s="1"/>
  <c r="I601" s="1"/>
  <c r="G602"/>
  <c r="H602"/>
  <c r="I602" s="1"/>
  <c r="G603"/>
  <c r="H603" s="1"/>
  <c r="I603" s="1"/>
  <c r="Y604"/>
  <c r="G604"/>
  <c r="H604" s="1"/>
  <c r="I604" s="1"/>
  <c r="J605" s="1"/>
  <c r="G605"/>
  <c r="H605"/>
  <c r="I605" s="1"/>
  <c r="G606"/>
  <c r="H606" s="1"/>
  <c r="I606"/>
  <c r="Y607"/>
  <c r="G607"/>
  <c r="H607" s="1"/>
  <c r="I607" s="1"/>
  <c r="G608"/>
  <c r="H608"/>
  <c r="I608" s="1"/>
  <c r="G609"/>
  <c r="H609" s="1"/>
  <c r="I609" s="1"/>
  <c r="Y610"/>
  <c r="G610"/>
  <c r="H610" s="1"/>
  <c r="I610" s="1"/>
  <c r="G611"/>
  <c r="H611"/>
  <c r="I611" s="1"/>
  <c r="G612"/>
  <c r="H612" s="1"/>
  <c r="I612"/>
  <c r="Y613"/>
  <c r="G613"/>
  <c r="H613" s="1"/>
  <c r="I613" s="1"/>
  <c r="G614"/>
  <c r="H614"/>
  <c r="I614" s="1"/>
  <c r="G615"/>
  <c r="H615" s="1"/>
  <c r="I615" s="1"/>
  <c r="Y616"/>
  <c r="G616"/>
  <c r="H616" s="1"/>
  <c r="I616" s="1"/>
  <c r="G617"/>
  <c r="H617"/>
  <c r="I617" s="1"/>
  <c r="G618"/>
  <c r="H618" s="1"/>
  <c r="I618"/>
  <c r="Y619"/>
  <c r="G619"/>
  <c r="H619" s="1"/>
  <c r="I619" s="1"/>
  <c r="G620"/>
  <c r="H620"/>
  <c r="I620" s="1"/>
  <c r="G621"/>
  <c r="H621" s="1"/>
  <c r="I621" s="1"/>
  <c r="Y622"/>
  <c r="G622"/>
  <c r="H622" s="1"/>
  <c r="I622" s="1"/>
  <c r="J623" s="1"/>
  <c r="G623"/>
  <c r="H623"/>
  <c r="I623" s="1"/>
  <c r="G624"/>
  <c r="H624" s="1"/>
  <c r="I624"/>
  <c r="Y625"/>
  <c r="G625"/>
  <c r="H625" s="1"/>
  <c r="I625" s="1"/>
  <c r="G626"/>
  <c r="H626"/>
  <c r="I626" s="1"/>
  <c r="G627"/>
  <c r="H627" s="1"/>
  <c r="I627" s="1"/>
  <c r="Y628"/>
  <c r="G628"/>
  <c r="H628" s="1"/>
  <c r="I628" s="1"/>
  <c r="J629" s="1"/>
  <c r="G629"/>
  <c r="H629"/>
  <c r="I629" s="1"/>
  <c r="G630"/>
  <c r="H630" s="1"/>
  <c r="I630"/>
  <c r="Y631"/>
  <c r="G631"/>
  <c r="H631" s="1"/>
  <c r="I631" s="1"/>
  <c r="G632"/>
  <c r="H632"/>
  <c r="I632" s="1"/>
  <c r="G633"/>
  <c r="H633" s="1"/>
  <c r="I633" s="1"/>
  <c r="Y634"/>
  <c r="G634"/>
  <c r="H634" s="1"/>
  <c r="I634" s="1"/>
  <c r="G635"/>
  <c r="H635"/>
  <c r="I635" s="1"/>
  <c r="G636"/>
  <c r="H636" s="1"/>
  <c r="I636"/>
  <c r="Y637"/>
  <c r="G637"/>
  <c r="H637" s="1"/>
  <c r="I637" s="1"/>
  <c r="G638"/>
  <c r="H638"/>
  <c r="I638" s="1"/>
  <c r="G639"/>
  <c r="H639" s="1"/>
  <c r="I639" s="1"/>
  <c r="Y640"/>
  <c r="G640"/>
  <c r="H640" s="1"/>
  <c r="I640" s="1"/>
  <c r="G641"/>
  <c r="H641"/>
  <c r="I641" s="1"/>
  <c r="G642"/>
  <c r="H642" s="1"/>
  <c r="I642"/>
  <c r="Y643"/>
  <c r="G643"/>
  <c r="H643" s="1"/>
  <c r="I643" s="1"/>
  <c r="G644"/>
  <c r="H644"/>
  <c r="I644" s="1"/>
  <c r="G645"/>
  <c r="H645" s="1"/>
  <c r="I645" s="1"/>
  <c r="Y646"/>
  <c r="G646"/>
  <c r="H646" s="1"/>
  <c r="I646" s="1"/>
  <c r="J647" s="1"/>
  <c r="G647"/>
  <c r="H647"/>
  <c r="I647" s="1"/>
  <c r="G648"/>
  <c r="H648" s="1"/>
  <c r="I648"/>
  <c r="Y649"/>
  <c r="G649"/>
  <c r="H649" s="1"/>
  <c r="I649" s="1"/>
  <c r="G650"/>
  <c r="H650"/>
  <c r="I650" s="1"/>
  <c r="G651"/>
  <c r="H651" s="1"/>
  <c r="I651" s="1"/>
  <c r="Y652"/>
  <c r="G652"/>
  <c r="H652" s="1"/>
  <c r="I652" s="1"/>
  <c r="G653"/>
  <c r="H653"/>
  <c r="I653" s="1"/>
  <c r="G654"/>
  <c r="H654" s="1"/>
  <c r="I654"/>
  <c r="Y655"/>
  <c r="G655"/>
  <c r="H655" s="1"/>
  <c r="I655" s="1"/>
  <c r="G656"/>
  <c r="H656"/>
  <c r="I656" s="1"/>
  <c r="G657"/>
  <c r="H657" s="1"/>
  <c r="I657" s="1"/>
  <c r="Y658"/>
  <c r="G658"/>
  <c r="H658" s="1"/>
  <c r="I658" s="1"/>
  <c r="G659"/>
  <c r="H659"/>
  <c r="I659" s="1"/>
  <c r="G660"/>
  <c r="H660" s="1"/>
  <c r="I660"/>
  <c r="Y661"/>
  <c r="G661"/>
  <c r="H661" s="1"/>
  <c r="I661" s="1"/>
  <c r="G662"/>
  <c r="H662"/>
  <c r="I662" s="1"/>
  <c r="G663"/>
  <c r="H663" s="1"/>
  <c r="I663" s="1"/>
  <c r="Y664"/>
  <c r="G664"/>
  <c r="H664" s="1"/>
  <c r="I664" s="1"/>
  <c r="G665"/>
  <c r="H665"/>
  <c r="I665" s="1"/>
  <c r="G666"/>
  <c r="H666" s="1"/>
  <c r="I666"/>
  <c r="Y667"/>
  <c r="G667"/>
  <c r="H667" s="1"/>
  <c r="I667" s="1"/>
  <c r="G668"/>
  <c r="H668"/>
  <c r="I668" s="1"/>
  <c r="G669"/>
  <c r="H669" s="1"/>
  <c r="I669" s="1"/>
  <c r="Y670"/>
  <c r="G670"/>
  <c r="H670" s="1"/>
  <c r="I670" s="1"/>
  <c r="J671" s="1"/>
  <c r="G671"/>
  <c r="H671"/>
  <c r="I671" s="1"/>
  <c r="G672"/>
  <c r="H672" s="1"/>
  <c r="I672"/>
  <c r="Y673"/>
  <c r="G673"/>
  <c r="H673" s="1"/>
  <c r="I673" s="1"/>
  <c r="G674"/>
  <c r="H674"/>
  <c r="I674" s="1"/>
  <c r="G675"/>
  <c r="H675" s="1"/>
  <c r="I675" s="1"/>
  <c r="Y676"/>
  <c r="G676"/>
  <c r="H676" s="1"/>
  <c r="I676" s="1"/>
  <c r="G677"/>
  <c r="H677"/>
  <c r="I677" s="1"/>
  <c r="G678"/>
  <c r="H678" s="1"/>
  <c r="I678"/>
  <c r="Y679"/>
  <c r="G679"/>
  <c r="H679" s="1"/>
  <c r="I679" s="1"/>
  <c r="G680"/>
  <c r="H680"/>
  <c r="I680" s="1"/>
  <c r="G681"/>
  <c r="H681" s="1"/>
  <c r="I681" s="1"/>
  <c r="Y682"/>
  <c r="G682"/>
  <c r="H682" s="1"/>
  <c r="I682" s="1"/>
  <c r="G683"/>
  <c r="H683"/>
  <c r="I683" s="1"/>
  <c r="G684"/>
  <c r="H684" s="1"/>
  <c r="I684"/>
  <c r="Y685"/>
  <c r="G685"/>
  <c r="H685" s="1"/>
  <c r="I685" s="1"/>
  <c r="G686"/>
  <c r="H686"/>
  <c r="I686" s="1"/>
  <c r="G687"/>
  <c r="H687" s="1"/>
  <c r="I687" s="1"/>
  <c r="Y688"/>
  <c r="G688"/>
  <c r="H688" s="1"/>
  <c r="I688" s="1"/>
  <c r="G689"/>
  <c r="H689"/>
  <c r="I689" s="1"/>
  <c r="G690"/>
  <c r="H690" s="1"/>
  <c r="I690"/>
  <c r="Y691"/>
  <c r="G691"/>
  <c r="H691" s="1"/>
  <c r="I691" s="1"/>
  <c r="G692"/>
  <c r="H692"/>
  <c r="I692" s="1"/>
  <c r="G693"/>
  <c r="H693" s="1"/>
  <c r="I693" s="1"/>
  <c r="Y694"/>
  <c r="G694"/>
  <c r="H694" s="1"/>
  <c r="I694" s="1"/>
  <c r="J695" s="1"/>
  <c r="G695"/>
  <c r="H695"/>
  <c r="I695" s="1"/>
  <c r="G696"/>
  <c r="H696" s="1"/>
  <c r="I696"/>
  <c r="Y697"/>
  <c r="G697"/>
  <c r="H697" s="1"/>
  <c r="I697" s="1"/>
  <c r="G698"/>
  <c r="H698"/>
  <c r="I698" s="1"/>
  <c r="G699"/>
  <c r="H699" s="1"/>
  <c r="I699" s="1"/>
  <c r="Y700"/>
  <c r="G700"/>
  <c r="H700" s="1"/>
  <c r="I700" s="1"/>
  <c r="G701"/>
  <c r="H701"/>
  <c r="I701" s="1"/>
  <c r="G702"/>
  <c r="H702" s="1"/>
  <c r="I702"/>
  <c r="Y703"/>
  <c r="G703"/>
  <c r="H703" s="1"/>
  <c r="I703" s="1"/>
  <c r="G704"/>
  <c r="H704"/>
  <c r="I704" s="1"/>
  <c r="G705"/>
  <c r="H705" s="1"/>
  <c r="I705" s="1"/>
  <c r="Y706"/>
  <c r="G706"/>
  <c r="H706" s="1"/>
  <c r="I706" s="1"/>
  <c r="G707"/>
  <c r="H707"/>
  <c r="I707" s="1"/>
  <c r="G708"/>
  <c r="H708" s="1"/>
  <c r="I708" s="1"/>
  <c r="Y709"/>
  <c r="G709"/>
  <c r="H709" s="1"/>
  <c r="I709"/>
  <c r="G710"/>
  <c r="H710"/>
  <c r="I710" s="1"/>
  <c r="J710" s="1"/>
  <c r="G711"/>
  <c r="H711" s="1"/>
  <c r="I711"/>
  <c r="AB712"/>
  <c r="AB713" s="1"/>
  <c r="G487" i="30"/>
  <c r="G488"/>
  <c r="G489"/>
  <c r="Y328"/>
  <c r="H328"/>
  <c r="I328" s="1"/>
  <c r="H329"/>
  <c r="I329" s="1"/>
  <c r="H330"/>
  <c r="I330" s="1"/>
  <c r="G61"/>
  <c r="H61" s="1"/>
  <c r="I61" s="1"/>
  <c r="Y19"/>
  <c r="G19"/>
  <c r="H19" s="1"/>
  <c r="I19" s="1"/>
  <c r="G20"/>
  <c r="H20" s="1"/>
  <c r="I20" s="1"/>
  <c r="G21"/>
  <c r="H21" s="1"/>
  <c r="I21" s="1"/>
  <c r="E49" i="8"/>
  <c r="E54"/>
  <c r="E43"/>
  <c r="E42"/>
  <c r="E26"/>
  <c r="E31" s="1"/>
  <c r="E20"/>
  <c r="E19"/>
  <c r="I20" i="6"/>
  <c r="Y19"/>
  <c r="G19"/>
  <c r="G16"/>
  <c r="Y16"/>
  <c r="G13"/>
  <c r="H14" s="1"/>
  <c r="I14" s="1"/>
  <c r="Y13"/>
  <c r="G10"/>
  <c r="H11" s="1"/>
  <c r="I11" s="1"/>
  <c r="Y10"/>
  <c r="Y9" i="3"/>
  <c r="G9"/>
  <c r="H10" s="1"/>
  <c r="I10" s="1"/>
  <c r="Y12"/>
  <c r="G12"/>
  <c r="H13" s="1"/>
  <c r="I13" s="1"/>
  <c r="Y15"/>
  <c r="G15"/>
  <c r="Y18"/>
  <c r="G18"/>
  <c r="H19" s="1"/>
  <c r="I19" s="1"/>
  <c r="Y21"/>
  <c r="G21"/>
  <c r="Y24"/>
  <c r="G24"/>
  <c r="H25" s="1"/>
  <c r="I25" s="1"/>
  <c r="Y27"/>
  <c r="G27"/>
  <c r="Y30"/>
  <c r="G30"/>
  <c r="H31" s="1"/>
  <c r="I31" s="1"/>
  <c r="Y33"/>
  <c r="G33"/>
  <c r="Y36"/>
  <c r="G36"/>
  <c r="H37" s="1"/>
  <c r="I37" s="1"/>
  <c r="Y39"/>
  <c r="G39"/>
  <c r="Y42"/>
  <c r="G42"/>
  <c r="H43" s="1"/>
  <c r="I43" s="1"/>
  <c r="Y45"/>
  <c r="G45"/>
  <c r="Y48"/>
  <c r="G48"/>
  <c r="H49" s="1"/>
  <c r="I49" s="1"/>
  <c r="Y51"/>
  <c r="G51"/>
  <c r="Y54"/>
  <c r="G54"/>
  <c r="H55" s="1"/>
  <c r="I55" s="1"/>
  <c r="Y57"/>
  <c r="G57"/>
  <c r="Y60"/>
  <c r="G60"/>
  <c r="H61" s="1"/>
  <c r="I61" s="1"/>
  <c r="Y63"/>
  <c r="G63"/>
  <c r="Y66"/>
  <c r="G66"/>
  <c r="Y69"/>
  <c r="G69"/>
  <c r="Y72"/>
  <c r="G72"/>
  <c r="Y75"/>
  <c r="G75"/>
  <c r="Y78"/>
  <c r="G78"/>
  <c r="Y81"/>
  <c r="G81"/>
  <c r="Y84"/>
  <c r="G84"/>
  <c r="Y87"/>
  <c r="G87"/>
  <c r="Y90"/>
  <c r="G90"/>
  <c r="Y93"/>
  <c r="G93"/>
  <c r="Y96"/>
  <c r="G96"/>
  <c r="Y99"/>
  <c r="G99"/>
  <c r="Y102"/>
  <c r="G102"/>
  <c r="Y105"/>
  <c r="G105"/>
  <c r="Y108"/>
  <c r="G108"/>
  <c r="Y111"/>
  <c r="G111"/>
  <c r="Y114"/>
  <c r="G114"/>
  <c r="Y117"/>
  <c r="G117"/>
  <c r="Y120"/>
  <c r="G120"/>
  <c r="Y123"/>
  <c r="G123"/>
  <c r="Y126"/>
  <c r="G126"/>
  <c r="Y129"/>
  <c r="G129"/>
  <c r="Y132"/>
  <c r="G132"/>
  <c r="H133" s="1"/>
  <c r="I133" s="1"/>
  <c r="Y135"/>
  <c r="G135"/>
  <c r="H136" s="1"/>
  <c r="I136" s="1"/>
  <c r="Y138"/>
  <c r="G138"/>
  <c r="Y141"/>
  <c r="G141"/>
  <c r="H142" s="1"/>
  <c r="I142" s="1"/>
  <c r="Y144"/>
  <c r="G144"/>
  <c r="Y147"/>
  <c r="G147"/>
  <c r="H148" s="1"/>
  <c r="I148" s="1"/>
  <c r="Y150"/>
  <c r="G150"/>
  <c r="Y153"/>
  <c r="G153"/>
  <c r="H154" s="1"/>
  <c r="I154" s="1"/>
  <c r="Y156"/>
  <c r="G156"/>
  <c r="H157" s="1"/>
  <c r="I157" s="1"/>
  <c r="H158"/>
  <c r="I158" s="1"/>
  <c r="Y159"/>
  <c r="G159"/>
  <c r="Y162"/>
  <c r="G162"/>
  <c r="H164" s="1"/>
  <c r="I164" s="1"/>
  <c r="Y165"/>
  <c r="G165"/>
  <c r="Y168"/>
  <c r="G168"/>
  <c r="H168" s="1"/>
  <c r="I168" s="1"/>
  <c r="Y171"/>
  <c r="G171"/>
  <c r="Y10" i="30"/>
  <c r="G10"/>
  <c r="H10" s="1"/>
  <c r="I10" s="1"/>
  <c r="G11"/>
  <c r="H11" s="1"/>
  <c r="I11" s="1"/>
  <c r="G12"/>
  <c r="H12" s="1"/>
  <c r="I12" s="1"/>
  <c r="Y13"/>
  <c r="G13"/>
  <c r="H13" s="1"/>
  <c r="I13" s="1"/>
  <c r="G14"/>
  <c r="H14" s="1"/>
  <c r="I14" s="1"/>
  <c r="G15"/>
  <c r="H15" s="1"/>
  <c r="I15" s="1"/>
  <c r="J15" s="1"/>
  <c r="Y16"/>
  <c r="G16"/>
  <c r="H16" s="1"/>
  <c r="I16" s="1"/>
  <c r="G17"/>
  <c r="H17" s="1"/>
  <c r="I17" s="1"/>
  <c r="G18"/>
  <c r="H18" s="1"/>
  <c r="I18" s="1"/>
  <c r="Y22"/>
  <c r="G22"/>
  <c r="H22"/>
  <c r="I22" s="1"/>
  <c r="G23"/>
  <c r="H23" s="1"/>
  <c r="I23" s="1"/>
  <c r="G24"/>
  <c r="H24" s="1"/>
  <c r="I24" s="1"/>
  <c r="Y25"/>
  <c r="G25"/>
  <c r="H25" s="1"/>
  <c r="I25" s="1"/>
  <c r="G26"/>
  <c r="H26" s="1"/>
  <c r="I26" s="1"/>
  <c r="G27"/>
  <c r="H27" s="1"/>
  <c r="I27" s="1"/>
  <c r="Y28"/>
  <c r="G28"/>
  <c r="H28" s="1"/>
  <c r="I28" s="1"/>
  <c r="G29"/>
  <c r="H29" s="1"/>
  <c r="I29" s="1"/>
  <c r="G30"/>
  <c r="H30" s="1"/>
  <c r="I30" s="1"/>
  <c r="J30" s="1"/>
  <c r="Y31"/>
  <c r="G31"/>
  <c r="H31" s="1"/>
  <c r="I31" s="1"/>
  <c r="J32" s="1"/>
  <c r="G32"/>
  <c r="H32" s="1"/>
  <c r="I32" s="1"/>
  <c r="G33"/>
  <c r="H33" s="1"/>
  <c r="I33" s="1"/>
  <c r="Y34"/>
  <c r="G34"/>
  <c r="H34" s="1"/>
  <c r="I34" s="1"/>
  <c r="G35"/>
  <c r="H35" s="1"/>
  <c r="I35" s="1"/>
  <c r="G36"/>
  <c r="H36" s="1"/>
  <c r="I36" s="1"/>
  <c r="Y37"/>
  <c r="G37"/>
  <c r="H37" s="1"/>
  <c r="I37" s="1"/>
  <c r="G38"/>
  <c r="H38" s="1"/>
  <c r="I38" s="1"/>
  <c r="G39"/>
  <c r="H39" s="1"/>
  <c r="I39" s="1"/>
  <c r="Y40"/>
  <c r="G40"/>
  <c r="H40" s="1"/>
  <c r="I40" s="1"/>
  <c r="G41"/>
  <c r="H41" s="1"/>
  <c r="I41" s="1"/>
  <c r="G42"/>
  <c r="H42" s="1"/>
  <c r="I42" s="1"/>
  <c r="Y43"/>
  <c r="G43"/>
  <c r="H43" s="1"/>
  <c r="I43" s="1"/>
  <c r="G44"/>
  <c r="H44" s="1"/>
  <c r="I44" s="1"/>
  <c r="J44" s="1"/>
  <c r="G45"/>
  <c r="H45" s="1"/>
  <c r="I45" s="1"/>
  <c r="Y46"/>
  <c r="H46"/>
  <c r="I46" s="1"/>
  <c r="G47"/>
  <c r="H47" s="1"/>
  <c r="I47" s="1"/>
  <c r="G48"/>
  <c r="H48" s="1"/>
  <c r="I48" s="1"/>
  <c r="Y49"/>
  <c r="G49"/>
  <c r="H49" s="1"/>
  <c r="I49" s="1"/>
  <c r="G50"/>
  <c r="H50" s="1"/>
  <c r="I50" s="1"/>
  <c r="G51"/>
  <c r="H51" s="1"/>
  <c r="I51" s="1"/>
  <c r="Y52"/>
  <c r="G52"/>
  <c r="H52" s="1"/>
  <c r="I52" s="1"/>
  <c r="G53"/>
  <c r="H53" s="1"/>
  <c r="I53" s="1"/>
  <c r="G54"/>
  <c r="H54" s="1"/>
  <c r="I54" s="1"/>
  <c r="Y55"/>
  <c r="G55"/>
  <c r="H55" s="1"/>
  <c r="I55" s="1"/>
  <c r="G56"/>
  <c r="H56" s="1"/>
  <c r="I56" s="1"/>
  <c r="G57"/>
  <c r="H57" s="1"/>
  <c r="I57" s="1"/>
  <c r="Y58"/>
  <c r="G58"/>
  <c r="H58" s="1"/>
  <c r="I58" s="1"/>
  <c r="G59"/>
  <c r="H59" s="1"/>
  <c r="I59" s="1"/>
  <c r="G60"/>
  <c r="H60" s="1"/>
  <c r="I60" s="1"/>
  <c r="G62"/>
  <c r="H62" s="1"/>
  <c r="I62" s="1"/>
  <c r="G63"/>
  <c r="H63" s="1"/>
  <c r="I63" s="1"/>
  <c r="Y61"/>
  <c r="Y64"/>
  <c r="G64"/>
  <c r="H64" s="1"/>
  <c r="I64" s="1"/>
  <c r="G65"/>
  <c r="H65" s="1"/>
  <c r="I65" s="1"/>
  <c r="G66"/>
  <c r="H66" s="1"/>
  <c r="I66" s="1"/>
  <c r="Y67"/>
  <c r="G67"/>
  <c r="H67" s="1"/>
  <c r="I67" s="1"/>
  <c r="G68"/>
  <c r="H68" s="1"/>
  <c r="I68" s="1"/>
  <c r="G69"/>
  <c r="H69" s="1"/>
  <c r="I69" s="1"/>
  <c r="Y70"/>
  <c r="G70"/>
  <c r="H70" s="1"/>
  <c r="I70" s="1"/>
  <c r="G71"/>
  <c r="H71" s="1"/>
  <c r="I71" s="1"/>
  <c r="G72"/>
  <c r="H72" s="1"/>
  <c r="I72" s="1"/>
  <c r="Y73"/>
  <c r="G73"/>
  <c r="H73" s="1"/>
  <c r="I73" s="1"/>
  <c r="G74"/>
  <c r="H74" s="1"/>
  <c r="I74" s="1"/>
  <c r="G75"/>
  <c r="H75" s="1"/>
  <c r="I75" s="1"/>
  <c r="Y76"/>
  <c r="G76"/>
  <c r="H76" s="1"/>
  <c r="I76" s="1"/>
  <c r="G77"/>
  <c r="H77" s="1"/>
  <c r="I77" s="1"/>
  <c r="G78"/>
  <c r="H78" s="1"/>
  <c r="I78" s="1"/>
  <c r="Y79"/>
  <c r="G79"/>
  <c r="H79" s="1"/>
  <c r="I79" s="1"/>
  <c r="G80"/>
  <c r="H80" s="1"/>
  <c r="I80" s="1"/>
  <c r="G81"/>
  <c r="H81" s="1"/>
  <c r="I81" s="1"/>
  <c r="Y82"/>
  <c r="G82"/>
  <c r="H82" s="1"/>
  <c r="I82" s="1"/>
  <c r="G83"/>
  <c r="H83" s="1"/>
  <c r="I83" s="1"/>
  <c r="G84"/>
  <c r="H84" s="1"/>
  <c r="I84" s="1"/>
  <c r="Y85"/>
  <c r="G85"/>
  <c r="H85" s="1"/>
  <c r="I85" s="1"/>
  <c r="G86"/>
  <c r="H86" s="1"/>
  <c r="I86" s="1"/>
  <c r="G87"/>
  <c r="H87" s="1"/>
  <c r="I87" s="1"/>
  <c r="Y88"/>
  <c r="G88"/>
  <c r="H88" s="1"/>
  <c r="I88" s="1"/>
  <c r="G89"/>
  <c r="H89" s="1"/>
  <c r="I89" s="1"/>
  <c r="G90"/>
  <c r="H90" s="1"/>
  <c r="I90" s="1"/>
  <c r="Y91"/>
  <c r="G91"/>
  <c r="H91" s="1"/>
  <c r="I91" s="1"/>
  <c r="G92"/>
  <c r="H92" s="1"/>
  <c r="I92" s="1"/>
  <c r="G93"/>
  <c r="H93" s="1"/>
  <c r="I93" s="1"/>
  <c r="Y94"/>
  <c r="G94"/>
  <c r="H94" s="1"/>
  <c r="I94" s="1"/>
  <c r="G95"/>
  <c r="H95" s="1"/>
  <c r="I95" s="1"/>
  <c r="G96"/>
  <c r="H96" s="1"/>
  <c r="I96" s="1"/>
  <c r="Y97"/>
  <c r="G97"/>
  <c r="H97" s="1"/>
  <c r="I97" s="1"/>
  <c r="G98"/>
  <c r="H98" s="1"/>
  <c r="I98" s="1"/>
  <c r="G99"/>
  <c r="H99" s="1"/>
  <c r="I99" s="1"/>
  <c r="Y100"/>
  <c r="G100"/>
  <c r="H100" s="1"/>
  <c r="I100" s="1"/>
  <c r="G101"/>
  <c r="H101" s="1"/>
  <c r="I101" s="1"/>
  <c r="G102"/>
  <c r="H102" s="1"/>
  <c r="I102" s="1"/>
  <c r="Y103"/>
  <c r="G103"/>
  <c r="H103" s="1"/>
  <c r="I103" s="1"/>
  <c r="G104"/>
  <c r="H104" s="1"/>
  <c r="I104" s="1"/>
  <c r="G105"/>
  <c r="H105" s="1"/>
  <c r="I105" s="1"/>
  <c r="Y106"/>
  <c r="G106"/>
  <c r="H106" s="1"/>
  <c r="I106" s="1"/>
  <c r="G107"/>
  <c r="H107" s="1"/>
  <c r="I107" s="1"/>
  <c r="G108"/>
  <c r="H108" s="1"/>
  <c r="I108" s="1"/>
  <c r="Y109"/>
  <c r="G109"/>
  <c r="H109" s="1"/>
  <c r="I109" s="1"/>
  <c r="G110"/>
  <c r="H110" s="1"/>
  <c r="I110" s="1"/>
  <c r="G111"/>
  <c r="H111" s="1"/>
  <c r="I111" s="1"/>
  <c r="Y112"/>
  <c r="G112"/>
  <c r="H112" s="1"/>
  <c r="I112" s="1"/>
  <c r="G113"/>
  <c r="H113" s="1"/>
  <c r="I113" s="1"/>
  <c r="G114"/>
  <c r="H114" s="1"/>
  <c r="I114" s="1"/>
  <c r="Y115"/>
  <c r="G115"/>
  <c r="H115" s="1"/>
  <c r="I115" s="1"/>
  <c r="G116"/>
  <c r="H116" s="1"/>
  <c r="I116" s="1"/>
  <c r="G117"/>
  <c r="H117" s="1"/>
  <c r="I117" s="1"/>
  <c r="Y118"/>
  <c r="G118"/>
  <c r="H118" s="1"/>
  <c r="I118" s="1"/>
  <c r="G119"/>
  <c r="H119" s="1"/>
  <c r="I119" s="1"/>
  <c r="G120"/>
  <c r="H120" s="1"/>
  <c r="I120" s="1"/>
  <c r="Y121"/>
  <c r="G121"/>
  <c r="H121" s="1"/>
  <c r="I121" s="1"/>
  <c r="G122"/>
  <c r="H122" s="1"/>
  <c r="I122" s="1"/>
  <c r="G123"/>
  <c r="H123" s="1"/>
  <c r="I123" s="1"/>
  <c r="Y124"/>
  <c r="G124"/>
  <c r="H124" s="1"/>
  <c r="I124" s="1"/>
  <c r="G125"/>
  <c r="H125"/>
  <c r="I125" s="1"/>
  <c r="G126"/>
  <c r="H126" s="1"/>
  <c r="I126"/>
  <c r="Y127"/>
  <c r="G127"/>
  <c r="H127"/>
  <c r="I127" s="1"/>
  <c r="G128"/>
  <c r="H128" s="1"/>
  <c r="I128" s="1"/>
  <c r="J127" s="1"/>
  <c r="G129"/>
  <c r="H129"/>
  <c r="I129" s="1"/>
  <c r="Y130"/>
  <c r="G130"/>
  <c r="H130" s="1"/>
  <c r="I130" s="1"/>
  <c r="G131"/>
  <c r="H131"/>
  <c r="I131" s="1"/>
  <c r="G132"/>
  <c r="H132" s="1"/>
  <c r="I132" s="1"/>
  <c r="G133"/>
  <c r="H133" s="1"/>
  <c r="I133" s="1"/>
  <c r="G134"/>
  <c r="H134"/>
  <c r="I134" s="1"/>
  <c r="G135"/>
  <c r="H135" s="1"/>
  <c r="I135" s="1"/>
  <c r="J134" s="1"/>
  <c r="Y133"/>
  <c r="Y136"/>
  <c r="G136"/>
  <c r="H136" s="1"/>
  <c r="I136" s="1"/>
  <c r="G137"/>
  <c r="H137" s="1"/>
  <c r="I137" s="1"/>
  <c r="G138"/>
  <c r="H138" s="1"/>
  <c r="I138" s="1"/>
  <c r="Y139"/>
  <c r="G139"/>
  <c r="H139"/>
  <c r="I139" s="1"/>
  <c r="G140"/>
  <c r="H140" s="1"/>
  <c r="I140"/>
  <c r="G141"/>
  <c r="H141"/>
  <c r="I141" s="1"/>
  <c r="Y142"/>
  <c r="G142"/>
  <c r="H142" s="1"/>
  <c r="I142" s="1"/>
  <c r="G143"/>
  <c r="H143" s="1"/>
  <c r="I143" s="1"/>
  <c r="G144"/>
  <c r="H144" s="1"/>
  <c r="I144" s="1"/>
  <c r="Y145"/>
  <c r="G145"/>
  <c r="H145" s="1"/>
  <c r="I145" s="1"/>
  <c r="G146"/>
  <c r="H146" s="1"/>
  <c r="I146" s="1"/>
  <c r="G147"/>
  <c r="H147" s="1"/>
  <c r="I147" s="1"/>
  <c r="Y148"/>
  <c r="G148"/>
  <c r="H148" s="1"/>
  <c r="I148" s="1"/>
  <c r="G149"/>
  <c r="H149" s="1"/>
  <c r="I149" s="1"/>
  <c r="G150"/>
  <c r="H150" s="1"/>
  <c r="I150" s="1"/>
  <c r="Y151"/>
  <c r="G151"/>
  <c r="H151" s="1"/>
  <c r="I151" s="1"/>
  <c r="G152"/>
  <c r="H152" s="1"/>
  <c r="I152" s="1"/>
  <c r="G153"/>
  <c r="H153" s="1"/>
  <c r="I153" s="1"/>
  <c r="Y154"/>
  <c r="G154"/>
  <c r="H154" s="1"/>
  <c r="I154" s="1"/>
  <c r="G155"/>
  <c r="H155" s="1"/>
  <c r="I155" s="1"/>
  <c r="G156"/>
  <c r="H156" s="1"/>
  <c r="I156" s="1"/>
  <c r="Y157"/>
  <c r="G157"/>
  <c r="H157" s="1"/>
  <c r="I157" s="1"/>
  <c r="G158"/>
  <c r="H158" s="1"/>
  <c r="I158" s="1"/>
  <c r="G159"/>
  <c r="H159" s="1"/>
  <c r="I159" s="1"/>
  <c r="Y160"/>
  <c r="G160"/>
  <c r="H160" s="1"/>
  <c r="I160" s="1"/>
  <c r="G161"/>
  <c r="H161" s="1"/>
  <c r="I161" s="1"/>
  <c r="G162"/>
  <c r="H162" s="1"/>
  <c r="I162" s="1"/>
  <c r="Y163"/>
  <c r="G163"/>
  <c r="H163" s="1"/>
  <c r="I163" s="1"/>
  <c r="G164"/>
  <c r="H164" s="1"/>
  <c r="I164" s="1"/>
  <c r="G165"/>
  <c r="H165" s="1"/>
  <c r="I165" s="1"/>
  <c r="Y166"/>
  <c r="G166"/>
  <c r="H166" s="1"/>
  <c r="I166" s="1"/>
  <c r="G167"/>
  <c r="H167" s="1"/>
  <c r="I167" s="1"/>
  <c r="G168"/>
  <c r="H168" s="1"/>
  <c r="I168" s="1"/>
  <c r="Y169"/>
  <c r="G169"/>
  <c r="H169" s="1"/>
  <c r="I169" s="1"/>
  <c r="G170"/>
  <c r="H170" s="1"/>
  <c r="I170" s="1"/>
  <c r="G171"/>
  <c r="H171" s="1"/>
  <c r="I171" s="1"/>
  <c r="Y172"/>
  <c r="G172"/>
  <c r="H172" s="1"/>
  <c r="I172" s="1"/>
  <c r="G173"/>
  <c r="H173" s="1"/>
  <c r="I173" s="1"/>
  <c r="G174"/>
  <c r="H174" s="1"/>
  <c r="I174" s="1"/>
  <c r="Y175"/>
  <c r="G175"/>
  <c r="H175" s="1"/>
  <c r="I175" s="1"/>
  <c r="G176"/>
  <c r="H176" s="1"/>
  <c r="I176" s="1"/>
  <c r="G177"/>
  <c r="H177" s="1"/>
  <c r="I177" s="1"/>
  <c r="Y178"/>
  <c r="G178"/>
  <c r="H178" s="1"/>
  <c r="I178" s="1"/>
  <c r="G179"/>
  <c r="H179" s="1"/>
  <c r="I179" s="1"/>
  <c r="G180"/>
  <c r="H180" s="1"/>
  <c r="I180" s="1"/>
  <c r="Y181"/>
  <c r="G181"/>
  <c r="H181" s="1"/>
  <c r="I181" s="1"/>
  <c r="G182"/>
  <c r="H182" s="1"/>
  <c r="I182" s="1"/>
  <c r="G183"/>
  <c r="H183" s="1"/>
  <c r="I183" s="1"/>
  <c r="Y184"/>
  <c r="H184"/>
  <c r="I184" s="1"/>
  <c r="G185"/>
  <c r="H185" s="1"/>
  <c r="I185" s="1"/>
  <c r="G186"/>
  <c r="H186" s="1"/>
  <c r="I186" s="1"/>
  <c r="Y187"/>
  <c r="G187"/>
  <c r="H187" s="1"/>
  <c r="I187" s="1"/>
  <c r="G188"/>
  <c r="H188" s="1"/>
  <c r="I188" s="1"/>
  <c r="G189"/>
  <c r="H189" s="1"/>
  <c r="I189" s="1"/>
  <c r="Y190"/>
  <c r="G190"/>
  <c r="H190" s="1"/>
  <c r="I190" s="1"/>
  <c r="G191"/>
  <c r="H191"/>
  <c r="I191" s="1"/>
  <c r="G192"/>
  <c r="H192" s="1"/>
  <c r="I192" s="1"/>
  <c r="Y193"/>
  <c r="G193"/>
  <c r="H193" s="1"/>
  <c r="I193" s="1"/>
  <c r="G194"/>
  <c r="H194" s="1"/>
  <c r="I194" s="1"/>
  <c r="G195"/>
  <c r="H195" s="1"/>
  <c r="I195" s="1"/>
  <c r="Y196"/>
  <c r="G196"/>
  <c r="H196" s="1"/>
  <c r="I196" s="1"/>
  <c r="G197"/>
  <c r="H197" s="1"/>
  <c r="I197" s="1"/>
  <c r="G198"/>
  <c r="H198" s="1"/>
  <c r="I198" s="1"/>
  <c r="Y199"/>
  <c r="G199"/>
  <c r="H199" s="1"/>
  <c r="I199" s="1"/>
  <c r="G200"/>
  <c r="H200" s="1"/>
  <c r="I200" s="1"/>
  <c r="G201"/>
  <c r="H201" s="1"/>
  <c r="I201" s="1"/>
  <c r="Y202"/>
  <c r="G202"/>
  <c r="H202"/>
  <c r="I202" s="1"/>
  <c r="G203"/>
  <c r="H203" s="1"/>
  <c r="I203" s="1"/>
  <c r="G204"/>
  <c r="H204"/>
  <c r="I204" s="1"/>
  <c r="J204" s="1"/>
  <c r="Y205"/>
  <c r="G205"/>
  <c r="H205" s="1"/>
  <c r="I205" s="1"/>
  <c r="G206"/>
  <c r="H206" s="1"/>
  <c r="I206" s="1"/>
  <c r="G207"/>
  <c r="H207" s="1"/>
  <c r="I207" s="1"/>
  <c r="Y208"/>
  <c r="G208"/>
  <c r="H208"/>
  <c r="I208" s="1"/>
  <c r="G209"/>
  <c r="H209" s="1"/>
  <c r="I209" s="1"/>
  <c r="J208" s="1"/>
  <c r="G210"/>
  <c r="H210"/>
  <c r="I210" s="1"/>
  <c r="Y211"/>
  <c r="G211"/>
  <c r="H211" s="1"/>
  <c r="I211" s="1"/>
  <c r="G212"/>
  <c r="H212"/>
  <c r="I212" s="1"/>
  <c r="G213"/>
  <c r="H213" s="1"/>
  <c r="I213" s="1"/>
  <c r="Y214"/>
  <c r="G214"/>
  <c r="H214"/>
  <c r="I214" s="1"/>
  <c r="G215"/>
  <c r="H215" s="1"/>
  <c r="I215" s="1"/>
  <c r="G216"/>
  <c r="H216"/>
  <c r="I216" s="1"/>
  <c r="J216"/>
  <c r="Y217"/>
  <c r="G217"/>
  <c r="H217" s="1"/>
  <c r="I217" s="1"/>
  <c r="G218"/>
  <c r="H218" s="1"/>
  <c r="I218" s="1"/>
  <c r="G219"/>
  <c r="H219" s="1"/>
  <c r="I219" s="1"/>
  <c r="Y220"/>
  <c r="G220"/>
  <c r="H220" s="1"/>
  <c r="I220" s="1"/>
  <c r="G221"/>
  <c r="H221" s="1"/>
  <c r="I221" s="1"/>
  <c r="G222"/>
  <c r="H222" s="1"/>
  <c r="I222" s="1"/>
  <c r="Y223"/>
  <c r="G223"/>
  <c r="H223" s="1"/>
  <c r="I223" s="1"/>
  <c r="G224"/>
  <c r="H224" s="1"/>
  <c r="I224" s="1"/>
  <c r="G225"/>
  <c r="H225" s="1"/>
  <c r="I225" s="1"/>
  <c r="Y226"/>
  <c r="G226"/>
  <c r="H226" s="1"/>
  <c r="I226" s="1"/>
  <c r="G227"/>
  <c r="H227" s="1"/>
  <c r="I227" s="1"/>
  <c r="G228"/>
  <c r="H228" s="1"/>
  <c r="I228" s="1"/>
  <c r="Y229"/>
  <c r="G229"/>
  <c r="H229" s="1"/>
  <c r="I229" s="1"/>
  <c r="G230"/>
  <c r="H230" s="1"/>
  <c r="I230" s="1"/>
  <c r="G231"/>
  <c r="H231" s="1"/>
  <c r="I231" s="1"/>
  <c r="Y232"/>
  <c r="G232"/>
  <c r="H232" s="1"/>
  <c r="I232" s="1"/>
  <c r="G233"/>
  <c r="H233" s="1"/>
  <c r="I233" s="1"/>
  <c r="G234"/>
  <c r="H234" s="1"/>
  <c r="I234" s="1"/>
  <c r="Y235"/>
  <c r="G235"/>
  <c r="H235" s="1"/>
  <c r="I235" s="1"/>
  <c r="G236"/>
  <c r="H236" s="1"/>
  <c r="I236" s="1"/>
  <c r="G237"/>
  <c r="H237" s="1"/>
  <c r="I237" s="1"/>
  <c r="Y238"/>
  <c r="G238"/>
  <c r="H238" s="1"/>
  <c r="I238" s="1"/>
  <c r="G239"/>
  <c r="H239" s="1"/>
  <c r="I239" s="1"/>
  <c r="G240"/>
  <c r="H240" s="1"/>
  <c r="I240" s="1"/>
  <c r="Y241"/>
  <c r="G241"/>
  <c r="H241" s="1"/>
  <c r="I241" s="1"/>
  <c r="G242"/>
  <c r="H242" s="1"/>
  <c r="I242" s="1"/>
  <c r="G243"/>
  <c r="H243" s="1"/>
  <c r="I243" s="1"/>
  <c r="Y244"/>
  <c r="G244"/>
  <c r="H244" s="1"/>
  <c r="I244" s="1"/>
  <c r="G245"/>
  <c r="H245" s="1"/>
  <c r="I245" s="1"/>
  <c r="G246"/>
  <c r="H246" s="1"/>
  <c r="I246" s="1"/>
  <c r="Y247"/>
  <c r="G247"/>
  <c r="H247" s="1"/>
  <c r="I247" s="1"/>
  <c r="G248"/>
  <c r="H248" s="1"/>
  <c r="I248" s="1"/>
  <c r="G249"/>
  <c r="H249" s="1"/>
  <c r="I249" s="1"/>
  <c r="Y250"/>
  <c r="G250"/>
  <c r="H250" s="1"/>
  <c r="I250" s="1"/>
  <c r="G251"/>
  <c r="H251" s="1"/>
  <c r="I251" s="1"/>
  <c r="G252"/>
  <c r="H252" s="1"/>
  <c r="I252" s="1"/>
  <c r="Y253"/>
  <c r="G253"/>
  <c r="H253" s="1"/>
  <c r="I253" s="1"/>
  <c r="G254"/>
  <c r="H254" s="1"/>
  <c r="I254" s="1"/>
  <c r="G255"/>
  <c r="H255" s="1"/>
  <c r="I255" s="1"/>
  <c r="Y256"/>
  <c r="G256"/>
  <c r="H256"/>
  <c r="I256" s="1"/>
  <c r="G257"/>
  <c r="H257" s="1"/>
  <c r="I257" s="1"/>
  <c r="G258"/>
  <c r="H258" s="1"/>
  <c r="I258" s="1"/>
  <c r="Y259"/>
  <c r="G259"/>
  <c r="H259" s="1"/>
  <c r="I259" s="1"/>
  <c r="G260"/>
  <c r="H260" s="1"/>
  <c r="I260" s="1"/>
  <c r="G261"/>
  <c r="H261" s="1"/>
  <c r="I261" s="1"/>
  <c r="Y262"/>
  <c r="G262"/>
  <c r="H262" s="1"/>
  <c r="I262" s="1"/>
  <c r="G263"/>
  <c r="H263" s="1"/>
  <c r="I263" s="1"/>
  <c r="G264"/>
  <c r="H264" s="1"/>
  <c r="I264" s="1"/>
  <c r="Y265"/>
  <c r="G265"/>
  <c r="H265" s="1"/>
  <c r="I265" s="1"/>
  <c r="G266"/>
  <c r="H266" s="1"/>
  <c r="I266" s="1"/>
  <c r="G267"/>
  <c r="H267" s="1"/>
  <c r="I267" s="1"/>
  <c r="Y268"/>
  <c r="G268"/>
  <c r="H268" s="1"/>
  <c r="I268" s="1"/>
  <c r="G269"/>
  <c r="H269" s="1"/>
  <c r="I269" s="1"/>
  <c r="G270"/>
  <c r="H270" s="1"/>
  <c r="I270" s="1"/>
  <c r="Y271"/>
  <c r="G271"/>
  <c r="H271" s="1"/>
  <c r="I271" s="1"/>
  <c r="G272"/>
  <c r="H272" s="1"/>
  <c r="I272" s="1"/>
  <c r="G273"/>
  <c r="H273" s="1"/>
  <c r="I273" s="1"/>
  <c r="Y274"/>
  <c r="G274"/>
  <c r="H274" s="1"/>
  <c r="I274" s="1"/>
  <c r="J276" s="1"/>
  <c r="G275"/>
  <c r="H275" s="1"/>
  <c r="I275" s="1"/>
  <c r="G276"/>
  <c r="H276" s="1"/>
  <c r="I276" s="1"/>
  <c r="Y277"/>
  <c r="G277"/>
  <c r="H277" s="1"/>
  <c r="I277" s="1"/>
  <c r="G278"/>
  <c r="H278" s="1"/>
  <c r="I278" s="1"/>
  <c r="G279"/>
  <c r="H279" s="1"/>
  <c r="I279" s="1"/>
  <c r="Y280"/>
  <c r="G280"/>
  <c r="H280" s="1"/>
  <c r="I280" s="1"/>
  <c r="G281"/>
  <c r="H281" s="1"/>
  <c r="I281" s="1"/>
  <c r="G282"/>
  <c r="H282" s="1"/>
  <c r="I282" s="1"/>
  <c r="Y283"/>
  <c r="G283"/>
  <c r="H283" s="1"/>
  <c r="I283" s="1"/>
  <c r="G284"/>
  <c r="H284" s="1"/>
  <c r="I284" s="1"/>
  <c r="G285"/>
  <c r="H285" s="1"/>
  <c r="I285" s="1"/>
  <c r="Y286"/>
  <c r="G286"/>
  <c r="H286" s="1"/>
  <c r="I286" s="1"/>
  <c r="G287"/>
  <c r="H287" s="1"/>
  <c r="I287" s="1"/>
  <c r="G288"/>
  <c r="H288" s="1"/>
  <c r="I288" s="1"/>
  <c r="J288" s="1"/>
  <c r="Y289"/>
  <c r="G289"/>
  <c r="H289" s="1"/>
  <c r="I289" s="1"/>
  <c r="G290"/>
  <c r="H290" s="1"/>
  <c r="I290" s="1"/>
  <c r="G291"/>
  <c r="H291" s="1"/>
  <c r="I291" s="1"/>
  <c r="Y292"/>
  <c r="G292"/>
  <c r="H292" s="1"/>
  <c r="I292" s="1"/>
  <c r="G293"/>
  <c r="H293" s="1"/>
  <c r="I293" s="1"/>
  <c r="G294"/>
  <c r="H294" s="1"/>
  <c r="I294" s="1"/>
  <c r="Y295"/>
  <c r="G295"/>
  <c r="H295" s="1"/>
  <c r="I295" s="1"/>
  <c r="G296"/>
  <c r="H296" s="1"/>
  <c r="I296" s="1"/>
  <c r="G297"/>
  <c r="H297" s="1"/>
  <c r="I297" s="1"/>
  <c r="Y298"/>
  <c r="G298"/>
  <c r="H298" s="1"/>
  <c r="I298" s="1"/>
  <c r="G299"/>
  <c r="H299" s="1"/>
  <c r="I299" s="1"/>
  <c r="G300"/>
  <c r="H300" s="1"/>
  <c r="I300" s="1"/>
  <c r="Y301"/>
  <c r="G301"/>
  <c r="H301" s="1"/>
  <c r="I301" s="1"/>
  <c r="G302"/>
  <c r="H302" s="1"/>
  <c r="I302" s="1"/>
  <c r="G303"/>
  <c r="H303" s="1"/>
  <c r="I303" s="1"/>
  <c r="Y304"/>
  <c r="G304"/>
  <c r="H304" s="1"/>
  <c r="I304" s="1"/>
  <c r="G305"/>
  <c r="H305" s="1"/>
  <c r="I305" s="1"/>
  <c r="G306"/>
  <c r="H306" s="1"/>
  <c r="I306" s="1"/>
  <c r="Y307"/>
  <c r="G307"/>
  <c r="H307" s="1"/>
  <c r="I307" s="1"/>
  <c r="G308"/>
  <c r="H308" s="1"/>
  <c r="I308" s="1"/>
  <c r="G309"/>
  <c r="H309" s="1"/>
  <c r="I309" s="1"/>
  <c r="Y310"/>
  <c r="G310"/>
  <c r="H310" s="1"/>
  <c r="I310" s="1"/>
  <c r="J312" s="1"/>
  <c r="G311"/>
  <c r="H311" s="1"/>
  <c r="I311" s="1"/>
  <c r="G312"/>
  <c r="H312" s="1"/>
  <c r="I312" s="1"/>
  <c r="Y313"/>
  <c r="G313"/>
  <c r="H313" s="1"/>
  <c r="I313" s="1"/>
  <c r="G314"/>
  <c r="H314" s="1"/>
  <c r="I314" s="1"/>
  <c r="G315"/>
  <c r="H315" s="1"/>
  <c r="I315" s="1"/>
  <c r="Y316"/>
  <c r="G316"/>
  <c r="H316" s="1"/>
  <c r="I316" s="1"/>
  <c r="G317"/>
  <c r="H317" s="1"/>
  <c r="I317" s="1"/>
  <c r="G318"/>
  <c r="H318" s="1"/>
  <c r="I318" s="1"/>
  <c r="Y319"/>
  <c r="G319"/>
  <c r="H319" s="1"/>
  <c r="I319" s="1"/>
  <c r="G320"/>
  <c r="H320" s="1"/>
  <c r="I320" s="1"/>
  <c r="G321"/>
  <c r="H321" s="1"/>
  <c r="I321" s="1"/>
  <c r="Y322"/>
  <c r="G322"/>
  <c r="H322" s="1"/>
  <c r="I322" s="1"/>
  <c r="G323"/>
  <c r="H323" s="1"/>
  <c r="I323" s="1"/>
  <c r="G324"/>
  <c r="H324" s="1"/>
  <c r="I324" s="1"/>
  <c r="Y325"/>
  <c r="G325"/>
  <c r="H325" s="1"/>
  <c r="I325" s="1"/>
  <c r="G326"/>
  <c r="H326" s="1"/>
  <c r="I326" s="1"/>
  <c r="G327"/>
  <c r="H327" s="1"/>
  <c r="I327" s="1"/>
  <c r="Y331"/>
  <c r="G331"/>
  <c r="H331" s="1"/>
  <c r="I331" s="1"/>
  <c r="G332"/>
  <c r="H332" s="1"/>
  <c r="I332" s="1"/>
  <c r="G333"/>
  <c r="H333" s="1"/>
  <c r="I333" s="1"/>
  <c r="Y334"/>
  <c r="G334"/>
  <c r="H334" s="1"/>
  <c r="I334" s="1"/>
  <c r="G335"/>
  <c r="H335" s="1"/>
  <c r="I335" s="1"/>
  <c r="G336"/>
  <c r="H336" s="1"/>
  <c r="I336" s="1"/>
  <c r="Y337"/>
  <c r="G337"/>
  <c r="H337" s="1"/>
  <c r="I337" s="1"/>
  <c r="G338"/>
  <c r="H338" s="1"/>
  <c r="I338" s="1"/>
  <c r="G339"/>
  <c r="H339" s="1"/>
  <c r="I339" s="1"/>
  <c r="Y340"/>
  <c r="G340"/>
  <c r="H340" s="1"/>
  <c r="I340" s="1"/>
  <c r="G341"/>
  <c r="H341" s="1"/>
  <c r="I341" s="1"/>
  <c r="G342"/>
  <c r="H342" s="1"/>
  <c r="I342" s="1"/>
  <c r="Y343"/>
  <c r="G343"/>
  <c r="H343" s="1"/>
  <c r="I343" s="1"/>
  <c r="G344"/>
  <c r="H344" s="1"/>
  <c r="I344" s="1"/>
  <c r="G345"/>
  <c r="H345" s="1"/>
  <c r="I345" s="1"/>
  <c r="Y346"/>
  <c r="G346"/>
  <c r="H346" s="1"/>
  <c r="I346" s="1"/>
  <c r="G347"/>
  <c r="H347"/>
  <c r="I347" s="1"/>
  <c r="G348"/>
  <c r="H348" s="1"/>
  <c r="I348" s="1"/>
  <c r="Y349"/>
  <c r="G349"/>
  <c r="H349" s="1"/>
  <c r="I349" s="1"/>
  <c r="G350"/>
  <c r="H350" s="1"/>
  <c r="I350" s="1"/>
  <c r="G351"/>
  <c r="H351" s="1"/>
  <c r="I351" s="1"/>
  <c r="J351" s="1"/>
  <c r="Y352"/>
  <c r="G352"/>
  <c r="H352" s="1"/>
  <c r="I352" s="1"/>
  <c r="G353"/>
  <c r="H353" s="1"/>
  <c r="I353" s="1"/>
  <c r="G354"/>
  <c r="H354" s="1"/>
  <c r="I354" s="1"/>
  <c r="Y355"/>
  <c r="G355"/>
  <c r="H355" s="1"/>
  <c r="I355" s="1"/>
  <c r="G356"/>
  <c r="H356" s="1"/>
  <c r="I356" s="1"/>
  <c r="G357"/>
  <c r="H357" s="1"/>
  <c r="I357" s="1"/>
  <c r="Y358"/>
  <c r="G358"/>
  <c r="H358" s="1"/>
  <c r="I358" s="1"/>
  <c r="G359"/>
  <c r="H359" s="1"/>
  <c r="I359" s="1"/>
  <c r="G360"/>
  <c r="H360" s="1"/>
  <c r="I360" s="1"/>
  <c r="Y361"/>
  <c r="G361"/>
  <c r="H361" s="1"/>
  <c r="I361" s="1"/>
  <c r="G362"/>
  <c r="H362" s="1"/>
  <c r="I362" s="1"/>
  <c r="G363"/>
  <c r="H363" s="1"/>
  <c r="I363" s="1"/>
  <c r="Y364"/>
  <c r="G364"/>
  <c r="H364" s="1"/>
  <c r="I364" s="1"/>
  <c r="G365"/>
  <c r="H365" s="1"/>
  <c r="I365" s="1"/>
  <c r="G366"/>
  <c r="H366" s="1"/>
  <c r="I366" s="1"/>
  <c r="Y367"/>
  <c r="G367"/>
  <c r="H367" s="1"/>
  <c r="I367" s="1"/>
  <c r="G368"/>
  <c r="H368" s="1"/>
  <c r="I368" s="1"/>
  <c r="G369"/>
  <c r="H369" s="1"/>
  <c r="I369" s="1"/>
  <c r="Y370"/>
  <c r="G370"/>
  <c r="H370" s="1"/>
  <c r="I370" s="1"/>
  <c r="G371"/>
  <c r="H371" s="1"/>
  <c r="I371" s="1"/>
  <c r="G372"/>
  <c r="H372" s="1"/>
  <c r="I372" s="1"/>
  <c r="Y373"/>
  <c r="G373"/>
  <c r="H373" s="1"/>
  <c r="I373" s="1"/>
  <c r="G374"/>
  <c r="H374" s="1"/>
  <c r="I374" s="1"/>
  <c r="G375"/>
  <c r="H375" s="1"/>
  <c r="I375" s="1"/>
  <c r="Y376"/>
  <c r="G376"/>
  <c r="H376" s="1"/>
  <c r="I376" s="1"/>
  <c r="G377"/>
  <c r="H377" s="1"/>
  <c r="I377" s="1"/>
  <c r="G378"/>
  <c r="H378" s="1"/>
  <c r="I378" s="1"/>
  <c r="Y379"/>
  <c r="G379"/>
  <c r="H379" s="1"/>
  <c r="I379" s="1"/>
  <c r="G380"/>
  <c r="H380" s="1"/>
  <c r="I380" s="1"/>
  <c r="G381"/>
  <c r="H381" s="1"/>
  <c r="I381" s="1"/>
  <c r="Y382"/>
  <c r="G382"/>
  <c r="H382" s="1"/>
  <c r="I382" s="1"/>
  <c r="G383"/>
  <c r="H383" s="1"/>
  <c r="I383" s="1"/>
  <c r="G384"/>
  <c r="H384" s="1"/>
  <c r="I384" s="1"/>
  <c r="Y385"/>
  <c r="G385"/>
  <c r="H385" s="1"/>
  <c r="I385" s="1"/>
  <c r="J387" s="1"/>
  <c r="G386"/>
  <c r="H386" s="1"/>
  <c r="I386" s="1"/>
  <c r="G387"/>
  <c r="H387" s="1"/>
  <c r="I387" s="1"/>
  <c r="Y388"/>
  <c r="G388"/>
  <c r="H388" s="1"/>
  <c r="I388" s="1"/>
  <c r="G389"/>
  <c r="H389" s="1"/>
  <c r="I389" s="1"/>
  <c r="G390"/>
  <c r="H390" s="1"/>
  <c r="I390" s="1"/>
  <c r="Y391"/>
  <c r="G391"/>
  <c r="H391" s="1"/>
  <c r="I391" s="1"/>
  <c r="G392"/>
  <c r="H392" s="1"/>
  <c r="I392" s="1"/>
  <c r="G393"/>
  <c r="H393" s="1"/>
  <c r="I393" s="1"/>
  <c r="Y394"/>
  <c r="G394"/>
  <c r="H394" s="1"/>
  <c r="I394" s="1"/>
  <c r="G395"/>
  <c r="H395" s="1"/>
  <c r="I395" s="1"/>
  <c r="G396"/>
  <c r="H396" s="1"/>
  <c r="I396" s="1"/>
  <c r="Y397"/>
  <c r="G397"/>
  <c r="H397"/>
  <c r="I397" s="1"/>
  <c r="J399" s="1"/>
  <c r="G398"/>
  <c r="H398" s="1"/>
  <c r="I398" s="1"/>
  <c r="G399"/>
  <c r="H399" s="1"/>
  <c r="I399" s="1"/>
  <c r="Y400"/>
  <c r="G400"/>
  <c r="H400" s="1"/>
  <c r="I400" s="1"/>
  <c r="G401"/>
  <c r="H401" s="1"/>
  <c r="I401" s="1"/>
  <c r="G402"/>
  <c r="H402" s="1"/>
  <c r="I402" s="1"/>
  <c r="Y403"/>
  <c r="G403"/>
  <c r="H403" s="1"/>
  <c r="I403" s="1"/>
  <c r="G404"/>
  <c r="H404" s="1"/>
  <c r="I404" s="1"/>
  <c r="G405"/>
  <c r="H405" s="1"/>
  <c r="I405" s="1"/>
  <c r="Y406"/>
  <c r="G406"/>
  <c r="H406" s="1"/>
  <c r="I406" s="1"/>
  <c r="G407"/>
  <c r="H407" s="1"/>
  <c r="I407" s="1"/>
  <c r="G408"/>
  <c r="H408" s="1"/>
  <c r="I408" s="1"/>
  <c r="Y409"/>
  <c r="G409"/>
  <c r="H409" s="1"/>
  <c r="I409" s="1"/>
  <c r="G410"/>
  <c r="H410" s="1"/>
  <c r="I410" s="1"/>
  <c r="G411"/>
  <c r="H411" s="1"/>
  <c r="I411" s="1"/>
  <c r="Y412"/>
  <c r="G412"/>
  <c r="H412" s="1"/>
  <c r="I412" s="1"/>
  <c r="G413"/>
  <c r="H413" s="1"/>
  <c r="I413" s="1"/>
  <c r="G414"/>
  <c r="H414" s="1"/>
  <c r="I414" s="1"/>
  <c r="Y415"/>
  <c r="G415"/>
  <c r="H415" s="1"/>
  <c r="I415" s="1"/>
  <c r="J415" s="1"/>
  <c r="G416"/>
  <c r="H416" s="1"/>
  <c r="I416" s="1"/>
  <c r="G417"/>
  <c r="H417" s="1"/>
  <c r="I417" s="1"/>
  <c r="Y418"/>
  <c r="G418"/>
  <c r="H418" s="1"/>
  <c r="I418" s="1"/>
  <c r="G419"/>
  <c r="H419" s="1"/>
  <c r="I419" s="1"/>
  <c r="G420"/>
  <c r="H420" s="1"/>
  <c r="I420" s="1"/>
  <c r="Y421"/>
  <c r="G421"/>
  <c r="H421" s="1"/>
  <c r="I421" s="1"/>
  <c r="G422"/>
  <c r="H422" s="1"/>
  <c r="I422" s="1"/>
  <c r="G423"/>
  <c r="H423" s="1"/>
  <c r="I423" s="1"/>
  <c r="Y424"/>
  <c r="G424"/>
  <c r="H424" s="1"/>
  <c r="I424" s="1"/>
  <c r="G425"/>
  <c r="H425"/>
  <c r="I425" s="1"/>
  <c r="G426"/>
  <c r="H426" s="1"/>
  <c r="I426"/>
  <c r="Y427"/>
  <c r="G427"/>
  <c r="H427" s="1"/>
  <c r="I427" s="1"/>
  <c r="J427" s="1"/>
  <c r="G428"/>
  <c r="H428" s="1"/>
  <c r="I428" s="1"/>
  <c r="G429"/>
  <c r="H429" s="1"/>
  <c r="I429" s="1"/>
  <c r="Y430"/>
  <c r="G430"/>
  <c r="H430" s="1"/>
  <c r="I430" s="1"/>
  <c r="G431"/>
  <c r="H431"/>
  <c r="I431" s="1"/>
  <c r="G432"/>
  <c r="H432" s="1"/>
  <c r="I432" s="1"/>
  <c r="Y433"/>
  <c r="G433"/>
  <c r="H433"/>
  <c r="I433" s="1"/>
  <c r="G434"/>
  <c r="H434" s="1"/>
  <c r="I434" s="1"/>
  <c r="G435"/>
  <c r="H435"/>
  <c r="I435" s="1"/>
  <c r="J435"/>
  <c r="Y436"/>
  <c r="G436"/>
  <c r="H436" s="1"/>
  <c r="I436" s="1"/>
  <c r="G437"/>
  <c r="H437"/>
  <c r="I437" s="1"/>
  <c r="G438"/>
  <c r="H438" s="1"/>
  <c r="I438"/>
  <c r="Y439"/>
  <c r="G439"/>
  <c r="H439" s="1"/>
  <c r="I439" s="1"/>
  <c r="G440"/>
  <c r="H440" s="1"/>
  <c r="I440" s="1"/>
  <c r="G441"/>
  <c r="H441" s="1"/>
  <c r="I441" s="1"/>
  <c r="Y442"/>
  <c r="G442"/>
  <c r="H442" s="1"/>
  <c r="I442" s="1"/>
  <c r="G443"/>
  <c r="H443" s="1"/>
  <c r="I443" s="1"/>
  <c r="G444"/>
  <c r="H444" s="1"/>
  <c r="I444" s="1"/>
  <c r="Y445"/>
  <c r="G445"/>
  <c r="H445" s="1"/>
  <c r="I445" s="1"/>
  <c r="J447" s="1"/>
  <c r="G446"/>
  <c r="H446" s="1"/>
  <c r="I446" s="1"/>
  <c r="G447"/>
  <c r="H447" s="1"/>
  <c r="I447" s="1"/>
  <c r="Y448"/>
  <c r="G448"/>
  <c r="H448" s="1"/>
  <c r="I448" s="1"/>
  <c r="G449"/>
  <c r="H449" s="1"/>
  <c r="I449" s="1"/>
  <c r="G450"/>
  <c r="H450" s="1"/>
  <c r="I450" s="1"/>
  <c r="Y451"/>
  <c r="G451"/>
  <c r="H451" s="1"/>
  <c r="I451" s="1"/>
  <c r="G452"/>
  <c r="H452" s="1"/>
  <c r="I452" s="1"/>
  <c r="G453"/>
  <c r="H453" s="1"/>
  <c r="I453" s="1"/>
  <c r="Y454"/>
  <c r="G454"/>
  <c r="H454" s="1"/>
  <c r="I454" s="1"/>
  <c r="G455"/>
  <c r="H455" s="1"/>
  <c r="I455" s="1"/>
  <c r="G456"/>
  <c r="H456" s="1"/>
  <c r="I456" s="1"/>
  <c r="Y457"/>
  <c r="G457"/>
  <c r="H457" s="1"/>
  <c r="I457" s="1"/>
  <c r="J459" s="1"/>
  <c r="G458"/>
  <c r="H458" s="1"/>
  <c r="I458" s="1"/>
  <c r="G459"/>
  <c r="H459" s="1"/>
  <c r="I459" s="1"/>
  <c r="Y460"/>
  <c r="G460"/>
  <c r="H460" s="1"/>
  <c r="I460" s="1"/>
  <c r="G461"/>
  <c r="H461" s="1"/>
  <c r="I461" s="1"/>
  <c r="G462"/>
  <c r="H462" s="1"/>
  <c r="I462" s="1"/>
  <c r="Y463"/>
  <c r="G463"/>
  <c r="H463" s="1"/>
  <c r="I463" s="1"/>
  <c r="J463" s="1"/>
  <c r="G464"/>
  <c r="H464" s="1"/>
  <c r="I464" s="1"/>
  <c r="G465"/>
  <c r="H465" s="1"/>
  <c r="I465" s="1"/>
  <c r="Y466"/>
  <c r="G466"/>
  <c r="H466" s="1"/>
  <c r="I466" s="1"/>
  <c r="G467"/>
  <c r="H467"/>
  <c r="I467" s="1"/>
  <c r="G468"/>
  <c r="H468" s="1"/>
  <c r="I468" s="1"/>
  <c r="Y469"/>
  <c r="G469"/>
  <c r="H469"/>
  <c r="I469" s="1"/>
  <c r="G470"/>
  <c r="H470" s="1"/>
  <c r="I470" s="1"/>
  <c r="G471"/>
  <c r="H471"/>
  <c r="I471" s="1"/>
  <c r="J471"/>
  <c r="Y472"/>
  <c r="G472"/>
  <c r="H472" s="1"/>
  <c r="I472" s="1"/>
  <c r="G473"/>
  <c r="H473" s="1"/>
  <c r="I473" s="1"/>
  <c r="G474"/>
  <c r="H474" s="1"/>
  <c r="I474" s="1"/>
  <c r="G475"/>
  <c r="H475" s="1"/>
  <c r="I475" s="1"/>
  <c r="G476"/>
  <c r="H476" s="1"/>
  <c r="I476" s="1"/>
  <c r="G477"/>
  <c r="H477" s="1"/>
  <c r="I477" s="1"/>
  <c r="Y475"/>
  <c r="Y478"/>
  <c r="G478"/>
  <c r="H478" s="1"/>
  <c r="I478" s="1"/>
  <c r="G479"/>
  <c r="H479" s="1"/>
  <c r="I479" s="1"/>
  <c r="G480"/>
  <c r="H480" s="1"/>
  <c r="I480" s="1"/>
  <c r="Y481"/>
  <c r="G481"/>
  <c r="H481" s="1"/>
  <c r="I481" s="1"/>
  <c r="G482"/>
  <c r="H482" s="1"/>
  <c r="I482" s="1"/>
  <c r="G483"/>
  <c r="H483" s="1"/>
  <c r="I483" s="1"/>
  <c r="Y484"/>
  <c r="G484"/>
  <c r="H484" s="1"/>
  <c r="I484" s="1"/>
  <c r="G485"/>
  <c r="H485" s="1"/>
  <c r="I485" s="1"/>
  <c r="J485" s="1"/>
  <c r="G486"/>
  <c r="H486" s="1"/>
  <c r="I486" s="1"/>
  <c r="H487"/>
  <c r="I487" s="1"/>
  <c r="H488"/>
  <c r="I488" s="1"/>
  <c r="H489"/>
  <c r="I489" s="1"/>
  <c r="Y487"/>
  <c r="Y490"/>
  <c r="G490"/>
  <c r="H490" s="1"/>
  <c r="I490" s="1"/>
  <c r="G491"/>
  <c r="H491" s="1"/>
  <c r="I491" s="1"/>
  <c r="G492"/>
  <c r="H492" s="1"/>
  <c r="I492" s="1"/>
  <c r="Y493"/>
  <c r="G493"/>
  <c r="H493" s="1"/>
  <c r="I493" s="1"/>
  <c r="G494"/>
  <c r="H494" s="1"/>
  <c r="I494" s="1"/>
  <c r="G495"/>
  <c r="H495" s="1"/>
  <c r="I495" s="1"/>
  <c r="Y496"/>
  <c r="G496"/>
  <c r="H496" s="1"/>
  <c r="I496" s="1"/>
  <c r="J498" s="1"/>
  <c r="G497"/>
  <c r="H497" s="1"/>
  <c r="I497" s="1"/>
  <c r="G498"/>
  <c r="H498" s="1"/>
  <c r="I498" s="1"/>
  <c r="Y499"/>
  <c r="G499"/>
  <c r="H499" s="1"/>
  <c r="I499" s="1"/>
  <c r="G500"/>
  <c r="H500" s="1"/>
  <c r="I500" s="1"/>
  <c r="G501"/>
  <c r="H501" s="1"/>
  <c r="I501" s="1"/>
  <c r="Y502"/>
  <c r="G502"/>
  <c r="H502"/>
  <c r="I502" s="1"/>
  <c r="J502" s="1"/>
  <c r="G503"/>
  <c r="H503" s="1"/>
  <c r="I503"/>
  <c r="G504"/>
  <c r="H504"/>
  <c r="I504" s="1"/>
  <c r="Y505"/>
  <c r="G505"/>
  <c r="H505" s="1"/>
  <c r="I505" s="1"/>
  <c r="G506"/>
  <c r="H506" s="1"/>
  <c r="I506" s="1"/>
  <c r="G507"/>
  <c r="H507" s="1"/>
  <c r="I507" s="1"/>
  <c r="Y508"/>
  <c r="G508"/>
  <c r="H508" s="1"/>
  <c r="I508" s="1"/>
  <c r="G509"/>
  <c r="H509" s="1"/>
  <c r="I509" s="1"/>
  <c r="G510"/>
  <c r="H510" s="1"/>
  <c r="I510" s="1"/>
  <c r="Y511"/>
  <c r="G511"/>
  <c r="H511" s="1"/>
  <c r="I511" s="1"/>
  <c r="G512"/>
  <c r="H512" s="1"/>
  <c r="I512" s="1"/>
  <c r="G513"/>
  <c r="H513" s="1"/>
  <c r="I513" s="1"/>
  <c r="Y514"/>
  <c r="G514"/>
  <c r="H514" s="1"/>
  <c r="I514" s="1"/>
  <c r="G515"/>
  <c r="H515" s="1"/>
  <c r="I515" s="1"/>
  <c r="G516"/>
  <c r="H516" s="1"/>
  <c r="I516" s="1"/>
  <c r="Y517"/>
  <c r="G517"/>
  <c r="H517" s="1"/>
  <c r="I517" s="1"/>
  <c r="G518"/>
  <c r="H518" s="1"/>
  <c r="I518" s="1"/>
  <c r="G519"/>
  <c r="H519" s="1"/>
  <c r="I519" s="1"/>
  <c r="Y520"/>
  <c r="G520"/>
  <c r="H520" s="1"/>
  <c r="I520" s="1"/>
  <c r="G521"/>
  <c r="H521" s="1"/>
  <c r="I521" s="1"/>
  <c r="G522"/>
  <c r="H522" s="1"/>
  <c r="I522" s="1"/>
  <c r="Y523"/>
  <c r="G523"/>
  <c r="H523" s="1"/>
  <c r="I523" s="1"/>
  <c r="G524"/>
  <c r="H524" s="1"/>
  <c r="I524" s="1"/>
  <c r="G525"/>
  <c r="H525" s="1"/>
  <c r="I525" s="1"/>
  <c r="Y526"/>
  <c r="G526"/>
  <c r="H526" s="1"/>
  <c r="I526" s="1"/>
  <c r="G527"/>
  <c r="H527" s="1"/>
  <c r="I527" s="1"/>
  <c r="G528"/>
  <c r="H528"/>
  <c r="I528" s="1"/>
  <c r="Y529"/>
  <c r="G529"/>
  <c r="H529" s="1"/>
  <c r="I529" s="1"/>
  <c r="G530"/>
  <c r="H530" s="1"/>
  <c r="I530" s="1"/>
  <c r="G531"/>
  <c r="H531" s="1"/>
  <c r="I531" s="1"/>
  <c r="Y532"/>
  <c r="G532"/>
  <c r="H532" s="1"/>
  <c r="I532" s="1"/>
  <c r="G533"/>
  <c r="H533" s="1"/>
  <c r="I533" s="1"/>
  <c r="G534"/>
  <c r="H534" s="1"/>
  <c r="I534" s="1"/>
  <c r="Y535"/>
  <c r="G535"/>
  <c r="H535" s="1"/>
  <c r="I535" s="1"/>
  <c r="G536"/>
  <c r="H536" s="1"/>
  <c r="I536" s="1"/>
  <c r="G537"/>
  <c r="H537" s="1"/>
  <c r="I537" s="1"/>
  <c r="Y538"/>
  <c r="G538"/>
  <c r="H538" s="1"/>
  <c r="I538" s="1"/>
  <c r="G539"/>
  <c r="H539" s="1"/>
  <c r="I539" s="1"/>
  <c r="G540"/>
  <c r="H540" s="1"/>
  <c r="I540" s="1"/>
  <c r="Y541"/>
  <c r="G541"/>
  <c r="H541" s="1"/>
  <c r="I541" s="1"/>
  <c r="G542"/>
  <c r="H542" s="1"/>
  <c r="I542" s="1"/>
  <c r="G543"/>
  <c r="H543" s="1"/>
  <c r="I543" s="1"/>
  <c r="Y544"/>
  <c r="G544"/>
  <c r="H544" s="1"/>
  <c r="I544" s="1"/>
  <c r="G545"/>
  <c r="H545" s="1"/>
  <c r="I545" s="1"/>
  <c r="G546"/>
  <c r="H546" s="1"/>
  <c r="I546" s="1"/>
  <c r="Y547"/>
  <c r="G547"/>
  <c r="H547" s="1"/>
  <c r="I547" s="1"/>
  <c r="J548" s="1"/>
  <c r="K548" s="1"/>
  <c r="G548"/>
  <c r="H548" s="1"/>
  <c r="I548" s="1"/>
  <c r="G549"/>
  <c r="H549" s="1"/>
  <c r="I549" s="1"/>
  <c r="Y550"/>
  <c r="G550"/>
  <c r="H550" s="1"/>
  <c r="I550" s="1"/>
  <c r="G551"/>
  <c r="H551" s="1"/>
  <c r="I551" s="1"/>
  <c r="G552"/>
  <c r="H552" s="1"/>
  <c r="I552" s="1"/>
  <c r="Y553"/>
  <c r="G553"/>
  <c r="H553" s="1"/>
  <c r="I553" s="1"/>
  <c r="G554"/>
  <c r="H554" s="1"/>
  <c r="I554" s="1"/>
  <c r="G555"/>
  <c r="H555" s="1"/>
  <c r="I555" s="1"/>
  <c r="Y556"/>
  <c r="G556"/>
  <c r="H556" s="1"/>
  <c r="I556" s="1"/>
  <c r="G557"/>
  <c r="H557" s="1"/>
  <c r="I557" s="1"/>
  <c r="G558"/>
  <c r="H558" s="1"/>
  <c r="I558" s="1"/>
  <c r="Y559"/>
  <c r="G559"/>
  <c r="H559" s="1"/>
  <c r="I559" s="1"/>
  <c r="G560"/>
  <c r="H560" s="1"/>
  <c r="I560" s="1"/>
  <c r="G561"/>
  <c r="H561" s="1"/>
  <c r="I561" s="1"/>
  <c r="Y562"/>
  <c r="G562"/>
  <c r="H562"/>
  <c r="I562" s="1"/>
  <c r="G563"/>
  <c r="H563" s="1"/>
  <c r="I563" s="1"/>
  <c r="G564"/>
  <c r="H564"/>
  <c r="I564" s="1"/>
  <c r="Y565"/>
  <c r="G565"/>
  <c r="H565" s="1"/>
  <c r="I565" s="1"/>
  <c r="G566"/>
  <c r="H566" s="1"/>
  <c r="I566" s="1"/>
  <c r="G567"/>
  <c r="H567" s="1"/>
  <c r="I567" s="1"/>
  <c r="Y568"/>
  <c r="G568"/>
  <c r="H568" s="1"/>
  <c r="I568" s="1"/>
  <c r="J568" s="1"/>
  <c r="G569"/>
  <c r="H569" s="1"/>
  <c r="I569" s="1"/>
  <c r="G570"/>
  <c r="H570" s="1"/>
  <c r="I570" s="1"/>
  <c r="Y571"/>
  <c r="G571"/>
  <c r="H571" s="1"/>
  <c r="I571" s="1"/>
  <c r="G572"/>
  <c r="H572" s="1"/>
  <c r="I572" s="1"/>
  <c r="G573"/>
  <c r="H573" s="1"/>
  <c r="I573" s="1"/>
  <c r="Y574"/>
  <c r="G574"/>
  <c r="H574" s="1"/>
  <c r="I574" s="1"/>
  <c r="G575"/>
  <c r="H575" s="1"/>
  <c r="I575" s="1"/>
  <c r="G576"/>
  <c r="H576" s="1"/>
  <c r="I576" s="1"/>
  <c r="Y577"/>
  <c r="G577"/>
  <c r="H577" s="1"/>
  <c r="I577" s="1"/>
  <c r="G578"/>
  <c r="H578" s="1"/>
  <c r="I578" s="1"/>
  <c r="G579"/>
  <c r="H579" s="1"/>
  <c r="I579" s="1"/>
  <c r="Y580"/>
  <c r="G580"/>
  <c r="H580" s="1"/>
  <c r="I580" s="1"/>
  <c r="G581"/>
  <c r="H581" s="1"/>
  <c r="I581" s="1"/>
  <c r="G582"/>
  <c r="H582" s="1"/>
  <c r="I582" s="1"/>
  <c r="Y583"/>
  <c r="G583"/>
  <c r="H583" s="1"/>
  <c r="I583" s="1"/>
  <c r="G584"/>
  <c r="H584" s="1"/>
  <c r="I584" s="1"/>
  <c r="G585"/>
  <c r="H585" s="1"/>
  <c r="I585" s="1"/>
  <c r="Y586"/>
  <c r="G586"/>
  <c r="H586" s="1"/>
  <c r="I586" s="1"/>
  <c r="G587"/>
  <c r="H587" s="1"/>
  <c r="I587" s="1"/>
  <c r="G588"/>
  <c r="H588" s="1"/>
  <c r="I588" s="1"/>
  <c r="Y589"/>
  <c r="G589"/>
  <c r="H589" s="1"/>
  <c r="I589" s="1"/>
  <c r="G590"/>
  <c r="H590" s="1"/>
  <c r="I590" s="1"/>
  <c r="G591"/>
  <c r="H591" s="1"/>
  <c r="I591" s="1"/>
  <c r="Y592"/>
  <c r="G592"/>
  <c r="H592" s="1"/>
  <c r="I592" s="1"/>
  <c r="G593"/>
  <c r="H593" s="1"/>
  <c r="I593" s="1"/>
  <c r="G594"/>
  <c r="H594" s="1"/>
  <c r="I594" s="1"/>
  <c r="Y595"/>
  <c r="G595"/>
  <c r="H595" s="1"/>
  <c r="I595" s="1"/>
  <c r="J596" s="1"/>
  <c r="K596" s="1"/>
  <c r="G596"/>
  <c r="H596" s="1"/>
  <c r="I596" s="1"/>
  <c r="G597"/>
  <c r="H597" s="1"/>
  <c r="I597" s="1"/>
  <c r="Y598"/>
  <c r="G598"/>
  <c r="H598" s="1"/>
  <c r="I598" s="1"/>
  <c r="G599"/>
  <c r="H599" s="1"/>
  <c r="I599" s="1"/>
  <c r="G600"/>
  <c r="H600" s="1"/>
  <c r="I600" s="1"/>
  <c r="Y601"/>
  <c r="G601"/>
  <c r="H601" s="1"/>
  <c r="I601" s="1"/>
  <c r="G602"/>
  <c r="H602" s="1"/>
  <c r="I602" s="1"/>
  <c r="G603"/>
  <c r="H603" s="1"/>
  <c r="I603" s="1"/>
  <c r="Y604"/>
  <c r="G604"/>
  <c r="H604" s="1"/>
  <c r="I604" s="1"/>
  <c r="G605"/>
  <c r="H605" s="1"/>
  <c r="I605" s="1"/>
  <c r="G606"/>
  <c r="H606" s="1"/>
  <c r="I606" s="1"/>
  <c r="Y607"/>
  <c r="G607"/>
  <c r="H607" s="1"/>
  <c r="I607" s="1"/>
  <c r="G608"/>
  <c r="H608" s="1"/>
  <c r="I608" s="1"/>
  <c r="G609"/>
  <c r="H609" s="1"/>
  <c r="I609" s="1"/>
  <c r="Y610"/>
  <c r="G610"/>
  <c r="H610" s="1"/>
  <c r="I610" s="1"/>
  <c r="G611"/>
  <c r="H611" s="1"/>
  <c r="I611" s="1"/>
  <c r="G612"/>
  <c r="H612" s="1"/>
  <c r="I612" s="1"/>
  <c r="Y613"/>
  <c r="G613"/>
  <c r="H613" s="1"/>
  <c r="I613" s="1"/>
  <c r="G614"/>
  <c r="H614" s="1"/>
  <c r="I614" s="1"/>
  <c r="G615"/>
  <c r="H615" s="1"/>
  <c r="I615" s="1"/>
  <c r="Y616"/>
  <c r="G616"/>
  <c r="H616" s="1"/>
  <c r="I616" s="1"/>
  <c r="G617"/>
  <c r="H617" s="1"/>
  <c r="I617" s="1"/>
  <c r="G618"/>
  <c r="H618" s="1"/>
  <c r="I618" s="1"/>
  <c r="Y619"/>
  <c r="G619"/>
  <c r="H619" s="1"/>
  <c r="I619" s="1"/>
  <c r="G620"/>
  <c r="H620" s="1"/>
  <c r="I620" s="1"/>
  <c r="G621"/>
  <c r="H621" s="1"/>
  <c r="I621" s="1"/>
  <c r="Y622"/>
  <c r="G622"/>
  <c r="H622" s="1"/>
  <c r="I622" s="1"/>
  <c r="G623"/>
  <c r="H623" s="1"/>
  <c r="I623" s="1"/>
  <c r="G624"/>
  <c r="H624" s="1"/>
  <c r="I624" s="1"/>
  <c r="Y625"/>
  <c r="G625"/>
  <c r="H625" s="1"/>
  <c r="I625" s="1"/>
  <c r="G626"/>
  <c r="H626" s="1"/>
  <c r="I626" s="1"/>
  <c r="G627"/>
  <c r="H627" s="1"/>
  <c r="I627" s="1"/>
  <c r="Y628"/>
  <c r="G628"/>
  <c r="H628" s="1"/>
  <c r="I628" s="1"/>
  <c r="G629"/>
  <c r="H629" s="1"/>
  <c r="I629" s="1"/>
  <c r="G630"/>
  <c r="H630" s="1"/>
  <c r="I630" s="1"/>
  <c r="Y631"/>
  <c r="G631"/>
  <c r="H631" s="1"/>
  <c r="I631" s="1"/>
  <c r="G632"/>
  <c r="H632" s="1"/>
  <c r="I632" s="1"/>
  <c r="G633"/>
  <c r="H633" s="1"/>
  <c r="I633" s="1"/>
  <c r="Y634"/>
  <c r="G634"/>
  <c r="H634" s="1"/>
  <c r="I634" s="1"/>
  <c r="G635"/>
  <c r="H635" s="1"/>
  <c r="I635" s="1"/>
  <c r="G636"/>
  <c r="H636" s="1"/>
  <c r="I636" s="1"/>
  <c r="Y637"/>
  <c r="G637"/>
  <c r="H637" s="1"/>
  <c r="I637" s="1"/>
  <c r="G638"/>
  <c r="H638"/>
  <c r="I638" s="1"/>
  <c r="G639"/>
  <c r="H639" s="1"/>
  <c r="I639" s="1"/>
  <c r="Y640"/>
  <c r="G640"/>
  <c r="H640"/>
  <c r="I640" s="1"/>
  <c r="J640" s="1"/>
  <c r="G641"/>
  <c r="H641" s="1"/>
  <c r="I641"/>
  <c r="J642" s="1"/>
  <c r="G642"/>
  <c r="H642"/>
  <c r="I642" s="1"/>
  <c r="Y643"/>
  <c r="G643"/>
  <c r="H643" s="1"/>
  <c r="I643" s="1"/>
  <c r="G644"/>
  <c r="H644" s="1"/>
  <c r="I644" s="1"/>
  <c r="G645"/>
  <c r="H645" s="1"/>
  <c r="I645" s="1"/>
  <c r="Y646"/>
  <c r="G646"/>
  <c r="H646" s="1"/>
  <c r="I646" s="1"/>
  <c r="G647"/>
  <c r="H647" s="1"/>
  <c r="I647" s="1"/>
  <c r="G648"/>
  <c r="H648" s="1"/>
  <c r="I648" s="1"/>
  <c r="Y649"/>
  <c r="G649"/>
  <c r="H649" s="1"/>
  <c r="I649" s="1"/>
  <c r="G650"/>
  <c r="H650" s="1"/>
  <c r="I650" s="1"/>
  <c r="G651"/>
  <c r="H651" s="1"/>
  <c r="I651" s="1"/>
  <c r="Y652"/>
  <c r="G652"/>
  <c r="H652" s="1"/>
  <c r="I652" s="1"/>
  <c r="G653"/>
  <c r="H653" s="1"/>
  <c r="I653" s="1"/>
  <c r="G654"/>
  <c r="H654" s="1"/>
  <c r="I654" s="1"/>
  <c r="Y655"/>
  <c r="G655"/>
  <c r="H655"/>
  <c r="I655" s="1"/>
  <c r="G656"/>
  <c r="H656" s="1"/>
  <c r="I656" s="1"/>
  <c r="G657"/>
  <c r="H657"/>
  <c r="I657" s="1"/>
  <c r="Y658"/>
  <c r="G658"/>
  <c r="H658" s="1"/>
  <c r="I658" s="1"/>
  <c r="G659"/>
  <c r="H659" s="1"/>
  <c r="I659" s="1"/>
  <c r="G660"/>
  <c r="H660" s="1"/>
  <c r="I660" s="1"/>
  <c r="Y661"/>
  <c r="G661"/>
  <c r="H661" s="1"/>
  <c r="I661" s="1"/>
  <c r="G662"/>
  <c r="H662" s="1"/>
  <c r="I662" s="1"/>
  <c r="G663"/>
  <c r="H663" s="1"/>
  <c r="I663" s="1"/>
  <c r="Y664"/>
  <c r="G664"/>
  <c r="H664" s="1"/>
  <c r="I664" s="1"/>
  <c r="G665"/>
  <c r="H665" s="1"/>
  <c r="I665" s="1"/>
  <c r="G666"/>
  <c r="H666" s="1"/>
  <c r="I666" s="1"/>
  <c r="Y667"/>
  <c r="G667"/>
  <c r="H667" s="1"/>
  <c r="I667" s="1"/>
  <c r="G668"/>
  <c r="H668" s="1"/>
  <c r="I668" s="1"/>
  <c r="G669"/>
  <c r="H669" s="1"/>
  <c r="I669" s="1"/>
  <c r="Y670"/>
  <c r="G670"/>
  <c r="H670" s="1"/>
  <c r="I670" s="1"/>
  <c r="G671"/>
  <c r="H671"/>
  <c r="I671" s="1"/>
  <c r="G672"/>
  <c r="H672" s="1"/>
  <c r="I672" s="1"/>
  <c r="H15" i="6" l="1"/>
  <c r="I15" s="1"/>
  <c r="H13"/>
  <c r="I13" s="1"/>
  <c r="H169" i="3"/>
  <c r="I169" s="1"/>
  <c r="H156"/>
  <c r="I156" s="1"/>
  <c r="J157" s="1"/>
  <c r="H170"/>
  <c r="I170" s="1"/>
  <c r="H162"/>
  <c r="I162" s="1"/>
  <c r="H163"/>
  <c r="I163" s="1"/>
  <c r="J163" s="1"/>
  <c r="H155"/>
  <c r="I155" s="1"/>
  <c r="H149"/>
  <c r="I149" s="1"/>
  <c r="H143"/>
  <c r="I143" s="1"/>
  <c r="H137"/>
  <c r="I137" s="1"/>
  <c r="J628" i="30"/>
  <c r="K628" s="1"/>
  <c r="L628" s="1"/>
  <c r="J630"/>
  <c r="K630" s="1"/>
  <c r="J620"/>
  <c r="K620" s="1"/>
  <c r="J616"/>
  <c r="K616" s="1"/>
  <c r="L616" s="1"/>
  <c r="J618"/>
  <c r="K618" s="1"/>
  <c r="J604"/>
  <c r="K604" s="1"/>
  <c r="L604" s="1"/>
  <c r="J606"/>
  <c r="K606" s="1"/>
  <c r="J592"/>
  <c r="J594"/>
  <c r="J580"/>
  <c r="J582"/>
  <c r="K582" s="1"/>
  <c r="J572"/>
  <c r="K572" s="1"/>
  <c r="J570"/>
  <c r="K570" s="1"/>
  <c r="L570" s="1"/>
  <c r="M570" s="1"/>
  <c r="J556"/>
  <c r="K556" s="1"/>
  <c r="L556" s="1"/>
  <c r="J558"/>
  <c r="K558" s="1"/>
  <c r="J544"/>
  <c r="J546"/>
  <c r="K546" s="1"/>
  <c r="L546" s="1"/>
  <c r="M546" s="1"/>
  <c r="J536"/>
  <c r="J534"/>
  <c r="J526"/>
  <c r="J524"/>
  <c r="J522"/>
  <c r="J514"/>
  <c r="K514" s="1"/>
  <c r="L514" s="1"/>
  <c r="J512"/>
  <c r="J510"/>
  <c r="K510" s="1"/>
  <c r="L510" s="1"/>
  <c r="M510" s="1"/>
  <c r="J500"/>
  <c r="J490"/>
  <c r="K490" s="1"/>
  <c r="L490" s="1"/>
  <c r="J451"/>
  <c r="J439"/>
  <c r="K439" s="1"/>
  <c r="L439" s="1"/>
  <c r="J423"/>
  <c r="J411"/>
  <c r="J403"/>
  <c r="J391"/>
  <c r="K391" s="1"/>
  <c r="L391" s="1"/>
  <c r="J389"/>
  <c r="K389" s="1"/>
  <c r="L389" s="1"/>
  <c r="M389" s="1"/>
  <c r="J379"/>
  <c r="J377"/>
  <c r="J375"/>
  <c r="K375" s="1"/>
  <c r="L375" s="1"/>
  <c r="M375" s="1"/>
  <c r="J367"/>
  <c r="K367" s="1"/>
  <c r="L367" s="1"/>
  <c r="J365"/>
  <c r="K365" s="1"/>
  <c r="L365" s="1"/>
  <c r="M365" s="1"/>
  <c r="J363"/>
  <c r="J355"/>
  <c r="J353"/>
  <c r="J343"/>
  <c r="J341"/>
  <c r="J339"/>
  <c r="K339" s="1"/>
  <c r="L339" s="1"/>
  <c r="M339" s="1"/>
  <c r="J331"/>
  <c r="J326"/>
  <c r="J324"/>
  <c r="J316"/>
  <c r="K316" s="1"/>
  <c r="L316" s="1"/>
  <c r="J314"/>
  <c r="K314" s="1"/>
  <c r="L314" s="1"/>
  <c r="M314" s="1"/>
  <c r="J304"/>
  <c r="J302"/>
  <c r="J300"/>
  <c r="K300" s="1"/>
  <c r="L300" s="1"/>
  <c r="M300" s="1"/>
  <c r="J292"/>
  <c r="J290"/>
  <c r="J280"/>
  <c r="J278"/>
  <c r="J268"/>
  <c r="J266"/>
  <c r="J264"/>
  <c r="J256"/>
  <c r="J252"/>
  <c r="J244"/>
  <c r="J240"/>
  <c r="J232"/>
  <c r="J228"/>
  <c r="J220"/>
  <c r="K220" s="1"/>
  <c r="L220" s="1"/>
  <c r="J218"/>
  <c r="K218" s="1"/>
  <c r="L218" s="1"/>
  <c r="M218" s="1"/>
  <c r="J206"/>
  <c r="K206" s="1"/>
  <c r="J196"/>
  <c r="J194"/>
  <c r="J189"/>
  <c r="J183"/>
  <c r="J173"/>
  <c r="J163"/>
  <c r="K163" s="1"/>
  <c r="L163" s="1"/>
  <c r="J161"/>
  <c r="K161" s="1"/>
  <c r="L161" s="1"/>
  <c r="M161" s="1"/>
  <c r="J159"/>
  <c r="J149"/>
  <c r="K149" s="1"/>
  <c r="L149" s="1"/>
  <c r="M149" s="1"/>
  <c r="J137"/>
  <c r="K137" s="1"/>
  <c r="L137" s="1"/>
  <c r="M137" s="1"/>
  <c r="J123"/>
  <c r="J115"/>
  <c r="J111"/>
  <c r="K111" s="1"/>
  <c r="L111" s="1"/>
  <c r="M111" s="1"/>
  <c r="J103"/>
  <c r="K103" s="1"/>
  <c r="L103" s="1"/>
  <c r="J99"/>
  <c r="K99" s="1"/>
  <c r="L99" s="1"/>
  <c r="M99" s="1"/>
  <c r="J91"/>
  <c r="K91" s="1"/>
  <c r="L91" s="1"/>
  <c r="J87"/>
  <c r="K87" s="1"/>
  <c r="L87" s="1"/>
  <c r="M87" s="1"/>
  <c r="J79"/>
  <c r="J75"/>
  <c r="J67"/>
  <c r="J65"/>
  <c r="K65" s="1"/>
  <c r="L65" s="1"/>
  <c r="M65" s="1"/>
  <c r="J58"/>
  <c r="J42"/>
  <c r="K42" s="1"/>
  <c r="L42" s="1"/>
  <c r="M42" s="1"/>
  <c r="J22"/>
  <c r="K22" s="1"/>
  <c r="L22" s="1"/>
  <c r="J19"/>
  <c r="K19" s="1"/>
  <c r="L19" s="1"/>
  <c r="J21"/>
  <c r="AB6" i="6"/>
  <c r="AB6" i="30"/>
  <c r="J654"/>
  <c r="J653"/>
  <c r="J652"/>
  <c r="J658"/>
  <c r="J660"/>
  <c r="J659"/>
  <c r="J649"/>
  <c r="J651"/>
  <c r="J650"/>
  <c r="K642"/>
  <c r="L642" s="1"/>
  <c r="M642" s="1"/>
  <c r="J639"/>
  <c r="J637"/>
  <c r="J638"/>
  <c r="J636"/>
  <c r="J634"/>
  <c r="J615"/>
  <c r="J613"/>
  <c r="J614"/>
  <c r="J612"/>
  <c r="J610"/>
  <c r="K594"/>
  <c r="L594" s="1"/>
  <c r="M594" s="1"/>
  <c r="J591"/>
  <c r="J589"/>
  <c r="J590"/>
  <c r="J588"/>
  <c r="J586"/>
  <c r="K580"/>
  <c r="J567"/>
  <c r="J565"/>
  <c r="J566"/>
  <c r="J564"/>
  <c r="J562"/>
  <c r="J543"/>
  <c r="J541"/>
  <c r="J542"/>
  <c r="J540"/>
  <c r="J538"/>
  <c r="K500"/>
  <c r="K498"/>
  <c r="L498" s="1"/>
  <c r="M498" s="1"/>
  <c r="J657"/>
  <c r="J656"/>
  <c r="J655"/>
  <c r="K526"/>
  <c r="L526" s="1"/>
  <c r="K502"/>
  <c r="L502" s="1"/>
  <c r="J666"/>
  <c r="J665"/>
  <c r="J664"/>
  <c r="J671"/>
  <c r="J670"/>
  <c r="J672"/>
  <c r="J663"/>
  <c r="J662"/>
  <c r="J661"/>
  <c r="J647"/>
  <c r="J646"/>
  <c r="J648"/>
  <c r="K640"/>
  <c r="L640"/>
  <c r="J627"/>
  <c r="J625"/>
  <c r="J626"/>
  <c r="J622"/>
  <c r="J624"/>
  <c r="J603"/>
  <c r="J601"/>
  <c r="J602"/>
  <c r="J598"/>
  <c r="J600"/>
  <c r="J579"/>
  <c r="J577"/>
  <c r="J578"/>
  <c r="J574"/>
  <c r="J576"/>
  <c r="K568"/>
  <c r="L568" s="1"/>
  <c r="J555"/>
  <c r="J553"/>
  <c r="J554"/>
  <c r="J550"/>
  <c r="J552"/>
  <c r="J668"/>
  <c r="J667"/>
  <c r="J669"/>
  <c r="J645"/>
  <c r="J644"/>
  <c r="J643"/>
  <c r="J623"/>
  <c r="J599"/>
  <c r="L596"/>
  <c r="M596" s="1"/>
  <c r="L582"/>
  <c r="M582" s="1"/>
  <c r="J575"/>
  <c r="L558"/>
  <c r="M558" s="1"/>
  <c r="J551"/>
  <c r="L548"/>
  <c r="M548" s="1"/>
  <c r="J523"/>
  <c r="J525"/>
  <c r="J499"/>
  <c r="J501"/>
  <c r="J477"/>
  <c r="J476"/>
  <c r="J475"/>
  <c r="K363"/>
  <c r="L363" s="1"/>
  <c r="M363" s="1"/>
  <c r="J348"/>
  <c r="J347"/>
  <c r="J346"/>
  <c r="J631"/>
  <c r="J633"/>
  <c r="J629"/>
  <c r="J607"/>
  <c r="J609"/>
  <c r="J605"/>
  <c r="J583"/>
  <c r="J585"/>
  <c r="J581"/>
  <c r="J559"/>
  <c r="J561"/>
  <c r="J557"/>
  <c r="J533"/>
  <c r="J532"/>
  <c r="J531"/>
  <c r="J530"/>
  <c r="J529"/>
  <c r="J516"/>
  <c r="J515"/>
  <c r="J509"/>
  <c r="J508"/>
  <c r="J507"/>
  <c r="J506"/>
  <c r="J505"/>
  <c r="K485"/>
  <c r="L485" s="1"/>
  <c r="M485" s="1"/>
  <c r="J482"/>
  <c r="J481"/>
  <c r="J483"/>
  <c r="J472"/>
  <c r="J474"/>
  <c r="J473"/>
  <c r="K471"/>
  <c r="L471" s="1"/>
  <c r="M471" s="1"/>
  <c r="J460"/>
  <c r="J462"/>
  <c r="J461"/>
  <c r="K459"/>
  <c r="L459" s="1"/>
  <c r="M459" s="1"/>
  <c r="J448"/>
  <c r="J450"/>
  <c r="J449"/>
  <c r="K447"/>
  <c r="L447" s="1"/>
  <c r="M447" s="1"/>
  <c r="J436"/>
  <c r="J438"/>
  <c r="J437"/>
  <c r="K435"/>
  <c r="L435"/>
  <c r="M435" s="1"/>
  <c r="J424"/>
  <c r="J426"/>
  <c r="J425"/>
  <c r="K423"/>
  <c r="L423" s="1"/>
  <c r="M423" s="1"/>
  <c r="J412"/>
  <c r="J414"/>
  <c r="J413"/>
  <c r="J400"/>
  <c r="J402"/>
  <c r="J401"/>
  <c r="K399"/>
  <c r="L399" s="1"/>
  <c r="M399" s="1"/>
  <c r="J360"/>
  <c r="J359"/>
  <c r="J358"/>
  <c r="K288"/>
  <c r="L288"/>
  <c r="M288" s="1"/>
  <c r="J635"/>
  <c r="J611"/>
  <c r="J587"/>
  <c r="J563"/>
  <c r="J539"/>
  <c r="J535"/>
  <c r="J537"/>
  <c r="J511"/>
  <c r="J513"/>
  <c r="J489"/>
  <c r="J488"/>
  <c r="J487"/>
  <c r="J480"/>
  <c r="J479"/>
  <c r="J478"/>
  <c r="J468"/>
  <c r="J467"/>
  <c r="J466"/>
  <c r="J456"/>
  <c r="J455"/>
  <c r="J454"/>
  <c r="J444"/>
  <c r="J443"/>
  <c r="J442"/>
  <c r="J432"/>
  <c r="J431"/>
  <c r="J430"/>
  <c r="J420"/>
  <c r="J419"/>
  <c r="J418"/>
  <c r="J408"/>
  <c r="J407"/>
  <c r="J406"/>
  <c r="J396"/>
  <c r="J395"/>
  <c r="J394"/>
  <c r="J384"/>
  <c r="J383"/>
  <c r="J382"/>
  <c r="J372"/>
  <c r="J371"/>
  <c r="J370"/>
  <c r="J285"/>
  <c r="J284"/>
  <c r="J283"/>
  <c r="J273"/>
  <c r="J272"/>
  <c r="J271"/>
  <c r="K268"/>
  <c r="L268" s="1"/>
  <c r="K266"/>
  <c r="L266" s="1"/>
  <c r="M266" s="1"/>
  <c r="J261"/>
  <c r="J260"/>
  <c r="J259"/>
  <c r="J641"/>
  <c r="J632"/>
  <c r="J619"/>
  <c r="J621"/>
  <c r="J617"/>
  <c r="J608"/>
  <c r="J595"/>
  <c r="J597"/>
  <c r="J593"/>
  <c r="J584"/>
  <c r="J571"/>
  <c r="J573"/>
  <c r="J569"/>
  <c r="J560"/>
  <c r="J547"/>
  <c r="J549"/>
  <c r="J545"/>
  <c r="J528"/>
  <c r="J527"/>
  <c r="J521"/>
  <c r="J520"/>
  <c r="J519"/>
  <c r="J518"/>
  <c r="J517"/>
  <c r="J504"/>
  <c r="J503"/>
  <c r="J497"/>
  <c r="J496"/>
  <c r="J495"/>
  <c r="J494"/>
  <c r="J493"/>
  <c r="K463"/>
  <c r="L463" s="1"/>
  <c r="K451"/>
  <c r="L451" s="1"/>
  <c r="K427"/>
  <c r="L427" s="1"/>
  <c r="K415"/>
  <c r="L415" s="1"/>
  <c r="K403"/>
  <c r="L403" s="1"/>
  <c r="K351"/>
  <c r="L351" s="1"/>
  <c r="M351" s="1"/>
  <c r="J336"/>
  <c r="J335"/>
  <c r="J334"/>
  <c r="J321"/>
  <c r="J320"/>
  <c r="J319"/>
  <c r="J309"/>
  <c r="J308"/>
  <c r="J307"/>
  <c r="J297"/>
  <c r="J296"/>
  <c r="J295"/>
  <c r="K292"/>
  <c r="L292" s="1"/>
  <c r="K290"/>
  <c r="L290" s="1"/>
  <c r="M290" s="1"/>
  <c r="J465"/>
  <c r="J464"/>
  <c r="J458"/>
  <c r="J457"/>
  <c r="J441"/>
  <c r="J440"/>
  <c r="J434"/>
  <c r="J433"/>
  <c r="J417"/>
  <c r="J416"/>
  <c r="J410"/>
  <c r="J409"/>
  <c r="J393"/>
  <c r="J392"/>
  <c r="J386"/>
  <c r="J385"/>
  <c r="J369"/>
  <c r="J368"/>
  <c r="J362"/>
  <c r="J361"/>
  <c r="J345"/>
  <c r="J344"/>
  <c r="J338"/>
  <c r="J337"/>
  <c r="J318"/>
  <c r="J317"/>
  <c r="J311"/>
  <c r="J310"/>
  <c r="J294"/>
  <c r="J293"/>
  <c r="J287"/>
  <c r="J286"/>
  <c r="J270"/>
  <c r="J269"/>
  <c r="J263"/>
  <c r="J262"/>
  <c r="J253"/>
  <c r="J255"/>
  <c r="J254"/>
  <c r="J241"/>
  <c r="J243"/>
  <c r="J242"/>
  <c r="J229"/>
  <c r="J231"/>
  <c r="J230"/>
  <c r="J388"/>
  <c r="J390"/>
  <c r="J364"/>
  <c r="J366"/>
  <c r="J340"/>
  <c r="J342"/>
  <c r="K324"/>
  <c r="L324" s="1"/>
  <c r="M324" s="1"/>
  <c r="J313"/>
  <c r="J315"/>
  <c r="J289"/>
  <c r="J291"/>
  <c r="K276"/>
  <c r="L276" s="1"/>
  <c r="M276" s="1"/>
  <c r="J265"/>
  <c r="J267"/>
  <c r="J249"/>
  <c r="J248"/>
  <c r="J247"/>
  <c r="J237"/>
  <c r="J236"/>
  <c r="J235"/>
  <c r="K204"/>
  <c r="L204" s="1"/>
  <c r="M204" s="1"/>
  <c r="J492"/>
  <c r="J491"/>
  <c r="J484"/>
  <c r="J486"/>
  <c r="J470"/>
  <c r="J469"/>
  <c r="J453"/>
  <c r="J452"/>
  <c r="J446"/>
  <c r="J445"/>
  <c r="J429"/>
  <c r="J428"/>
  <c r="J422"/>
  <c r="J421"/>
  <c r="J405"/>
  <c r="J404"/>
  <c r="J398"/>
  <c r="J397"/>
  <c r="J381"/>
  <c r="J380"/>
  <c r="J374"/>
  <c r="J373"/>
  <c r="J357"/>
  <c r="J356"/>
  <c r="J350"/>
  <c r="J349"/>
  <c r="J333"/>
  <c r="J332"/>
  <c r="J323"/>
  <c r="J322"/>
  <c r="J306"/>
  <c r="J305"/>
  <c r="J299"/>
  <c r="J298"/>
  <c r="J282"/>
  <c r="J281"/>
  <c r="J275"/>
  <c r="J274"/>
  <c r="J201"/>
  <c r="J200"/>
  <c r="J199"/>
  <c r="K194"/>
  <c r="L194" s="1"/>
  <c r="M194" s="1"/>
  <c r="K387"/>
  <c r="L387" s="1"/>
  <c r="M387" s="1"/>
  <c r="J376"/>
  <c r="J378"/>
  <c r="J352"/>
  <c r="J354"/>
  <c r="J325"/>
  <c r="J327"/>
  <c r="K312"/>
  <c r="L312" s="1"/>
  <c r="M312" s="1"/>
  <c r="J301"/>
  <c r="J303"/>
  <c r="J277"/>
  <c r="J279"/>
  <c r="K264"/>
  <c r="L264" s="1"/>
  <c r="M264" s="1"/>
  <c r="J225"/>
  <c r="J224"/>
  <c r="J223"/>
  <c r="J213"/>
  <c r="J212"/>
  <c r="J211"/>
  <c r="K208"/>
  <c r="L208"/>
  <c r="J246"/>
  <c r="J245"/>
  <c r="J239"/>
  <c r="J238"/>
  <c r="J222"/>
  <c r="J221"/>
  <c r="J215"/>
  <c r="J214"/>
  <c r="J198"/>
  <c r="J197"/>
  <c r="J187"/>
  <c r="J182"/>
  <c r="J181"/>
  <c r="J170"/>
  <c r="J169"/>
  <c r="J171"/>
  <c r="J168"/>
  <c r="J167"/>
  <c r="J166"/>
  <c r="J146"/>
  <c r="J145"/>
  <c r="J147"/>
  <c r="J144"/>
  <c r="J143"/>
  <c r="J142"/>
  <c r="K134"/>
  <c r="L134" s="1"/>
  <c r="M134" s="1"/>
  <c r="J124"/>
  <c r="J126"/>
  <c r="J125"/>
  <c r="J108"/>
  <c r="J107"/>
  <c r="J106"/>
  <c r="J96"/>
  <c r="J95"/>
  <c r="J94"/>
  <c r="J89"/>
  <c r="K163" i="3"/>
  <c r="L163" s="1"/>
  <c r="M163" s="1"/>
  <c r="J217" i="30"/>
  <c r="J219"/>
  <c r="J180"/>
  <c r="J178"/>
  <c r="J179"/>
  <c r="J177"/>
  <c r="J176"/>
  <c r="J175"/>
  <c r="K173"/>
  <c r="L173" s="1"/>
  <c r="M173" s="1"/>
  <c r="J153"/>
  <c r="J152"/>
  <c r="J151"/>
  <c r="J139"/>
  <c r="J132"/>
  <c r="J131"/>
  <c r="J130"/>
  <c r="J120"/>
  <c r="J119"/>
  <c r="J118"/>
  <c r="J113"/>
  <c r="J36"/>
  <c r="J35"/>
  <c r="J34"/>
  <c r="K32"/>
  <c r="L32" s="1"/>
  <c r="M32" s="1"/>
  <c r="J258"/>
  <c r="J257"/>
  <c r="J251"/>
  <c r="J250"/>
  <c r="J234"/>
  <c r="J233"/>
  <c r="J227"/>
  <c r="J226"/>
  <c r="J210"/>
  <c r="J209"/>
  <c r="J203"/>
  <c r="J202"/>
  <c r="J193"/>
  <c r="J184"/>
  <c r="J186"/>
  <c r="J185"/>
  <c r="K159"/>
  <c r="L159" s="1"/>
  <c r="M159" s="1"/>
  <c r="J76"/>
  <c r="J78"/>
  <c r="J77"/>
  <c r="K67"/>
  <c r="L67" s="1"/>
  <c r="J63"/>
  <c r="J62"/>
  <c r="J48"/>
  <c r="J47"/>
  <c r="J46"/>
  <c r="K44"/>
  <c r="L44" s="1"/>
  <c r="M44" s="1"/>
  <c r="K30"/>
  <c r="L30" s="1"/>
  <c r="M30" s="1"/>
  <c r="K15"/>
  <c r="L15" s="1"/>
  <c r="M15" s="1"/>
  <c r="K216"/>
  <c r="L216" s="1"/>
  <c r="M216" s="1"/>
  <c r="J205"/>
  <c r="J207"/>
  <c r="J192"/>
  <c r="J190"/>
  <c r="J191"/>
  <c r="K127"/>
  <c r="L127"/>
  <c r="K123"/>
  <c r="L123" s="1"/>
  <c r="M123" s="1"/>
  <c r="J100"/>
  <c r="J102"/>
  <c r="J101"/>
  <c r="J84"/>
  <c r="J83"/>
  <c r="J82"/>
  <c r="J72"/>
  <c r="J71"/>
  <c r="J70"/>
  <c r="J53"/>
  <c r="J52"/>
  <c r="J54"/>
  <c r="J51"/>
  <c r="J50"/>
  <c r="J49"/>
  <c r="J16"/>
  <c r="J18"/>
  <c r="J17"/>
  <c r="K509" i="33"/>
  <c r="L509"/>
  <c r="M509" s="1"/>
  <c r="K488"/>
  <c r="L488"/>
  <c r="M488" s="1"/>
  <c r="K482"/>
  <c r="L482"/>
  <c r="M482" s="1"/>
  <c r="J195" i="30"/>
  <c r="J188"/>
  <c r="J172"/>
  <c r="J174"/>
  <c r="J148"/>
  <c r="J150"/>
  <c r="J117"/>
  <c r="J116"/>
  <c r="J110"/>
  <c r="J109"/>
  <c r="J93"/>
  <c r="J92"/>
  <c r="J86"/>
  <c r="J85"/>
  <c r="J69"/>
  <c r="J68"/>
  <c r="J55"/>
  <c r="J57"/>
  <c r="J41"/>
  <c r="J40"/>
  <c r="J29"/>
  <c r="J28"/>
  <c r="J12"/>
  <c r="J11"/>
  <c r="J10"/>
  <c r="J164" i="3"/>
  <c r="H159"/>
  <c r="I159" s="1"/>
  <c r="H161"/>
  <c r="I161" s="1"/>
  <c r="H160"/>
  <c r="I160" s="1"/>
  <c r="K695" i="33"/>
  <c r="L695"/>
  <c r="M695" s="1"/>
  <c r="K671"/>
  <c r="L671"/>
  <c r="M671" s="1"/>
  <c r="K647"/>
  <c r="L647"/>
  <c r="M647" s="1"/>
  <c r="K623"/>
  <c r="L623"/>
  <c r="M623" s="1"/>
  <c r="K599"/>
  <c r="L599"/>
  <c r="M599" s="1"/>
  <c r="K575"/>
  <c r="L575"/>
  <c r="M575" s="1"/>
  <c r="K551"/>
  <c r="L551"/>
  <c r="M551" s="1"/>
  <c r="K527"/>
  <c r="L527"/>
  <c r="M527" s="1"/>
  <c r="K494"/>
  <c r="L494"/>
  <c r="M494" s="1"/>
  <c r="J165" i="30"/>
  <c r="J164"/>
  <c r="J158"/>
  <c r="J157"/>
  <c r="J156"/>
  <c r="J155"/>
  <c r="J154"/>
  <c r="J141"/>
  <c r="J140"/>
  <c r="J112"/>
  <c r="J114"/>
  <c r="J88"/>
  <c r="J90"/>
  <c r="J64"/>
  <c r="J66"/>
  <c r="J61"/>
  <c r="J43"/>
  <c r="J45"/>
  <c r="J31"/>
  <c r="J33"/>
  <c r="J24"/>
  <c r="J23"/>
  <c r="H165" i="3"/>
  <c r="I165" s="1"/>
  <c r="H167"/>
  <c r="I167" s="1"/>
  <c r="H166"/>
  <c r="I166" s="1"/>
  <c r="J156"/>
  <c r="J158"/>
  <c r="J381" i="33"/>
  <c r="J380"/>
  <c r="J379"/>
  <c r="J160" i="30"/>
  <c r="J162"/>
  <c r="J136"/>
  <c r="J138"/>
  <c r="J133"/>
  <c r="J135"/>
  <c r="J129"/>
  <c r="J128"/>
  <c r="J122"/>
  <c r="J121"/>
  <c r="J105"/>
  <c r="J104"/>
  <c r="J98"/>
  <c r="J97"/>
  <c r="J81"/>
  <c r="J80"/>
  <c r="J74"/>
  <c r="J73"/>
  <c r="J60"/>
  <c r="J59"/>
  <c r="J56"/>
  <c r="J39"/>
  <c r="J38"/>
  <c r="J37"/>
  <c r="J27"/>
  <c r="J26"/>
  <c r="J25"/>
  <c r="J14"/>
  <c r="J13"/>
  <c r="H171" i="3"/>
  <c r="I171" s="1"/>
  <c r="H173"/>
  <c r="I173" s="1"/>
  <c r="H172"/>
  <c r="I172" s="1"/>
  <c r="K710" i="33"/>
  <c r="L710"/>
  <c r="M710" s="1"/>
  <c r="J699"/>
  <c r="J698"/>
  <c r="J697"/>
  <c r="J675"/>
  <c r="J674"/>
  <c r="J673"/>
  <c r="J651"/>
  <c r="J650"/>
  <c r="J649"/>
  <c r="J627"/>
  <c r="J626"/>
  <c r="J625"/>
  <c r="J603"/>
  <c r="J602"/>
  <c r="J601"/>
  <c r="J579"/>
  <c r="J578"/>
  <c r="J577"/>
  <c r="J555"/>
  <c r="J554"/>
  <c r="J553"/>
  <c r="J531"/>
  <c r="J530"/>
  <c r="J529"/>
  <c r="H150" i="3"/>
  <c r="I150" s="1"/>
  <c r="H152"/>
  <c r="I152" s="1"/>
  <c r="H144"/>
  <c r="I144" s="1"/>
  <c r="H146"/>
  <c r="I146" s="1"/>
  <c r="H138"/>
  <c r="I138" s="1"/>
  <c r="H140"/>
  <c r="I140" s="1"/>
  <c r="H129"/>
  <c r="I129" s="1"/>
  <c r="H131"/>
  <c r="I131" s="1"/>
  <c r="H130"/>
  <c r="I130" s="1"/>
  <c r="H123"/>
  <c r="I123" s="1"/>
  <c r="H125"/>
  <c r="I125" s="1"/>
  <c r="H124"/>
  <c r="I124" s="1"/>
  <c r="H117"/>
  <c r="I117" s="1"/>
  <c r="H119"/>
  <c r="I119" s="1"/>
  <c r="H118"/>
  <c r="I118" s="1"/>
  <c r="H111"/>
  <c r="I111" s="1"/>
  <c r="H113"/>
  <c r="I113" s="1"/>
  <c r="H112"/>
  <c r="I112" s="1"/>
  <c r="H105"/>
  <c r="I105" s="1"/>
  <c r="H107"/>
  <c r="I107" s="1"/>
  <c r="H106"/>
  <c r="I106" s="1"/>
  <c r="H99"/>
  <c r="I99" s="1"/>
  <c r="H101"/>
  <c r="I101" s="1"/>
  <c r="H100"/>
  <c r="I100" s="1"/>
  <c r="H93"/>
  <c r="I93" s="1"/>
  <c r="H95"/>
  <c r="I95" s="1"/>
  <c r="H94"/>
  <c r="I94" s="1"/>
  <c r="H87"/>
  <c r="I87" s="1"/>
  <c r="H89"/>
  <c r="I89" s="1"/>
  <c r="H88"/>
  <c r="I88" s="1"/>
  <c r="H81"/>
  <c r="I81" s="1"/>
  <c r="H83"/>
  <c r="I83" s="1"/>
  <c r="H82"/>
  <c r="I82" s="1"/>
  <c r="H75"/>
  <c r="I75" s="1"/>
  <c r="H77"/>
  <c r="I77" s="1"/>
  <c r="H76"/>
  <c r="I76" s="1"/>
  <c r="H69"/>
  <c r="I69" s="1"/>
  <c r="H71"/>
  <c r="I71" s="1"/>
  <c r="H70"/>
  <c r="I70" s="1"/>
  <c r="H63"/>
  <c r="I63" s="1"/>
  <c r="H65"/>
  <c r="I65" s="1"/>
  <c r="H64"/>
  <c r="I64" s="1"/>
  <c r="H57"/>
  <c r="I57" s="1"/>
  <c r="H59"/>
  <c r="I59" s="1"/>
  <c r="H58"/>
  <c r="I58" s="1"/>
  <c r="H51"/>
  <c r="I51" s="1"/>
  <c r="H53"/>
  <c r="I53" s="1"/>
  <c r="H52"/>
  <c r="I52" s="1"/>
  <c r="H45"/>
  <c r="I45" s="1"/>
  <c r="H47"/>
  <c r="I47" s="1"/>
  <c r="H46"/>
  <c r="I46" s="1"/>
  <c r="H39"/>
  <c r="I39" s="1"/>
  <c r="H41"/>
  <c r="I41" s="1"/>
  <c r="H40"/>
  <c r="I40" s="1"/>
  <c r="H33"/>
  <c r="I33" s="1"/>
  <c r="H35"/>
  <c r="I35" s="1"/>
  <c r="H34"/>
  <c r="I34" s="1"/>
  <c r="H27"/>
  <c r="I27" s="1"/>
  <c r="H29"/>
  <c r="I29" s="1"/>
  <c r="H28"/>
  <c r="I28" s="1"/>
  <c r="H21"/>
  <c r="I21" s="1"/>
  <c r="H23"/>
  <c r="I23" s="1"/>
  <c r="H22"/>
  <c r="I22" s="1"/>
  <c r="H15"/>
  <c r="I15" s="1"/>
  <c r="H17"/>
  <c r="I17" s="1"/>
  <c r="H16"/>
  <c r="I16" s="1"/>
  <c r="H9"/>
  <c r="I9" s="1"/>
  <c r="H11"/>
  <c r="I11" s="1"/>
  <c r="J706" i="33"/>
  <c r="J708"/>
  <c r="J707"/>
  <c r="J705"/>
  <c r="J704"/>
  <c r="J703"/>
  <c r="J701"/>
  <c r="J681"/>
  <c r="J680"/>
  <c r="J679"/>
  <c r="J677"/>
  <c r="J657"/>
  <c r="J656"/>
  <c r="J655"/>
  <c r="J653"/>
  <c r="J633"/>
  <c r="J632"/>
  <c r="J631"/>
  <c r="K629"/>
  <c r="L629"/>
  <c r="M629" s="1"/>
  <c r="J609"/>
  <c r="J608"/>
  <c r="J607"/>
  <c r="K605"/>
  <c r="L605" s="1"/>
  <c r="M605" s="1"/>
  <c r="J585"/>
  <c r="J584"/>
  <c r="J583"/>
  <c r="K581"/>
  <c r="L581"/>
  <c r="M581" s="1"/>
  <c r="J561"/>
  <c r="J560"/>
  <c r="J559"/>
  <c r="K557"/>
  <c r="L557" s="1"/>
  <c r="M557" s="1"/>
  <c r="J537"/>
  <c r="J536"/>
  <c r="J535"/>
  <c r="K533"/>
  <c r="L533"/>
  <c r="M533" s="1"/>
  <c r="J513"/>
  <c r="J512"/>
  <c r="J511"/>
  <c r="J499"/>
  <c r="J500"/>
  <c r="J501"/>
  <c r="J492"/>
  <c r="J491"/>
  <c r="J490"/>
  <c r="K470"/>
  <c r="L470" s="1"/>
  <c r="M470" s="1"/>
  <c r="K464"/>
  <c r="L464" s="1"/>
  <c r="M464" s="1"/>
  <c r="K458"/>
  <c r="L458" s="1"/>
  <c r="M458" s="1"/>
  <c r="K428"/>
  <c r="L428" s="1"/>
  <c r="M428" s="1"/>
  <c r="H153" i="3"/>
  <c r="I153" s="1"/>
  <c r="H147"/>
  <c r="I147" s="1"/>
  <c r="H141"/>
  <c r="I141" s="1"/>
  <c r="H135"/>
  <c r="I135" s="1"/>
  <c r="H16" i="6"/>
  <c r="I16" s="1"/>
  <c r="H18"/>
  <c r="I18" s="1"/>
  <c r="H17"/>
  <c r="I17" s="1"/>
  <c r="J687" i="33"/>
  <c r="J686"/>
  <c r="J685"/>
  <c r="J683"/>
  <c r="J663"/>
  <c r="J662"/>
  <c r="J661"/>
  <c r="J659"/>
  <c r="J639"/>
  <c r="J638"/>
  <c r="J637"/>
  <c r="J635"/>
  <c r="J615"/>
  <c r="J614"/>
  <c r="J613"/>
  <c r="J611"/>
  <c r="J591"/>
  <c r="J590"/>
  <c r="J589"/>
  <c r="J587"/>
  <c r="J567"/>
  <c r="J566"/>
  <c r="J565"/>
  <c r="J563"/>
  <c r="J543"/>
  <c r="J542"/>
  <c r="J541"/>
  <c r="J539"/>
  <c r="J519"/>
  <c r="J518"/>
  <c r="J517"/>
  <c r="J515"/>
  <c r="J502"/>
  <c r="J504"/>
  <c r="J503"/>
  <c r="J468"/>
  <c r="J467"/>
  <c r="J466"/>
  <c r="K446"/>
  <c r="L446"/>
  <c r="M446" s="1"/>
  <c r="K440"/>
  <c r="L440"/>
  <c r="M440" s="1"/>
  <c r="K422"/>
  <c r="L422"/>
  <c r="M422" s="1"/>
  <c r="K416"/>
  <c r="L416"/>
  <c r="M416" s="1"/>
  <c r="K410"/>
  <c r="L410"/>
  <c r="M410" s="1"/>
  <c r="J399"/>
  <c r="J397"/>
  <c r="J352"/>
  <c r="J354"/>
  <c r="J353"/>
  <c r="H151" i="3"/>
  <c r="I151" s="1"/>
  <c r="H145"/>
  <c r="I145" s="1"/>
  <c r="H139"/>
  <c r="I139" s="1"/>
  <c r="H132"/>
  <c r="I132" s="1"/>
  <c r="H134"/>
  <c r="I134" s="1"/>
  <c r="H127"/>
  <c r="I127" s="1"/>
  <c r="H126"/>
  <c r="I126" s="1"/>
  <c r="H128"/>
  <c r="I128" s="1"/>
  <c r="H121"/>
  <c r="I121" s="1"/>
  <c r="H120"/>
  <c r="I120" s="1"/>
  <c r="H122"/>
  <c r="I122" s="1"/>
  <c r="H115"/>
  <c r="I115" s="1"/>
  <c r="H114"/>
  <c r="I114" s="1"/>
  <c r="H116"/>
  <c r="I116" s="1"/>
  <c r="H109"/>
  <c r="I109" s="1"/>
  <c r="H108"/>
  <c r="I108" s="1"/>
  <c r="H110"/>
  <c r="I110" s="1"/>
  <c r="H103"/>
  <c r="I103" s="1"/>
  <c r="H102"/>
  <c r="I102" s="1"/>
  <c r="H104"/>
  <c r="I104" s="1"/>
  <c r="H97"/>
  <c r="I97" s="1"/>
  <c r="H96"/>
  <c r="I96" s="1"/>
  <c r="H98"/>
  <c r="I98" s="1"/>
  <c r="H91"/>
  <c r="I91" s="1"/>
  <c r="H90"/>
  <c r="I90" s="1"/>
  <c r="H92"/>
  <c r="I92" s="1"/>
  <c r="H85"/>
  <c r="I85" s="1"/>
  <c r="H84"/>
  <c r="I84" s="1"/>
  <c r="H86"/>
  <c r="I86" s="1"/>
  <c r="H79"/>
  <c r="I79" s="1"/>
  <c r="H78"/>
  <c r="I78" s="1"/>
  <c r="H80"/>
  <c r="I80" s="1"/>
  <c r="H73"/>
  <c r="I73" s="1"/>
  <c r="H72"/>
  <c r="I72" s="1"/>
  <c r="H74"/>
  <c r="I74" s="1"/>
  <c r="H67"/>
  <c r="I67" s="1"/>
  <c r="H66"/>
  <c r="I66" s="1"/>
  <c r="H68"/>
  <c r="I68" s="1"/>
  <c r="J329" i="30"/>
  <c r="J330"/>
  <c r="J328"/>
  <c r="J693" i="33"/>
  <c r="J692"/>
  <c r="J691"/>
  <c r="J689"/>
  <c r="J669"/>
  <c r="J668"/>
  <c r="J667"/>
  <c r="J665"/>
  <c r="J645"/>
  <c r="J644"/>
  <c r="J643"/>
  <c r="J641"/>
  <c r="J621"/>
  <c r="J620"/>
  <c r="J619"/>
  <c r="J617"/>
  <c r="J597"/>
  <c r="J596"/>
  <c r="J595"/>
  <c r="J593"/>
  <c r="J573"/>
  <c r="J572"/>
  <c r="J571"/>
  <c r="J569"/>
  <c r="J549"/>
  <c r="J548"/>
  <c r="J547"/>
  <c r="J545"/>
  <c r="J525"/>
  <c r="J524"/>
  <c r="J523"/>
  <c r="J521"/>
  <c r="J507"/>
  <c r="J506"/>
  <c r="J505"/>
  <c r="J444"/>
  <c r="J443"/>
  <c r="J442"/>
  <c r="J420"/>
  <c r="J419"/>
  <c r="J418"/>
  <c r="H62" i="3"/>
  <c r="I62" s="1"/>
  <c r="H60"/>
  <c r="I60" s="1"/>
  <c r="H56"/>
  <c r="I56" s="1"/>
  <c r="H54"/>
  <c r="I54" s="1"/>
  <c r="H50"/>
  <c r="I50" s="1"/>
  <c r="H48"/>
  <c r="I48" s="1"/>
  <c r="H44"/>
  <c r="I44" s="1"/>
  <c r="H42"/>
  <c r="I42" s="1"/>
  <c r="H38"/>
  <c r="I38" s="1"/>
  <c r="H36"/>
  <c r="I36" s="1"/>
  <c r="H32"/>
  <c r="I32" s="1"/>
  <c r="H30"/>
  <c r="I30" s="1"/>
  <c r="H26"/>
  <c r="I26" s="1"/>
  <c r="H24"/>
  <c r="I24" s="1"/>
  <c r="H20"/>
  <c r="I20" s="1"/>
  <c r="H18"/>
  <c r="I18" s="1"/>
  <c r="H14"/>
  <c r="I14" s="1"/>
  <c r="H12"/>
  <c r="I12" s="1"/>
  <c r="H12" i="6"/>
  <c r="I12" s="1"/>
  <c r="H10"/>
  <c r="I10" s="1"/>
  <c r="I21"/>
  <c r="I19"/>
  <c r="J20" i="30"/>
  <c r="J498" i="33"/>
  <c r="J496"/>
  <c r="J497"/>
  <c r="J474"/>
  <c r="J473"/>
  <c r="J472"/>
  <c r="J450"/>
  <c r="J449"/>
  <c r="J448"/>
  <c r="J438"/>
  <c r="J437"/>
  <c r="J436"/>
  <c r="K434"/>
  <c r="L434" s="1"/>
  <c r="M434" s="1"/>
  <c r="J426"/>
  <c r="J425"/>
  <c r="J424"/>
  <c r="J408"/>
  <c r="J407"/>
  <c r="J406"/>
  <c r="K372"/>
  <c r="L372" s="1"/>
  <c r="M372" s="1"/>
  <c r="AB6"/>
  <c r="J711"/>
  <c r="J709"/>
  <c r="J700"/>
  <c r="J702"/>
  <c r="J694"/>
  <c r="J696"/>
  <c r="J688"/>
  <c r="J690"/>
  <c r="J682"/>
  <c r="J684"/>
  <c r="J676"/>
  <c r="J678"/>
  <c r="J670"/>
  <c r="J672"/>
  <c r="J664"/>
  <c r="J666"/>
  <c r="J658"/>
  <c r="J660"/>
  <c r="J652"/>
  <c r="J654"/>
  <c r="J646"/>
  <c r="J648"/>
  <c r="J640"/>
  <c r="J642"/>
  <c r="J634"/>
  <c r="J636"/>
  <c r="J628"/>
  <c r="J630"/>
  <c r="J622"/>
  <c r="J624"/>
  <c r="J616"/>
  <c r="J618"/>
  <c r="J610"/>
  <c r="J612"/>
  <c r="J604"/>
  <c r="J606"/>
  <c r="J598"/>
  <c r="J600"/>
  <c r="J592"/>
  <c r="J594"/>
  <c r="J586"/>
  <c r="J588"/>
  <c r="J580"/>
  <c r="J582"/>
  <c r="J574"/>
  <c r="J576"/>
  <c r="J568"/>
  <c r="J570"/>
  <c r="J562"/>
  <c r="J564"/>
  <c r="J556"/>
  <c r="J558"/>
  <c r="J550"/>
  <c r="J552"/>
  <c r="J544"/>
  <c r="J546"/>
  <c r="J538"/>
  <c r="J540"/>
  <c r="J532"/>
  <c r="J534"/>
  <c r="J526"/>
  <c r="J528"/>
  <c r="J520"/>
  <c r="J522"/>
  <c r="J514"/>
  <c r="J516"/>
  <c r="J508"/>
  <c r="J510"/>
  <c r="J480"/>
  <c r="J479"/>
  <c r="J478"/>
  <c r="K476"/>
  <c r="L476"/>
  <c r="M476" s="1"/>
  <c r="J456"/>
  <c r="J455"/>
  <c r="J454"/>
  <c r="K452"/>
  <c r="L452" s="1"/>
  <c r="M452" s="1"/>
  <c r="K373"/>
  <c r="L373" s="1"/>
  <c r="K334"/>
  <c r="L334" s="1"/>
  <c r="K321"/>
  <c r="L321" s="1"/>
  <c r="M321" s="1"/>
  <c r="L284"/>
  <c r="M284" s="1"/>
  <c r="K284"/>
  <c r="J486"/>
  <c r="J485"/>
  <c r="J484"/>
  <c r="J462"/>
  <c r="J461"/>
  <c r="J460"/>
  <c r="J414"/>
  <c r="J413"/>
  <c r="J412"/>
  <c r="J377"/>
  <c r="J376"/>
  <c r="J378"/>
  <c r="J363"/>
  <c r="J362"/>
  <c r="J361"/>
  <c r="J493"/>
  <c r="J495"/>
  <c r="J487"/>
  <c r="J489"/>
  <c r="J481"/>
  <c r="J483"/>
  <c r="J475"/>
  <c r="J477"/>
  <c r="J469"/>
  <c r="J471"/>
  <c r="J463"/>
  <c r="J465"/>
  <c r="J457"/>
  <c r="J459"/>
  <c r="J451"/>
  <c r="J453"/>
  <c r="J445"/>
  <c r="J447"/>
  <c r="J427"/>
  <c r="J429"/>
  <c r="J421"/>
  <c r="J423"/>
  <c r="J415"/>
  <c r="J417"/>
  <c r="J409"/>
  <c r="J411"/>
  <c r="J405"/>
  <c r="J403"/>
  <c r="J384"/>
  <c r="J357"/>
  <c r="J356"/>
  <c r="J355"/>
  <c r="K332"/>
  <c r="L332" s="1"/>
  <c r="M332" s="1"/>
  <c r="J317"/>
  <c r="J316"/>
  <c r="J318"/>
  <c r="J295"/>
  <c r="K282"/>
  <c r="L282"/>
  <c r="M282" s="1"/>
  <c r="K266"/>
  <c r="L266"/>
  <c r="M266" s="1"/>
  <c r="K250"/>
  <c r="L250" s="1"/>
  <c r="J252"/>
  <c r="J251"/>
  <c r="K236"/>
  <c r="L236"/>
  <c r="M236" s="1"/>
  <c r="J439"/>
  <c r="J441"/>
  <c r="J402"/>
  <c r="J400"/>
  <c r="K396"/>
  <c r="L396" s="1"/>
  <c r="M396" s="1"/>
  <c r="J395"/>
  <c r="J394"/>
  <c r="K385"/>
  <c r="L385" s="1"/>
  <c r="J364"/>
  <c r="J366"/>
  <c r="J365"/>
  <c r="J351"/>
  <c r="J350"/>
  <c r="J349"/>
  <c r="K345"/>
  <c r="L345" s="1"/>
  <c r="M345" s="1"/>
  <c r="L328"/>
  <c r="K328"/>
  <c r="J319"/>
  <c r="J311"/>
  <c r="J312"/>
  <c r="J310"/>
  <c r="K308"/>
  <c r="L308" s="1"/>
  <c r="M308" s="1"/>
  <c r="L273"/>
  <c r="M273" s="1"/>
  <c r="J433"/>
  <c r="J435"/>
  <c r="J432"/>
  <c r="J431"/>
  <c r="J430"/>
  <c r="J390"/>
  <c r="J388"/>
  <c r="J369"/>
  <c r="J368"/>
  <c r="J367"/>
  <c r="J358"/>
  <c r="J360"/>
  <c r="J359"/>
  <c r="J343"/>
  <c r="K286"/>
  <c r="L286"/>
  <c r="J260"/>
  <c r="J261"/>
  <c r="L243"/>
  <c r="M243" s="1"/>
  <c r="L219"/>
  <c r="M219" s="1"/>
  <c r="K219"/>
  <c r="K191"/>
  <c r="L191"/>
  <c r="M191" s="1"/>
  <c r="J398"/>
  <c r="L391"/>
  <c r="J375"/>
  <c r="J374"/>
  <c r="J371"/>
  <c r="J370"/>
  <c r="J347"/>
  <c r="J346"/>
  <c r="J348"/>
  <c r="J344"/>
  <c r="J338"/>
  <c r="J337"/>
  <c r="J339"/>
  <c r="J331"/>
  <c r="J333"/>
  <c r="J325"/>
  <c r="J304"/>
  <c r="J297"/>
  <c r="J293"/>
  <c r="J292"/>
  <c r="J294"/>
  <c r="J287"/>
  <c r="J288"/>
  <c r="J281"/>
  <c r="J280"/>
  <c r="J270"/>
  <c r="J269"/>
  <c r="J268"/>
  <c r="J267"/>
  <c r="K244"/>
  <c r="L244" s="1"/>
  <c r="L232"/>
  <c r="K232"/>
  <c r="J230"/>
  <c r="J231"/>
  <c r="L208"/>
  <c r="K208"/>
  <c r="K155"/>
  <c r="L155" s="1"/>
  <c r="M155" s="1"/>
  <c r="L129"/>
  <c r="M129" s="1"/>
  <c r="J401"/>
  <c r="J389"/>
  <c r="K330"/>
  <c r="L330"/>
  <c r="M330" s="1"/>
  <c r="J323"/>
  <c r="J322"/>
  <c r="J324"/>
  <c r="J320"/>
  <c r="J314"/>
  <c r="J313"/>
  <c r="J315"/>
  <c r="J307"/>
  <c r="J309"/>
  <c r="J301"/>
  <c r="J278"/>
  <c r="J276"/>
  <c r="J275"/>
  <c r="K262"/>
  <c r="L262" s="1"/>
  <c r="J264"/>
  <c r="J263"/>
  <c r="J248"/>
  <c r="J249"/>
  <c r="J228"/>
  <c r="J227"/>
  <c r="J226"/>
  <c r="L225"/>
  <c r="M225" s="1"/>
  <c r="K225"/>
  <c r="J218"/>
  <c r="J183"/>
  <c r="J182"/>
  <c r="J181"/>
  <c r="J404"/>
  <c r="J392"/>
  <c r="J387"/>
  <c r="J386"/>
  <c r="J383"/>
  <c r="J382"/>
  <c r="J341"/>
  <c r="J340"/>
  <c r="J342"/>
  <c r="J335"/>
  <c r="J336"/>
  <c r="K306"/>
  <c r="L306" s="1"/>
  <c r="M306" s="1"/>
  <c r="J299"/>
  <c r="J298"/>
  <c r="J300"/>
  <c r="J296"/>
  <c r="J290"/>
  <c r="J289"/>
  <c r="J291"/>
  <c r="J283"/>
  <c r="J285"/>
  <c r="L279"/>
  <c r="M279" s="1"/>
  <c r="K279"/>
  <c r="L274"/>
  <c r="K274"/>
  <c r="K256"/>
  <c r="L256" s="1"/>
  <c r="K254"/>
  <c r="L254"/>
  <c r="M254" s="1"/>
  <c r="K255"/>
  <c r="L255" s="1"/>
  <c r="M255" s="1"/>
  <c r="K238"/>
  <c r="L238" s="1"/>
  <c r="K237"/>
  <c r="L237" s="1"/>
  <c r="M237" s="1"/>
  <c r="K212"/>
  <c r="L212"/>
  <c r="M212" s="1"/>
  <c r="K199"/>
  <c r="L199" s="1"/>
  <c r="J185"/>
  <c r="J186"/>
  <c r="J167"/>
  <c r="J168"/>
  <c r="J326"/>
  <c r="J302"/>
  <c r="J271"/>
  <c r="J259"/>
  <c r="J247"/>
  <c r="J240"/>
  <c r="J239"/>
  <c r="J202"/>
  <c r="J204"/>
  <c r="J203"/>
  <c r="K173"/>
  <c r="L173" s="1"/>
  <c r="M173" s="1"/>
  <c r="J329"/>
  <c r="J305"/>
  <c r="J272"/>
  <c r="J258"/>
  <c r="J257"/>
  <c r="J246"/>
  <c r="J245"/>
  <c r="J234"/>
  <c r="J233"/>
  <c r="L214"/>
  <c r="J213"/>
  <c r="K180"/>
  <c r="L180" s="1"/>
  <c r="M180" s="1"/>
  <c r="J171"/>
  <c r="J170"/>
  <c r="J169"/>
  <c r="J327"/>
  <c r="J303"/>
  <c r="J277"/>
  <c r="J265"/>
  <c r="J253"/>
  <c r="J241"/>
  <c r="J242"/>
  <c r="J223"/>
  <c r="J224"/>
  <c r="J222"/>
  <c r="J221"/>
  <c r="J220"/>
  <c r="J217"/>
  <c r="J216"/>
  <c r="J215"/>
  <c r="J206"/>
  <c r="J207"/>
  <c r="J195"/>
  <c r="J194"/>
  <c r="J193"/>
  <c r="L187"/>
  <c r="K187"/>
  <c r="J210"/>
  <c r="J209"/>
  <c r="J201"/>
  <c r="J200"/>
  <c r="J196"/>
  <c r="J197"/>
  <c r="J189"/>
  <c r="J188"/>
  <c r="J178"/>
  <c r="J179"/>
  <c r="L162"/>
  <c r="M162" s="1"/>
  <c r="K148"/>
  <c r="L148" s="1"/>
  <c r="J108"/>
  <c r="J107"/>
  <c r="J106"/>
  <c r="J229"/>
  <c r="J205"/>
  <c r="J198"/>
  <c r="J177"/>
  <c r="J176"/>
  <c r="J175"/>
  <c r="J174"/>
  <c r="J159"/>
  <c r="J158"/>
  <c r="J157"/>
  <c r="J156"/>
  <c r="J152"/>
  <c r="J235"/>
  <c r="J211"/>
  <c r="J192"/>
  <c r="J165"/>
  <c r="J164"/>
  <c r="J163"/>
  <c r="L147"/>
  <c r="M147" s="1"/>
  <c r="K147"/>
  <c r="L136"/>
  <c r="K136"/>
  <c r="J121"/>
  <c r="J122"/>
  <c r="J123"/>
  <c r="K116"/>
  <c r="L116"/>
  <c r="M116" s="1"/>
  <c r="K117"/>
  <c r="L117" s="1"/>
  <c r="M117" s="1"/>
  <c r="J184"/>
  <c r="J160"/>
  <c r="J150"/>
  <c r="J149"/>
  <c r="K146"/>
  <c r="L146"/>
  <c r="M146" s="1"/>
  <c r="K111"/>
  <c r="L111" s="1"/>
  <c r="M111" s="1"/>
  <c r="K99"/>
  <c r="L99" s="1"/>
  <c r="M99" s="1"/>
  <c r="J73"/>
  <c r="J75"/>
  <c r="J74"/>
  <c r="K62"/>
  <c r="L62" s="1"/>
  <c r="M62" s="1"/>
  <c r="J190"/>
  <c r="J166"/>
  <c r="J161"/>
  <c r="J145"/>
  <c r="K140"/>
  <c r="L140" s="1"/>
  <c r="M140" s="1"/>
  <c r="L141"/>
  <c r="M141" s="1"/>
  <c r="K141"/>
  <c r="J132"/>
  <c r="J131"/>
  <c r="J130"/>
  <c r="J126"/>
  <c r="J125"/>
  <c r="J124"/>
  <c r="L112"/>
  <c r="K112"/>
  <c r="J105"/>
  <c r="K86"/>
  <c r="L86"/>
  <c r="M86" s="1"/>
  <c r="J172"/>
  <c r="J154"/>
  <c r="J151"/>
  <c r="J153"/>
  <c r="L135"/>
  <c r="M135" s="1"/>
  <c r="K135"/>
  <c r="J91"/>
  <c r="J92"/>
  <c r="J93"/>
  <c r="J78"/>
  <c r="J77"/>
  <c r="J76"/>
  <c r="J72"/>
  <c r="J71"/>
  <c r="J70"/>
  <c r="L142"/>
  <c r="J138"/>
  <c r="J137"/>
  <c r="J127"/>
  <c r="L118"/>
  <c r="J114"/>
  <c r="J113"/>
  <c r="J103"/>
  <c r="J102"/>
  <c r="J100"/>
  <c r="J96"/>
  <c r="J94"/>
  <c r="J57"/>
  <c r="J56"/>
  <c r="J144"/>
  <c r="J143"/>
  <c r="J133"/>
  <c r="J128"/>
  <c r="J120"/>
  <c r="J119"/>
  <c r="J109"/>
  <c r="J104"/>
  <c r="J97"/>
  <c r="J98"/>
  <c r="J55"/>
  <c r="K22"/>
  <c r="L22" s="1"/>
  <c r="M22" s="1"/>
  <c r="K21"/>
  <c r="L21" s="1"/>
  <c r="M21" s="1"/>
  <c r="J139"/>
  <c r="J134"/>
  <c r="J115"/>
  <c r="J110"/>
  <c r="J101"/>
  <c r="J95"/>
  <c r="J79"/>
  <c r="J81"/>
  <c r="J80"/>
  <c r="K68"/>
  <c r="L68" s="1"/>
  <c r="M68" s="1"/>
  <c r="K16"/>
  <c r="L16" s="1"/>
  <c r="M16" s="1"/>
  <c r="K15"/>
  <c r="L15" s="1"/>
  <c r="M15" s="1"/>
  <c r="J85"/>
  <c r="J87"/>
  <c r="J84"/>
  <c r="J83"/>
  <c r="J82"/>
  <c r="J61"/>
  <c r="J63"/>
  <c r="K60"/>
  <c r="L60"/>
  <c r="M60" s="1"/>
  <c r="L12"/>
  <c r="J90"/>
  <c r="J89"/>
  <c r="J88"/>
  <c r="J67"/>
  <c r="J69"/>
  <c r="J66"/>
  <c r="J65"/>
  <c r="J64"/>
  <c r="K54"/>
  <c r="L54" s="1"/>
  <c r="M54" s="1"/>
  <c r="K13"/>
  <c r="L13"/>
  <c r="M13" s="1"/>
  <c r="K28"/>
  <c r="L28"/>
  <c r="M28" s="1"/>
  <c r="K27"/>
  <c r="L27"/>
  <c r="M27" s="1"/>
  <c r="J59"/>
  <c r="J58"/>
  <c r="J53"/>
  <c r="J52"/>
  <c r="J51"/>
  <c r="J17"/>
  <c r="J23"/>
  <c r="J29"/>
  <c r="J50"/>
  <c r="J14"/>
  <c r="J19"/>
  <c r="J20"/>
  <c r="J25"/>
  <c r="J26"/>
  <c r="J31"/>
  <c r="J35"/>
  <c r="J37"/>
  <c r="J36"/>
  <c r="J43"/>
  <c r="J42"/>
  <c r="J41"/>
  <c r="J18"/>
  <c r="J24"/>
  <c r="J30"/>
  <c r="J34"/>
  <c r="J33"/>
  <c r="J32"/>
  <c r="J40"/>
  <c r="J39"/>
  <c r="J38"/>
  <c r="H183" i="3"/>
  <c r="I183" s="1"/>
  <c r="J184" s="1"/>
  <c r="H182"/>
  <c r="I182" s="1"/>
  <c r="J182" s="1"/>
  <c r="H187"/>
  <c r="I187" s="1"/>
  <c r="H195"/>
  <c r="I195" s="1"/>
  <c r="H198"/>
  <c r="I198" s="1"/>
  <c r="H203"/>
  <c r="I203" s="1"/>
  <c r="H205"/>
  <c r="I205" s="1"/>
  <c r="J206" s="1"/>
  <c r="H185"/>
  <c r="I185" s="1"/>
  <c r="H181"/>
  <c r="I181" s="1"/>
  <c r="H192"/>
  <c r="I192" s="1"/>
  <c r="H200"/>
  <c r="I200" s="1"/>
  <c r="J198" s="1"/>
  <c r="H202"/>
  <c r="I202" s="1"/>
  <c r="J201" s="1"/>
  <c r="K201" s="1"/>
  <c r="L201" s="1"/>
  <c r="H213"/>
  <c r="I213" s="1"/>
  <c r="H186"/>
  <c r="I186" s="1"/>
  <c r="J188" s="1"/>
  <c r="K188" s="1"/>
  <c r="L188" s="1"/>
  <c r="M188" s="1"/>
  <c r="H194"/>
  <c r="I194" s="1"/>
  <c r="H197"/>
  <c r="I197" s="1"/>
  <c r="J195" s="1"/>
  <c r="H204"/>
  <c r="I204" s="1"/>
  <c r="J204" s="1"/>
  <c r="H215"/>
  <c r="I215" s="1"/>
  <c r="H214"/>
  <c r="I214" s="1"/>
  <c r="H211"/>
  <c r="I211" s="1"/>
  <c r="J211" s="1"/>
  <c r="H212"/>
  <c r="I212" s="1"/>
  <c r="H208"/>
  <c r="I208" s="1"/>
  <c r="H209"/>
  <c r="I209" s="1"/>
  <c r="J209" s="1"/>
  <c r="K209" s="1"/>
  <c r="L209" s="1"/>
  <c r="M209" s="1"/>
  <c r="J203"/>
  <c r="K203" s="1"/>
  <c r="L203" s="1"/>
  <c r="M203" s="1"/>
  <c r="H190"/>
  <c r="I190" s="1"/>
  <c r="H191"/>
  <c r="I191" s="1"/>
  <c r="J197"/>
  <c r="K197" s="1"/>
  <c r="L197" s="1"/>
  <c r="M197" s="1"/>
  <c r="J199"/>
  <c r="J193"/>
  <c r="J192"/>
  <c r="J180"/>
  <c r="H178"/>
  <c r="I178" s="1"/>
  <c r="H179"/>
  <c r="I179" s="1"/>
  <c r="J178" s="1"/>
  <c r="H175"/>
  <c r="I175" s="1"/>
  <c r="J175" s="1"/>
  <c r="H176"/>
  <c r="I176" s="1"/>
  <c r="J13" i="6" l="1"/>
  <c r="K13" s="1"/>
  <c r="L13" s="1"/>
  <c r="J15"/>
  <c r="K15" s="1"/>
  <c r="L15" s="1"/>
  <c r="M15" s="1"/>
  <c r="J14"/>
  <c r="K14" s="1"/>
  <c r="L14" s="1"/>
  <c r="M14" s="1"/>
  <c r="J181" i="3"/>
  <c r="J168"/>
  <c r="J169"/>
  <c r="K169" s="1"/>
  <c r="L169" s="1"/>
  <c r="M169" s="1"/>
  <c r="J10"/>
  <c r="K10" s="1"/>
  <c r="L10" s="1"/>
  <c r="M10" s="1"/>
  <c r="J208"/>
  <c r="J162"/>
  <c r="J194"/>
  <c r="J170"/>
  <c r="J205"/>
  <c r="L157"/>
  <c r="M157" s="1"/>
  <c r="K157"/>
  <c r="J174"/>
  <c r="K174" s="1"/>
  <c r="L174" s="1"/>
  <c r="J185"/>
  <c r="K185" s="1"/>
  <c r="L185" s="1"/>
  <c r="M185" s="1"/>
  <c r="J212"/>
  <c r="J189"/>
  <c r="K189" s="1"/>
  <c r="J183"/>
  <c r="K183" s="1"/>
  <c r="L183" s="1"/>
  <c r="J200"/>
  <c r="L630" i="30"/>
  <c r="M630" s="1"/>
  <c r="L620"/>
  <c r="M620" s="1"/>
  <c r="L618"/>
  <c r="M618" s="1"/>
  <c r="L606"/>
  <c r="M606" s="1"/>
  <c r="K592"/>
  <c r="L592" s="1"/>
  <c r="M592" s="1"/>
  <c r="L580"/>
  <c r="L572"/>
  <c r="M572" s="1"/>
  <c r="K544"/>
  <c r="L544" s="1"/>
  <c r="M544" s="1"/>
  <c r="K536"/>
  <c r="L536" s="1"/>
  <c r="M536" s="1"/>
  <c r="K534"/>
  <c r="L534" s="1"/>
  <c r="M534" s="1"/>
  <c r="K524"/>
  <c r="L524" s="1"/>
  <c r="M524" s="1"/>
  <c r="K522"/>
  <c r="L522" s="1"/>
  <c r="M522" s="1"/>
  <c r="K512"/>
  <c r="L512" s="1"/>
  <c r="M512" s="1"/>
  <c r="L500"/>
  <c r="M500" s="1"/>
  <c r="L411"/>
  <c r="M411" s="1"/>
  <c r="K411"/>
  <c r="L379"/>
  <c r="M379" s="1"/>
  <c r="K379"/>
  <c r="K377"/>
  <c r="L377" s="1"/>
  <c r="M377" s="1"/>
  <c r="K355"/>
  <c r="L355" s="1"/>
  <c r="M355" s="1"/>
  <c r="K353"/>
  <c r="L353" s="1"/>
  <c r="M353" s="1"/>
  <c r="K343"/>
  <c r="L343" s="1"/>
  <c r="M343" s="1"/>
  <c r="K341"/>
  <c r="L341" s="1"/>
  <c r="M341" s="1"/>
  <c r="K331"/>
  <c r="L331" s="1"/>
  <c r="M331" s="1"/>
  <c r="K326"/>
  <c r="L326" s="1"/>
  <c r="M326" s="1"/>
  <c r="K304"/>
  <c r="L304" s="1"/>
  <c r="M304" s="1"/>
  <c r="K302"/>
  <c r="L302" s="1"/>
  <c r="M302" s="1"/>
  <c r="K280"/>
  <c r="L280" s="1"/>
  <c r="M280" s="1"/>
  <c r="K278"/>
  <c r="L278" s="1"/>
  <c r="M278" s="1"/>
  <c r="L256"/>
  <c r="M256" s="1"/>
  <c r="K256"/>
  <c r="K252"/>
  <c r="L252" s="1"/>
  <c r="M252" s="1"/>
  <c r="K244"/>
  <c r="L244" s="1"/>
  <c r="M244" s="1"/>
  <c r="K240"/>
  <c r="L240" s="1"/>
  <c r="M240" s="1"/>
  <c r="L232"/>
  <c r="K232"/>
  <c r="L228"/>
  <c r="M228" s="1"/>
  <c r="K228"/>
  <c r="L206"/>
  <c r="M206" s="1"/>
  <c r="K196"/>
  <c r="L196" s="1"/>
  <c r="M196" s="1"/>
  <c r="K189"/>
  <c r="L189" s="1"/>
  <c r="M189" s="1"/>
  <c r="K183"/>
  <c r="L183" s="1"/>
  <c r="M183" s="1"/>
  <c r="K115"/>
  <c r="L115" s="1"/>
  <c r="M115" s="1"/>
  <c r="K79"/>
  <c r="L79" s="1"/>
  <c r="M79" s="1"/>
  <c r="L75"/>
  <c r="M75" s="1"/>
  <c r="K75"/>
  <c r="L58"/>
  <c r="M58" s="1"/>
  <c r="K58"/>
  <c r="K21"/>
  <c r="L21" s="1"/>
  <c r="M21" s="1"/>
  <c r="M262" i="33"/>
  <c r="M148"/>
  <c r="M199"/>
  <c r="M238"/>
  <c r="M256"/>
  <c r="M334"/>
  <c r="M163" i="30"/>
  <c r="M415"/>
  <c r="M463"/>
  <c r="M268"/>
  <c r="M490"/>
  <c r="M514"/>
  <c r="M244" i="33"/>
  <c r="M22" i="30"/>
  <c r="M103"/>
  <c r="M427"/>
  <c r="M367"/>
  <c r="M526"/>
  <c r="J214" i="3"/>
  <c r="J215"/>
  <c r="K215" s="1"/>
  <c r="L215" s="1"/>
  <c r="M215" s="1"/>
  <c r="J213"/>
  <c r="K213" s="1"/>
  <c r="L213" s="1"/>
  <c r="M385" i="33"/>
  <c r="M250"/>
  <c r="M373"/>
  <c r="M292" i="30"/>
  <c r="M316"/>
  <c r="M391"/>
  <c r="M439"/>
  <c r="M568"/>
  <c r="M220"/>
  <c r="M91"/>
  <c r="M403"/>
  <c r="M451"/>
  <c r="M616"/>
  <c r="M502"/>
  <c r="M556"/>
  <c r="M604"/>
  <c r="K30" i="33"/>
  <c r="L30"/>
  <c r="M30" s="1"/>
  <c r="J187" i="3"/>
  <c r="J202"/>
  <c r="J186"/>
  <c r="L32" i="33"/>
  <c r="K32"/>
  <c r="K24"/>
  <c r="L24" s="1"/>
  <c r="M24" s="1"/>
  <c r="L43"/>
  <c r="M43" s="1"/>
  <c r="K43"/>
  <c r="K31"/>
  <c r="L31" s="1"/>
  <c r="M31" s="1"/>
  <c r="K19"/>
  <c r="L19" s="1"/>
  <c r="M19" s="1"/>
  <c r="K51"/>
  <c r="L51"/>
  <c r="M51" s="1"/>
  <c r="K59"/>
  <c r="L59" s="1"/>
  <c r="M59" s="1"/>
  <c r="K66"/>
  <c r="L66" s="1"/>
  <c r="M66" s="1"/>
  <c r="K89"/>
  <c r="L89" s="1"/>
  <c r="M89" s="1"/>
  <c r="K61"/>
  <c r="L61" s="1"/>
  <c r="L87"/>
  <c r="M87" s="1"/>
  <c r="K87"/>
  <c r="K80"/>
  <c r="L80" s="1"/>
  <c r="M80" s="1"/>
  <c r="K134"/>
  <c r="L134" s="1"/>
  <c r="M134" s="1"/>
  <c r="K97"/>
  <c r="L97" s="1"/>
  <c r="K120"/>
  <c r="L120" s="1"/>
  <c r="M120" s="1"/>
  <c r="K144"/>
  <c r="L144" s="1"/>
  <c r="M144" s="1"/>
  <c r="L94"/>
  <c r="K94"/>
  <c r="K103"/>
  <c r="L103" s="1"/>
  <c r="K127"/>
  <c r="L127" s="1"/>
  <c r="L70"/>
  <c r="K70"/>
  <c r="K77"/>
  <c r="L77" s="1"/>
  <c r="M77" s="1"/>
  <c r="K91"/>
  <c r="L91" s="1"/>
  <c r="K172"/>
  <c r="L172" s="1"/>
  <c r="K126"/>
  <c r="L126" s="1"/>
  <c r="M126" s="1"/>
  <c r="K145"/>
  <c r="L145" s="1"/>
  <c r="K73"/>
  <c r="L73" s="1"/>
  <c r="K184"/>
  <c r="L184" s="1"/>
  <c r="L163"/>
  <c r="K163"/>
  <c r="L192"/>
  <c r="M192" s="1"/>
  <c r="K192"/>
  <c r="L156"/>
  <c r="M156" s="1"/>
  <c r="K156"/>
  <c r="L174"/>
  <c r="M174" s="1"/>
  <c r="K174"/>
  <c r="L106"/>
  <c r="K106"/>
  <c r="K188"/>
  <c r="L188" s="1"/>
  <c r="K200"/>
  <c r="L200" s="1"/>
  <c r="K195"/>
  <c r="L195" s="1"/>
  <c r="M195" s="1"/>
  <c r="K216"/>
  <c r="L216" s="1"/>
  <c r="M216" s="1"/>
  <c r="K222"/>
  <c r="L222" s="1"/>
  <c r="M222" s="1"/>
  <c r="K242"/>
  <c r="L242" s="1"/>
  <c r="M242" s="1"/>
  <c r="K171"/>
  <c r="L171" s="1"/>
  <c r="M171" s="1"/>
  <c r="M214"/>
  <c r="K246"/>
  <c r="L246" s="1"/>
  <c r="M246" s="1"/>
  <c r="K203"/>
  <c r="L203" s="1"/>
  <c r="M203" s="1"/>
  <c r="K239"/>
  <c r="L239" s="1"/>
  <c r="K185"/>
  <c r="L185" s="1"/>
  <c r="M185" s="1"/>
  <c r="K285"/>
  <c r="L285" s="1"/>
  <c r="M285" s="1"/>
  <c r="K289"/>
  <c r="L289" s="1"/>
  <c r="K298"/>
  <c r="L298" s="1"/>
  <c r="K336"/>
  <c r="L336" s="1"/>
  <c r="M336" s="1"/>
  <c r="L341"/>
  <c r="M341" s="1"/>
  <c r="K341"/>
  <c r="K383"/>
  <c r="L383" s="1"/>
  <c r="M383" s="1"/>
  <c r="K183"/>
  <c r="L183" s="1"/>
  <c r="M183" s="1"/>
  <c r="L226"/>
  <c r="K226"/>
  <c r="K248"/>
  <c r="L248" s="1"/>
  <c r="M248" s="1"/>
  <c r="K301"/>
  <c r="L301" s="1"/>
  <c r="L315"/>
  <c r="M315" s="1"/>
  <c r="K315"/>
  <c r="K324"/>
  <c r="L324" s="1"/>
  <c r="M324" s="1"/>
  <c r="L231"/>
  <c r="M231" s="1"/>
  <c r="K231"/>
  <c r="L267"/>
  <c r="M267" s="1"/>
  <c r="K267"/>
  <c r="L280"/>
  <c r="K280"/>
  <c r="K294"/>
  <c r="L294" s="1"/>
  <c r="M294" s="1"/>
  <c r="L304"/>
  <c r="K304"/>
  <c r="L344"/>
  <c r="M344" s="1"/>
  <c r="K344"/>
  <c r="K370"/>
  <c r="L370" s="1"/>
  <c r="L398"/>
  <c r="M398" s="1"/>
  <c r="K398"/>
  <c r="K260"/>
  <c r="L260" s="1"/>
  <c r="M260" s="1"/>
  <c r="K359"/>
  <c r="L359" s="1"/>
  <c r="M359" s="1"/>
  <c r="L368"/>
  <c r="M368" s="1"/>
  <c r="K368"/>
  <c r="K390"/>
  <c r="L390" s="1"/>
  <c r="M390" s="1"/>
  <c r="L435"/>
  <c r="M435" s="1"/>
  <c r="K435"/>
  <c r="K312"/>
  <c r="L312" s="1"/>
  <c r="M312" s="1"/>
  <c r="L349"/>
  <c r="K349"/>
  <c r="L366"/>
  <c r="M366" s="1"/>
  <c r="K366"/>
  <c r="K394"/>
  <c r="L394" s="1"/>
  <c r="K439"/>
  <c r="L439" s="1"/>
  <c r="K252"/>
  <c r="L252" s="1"/>
  <c r="M252" s="1"/>
  <c r="K318"/>
  <c r="L318" s="1"/>
  <c r="M318" s="1"/>
  <c r="K384"/>
  <c r="L384" s="1"/>
  <c r="M384" s="1"/>
  <c r="K409"/>
  <c r="L409" s="1"/>
  <c r="K421"/>
  <c r="L421" s="1"/>
  <c r="K445"/>
  <c r="L445" s="1"/>
  <c r="K457"/>
  <c r="L457" s="1"/>
  <c r="K469"/>
  <c r="L469" s="1"/>
  <c r="K481"/>
  <c r="L481" s="1"/>
  <c r="K493"/>
  <c r="L493" s="1"/>
  <c r="K378"/>
  <c r="L378" s="1"/>
  <c r="M378" s="1"/>
  <c r="K413"/>
  <c r="L413" s="1"/>
  <c r="M413" s="1"/>
  <c r="K462"/>
  <c r="L462" s="1"/>
  <c r="M462" s="1"/>
  <c r="K456"/>
  <c r="L456"/>
  <c r="M456" s="1"/>
  <c r="K479"/>
  <c r="L479"/>
  <c r="M479" s="1"/>
  <c r="K516"/>
  <c r="L516" s="1"/>
  <c r="M516" s="1"/>
  <c r="K528"/>
  <c r="L528" s="1"/>
  <c r="M528" s="1"/>
  <c r="K540"/>
  <c r="L540" s="1"/>
  <c r="M540" s="1"/>
  <c r="K552"/>
  <c r="L552" s="1"/>
  <c r="M552" s="1"/>
  <c r="K564"/>
  <c r="L564" s="1"/>
  <c r="M564" s="1"/>
  <c r="K576"/>
  <c r="L576" s="1"/>
  <c r="M576" s="1"/>
  <c r="K588"/>
  <c r="L588" s="1"/>
  <c r="M588" s="1"/>
  <c r="K600"/>
  <c r="L600" s="1"/>
  <c r="M600" s="1"/>
  <c r="K612"/>
  <c r="L612" s="1"/>
  <c r="M612" s="1"/>
  <c r="K624"/>
  <c r="L624" s="1"/>
  <c r="M624" s="1"/>
  <c r="K636"/>
  <c r="L636" s="1"/>
  <c r="M636" s="1"/>
  <c r="K648"/>
  <c r="L648" s="1"/>
  <c r="M648" s="1"/>
  <c r="K660"/>
  <c r="L660" s="1"/>
  <c r="M660" s="1"/>
  <c r="K672"/>
  <c r="L672" s="1"/>
  <c r="M672" s="1"/>
  <c r="K684"/>
  <c r="L684" s="1"/>
  <c r="M684" s="1"/>
  <c r="K696"/>
  <c r="L696" s="1"/>
  <c r="M696" s="1"/>
  <c r="K709"/>
  <c r="L709" s="1"/>
  <c r="K408"/>
  <c r="L408"/>
  <c r="M408" s="1"/>
  <c r="K438"/>
  <c r="L438"/>
  <c r="M438" s="1"/>
  <c r="K472"/>
  <c r="L472" s="1"/>
  <c r="K496"/>
  <c r="L496" s="1"/>
  <c r="J12" i="3"/>
  <c r="J14"/>
  <c r="J13"/>
  <c r="J24"/>
  <c r="J26"/>
  <c r="J25"/>
  <c r="J36"/>
  <c r="J38"/>
  <c r="J37"/>
  <c r="J48"/>
  <c r="J50"/>
  <c r="J49"/>
  <c r="J60"/>
  <c r="J62"/>
  <c r="J61"/>
  <c r="K420" i="33"/>
  <c r="L420"/>
  <c r="M420" s="1"/>
  <c r="K505"/>
  <c r="L505" s="1"/>
  <c r="K523"/>
  <c r="L523" s="1"/>
  <c r="K547"/>
  <c r="L547" s="1"/>
  <c r="K571"/>
  <c r="L571" s="1"/>
  <c r="K595"/>
  <c r="L595" s="1"/>
  <c r="K619"/>
  <c r="L619" s="1"/>
  <c r="K643"/>
  <c r="L643" s="1"/>
  <c r="K667"/>
  <c r="L667" s="1"/>
  <c r="K691"/>
  <c r="L691" s="1"/>
  <c r="K330" i="30"/>
  <c r="L330"/>
  <c r="M330" s="1"/>
  <c r="J72" i="3"/>
  <c r="J74"/>
  <c r="J73"/>
  <c r="J96"/>
  <c r="J98"/>
  <c r="J97"/>
  <c r="J120"/>
  <c r="J122"/>
  <c r="J121"/>
  <c r="K352" i="33"/>
  <c r="L352" s="1"/>
  <c r="K503"/>
  <c r="L503" s="1"/>
  <c r="M503" s="1"/>
  <c r="L517"/>
  <c r="K517"/>
  <c r="L541"/>
  <c r="K541"/>
  <c r="L565"/>
  <c r="K565"/>
  <c r="L589"/>
  <c r="K589"/>
  <c r="L613"/>
  <c r="K613"/>
  <c r="L637"/>
  <c r="K637"/>
  <c r="L661"/>
  <c r="K661"/>
  <c r="L685"/>
  <c r="K685"/>
  <c r="J18" i="6"/>
  <c r="J17"/>
  <c r="J16"/>
  <c r="J147" i="3"/>
  <c r="J148"/>
  <c r="J149"/>
  <c r="K492" i="33"/>
  <c r="L492" s="1"/>
  <c r="M492" s="1"/>
  <c r="L511"/>
  <c r="K511"/>
  <c r="K561"/>
  <c r="L561" s="1"/>
  <c r="M561" s="1"/>
  <c r="K584"/>
  <c r="L584" s="1"/>
  <c r="M584" s="1"/>
  <c r="L607"/>
  <c r="K607"/>
  <c r="K653"/>
  <c r="L653" s="1"/>
  <c r="M653" s="1"/>
  <c r="K677"/>
  <c r="L677" s="1"/>
  <c r="M677" s="1"/>
  <c r="K701"/>
  <c r="L701" s="1"/>
  <c r="M701" s="1"/>
  <c r="K707"/>
  <c r="L707" s="1"/>
  <c r="M707" s="1"/>
  <c r="J23" i="3"/>
  <c r="J22"/>
  <c r="J21"/>
  <c r="J47"/>
  <c r="J46"/>
  <c r="J45"/>
  <c r="J71"/>
  <c r="J69"/>
  <c r="J70"/>
  <c r="J95"/>
  <c r="J93"/>
  <c r="J94"/>
  <c r="J117"/>
  <c r="J119"/>
  <c r="J118"/>
  <c r="J140"/>
  <c r="J139"/>
  <c r="J138"/>
  <c r="J152"/>
  <c r="J151"/>
  <c r="J150"/>
  <c r="K553" i="33"/>
  <c r="L553" s="1"/>
  <c r="K578"/>
  <c r="L578"/>
  <c r="M578" s="1"/>
  <c r="K603"/>
  <c r="L603"/>
  <c r="M603" s="1"/>
  <c r="K649"/>
  <c r="L649" s="1"/>
  <c r="K674"/>
  <c r="L674"/>
  <c r="M674" s="1"/>
  <c r="K699"/>
  <c r="L699"/>
  <c r="M699" s="1"/>
  <c r="K13" i="30"/>
  <c r="L13" s="1"/>
  <c r="K27"/>
  <c r="L27" s="1"/>
  <c r="M27" s="1"/>
  <c r="K56"/>
  <c r="L56" s="1"/>
  <c r="M56" s="1"/>
  <c r="K73"/>
  <c r="L73" s="1"/>
  <c r="K104"/>
  <c r="L104" s="1"/>
  <c r="M104" s="1"/>
  <c r="K121"/>
  <c r="L121" s="1"/>
  <c r="L135"/>
  <c r="M135" s="1"/>
  <c r="K135"/>
  <c r="K136"/>
  <c r="L136" s="1"/>
  <c r="K379" i="33"/>
  <c r="L379" s="1"/>
  <c r="K158" i="3"/>
  <c r="L158"/>
  <c r="M158" s="1"/>
  <c r="K45" i="30"/>
  <c r="L45" s="1"/>
  <c r="M45" s="1"/>
  <c r="K88"/>
  <c r="L88" s="1"/>
  <c r="K141"/>
  <c r="L141" s="1"/>
  <c r="M141" s="1"/>
  <c r="K155"/>
  <c r="L155" s="1"/>
  <c r="M155" s="1"/>
  <c r="K164"/>
  <c r="L164" s="1"/>
  <c r="M164" s="1"/>
  <c r="L10"/>
  <c r="K10"/>
  <c r="K29"/>
  <c r="L29" s="1"/>
  <c r="M29" s="1"/>
  <c r="K55"/>
  <c r="L55" s="1"/>
  <c r="K93"/>
  <c r="L93" s="1"/>
  <c r="M93" s="1"/>
  <c r="K110"/>
  <c r="L110" s="1"/>
  <c r="M110" s="1"/>
  <c r="K172"/>
  <c r="L172" s="1"/>
  <c r="K49"/>
  <c r="L49" s="1"/>
  <c r="K52"/>
  <c r="L52" s="1"/>
  <c r="K70"/>
  <c r="L70" s="1"/>
  <c r="K83"/>
  <c r="L83" s="1"/>
  <c r="M83" s="1"/>
  <c r="K100"/>
  <c r="L100" s="1"/>
  <c r="L207"/>
  <c r="M207" s="1"/>
  <c r="K207"/>
  <c r="K46"/>
  <c r="L46" s="1"/>
  <c r="K184"/>
  <c r="L184" s="1"/>
  <c r="K203"/>
  <c r="L203" s="1"/>
  <c r="M203" s="1"/>
  <c r="K234"/>
  <c r="L234" s="1"/>
  <c r="M234" s="1"/>
  <c r="K251"/>
  <c r="L251" s="1"/>
  <c r="M251" s="1"/>
  <c r="K36"/>
  <c r="L36" s="1"/>
  <c r="M36" s="1"/>
  <c r="K120"/>
  <c r="L120" s="1"/>
  <c r="M120" s="1"/>
  <c r="K152"/>
  <c r="L152" s="1"/>
  <c r="M152" s="1"/>
  <c r="K175"/>
  <c r="L175" s="1"/>
  <c r="L178"/>
  <c r="K178"/>
  <c r="K95"/>
  <c r="L95" s="1"/>
  <c r="M95" s="1"/>
  <c r="K108"/>
  <c r="L108" s="1"/>
  <c r="M108" s="1"/>
  <c r="K144"/>
  <c r="L144" s="1"/>
  <c r="M144" s="1"/>
  <c r="K171"/>
  <c r="L171" s="1"/>
  <c r="M171" s="1"/>
  <c r="K182"/>
  <c r="L182" s="1"/>
  <c r="M182" s="1"/>
  <c r="K221"/>
  <c r="L221" s="1"/>
  <c r="M221" s="1"/>
  <c r="K238"/>
  <c r="L238" s="1"/>
  <c r="L223"/>
  <c r="K223"/>
  <c r="K301"/>
  <c r="L301" s="1"/>
  <c r="K325"/>
  <c r="L325" s="1"/>
  <c r="K376"/>
  <c r="L376" s="1"/>
  <c r="K281"/>
  <c r="L281" s="1"/>
  <c r="M281" s="1"/>
  <c r="K298"/>
  <c r="L298" s="1"/>
  <c r="K332"/>
  <c r="L332" s="1"/>
  <c r="M332" s="1"/>
  <c r="K349"/>
  <c r="L349" s="1"/>
  <c r="K380"/>
  <c r="L380" s="1"/>
  <c r="M380" s="1"/>
  <c r="K397"/>
  <c r="L397" s="1"/>
  <c r="K428"/>
  <c r="L428" s="1"/>
  <c r="M428" s="1"/>
  <c r="K445"/>
  <c r="L445" s="1"/>
  <c r="K486"/>
  <c r="L486" s="1"/>
  <c r="M486" s="1"/>
  <c r="K237"/>
  <c r="L237" s="1"/>
  <c r="M237" s="1"/>
  <c r="K267"/>
  <c r="L267" s="1"/>
  <c r="M267" s="1"/>
  <c r="L291"/>
  <c r="M291" s="1"/>
  <c r="K291"/>
  <c r="L315"/>
  <c r="M315" s="1"/>
  <c r="K315"/>
  <c r="K342"/>
  <c r="L342" s="1"/>
  <c r="M342" s="1"/>
  <c r="K229"/>
  <c r="L229" s="1"/>
  <c r="K254"/>
  <c r="L254" s="1"/>
  <c r="M254" s="1"/>
  <c r="K262"/>
  <c r="L262" s="1"/>
  <c r="L293"/>
  <c r="M293" s="1"/>
  <c r="K293"/>
  <c r="K310"/>
  <c r="L310" s="1"/>
  <c r="K344"/>
  <c r="L344" s="1"/>
  <c r="M344" s="1"/>
  <c r="K361"/>
  <c r="L361" s="1"/>
  <c r="L392"/>
  <c r="M392" s="1"/>
  <c r="K392"/>
  <c r="K409"/>
  <c r="L409" s="1"/>
  <c r="K440"/>
  <c r="L440" s="1"/>
  <c r="M440" s="1"/>
  <c r="K457"/>
  <c r="L457" s="1"/>
  <c r="K297"/>
  <c r="L297" s="1"/>
  <c r="M297" s="1"/>
  <c r="K319"/>
  <c r="L319" s="1"/>
  <c r="K335"/>
  <c r="L335" s="1"/>
  <c r="M335" s="1"/>
  <c r="K494"/>
  <c r="L494" s="1"/>
  <c r="M494" s="1"/>
  <c r="L503"/>
  <c r="M503" s="1"/>
  <c r="K503"/>
  <c r="K517"/>
  <c r="L517" s="1"/>
  <c r="K521"/>
  <c r="L521" s="1"/>
  <c r="M521" s="1"/>
  <c r="K545"/>
  <c r="L545" s="1"/>
  <c r="M545" s="1"/>
  <c r="K560"/>
  <c r="L560" s="1"/>
  <c r="M560" s="1"/>
  <c r="K595"/>
  <c r="L595" s="1"/>
  <c r="L621"/>
  <c r="M621" s="1"/>
  <c r="K621"/>
  <c r="L641"/>
  <c r="M641" s="1"/>
  <c r="K641"/>
  <c r="K271"/>
  <c r="L271" s="1"/>
  <c r="K284"/>
  <c r="L284" s="1"/>
  <c r="M284" s="1"/>
  <c r="K370"/>
  <c r="L370" s="1"/>
  <c r="K383"/>
  <c r="L383" s="1"/>
  <c r="M383" s="1"/>
  <c r="K394"/>
  <c r="L394" s="1"/>
  <c r="K407"/>
  <c r="L407" s="1"/>
  <c r="M407" s="1"/>
  <c r="K420"/>
  <c r="L420" s="1"/>
  <c r="M420" s="1"/>
  <c r="L442"/>
  <c r="K442"/>
  <c r="K455"/>
  <c r="L455" s="1"/>
  <c r="M455" s="1"/>
  <c r="K468"/>
  <c r="L468" s="1"/>
  <c r="M468" s="1"/>
  <c r="K480"/>
  <c r="L480" s="1"/>
  <c r="M480" s="1"/>
  <c r="K513"/>
  <c r="L513" s="1"/>
  <c r="M513" s="1"/>
  <c r="K539"/>
  <c r="L539" s="1"/>
  <c r="M539" s="1"/>
  <c r="K587"/>
  <c r="L587" s="1"/>
  <c r="M587" s="1"/>
  <c r="K635"/>
  <c r="L635" s="1"/>
  <c r="M635" s="1"/>
  <c r="K359"/>
  <c r="L359" s="1"/>
  <c r="M359" s="1"/>
  <c r="K401"/>
  <c r="L401" s="1"/>
  <c r="M401" s="1"/>
  <c r="K424"/>
  <c r="L424" s="1"/>
  <c r="L438"/>
  <c r="M438" s="1"/>
  <c r="K438"/>
  <c r="K449"/>
  <c r="L449" s="1"/>
  <c r="M449" s="1"/>
  <c r="K472"/>
  <c r="L472" s="1"/>
  <c r="K505"/>
  <c r="L505" s="1"/>
  <c r="K509"/>
  <c r="L509" s="1"/>
  <c r="M509" s="1"/>
  <c r="K532"/>
  <c r="L532" s="1"/>
  <c r="L561"/>
  <c r="M561" s="1"/>
  <c r="K561"/>
  <c r="K585"/>
  <c r="L585" s="1"/>
  <c r="M585" s="1"/>
  <c r="K609"/>
  <c r="L609" s="1"/>
  <c r="M609" s="1"/>
  <c r="K633"/>
  <c r="L633" s="1"/>
  <c r="M633" s="1"/>
  <c r="K347"/>
  <c r="L347" s="1"/>
  <c r="M347" s="1"/>
  <c r="L475"/>
  <c r="K475"/>
  <c r="K499"/>
  <c r="L499" s="1"/>
  <c r="K645"/>
  <c r="L645" s="1"/>
  <c r="M645" s="1"/>
  <c r="K668"/>
  <c r="L668" s="1"/>
  <c r="M668" s="1"/>
  <c r="K550"/>
  <c r="L550" s="1"/>
  <c r="K578"/>
  <c r="L578" s="1"/>
  <c r="M578" s="1"/>
  <c r="K601"/>
  <c r="L601" s="1"/>
  <c r="K624"/>
  <c r="L624" s="1"/>
  <c r="M624" s="1"/>
  <c r="K627"/>
  <c r="L627" s="1"/>
  <c r="M627" s="1"/>
  <c r="K646"/>
  <c r="L646" s="1"/>
  <c r="K662"/>
  <c r="L662" s="1"/>
  <c r="M662" s="1"/>
  <c r="K671"/>
  <c r="L671" s="1"/>
  <c r="M671" s="1"/>
  <c r="K666"/>
  <c r="L666" s="1"/>
  <c r="M666" s="1"/>
  <c r="K655"/>
  <c r="L655" s="1"/>
  <c r="K540"/>
  <c r="L540" s="1"/>
  <c r="M540" s="1"/>
  <c r="K562"/>
  <c r="L562" s="1"/>
  <c r="K567"/>
  <c r="L567" s="1"/>
  <c r="M567" s="1"/>
  <c r="L589"/>
  <c r="K589"/>
  <c r="K614"/>
  <c r="L614" s="1"/>
  <c r="M614" s="1"/>
  <c r="K636"/>
  <c r="L636" s="1"/>
  <c r="M636" s="1"/>
  <c r="K649"/>
  <c r="L649" s="1"/>
  <c r="K33" i="33"/>
  <c r="L33" s="1"/>
  <c r="M33" s="1"/>
  <c r="K18"/>
  <c r="L18" s="1"/>
  <c r="M18" s="1"/>
  <c r="K26"/>
  <c r="L26" s="1"/>
  <c r="K14"/>
  <c r="L14" s="1"/>
  <c r="L23"/>
  <c r="K23"/>
  <c r="K52"/>
  <c r="L52" s="1"/>
  <c r="L69"/>
  <c r="M69" s="1"/>
  <c r="K69"/>
  <c r="K90"/>
  <c r="L90" s="1"/>
  <c r="M90" s="1"/>
  <c r="L82"/>
  <c r="K82"/>
  <c r="K85"/>
  <c r="L85" s="1"/>
  <c r="L81"/>
  <c r="M81" s="1"/>
  <c r="K81"/>
  <c r="K101"/>
  <c r="L101" s="1"/>
  <c r="M101" s="1"/>
  <c r="K139"/>
  <c r="L139" s="1"/>
  <c r="K104"/>
  <c r="L104" s="1"/>
  <c r="M104" s="1"/>
  <c r="K128"/>
  <c r="L128" s="1"/>
  <c r="M128" s="1"/>
  <c r="L56"/>
  <c r="M56" s="1"/>
  <c r="K56"/>
  <c r="K96"/>
  <c r="L96" s="1"/>
  <c r="M96" s="1"/>
  <c r="K113"/>
  <c r="L113" s="1"/>
  <c r="K137"/>
  <c r="L137" s="1"/>
  <c r="K71"/>
  <c r="L71" s="1"/>
  <c r="M71" s="1"/>
  <c r="K78"/>
  <c r="L78" s="1"/>
  <c r="M78" s="1"/>
  <c r="K153"/>
  <c r="L153" s="1"/>
  <c r="M153" s="1"/>
  <c r="M112"/>
  <c r="L130"/>
  <c r="K130"/>
  <c r="K161"/>
  <c r="L161" s="1"/>
  <c r="M161" s="1"/>
  <c r="K149"/>
  <c r="L149" s="1"/>
  <c r="L123"/>
  <c r="M123" s="1"/>
  <c r="K123"/>
  <c r="M136"/>
  <c r="K164"/>
  <c r="L164" s="1"/>
  <c r="M164" s="1"/>
  <c r="K211"/>
  <c r="L211" s="1"/>
  <c r="L157"/>
  <c r="K157"/>
  <c r="L175"/>
  <c r="K175"/>
  <c r="L198"/>
  <c r="M198" s="1"/>
  <c r="K198"/>
  <c r="K107"/>
  <c r="L107" s="1"/>
  <c r="M107" s="1"/>
  <c r="K189"/>
  <c r="L189" s="1"/>
  <c r="M189" s="1"/>
  <c r="L201"/>
  <c r="M201" s="1"/>
  <c r="K201"/>
  <c r="M187"/>
  <c r="L207"/>
  <c r="M207" s="1"/>
  <c r="K207"/>
  <c r="K217"/>
  <c r="L217" s="1"/>
  <c r="K224"/>
  <c r="L224" s="1"/>
  <c r="M224" s="1"/>
  <c r="K241"/>
  <c r="L241" s="1"/>
  <c r="K265"/>
  <c r="L265" s="1"/>
  <c r="K303"/>
  <c r="L303" s="1"/>
  <c r="M303" s="1"/>
  <c r="K233"/>
  <c r="L233" s="1"/>
  <c r="M233" s="1"/>
  <c r="L257"/>
  <c r="M257" s="1"/>
  <c r="K257"/>
  <c r="K305"/>
  <c r="L305" s="1"/>
  <c r="M305" s="1"/>
  <c r="L204"/>
  <c r="M204" s="1"/>
  <c r="K204"/>
  <c r="K240"/>
  <c r="L240" s="1"/>
  <c r="M240" s="1"/>
  <c r="K259"/>
  <c r="L259" s="1"/>
  <c r="L302"/>
  <c r="M302" s="1"/>
  <c r="K302"/>
  <c r="L168"/>
  <c r="M168" s="1"/>
  <c r="K168"/>
  <c r="M274"/>
  <c r="K283"/>
  <c r="L283" s="1"/>
  <c r="L290"/>
  <c r="M290" s="1"/>
  <c r="K290"/>
  <c r="K299"/>
  <c r="L299" s="1"/>
  <c r="M299" s="1"/>
  <c r="K335"/>
  <c r="L335" s="1"/>
  <c r="L386"/>
  <c r="M386" s="1"/>
  <c r="K386"/>
  <c r="L404"/>
  <c r="M404" s="1"/>
  <c r="K404"/>
  <c r="K218"/>
  <c r="L218" s="1"/>
  <c r="M218" s="1"/>
  <c r="L227"/>
  <c r="M227" s="1"/>
  <c r="K227"/>
  <c r="K263"/>
  <c r="L263" s="1"/>
  <c r="K275"/>
  <c r="L275" s="1"/>
  <c r="K309"/>
  <c r="L309" s="1"/>
  <c r="M309" s="1"/>
  <c r="K313"/>
  <c r="L313" s="1"/>
  <c r="K322"/>
  <c r="L322" s="1"/>
  <c r="L401"/>
  <c r="M401" s="1"/>
  <c r="K401"/>
  <c r="K230"/>
  <c r="L230" s="1"/>
  <c r="M230" s="1"/>
  <c r="L268"/>
  <c r="K268"/>
  <c r="K281"/>
  <c r="L281" s="1"/>
  <c r="M281" s="1"/>
  <c r="K292"/>
  <c r="L292" s="1"/>
  <c r="K325"/>
  <c r="L325" s="1"/>
  <c r="L339"/>
  <c r="M339" s="1"/>
  <c r="K339"/>
  <c r="K348"/>
  <c r="L348" s="1"/>
  <c r="M348" s="1"/>
  <c r="K371"/>
  <c r="L371" s="1"/>
  <c r="M371" s="1"/>
  <c r="M286"/>
  <c r="L360"/>
  <c r="M360" s="1"/>
  <c r="K360"/>
  <c r="K369"/>
  <c r="L369" s="1"/>
  <c r="M369" s="1"/>
  <c r="L430"/>
  <c r="K430"/>
  <c r="K433"/>
  <c r="L433" s="1"/>
  <c r="K311"/>
  <c r="L311" s="1"/>
  <c r="M311" s="1"/>
  <c r="M328"/>
  <c r="K350"/>
  <c r="L350" s="1"/>
  <c r="M350" s="1"/>
  <c r="K364"/>
  <c r="L364" s="1"/>
  <c r="L395"/>
  <c r="M395" s="1"/>
  <c r="K395"/>
  <c r="K400"/>
  <c r="L400" s="1"/>
  <c r="K316"/>
  <c r="L316" s="1"/>
  <c r="L355"/>
  <c r="K355"/>
  <c r="K403"/>
  <c r="L403" s="1"/>
  <c r="L417"/>
  <c r="M417" s="1"/>
  <c r="K417"/>
  <c r="L429"/>
  <c r="M429" s="1"/>
  <c r="K429"/>
  <c r="L453"/>
  <c r="M453" s="1"/>
  <c r="K453"/>
  <c r="L465"/>
  <c r="M465" s="1"/>
  <c r="K465"/>
  <c r="L477"/>
  <c r="M477" s="1"/>
  <c r="K477"/>
  <c r="L489"/>
  <c r="M489" s="1"/>
  <c r="K489"/>
  <c r="L361"/>
  <c r="K361"/>
  <c r="K376"/>
  <c r="L376" s="1"/>
  <c r="K414"/>
  <c r="L414" s="1"/>
  <c r="M414" s="1"/>
  <c r="L484"/>
  <c r="K484"/>
  <c r="K480"/>
  <c r="L480" s="1"/>
  <c r="M480" s="1"/>
  <c r="K514"/>
  <c r="L514" s="1"/>
  <c r="K526"/>
  <c r="L526" s="1"/>
  <c r="K538"/>
  <c r="L538" s="1"/>
  <c r="K550"/>
  <c r="L550" s="1"/>
  <c r="K562"/>
  <c r="L562" s="1"/>
  <c r="K574"/>
  <c r="L574" s="1"/>
  <c r="K586"/>
  <c r="L586" s="1"/>
  <c r="K598"/>
  <c r="L598" s="1"/>
  <c r="K610"/>
  <c r="L610" s="1"/>
  <c r="K622"/>
  <c r="L622" s="1"/>
  <c r="K634"/>
  <c r="L634" s="1"/>
  <c r="K646"/>
  <c r="L646" s="1"/>
  <c r="K658"/>
  <c r="L658" s="1"/>
  <c r="K670"/>
  <c r="L670" s="1"/>
  <c r="K682"/>
  <c r="L682" s="1"/>
  <c r="K694"/>
  <c r="L694" s="1"/>
  <c r="L711"/>
  <c r="M711" s="1"/>
  <c r="K711"/>
  <c r="L424"/>
  <c r="K424"/>
  <c r="L448"/>
  <c r="K448"/>
  <c r="K473"/>
  <c r="L473" s="1"/>
  <c r="M473" s="1"/>
  <c r="L498"/>
  <c r="M498" s="1"/>
  <c r="K498"/>
  <c r="K442"/>
  <c r="L442" s="1"/>
  <c r="K506"/>
  <c r="L506"/>
  <c r="M506" s="1"/>
  <c r="K524"/>
  <c r="L524"/>
  <c r="M524" s="1"/>
  <c r="K548"/>
  <c r="L548"/>
  <c r="M548" s="1"/>
  <c r="K572"/>
  <c r="L572"/>
  <c r="M572" s="1"/>
  <c r="K596"/>
  <c r="L596"/>
  <c r="M596" s="1"/>
  <c r="K620"/>
  <c r="L620"/>
  <c r="M620" s="1"/>
  <c r="K644"/>
  <c r="L644"/>
  <c r="M644" s="1"/>
  <c r="K668"/>
  <c r="L668"/>
  <c r="M668" s="1"/>
  <c r="K692"/>
  <c r="L692"/>
  <c r="M692" s="1"/>
  <c r="K329" i="30"/>
  <c r="L329" s="1"/>
  <c r="M329" s="1"/>
  <c r="J66" i="3"/>
  <c r="J68"/>
  <c r="J67"/>
  <c r="J90"/>
  <c r="J92"/>
  <c r="J91"/>
  <c r="J114"/>
  <c r="J116"/>
  <c r="J115"/>
  <c r="K397" i="33"/>
  <c r="L397" s="1"/>
  <c r="L466"/>
  <c r="K466"/>
  <c r="L504"/>
  <c r="M504" s="1"/>
  <c r="K504"/>
  <c r="K518"/>
  <c r="L518" s="1"/>
  <c r="M518" s="1"/>
  <c r="K542"/>
  <c r="L542" s="1"/>
  <c r="M542" s="1"/>
  <c r="K566"/>
  <c r="L566" s="1"/>
  <c r="M566" s="1"/>
  <c r="K590"/>
  <c r="L590" s="1"/>
  <c r="M590" s="1"/>
  <c r="K614"/>
  <c r="L614" s="1"/>
  <c r="M614" s="1"/>
  <c r="K638"/>
  <c r="L638" s="1"/>
  <c r="M638" s="1"/>
  <c r="K662"/>
  <c r="L662" s="1"/>
  <c r="M662" s="1"/>
  <c r="K686"/>
  <c r="L686" s="1"/>
  <c r="M686" s="1"/>
  <c r="J153" i="3"/>
  <c r="J154"/>
  <c r="J155"/>
  <c r="K501" i="33"/>
  <c r="L501" s="1"/>
  <c r="M501" s="1"/>
  <c r="K512"/>
  <c r="L512"/>
  <c r="M512" s="1"/>
  <c r="K535"/>
  <c r="L535" s="1"/>
  <c r="K585"/>
  <c r="L585"/>
  <c r="M585" s="1"/>
  <c r="K608"/>
  <c r="L608"/>
  <c r="M608" s="1"/>
  <c r="K631"/>
  <c r="L631" s="1"/>
  <c r="K655"/>
  <c r="L655" s="1"/>
  <c r="K679"/>
  <c r="L679" s="1"/>
  <c r="K703"/>
  <c r="L703" s="1"/>
  <c r="K708"/>
  <c r="L708" s="1"/>
  <c r="M708" s="1"/>
  <c r="J17" i="3"/>
  <c r="J16"/>
  <c r="J15"/>
  <c r="J41"/>
  <c r="J40"/>
  <c r="J39"/>
  <c r="J65"/>
  <c r="J64"/>
  <c r="J63"/>
  <c r="J89"/>
  <c r="J87"/>
  <c r="J88"/>
  <c r="J113"/>
  <c r="J111"/>
  <c r="J112"/>
  <c r="L529" i="33"/>
  <c r="K529"/>
  <c r="K554"/>
  <c r="L554" s="1"/>
  <c r="M554" s="1"/>
  <c r="K579"/>
  <c r="L579" s="1"/>
  <c r="M579" s="1"/>
  <c r="L625"/>
  <c r="K625"/>
  <c r="K650"/>
  <c r="L650" s="1"/>
  <c r="M650" s="1"/>
  <c r="K675"/>
  <c r="L675" s="1"/>
  <c r="M675" s="1"/>
  <c r="K14" i="30"/>
  <c r="L14" s="1"/>
  <c r="M14" s="1"/>
  <c r="K37"/>
  <c r="L37" s="1"/>
  <c r="K59"/>
  <c r="L59" s="1"/>
  <c r="M59" s="1"/>
  <c r="K74"/>
  <c r="L74" s="1"/>
  <c r="M74" s="1"/>
  <c r="K105"/>
  <c r="L105" s="1"/>
  <c r="M105" s="1"/>
  <c r="K122"/>
  <c r="L122" s="1"/>
  <c r="M122" s="1"/>
  <c r="K133"/>
  <c r="L133"/>
  <c r="K162"/>
  <c r="L162" s="1"/>
  <c r="M162" s="1"/>
  <c r="K380" i="33"/>
  <c r="L380" s="1"/>
  <c r="M380" s="1"/>
  <c r="K156" i="3"/>
  <c r="L156" s="1"/>
  <c r="J167"/>
  <c r="J166"/>
  <c r="J165"/>
  <c r="K33" i="30"/>
  <c r="L33" s="1"/>
  <c r="M33" s="1"/>
  <c r="K43"/>
  <c r="L43" s="1"/>
  <c r="K66"/>
  <c r="L66" s="1"/>
  <c r="M66" s="1"/>
  <c r="K114"/>
  <c r="L114" s="1"/>
  <c r="M114" s="1"/>
  <c r="K156"/>
  <c r="L156" s="1"/>
  <c r="M156" s="1"/>
  <c r="K165"/>
  <c r="L165" s="1"/>
  <c r="M165" s="1"/>
  <c r="J161" i="3"/>
  <c r="J160"/>
  <c r="J159"/>
  <c r="K11" i="30"/>
  <c r="L11" s="1"/>
  <c r="M11" s="1"/>
  <c r="K40"/>
  <c r="L40" s="1"/>
  <c r="K68"/>
  <c r="L68" s="1"/>
  <c r="M68" s="1"/>
  <c r="K85"/>
  <c r="L85" s="1"/>
  <c r="K116"/>
  <c r="L116" s="1"/>
  <c r="K150"/>
  <c r="L150" s="1"/>
  <c r="M150" s="1"/>
  <c r="K188"/>
  <c r="L188" s="1"/>
  <c r="M188" s="1"/>
  <c r="K17"/>
  <c r="L17"/>
  <c r="M17" s="1"/>
  <c r="K50"/>
  <c r="L50" s="1"/>
  <c r="M50" s="1"/>
  <c r="K53"/>
  <c r="L53"/>
  <c r="M53" s="1"/>
  <c r="K71"/>
  <c r="L71" s="1"/>
  <c r="M71" s="1"/>
  <c r="K84"/>
  <c r="L84" s="1"/>
  <c r="M84" s="1"/>
  <c r="K191"/>
  <c r="L191"/>
  <c r="M191" s="1"/>
  <c r="K205"/>
  <c r="L205" s="1"/>
  <c r="K47"/>
  <c r="L47" s="1"/>
  <c r="M47" s="1"/>
  <c r="K62"/>
  <c r="L62"/>
  <c r="M62" s="1"/>
  <c r="K77"/>
  <c r="L77" s="1"/>
  <c r="M77" s="1"/>
  <c r="K193"/>
  <c r="L193" s="1"/>
  <c r="K209"/>
  <c r="L209" s="1"/>
  <c r="M209" s="1"/>
  <c r="K226"/>
  <c r="L226"/>
  <c r="K257"/>
  <c r="L257" s="1"/>
  <c r="M257" s="1"/>
  <c r="K113"/>
  <c r="L113" s="1"/>
  <c r="M113" s="1"/>
  <c r="K130"/>
  <c r="L130" s="1"/>
  <c r="K153"/>
  <c r="L153" s="1"/>
  <c r="M153" s="1"/>
  <c r="K176"/>
  <c r="L176" s="1"/>
  <c r="M176" s="1"/>
  <c r="K180"/>
  <c r="L180" s="1"/>
  <c r="M180" s="1"/>
  <c r="K96"/>
  <c r="L96"/>
  <c r="M96" s="1"/>
  <c r="K125"/>
  <c r="L125"/>
  <c r="M125" s="1"/>
  <c r="K147"/>
  <c r="L147" s="1"/>
  <c r="M147" s="1"/>
  <c r="K166"/>
  <c r="L166" s="1"/>
  <c r="K169"/>
  <c r="L169" s="1"/>
  <c r="K187"/>
  <c r="L187" s="1"/>
  <c r="K222"/>
  <c r="L222" s="1"/>
  <c r="M222" s="1"/>
  <c r="K239"/>
  <c r="L239"/>
  <c r="M239" s="1"/>
  <c r="K211"/>
  <c r="L211" s="1"/>
  <c r="K224"/>
  <c r="L224" s="1"/>
  <c r="M224" s="1"/>
  <c r="K279"/>
  <c r="L279" s="1"/>
  <c r="M279" s="1"/>
  <c r="K354"/>
  <c r="L354" s="1"/>
  <c r="M354" s="1"/>
  <c r="K199"/>
  <c r="L199" s="1"/>
  <c r="K282"/>
  <c r="L282"/>
  <c r="M282" s="1"/>
  <c r="K299"/>
  <c r="L299" s="1"/>
  <c r="M299" s="1"/>
  <c r="K333"/>
  <c r="L333" s="1"/>
  <c r="M333" s="1"/>
  <c r="K350"/>
  <c r="L350" s="1"/>
  <c r="M350" s="1"/>
  <c r="K381"/>
  <c r="L381" s="1"/>
  <c r="M381" s="1"/>
  <c r="K398"/>
  <c r="L398" s="1"/>
  <c r="M398" s="1"/>
  <c r="K429"/>
  <c r="L429" s="1"/>
  <c r="M429" s="1"/>
  <c r="K446"/>
  <c r="L446" s="1"/>
  <c r="M446" s="1"/>
  <c r="K484"/>
  <c r="L484" s="1"/>
  <c r="K247"/>
  <c r="L247" s="1"/>
  <c r="K265"/>
  <c r="L265" s="1"/>
  <c r="K289"/>
  <c r="L289" s="1"/>
  <c r="K313"/>
  <c r="L313" s="1"/>
  <c r="K340"/>
  <c r="L340" s="1"/>
  <c r="K242"/>
  <c r="L242" s="1"/>
  <c r="M242" s="1"/>
  <c r="K255"/>
  <c r="L255" s="1"/>
  <c r="M255" s="1"/>
  <c r="K263"/>
  <c r="L263" s="1"/>
  <c r="M263" s="1"/>
  <c r="K294"/>
  <c r="L294"/>
  <c r="M294" s="1"/>
  <c r="K311"/>
  <c r="L311" s="1"/>
  <c r="M311" s="1"/>
  <c r="K345"/>
  <c r="L345" s="1"/>
  <c r="M345" s="1"/>
  <c r="K362"/>
  <c r="L362" s="1"/>
  <c r="M362" s="1"/>
  <c r="K393"/>
  <c r="L393" s="1"/>
  <c r="M393" s="1"/>
  <c r="K410"/>
  <c r="L410" s="1"/>
  <c r="M410" s="1"/>
  <c r="K441"/>
  <c r="L441"/>
  <c r="M441" s="1"/>
  <c r="K458"/>
  <c r="L458" s="1"/>
  <c r="M458" s="1"/>
  <c r="K307"/>
  <c r="L307" s="1"/>
  <c r="K320"/>
  <c r="L320" s="1"/>
  <c r="M320" s="1"/>
  <c r="K336"/>
  <c r="L336" s="1"/>
  <c r="M336" s="1"/>
  <c r="K495"/>
  <c r="L495" s="1"/>
  <c r="M495" s="1"/>
  <c r="K504"/>
  <c r="L504"/>
  <c r="M504" s="1"/>
  <c r="K518"/>
  <c r="L518" s="1"/>
  <c r="M518" s="1"/>
  <c r="K527"/>
  <c r="L527" s="1"/>
  <c r="K549"/>
  <c r="L549" s="1"/>
  <c r="M549" s="1"/>
  <c r="K569"/>
  <c r="L569" s="1"/>
  <c r="K584"/>
  <c r="L584" s="1"/>
  <c r="M584" s="1"/>
  <c r="K619"/>
  <c r="L619" s="1"/>
  <c r="K259"/>
  <c r="L259" s="1"/>
  <c r="K272"/>
  <c r="L272" s="1"/>
  <c r="M272" s="1"/>
  <c r="K285"/>
  <c r="L285" s="1"/>
  <c r="M285" s="1"/>
  <c r="K371"/>
  <c r="L371" s="1"/>
  <c r="M371" s="1"/>
  <c r="K384"/>
  <c r="L384" s="1"/>
  <c r="M384" s="1"/>
  <c r="K395"/>
  <c r="L395" s="1"/>
  <c r="M395" s="1"/>
  <c r="K408"/>
  <c r="L408" s="1"/>
  <c r="M408" s="1"/>
  <c r="K430"/>
  <c r="L430" s="1"/>
  <c r="K443"/>
  <c r="L443"/>
  <c r="M443" s="1"/>
  <c r="K456"/>
  <c r="L456" s="1"/>
  <c r="M456" s="1"/>
  <c r="K487"/>
  <c r="L487" s="1"/>
  <c r="K511"/>
  <c r="L511" s="1"/>
  <c r="K360"/>
  <c r="L360" s="1"/>
  <c r="M360" s="1"/>
  <c r="K402"/>
  <c r="L402" s="1"/>
  <c r="M402" s="1"/>
  <c r="K413"/>
  <c r="L413" s="1"/>
  <c r="M413" s="1"/>
  <c r="K436"/>
  <c r="L436"/>
  <c r="K450"/>
  <c r="L450" s="1"/>
  <c r="M450" s="1"/>
  <c r="K461"/>
  <c r="L461" s="1"/>
  <c r="M461" s="1"/>
  <c r="K483"/>
  <c r="L483" s="1"/>
  <c r="M483" s="1"/>
  <c r="K506"/>
  <c r="L506" s="1"/>
  <c r="M506" s="1"/>
  <c r="K515"/>
  <c r="L515" s="1"/>
  <c r="K529"/>
  <c r="L529" s="1"/>
  <c r="K533"/>
  <c r="L533" s="1"/>
  <c r="M533" s="1"/>
  <c r="K559"/>
  <c r="L559" s="1"/>
  <c r="K583"/>
  <c r="L583" s="1"/>
  <c r="K607"/>
  <c r="L607" s="1"/>
  <c r="K631"/>
  <c r="L631" s="1"/>
  <c r="M232"/>
  <c r="K348"/>
  <c r="L348"/>
  <c r="M348" s="1"/>
  <c r="K476"/>
  <c r="L476" s="1"/>
  <c r="M476" s="1"/>
  <c r="K525"/>
  <c r="L525" s="1"/>
  <c r="M525" s="1"/>
  <c r="K551"/>
  <c r="L551" s="1"/>
  <c r="M551" s="1"/>
  <c r="K575"/>
  <c r="L575" s="1"/>
  <c r="M575" s="1"/>
  <c r="K599"/>
  <c r="L599" s="1"/>
  <c r="M599" s="1"/>
  <c r="K623"/>
  <c r="L623" s="1"/>
  <c r="M623" s="1"/>
  <c r="K554"/>
  <c r="L554"/>
  <c r="M554" s="1"/>
  <c r="K577"/>
  <c r="L577" s="1"/>
  <c r="K600"/>
  <c r="L600" s="1"/>
  <c r="M600" s="1"/>
  <c r="K603"/>
  <c r="L603" s="1"/>
  <c r="M603" s="1"/>
  <c r="K622"/>
  <c r="L622" s="1"/>
  <c r="M640"/>
  <c r="N640"/>
  <c r="K647"/>
  <c r="L647" s="1"/>
  <c r="M647" s="1"/>
  <c r="K663"/>
  <c r="L663" s="1"/>
  <c r="M663" s="1"/>
  <c r="K656"/>
  <c r="L656"/>
  <c r="M656" s="1"/>
  <c r="K542"/>
  <c r="L542" s="1"/>
  <c r="M542" s="1"/>
  <c r="K564"/>
  <c r="L564"/>
  <c r="M564" s="1"/>
  <c r="K586"/>
  <c r="L586" s="1"/>
  <c r="K591"/>
  <c r="L591" s="1"/>
  <c r="M591" s="1"/>
  <c r="K613"/>
  <c r="L613" s="1"/>
  <c r="M628"/>
  <c r="K638"/>
  <c r="L638"/>
  <c r="M638" s="1"/>
  <c r="K659"/>
  <c r="L659" s="1"/>
  <c r="M659" s="1"/>
  <c r="K652"/>
  <c r="L652" s="1"/>
  <c r="K38" i="33"/>
  <c r="L38"/>
  <c r="K36"/>
  <c r="L36"/>
  <c r="M36" s="1"/>
  <c r="J196" i="3"/>
  <c r="J207"/>
  <c r="K207" s="1"/>
  <c r="L207" s="1"/>
  <c r="J210"/>
  <c r="K39" i="33"/>
  <c r="L39" s="1"/>
  <c r="M39" s="1"/>
  <c r="K34"/>
  <c r="L34" s="1"/>
  <c r="M34" s="1"/>
  <c r="K41"/>
  <c r="L41" s="1"/>
  <c r="K37"/>
  <c r="L37" s="1"/>
  <c r="M37" s="1"/>
  <c r="K25"/>
  <c r="L25" s="1"/>
  <c r="M25" s="1"/>
  <c r="L50"/>
  <c r="K50"/>
  <c r="K53"/>
  <c r="L53" s="1"/>
  <c r="M53" s="1"/>
  <c r="L64"/>
  <c r="K64"/>
  <c r="K67"/>
  <c r="L67" s="1"/>
  <c r="M12"/>
  <c r="N11"/>
  <c r="K83"/>
  <c r="L83" s="1"/>
  <c r="M83" s="1"/>
  <c r="K79"/>
  <c r="L79" s="1"/>
  <c r="K110"/>
  <c r="L110" s="1"/>
  <c r="M110" s="1"/>
  <c r="K55"/>
  <c r="L55" s="1"/>
  <c r="K109"/>
  <c r="L109" s="1"/>
  <c r="K133"/>
  <c r="L133" s="1"/>
  <c r="K57"/>
  <c r="L57" s="1"/>
  <c r="M57" s="1"/>
  <c r="L100"/>
  <c r="K100"/>
  <c r="K114"/>
  <c r="L114" s="1"/>
  <c r="M114" s="1"/>
  <c r="K138"/>
  <c r="L138" s="1"/>
  <c r="M138" s="1"/>
  <c r="K72"/>
  <c r="L72" s="1"/>
  <c r="M72" s="1"/>
  <c r="L93"/>
  <c r="M93" s="1"/>
  <c r="K93"/>
  <c r="K151"/>
  <c r="L151" s="1"/>
  <c r="L124"/>
  <c r="K124"/>
  <c r="K131"/>
  <c r="L131" s="1"/>
  <c r="M131" s="1"/>
  <c r="K166"/>
  <c r="L166" s="1"/>
  <c r="K74"/>
  <c r="L74" s="1"/>
  <c r="M74" s="1"/>
  <c r="L150"/>
  <c r="M150" s="1"/>
  <c r="K150"/>
  <c r="K122"/>
  <c r="L122" s="1"/>
  <c r="M122" s="1"/>
  <c r="K165"/>
  <c r="L165" s="1"/>
  <c r="M165" s="1"/>
  <c r="K235"/>
  <c r="L235" s="1"/>
  <c r="L158"/>
  <c r="M158" s="1"/>
  <c r="K158"/>
  <c r="K176"/>
  <c r="L176" s="1"/>
  <c r="M176" s="1"/>
  <c r="K205"/>
  <c r="L205" s="1"/>
  <c r="K108"/>
  <c r="L108" s="1"/>
  <c r="M108" s="1"/>
  <c r="K179"/>
  <c r="L179" s="1"/>
  <c r="M179" s="1"/>
  <c r="K197"/>
  <c r="L197" s="1"/>
  <c r="M197" s="1"/>
  <c r="K209"/>
  <c r="L209" s="1"/>
  <c r="M209" s="1"/>
  <c r="L193"/>
  <c r="K193"/>
  <c r="K206"/>
  <c r="L206" s="1"/>
  <c r="M206" s="1"/>
  <c r="L220"/>
  <c r="K220"/>
  <c r="K223"/>
  <c r="L223" s="1"/>
  <c r="L169"/>
  <c r="K169"/>
  <c r="K234"/>
  <c r="L234" s="1"/>
  <c r="M234" s="1"/>
  <c r="K258"/>
  <c r="L258" s="1"/>
  <c r="M258" s="1"/>
  <c r="K202"/>
  <c r="L202" s="1"/>
  <c r="K167"/>
  <c r="L167" s="1"/>
  <c r="M167" s="1"/>
  <c r="L296"/>
  <c r="M296" s="1"/>
  <c r="K296"/>
  <c r="K342"/>
  <c r="L342" s="1"/>
  <c r="M342" s="1"/>
  <c r="K387"/>
  <c r="L387" s="1"/>
  <c r="M387" s="1"/>
  <c r="L181"/>
  <c r="K181"/>
  <c r="K228"/>
  <c r="L228" s="1"/>
  <c r="M228" s="1"/>
  <c r="K264"/>
  <c r="L264" s="1"/>
  <c r="M264" s="1"/>
  <c r="K276"/>
  <c r="L276" s="1"/>
  <c r="M276" s="1"/>
  <c r="K307"/>
  <c r="L307" s="1"/>
  <c r="L314"/>
  <c r="M314" s="1"/>
  <c r="K314"/>
  <c r="K323"/>
  <c r="L323" s="1"/>
  <c r="M323" s="1"/>
  <c r="L269"/>
  <c r="M269" s="1"/>
  <c r="K269"/>
  <c r="K288"/>
  <c r="L288" s="1"/>
  <c r="M288" s="1"/>
  <c r="L293"/>
  <c r="M293" s="1"/>
  <c r="K293"/>
  <c r="K333"/>
  <c r="L333" s="1"/>
  <c r="M333" s="1"/>
  <c r="K337"/>
  <c r="L337" s="1"/>
  <c r="K346"/>
  <c r="L346" s="1"/>
  <c r="L374"/>
  <c r="M374" s="1"/>
  <c r="K374"/>
  <c r="K358"/>
  <c r="L358" s="1"/>
  <c r="K431"/>
  <c r="L431" s="1"/>
  <c r="M431" s="1"/>
  <c r="K319"/>
  <c r="L319" s="1"/>
  <c r="K351"/>
  <c r="L351" s="1"/>
  <c r="M351" s="1"/>
  <c r="K402"/>
  <c r="L402" s="1"/>
  <c r="M402" s="1"/>
  <c r="L317"/>
  <c r="M317" s="1"/>
  <c r="K317"/>
  <c r="K356"/>
  <c r="L356" s="1"/>
  <c r="M356" s="1"/>
  <c r="K405"/>
  <c r="L405" s="1"/>
  <c r="M405" s="1"/>
  <c r="K415"/>
  <c r="L415" s="1"/>
  <c r="K427"/>
  <c r="L427" s="1"/>
  <c r="K451"/>
  <c r="L451" s="1"/>
  <c r="K463"/>
  <c r="L463" s="1"/>
  <c r="K475"/>
  <c r="L475" s="1"/>
  <c r="K487"/>
  <c r="L487" s="1"/>
  <c r="K362"/>
  <c r="L362" s="1"/>
  <c r="M362" s="1"/>
  <c r="K377"/>
  <c r="L377" s="1"/>
  <c r="M377" s="1"/>
  <c r="L460"/>
  <c r="K460"/>
  <c r="K485"/>
  <c r="L485" s="1"/>
  <c r="M485" s="1"/>
  <c r="L454"/>
  <c r="K454"/>
  <c r="L510"/>
  <c r="M510" s="1"/>
  <c r="K510"/>
  <c r="L522"/>
  <c r="M522" s="1"/>
  <c r="K522"/>
  <c r="L534"/>
  <c r="M534" s="1"/>
  <c r="K534"/>
  <c r="L546"/>
  <c r="M546" s="1"/>
  <c r="K546"/>
  <c r="L558"/>
  <c r="M558" s="1"/>
  <c r="K558"/>
  <c r="L570"/>
  <c r="M570" s="1"/>
  <c r="K570"/>
  <c r="L582"/>
  <c r="M582" s="1"/>
  <c r="K582"/>
  <c r="L594"/>
  <c r="M594" s="1"/>
  <c r="K594"/>
  <c r="L606"/>
  <c r="M606" s="1"/>
  <c r="K606"/>
  <c r="L618"/>
  <c r="M618" s="1"/>
  <c r="K618"/>
  <c r="L630"/>
  <c r="M630" s="1"/>
  <c r="K630"/>
  <c r="L642"/>
  <c r="M642" s="1"/>
  <c r="K642"/>
  <c r="L654"/>
  <c r="M654" s="1"/>
  <c r="K654"/>
  <c r="L666"/>
  <c r="M666" s="1"/>
  <c r="K666"/>
  <c r="L678"/>
  <c r="M678" s="1"/>
  <c r="K678"/>
  <c r="L690"/>
  <c r="M690" s="1"/>
  <c r="K690"/>
  <c r="L702"/>
  <c r="M702" s="1"/>
  <c r="K702"/>
  <c r="L406"/>
  <c r="K406"/>
  <c r="K425"/>
  <c r="L425" s="1"/>
  <c r="M425" s="1"/>
  <c r="L436"/>
  <c r="K436"/>
  <c r="K449"/>
  <c r="L449" s="1"/>
  <c r="M449" s="1"/>
  <c r="K474"/>
  <c r="L474" s="1"/>
  <c r="M474" s="1"/>
  <c r="J12" i="6"/>
  <c r="J11"/>
  <c r="J10"/>
  <c r="J18" i="3"/>
  <c r="J20"/>
  <c r="J19"/>
  <c r="J30"/>
  <c r="J32"/>
  <c r="J31"/>
  <c r="J42"/>
  <c r="J44"/>
  <c r="J43"/>
  <c r="J54"/>
  <c r="J56"/>
  <c r="J55"/>
  <c r="L418" i="33"/>
  <c r="K418"/>
  <c r="K443"/>
  <c r="L443" s="1"/>
  <c r="M443" s="1"/>
  <c r="K507"/>
  <c r="L507" s="1"/>
  <c r="M507" s="1"/>
  <c r="K525"/>
  <c r="L525" s="1"/>
  <c r="M525" s="1"/>
  <c r="K549"/>
  <c r="L549" s="1"/>
  <c r="M549" s="1"/>
  <c r="K573"/>
  <c r="L573" s="1"/>
  <c r="M573" s="1"/>
  <c r="K597"/>
  <c r="L597" s="1"/>
  <c r="M597" s="1"/>
  <c r="K621"/>
  <c r="L621" s="1"/>
  <c r="M621" s="1"/>
  <c r="K645"/>
  <c r="L645" s="1"/>
  <c r="M645" s="1"/>
  <c r="K669"/>
  <c r="L669" s="1"/>
  <c r="M669" s="1"/>
  <c r="K693"/>
  <c r="L693" s="1"/>
  <c r="M693" s="1"/>
  <c r="J84" i="3"/>
  <c r="J86"/>
  <c r="J85"/>
  <c r="J108"/>
  <c r="J110"/>
  <c r="J109"/>
  <c r="J132"/>
  <c r="J134"/>
  <c r="J133"/>
  <c r="K353" i="33"/>
  <c r="L353"/>
  <c r="M353" s="1"/>
  <c r="K399"/>
  <c r="L399"/>
  <c r="M399" s="1"/>
  <c r="K467"/>
  <c r="L467"/>
  <c r="M467" s="1"/>
  <c r="K502"/>
  <c r="L502" s="1"/>
  <c r="K519"/>
  <c r="L519"/>
  <c r="M519" s="1"/>
  <c r="K543"/>
  <c r="L543"/>
  <c r="M543" s="1"/>
  <c r="K567"/>
  <c r="L567"/>
  <c r="M567" s="1"/>
  <c r="K591"/>
  <c r="L591"/>
  <c r="M591" s="1"/>
  <c r="K615"/>
  <c r="L615"/>
  <c r="M615" s="1"/>
  <c r="K639"/>
  <c r="L639"/>
  <c r="M639" s="1"/>
  <c r="K663"/>
  <c r="L663"/>
  <c r="M663" s="1"/>
  <c r="K687"/>
  <c r="L687"/>
  <c r="M687" s="1"/>
  <c r="J135" i="3"/>
  <c r="J136"/>
  <c r="J137"/>
  <c r="L490" i="33"/>
  <c r="K490"/>
  <c r="K500"/>
  <c r="L500" s="1"/>
  <c r="M500" s="1"/>
  <c r="K513"/>
  <c r="L513" s="1"/>
  <c r="M513" s="1"/>
  <c r="K536"/>
  <c r="L536" s="1"/>
  <c r="M536" s="1"/>
  <c r="L559"/>
  <c r="K559"/>
  <c r="K609"/>
  <c r="L609" s="1"/>
  <c r="M609" s="1"/>
  <c r="K632"/>
  <c r="L632" s="1"/>
  <c r="M632" s="1"/>
  <c r="K656"/>
  <c r="L656" s="1"/>
  <c r="M656" s="1"/>
  <c r="K680"/>
  <c r="L680" s="1"/>
  <c r="M680" s="1"/>
  <c r="K704"/>
  <c r="L704" s="1"/>
  <c r="M704" s="1"/>
  <c r="L706"/>
  <c r="K706"/>
  <c r="J11" i="3"/>
  <c r="J9"/>
  <c r="J35"/>
  <c r="J34"/>
  <c r="J33"/>
  <c r="J59"/>
  <c r="J58"/>
  <c r="J57"/>
  <c r="J83"/>
  <c r="J81"/>
  <c r="J82"/>
  <c r="J107"/>
  <c r="J105"/>
  <c r="J106"/>
  <c r="J131"/>
  <c r="J129"/>
  <c r="J130"/>
  <c r="J146"/>
  <c r="J145"/>
  <c r="J144"/>
  <c r="K530" i="33"/>
  <c r="L530"/>
  <c r="M530" s="1"/>
  <c r="K555"/>
  <c r="L555"/>
  <c r="M555" s="1"/>
  <c r="K601"/>
  <c r="L601" s="1"/>
  <c r="K626"/>
  <c r="L626"/>
  <c r="M626" s="1"/>
  <c r="K651"/>
  <c r="L651"/>
  <c r="M651" s="1"/>
  <c r="K697"/>
  <c r="L697" s="1"/>
  <c r="K25" i="30"/>
  <c r="L25" s="1"/>
  <c r="K38"/>
  <c r="L38" s="1"/>
  <c r="M38" s="1"/>
  <c r="K60"/>
  <c r="L60" s="1"/>
  <c r="M60" s="1"/>
  <c r="K80"/>
  <c r="L80" s="1"/>
  <c r="M80" s="1"/>
  <c r="K97"/>
  <c r="L97" s="1"/>
  <c r="L128"/>
  <c r="M128" s="1"/>
  <c r="K128"/>
  <c r="K160"/>
  <c r="L160" s="1"/>
  <c r="K381" i="33"/>
  <c r="L381" s="1"/>
  <c r="M381" s="1"/>
  <c r="K170" i="3"/>
  <c r="L170" s="1"/>
  <c r="M170" s="1"/>
  <c r="K23" i="30"/>
  <c r="L23" s="1"/>
  <c r="M23" s="1"/>
  <c r="K31"/>
  <c r="L31" s="1"/>
  <c r="K64"/>
  <c r="L64" s="1"/>
  <c r="K112"/>
  <c r="L112" s="1"/>
  <c r="K157"/>
  <c r="L157" s="1"/>
  <c r="L164" i="3"/>
  <c r="M164" s="1"/>
  <c r="K164"/>
  <c r="K12" i="30"/>
  <c r="L12" s="1"/>
  <c r="M12" s="1"/>
  <c r="K41"/>
  <c r="L41" s="1"/>
  <c r="M41" s="1"/>
  <c r="K69"/>
  <c r="L69" s="1"/>
  <c r="M69" s="1"/>
  <c r="K86"/>
  <c r="L86" s="1"/>
  <c r="M86" s="1"/>
  <c r="K117"/>
  <c r="L117" s="1"/>
  <c r="M117" s="1"/>
  <c r="K148"/>
  <c r="L148" s="1"/>
  <c r="K195"/>
  <c r="L195" s="1"/>
  <c r="M195" s="1"/>
  <c r="K18"/>
  <c r="L18" s="1"/>
  <c r="M18" s="1"/>
  <c r="K51"/>
  <c r="L51" s="1"/>
  <c r="M51" s="1"/>
  <c r="K72"/>
  <c r="L72" s="1"/>
  <c r="M72" s="1"/>
  <c r="K101"/>
  <c r="L101" s="1"/>
  <c r="M101" s="1"/>
  <c r="L190"/>
  <c r="K190"/>
  <c r="K48"/>
  <c r="L48" s="1"/>
  <c r="M48" s="1"/>
  <c r="L63"/>
  <c r="M63" s="1"/>
  <c r="K63"/>
  <c r="K78"/>
  <c r="L78" s="1"/>
  <c r="M78" s="1"/>
  <c r="K185"/>
  <c r="L185" s="1"/>
  <c r="M185" s="1"/>
  <c r="K210"/>
  <c r="L210" s="1"/>
  <c r="M210" s="1"/>
  <c r="K227"/>
  <c r="L227" s="1"/>
  <c r="M227" s="1"/>
  <c r="K258"/>
  <c r="L258" s="1"/>
  <c r="M258" s="1"/>
  <c r="K34"/>
  <c r="L34" s="1"/>
  <c r="K118"/>
  <c r="L118" s="1"/>
  <c r="K131"/>
  <c r="L131" s="1"/>
  <c r="M131" s="1"/>
  <c r="K139"/>
  <c r="L139" s="1"/>
  <c r="K177"/>
  <c r="L177" s="1"/>
  <c r="M177" s="1"/>
  <c r="K219"/>
  <c r="L219" s="1"/>
  <c r="M219" s="1"/>
  <c r="K89"/>
  <c r="L89" s="1"/>
  <c r="M89" s="1"/>
  <c r="K106"/>
  <c r="L106" s="1"/>
  <c r="L126"/>
  <c r="M126" s="1"/>
  <c r="K126"/>
  <c r="K142"/>
  <c r="L142" s="1"/>
  <c r="K145"/>
  <c r="L145" s="1"/>
  <c r="K167"/>
  <c r="L167" s="1"/>
  <c r="M167" s="1"/>
  <c r="K170"/>
  <c r="L170" s="1"/>
  <c r="M170" s="1"/>
  <c r="K197"/>
  <c r="L197" s="1"/>
  <c r="M197" s="1"/>
  <c r="K214"/>
  <c r="L214" s="1"/>
  <c r="K245"/>
  <c r="L245" s="1"/>
  <c r="M245" s="1"/>
  <c r="K212"/>
  <c r="L212" s="1"/>
  <c r="M212" s="1"/>
  <c r="K225"/>
  <c r="L225" s="1"/>
  <c r="M225" s="1"/>
  <c r="K277"/>
  <c r="L277" s="1"/>
  <c r="K352"/>
  <c r="L352" s="1"/>
  <c r="K200"/>
  <c r="L200" s="1"/>
  <c r="M200" s="1"/>
  <c r="K274"/>
  <c r="L274" s="1"/>
  <c r="K305"/>
  <c r="L305" s="1"/>
  <c r="M305" s="1"/>
  <c r="K322"/>
  <c r="L322" s="1"/>
  <c r="L356"/>
  <c r="M356" s="1"/>
  <c r="K356"/>
  <c r="K373"/>
  <c r="L373" s="1"/>
  <c r="L404"/>
  <c r="M404" s="1"/>
  <c r="K404"/>
  <c r="K421"/>
  <c r="L421" s="1"/>
  <c r="K452"/>
  <c r="L452" s="1"/>
  <c r="M452" s="1"/>
  <c r="K469"/>
  <c r="L469" s="1"/>
  <c r="L491"/>
  <c r="M491" s="1"/>
  <c r="K491"/>
  <c r="K235"/>
  <c r="L235" s="1"/>
  <c r="K248"/>
  <c r="L248" s="1"/>
  <c r="M248" s="1"/>
  <c r="K366"/>
  <c r="L366" s="1"/>
  <c r="M366" s="1"/>
  <c r="K390"/>
  <c r="L390" s="1"/>
  <c r="M390" s="1"/>
  <c r="K230"/>
  <c r="L230" s="1"/>
  <c r="M230" s="1"/>
  <c r="K243"/>
  <c r="L243" s="1"/>
  <c r="M243" s="1"/>
  <c r="K253"/>
  <c r="L253" s="1"/>
  <c r="K269"/>
  <c r="L269" s="1"/>
  <c r="M269" s="1"/>
  <c r="K286"/>
  <c r="L286" s="1"/>
  <c r="L317"/>
  <c r="M317" s="1"/>
  <c r="K317"/>
  <c r="K337"/>
  <c r="L337" s="1"/>
  <c r="K368"/>
  <c r="L368" s="1"/>
  <c r="M368" s="1"/>
  <c r="K385"/>
  <c r="L385" s="1"/>
  <c r="K416"/>
  <c r="L416" s="1"/>
  <c r="M416" s="1"/>
  <c r="K433"/>
  <c r="L433" s="1"/>
  <c r="K464"/>
  <c r="L464" s="1"/>
  <c r="M464" s="1"/>
  <c r="K295"/>
  <c r="L295" s="1"/>
  <c r="K308"/>
  <c r="L308" s="1"/>
  <c r="M308" s="1"/>
  <c r="K321"/>
  <c r="L321" s="1"/>
  <c r="M321" s="1"/>
  <c r="K496"/>
  <c r="L496" s="1"/>
  <c r="K519"/>
  <c r="L519" s="1"/>
  <c r="M519" s="1"/>
  <c r="K528"/>
  <c r="L528" s="1"/>
  <c r="M528" s="1"/>
  <c r="K547"/>
  <c r="L547" s="1"/>
  <c r="K573"/>
  <c r="L573" s="1"/>
  <c r="M573" s="1"/>
  <c r="L593"/>
  <c r="M593" s="1"/>
  <c r="K593"/>
  <c r="K608"/>
  <c r="L608" s="1"/>
  <c r="M608" s="1"/>
  <c r="K260"/>
  <c r="L260" s="1"/>
  <c r="M260" s="1"/>
  <c r="K273"/>
  <c r="L273" s="1"/>
  <c r="M273" s="1"/>
  <c r="K372"/>
  <c r="L372" s="1"/>
  <c r="M372" s="1"/>
  <c r="K396"/>
  <c r="L396" s="1"/>
  <c r="M396" s="1"/>
  <c r="L418"/>
  <c r="K418"/>
  <c r="K431"/>
  <c r="L431" s="1"/>
  <c r="M431" s="1"/>
  <c r="K444"/>
  <c r="L444" s="1"/>
  <c r="M444" s="1"/>
  <c r="K466"/>
  <c r="L466" s="1"/>
  <c r="K478"/>
  <c r="L478" s="1"/>
  <c r="K488"/>
  <c r="L488" s="1"/>
  <c r="M488" s="1"/>
  <c r="L537"/>
  <c r="M537" s="1"/>
  <c r="K537"/>
  <c r="L563"/>
  <c r="M563" s="1"/>
  <c r="K563"/>
  <c r="K611"/>
  <c r="L611" s="1"/>
  <c r="M611" s="1"/>
  <c r="K400"/>
  <c r="L400" s="1"/>
  <c r="K414"/>
  <c r="L414" s="1"/>
  <c r="M414" s="1"/>
  <c r="K425"/>
  <c r="L425" s="1"/>
  <c r="M425" s="1"/>
  <c r="K448"/>
  <c r="L448" s="1"/>
  <c r="L462"/>
  <c r="M462" s="1"/>
  <c r="K462"/>
  <c r="K473"/>
  <c r="L473" s="1"/>
  <c r="M473" s="1"/>
  <c r="K481"/>
  <c r="L481" s="1"/>
  <c r="K507"/>
  <c r="L507" s="1"/>
  <c r="M507" s="1"/>
  <c r="K516"/>
  <c r="L516" s="1"/>
  <c r="M516" s="1"/>
  <c r="K530"/>
  <c r="L530" s="1"/>
  <c r="M530" s="1"/>
  <c r="K477"/>
  <c r="L477" s="1"/>
  <c r="M477" s="1"/>
  <c r="K523"/>
  <c r="L523" s="1"/>
  <c r="K643"/>
  <c r="L643" s="1"/>
  <c r="K669"/>
  <c r="L669" s="1"/>
  <c r="M669" s="1"/>
  <c r="L553"/>
  <c r="K553"/>
  <c r="K576"/>
  <c r="L576" s="1"/>
  <c r="M576" s="1"/>
  <c r="K579"/>
  <c r="L579" s="1"/>
  <c r="M579" s="1"/>
  <c r="K598"/>
  <c r="L598" s="1"/>
  <c r="K626"/>
  <c r="L626" s="1"/>
  <c r="M626" s="1"/>
  <c r="L672"/>
  <c r="M672" s="1"/>
  <c r="K672"/>
  <c r="K664"/>
  <c r="L664" s="1"/>
  <c r="K657"/>
  <c r="L657" s="1"/>
  <c r="M657" s="1"/>
  <c r="K541"/>
  <c r="L541" s="1"/>
  <c r="K566"/>
  <c r="L566" s="1"/>
  <c r="M566" s="1"/>
  <c r="K588"/>
  <c r="L588" s="1"/>
  <c r="M588" s="1"/>
  <c r="K610"/>
  <c r="L610" s="1"/>
  <c r="K615"/>
  <c r="L615" s="1"/>
  <c r="M615" s="1"/>
  <c r="L637"/>
  <c r="K637"/>
  <c r="K650"/>
  <c r="L650" s="1"/>
  <c r="M650" s="1"/>
  <c r="K660"/>
  <c r="L660" s="1"/>
  <c r="M660" s="1"/>
  <c r="K653"/>
  <c r="L653" s="1"/>
  <c r="M653" s="1"/>
  <c r="K40" i="33"/>
  <c r="L40" s="1"/>
  <c r="M40" s="1"/>
  <c r="L42"/>
  <c r="M42" s="1"/>
  <c r="K42"/>
  <c r="K35"/>
  <c r="L35" s="1"/>
  <c r="K20"/>
  <c r="L20" s="1"/>
  <c r="L29"/>
  <c r="K29"/>
  <c r="L17"/>
  <c r="K17"/>
  <c r="K58"/>
  <c r="L58" s="1"/>
  <c r="K65"/>
  <c r="L65" s="1"/>
  <c r="M65" s="1"/>
  <c r="L88"/>
  <c r="K88"/>
  <c r="L63"/>
  <c r="M63" s="1"/>
  <c r="K63"/>
  <c r="K84"/>
  <c r="L84" s="1"/>
  <c r="M84" s="1"/>
  <c r="L95"/>
  <c r="M95" s="1"/>
  <c r="K95"/>
  <c r="K115"/>
  <c r="L115" s="1"/>
  <c r="K98"/>
  <c r="L98" s="1"/>
  <c r="M98" s="1"/>
  <c r="K119"/>
  <c r="L119" s="1"/>
  <c r="K143"/>
  <c r="L143" s="1"/>
  <c r="K102"/>
  <c r="L102" s="1"/>
  <c r="M102" s="1"/>
  <c r="M118"/>
  <c r="M142"/>
  <c r="L76"/>
  <c r="K76"/>
  <c r="K92"/>
  <c r="L92" s="1"/>
  <c r="M92" s="1"/>
  <c r="K154"/>
  <c r="L154" s="1"/>
  <c r="L105"/>
  <c r="M105" s="1"/>
  <c r="K105"/>
  <c r="L125"/>
  <c r="M125" s="1"/>
  <c r="K125"/>
  <c r="K132"/>
  <c r="L132" s="1"/>
  <c r="M132" s="1"/>
  <c r="K190"/>
  <c r="L190" s="1"/>
  <c r="L75"/>
  <c r="M75" s="1"/>
  <c r="K75"/>
  <c r="K160"/>
  <c r="L160" s="1"/>
  <c r="K121"/>
  <c r="L121" s="1"/>
  <c r="K152"/>
  <c r="L152" s="1"/>
  <c r="M152" s="1"/>
  <c r="K159"/>
  <c r="L159" s="1"/>
  <c r="M159" s="1"/>
  <c r="K177"/>
  <c r="L177" s="1"/>
  <c r="M177" s="1"/>
  <c r="K229"/>
  <c r="L229" s="1"/>
  <c r="K178"/>
  <c r="L178" s="1"/>
  <c r="L196"/>
  <c r="K196"/>
  <c r="K210"/>
  <c r="L210" s="1"/>
  <c r="M210" s="1"/>
  <c r="K194"/>
  <c r="L194" s="1"/>
  <c r="M194" s="1"/>
  <c r="K215"/>
  <c r="L215" s="1"/>
  <c r="L221"/>
  <c r="M221" s="1"/>
  <c r="K221"/>
  <c r="K253"/>
  <c r="L253" s="1"/>
  <c r="K277"/>
  <c r="L277" s="1"/>
  <c r="K327"/>
  <c r="L327" s="1"/>
  <c r="M327" s="1"/>
  <c r="K170"/>
  <c r="L170" s="1"/>
  <c r="M170" s="1"/>
  <c r="L213"/>
  <c r="M213" s="1"/>
  <c r="K213"/>
  <c r="L245"/>
  <c r="K245"/>
  <c r="K272"/>
  <c r="L272" s="1"/>
  <c r="M272" s="1"/>
  <c r="K329"/>
  <c r="L329" s="1"/>
  <c r="K247"/>
  <c r="L247" s="1"/>
  <c r="K271"/>
  <c r="L271" s="1"/>
  <c r="L326"/>
  <c r="M326" s="1"/>
  <c r="K326"/>
  <c r="L186"/>
  <c r="M186" s="1"/>
  <c r="K186"/>
  <c r="L291"/>
  <c r="M291" s="1"/>
  <c r="K291"/>
  <c r="K300"/>
  <c r="L300" s="1"/>
  <c r="M300" s="1"/>
  <c r="K340"/>
  <c r="L340" s="1"/>
  <c r="K382"/>
  <c r="L382" s="1"/>
  <c r="L392"/>
  <c r="M392" s="1"/>
  <c r="K392"/>
  <c r="K182"/>
  <c r="L182" s="1"/>
  <c r="M182" s="1"/>
  <c r="L249"/>
  <c r="M249" s="1"/>
  <c r="K249"/>
  <c r="K278"/>
  <c r="L278" s="1"/>
  <c r="M278" s="1"/>
  <c r="L320"/>
  <c r="M320" s="1"/>
  <c r="K320"/>
  <c r="L389"/>
  <c r="M389" s="1"/>
  <c r="K389"/>
  <c r="N208"/>
  <c r="M208"/>
  <c r="N232"/>
  <c r="M232"/>
  <c r="K270"/>
  <c r="L270" s="1"/>
  <c r="M270" s="1"/>
  <c r="K287"/>
  <c r="L287" s="1"/>
  <c r="K297"/>
  <c r="L297" s="1"/>
  <c r="M297" s="1"/>
  <c r="K331"/>
  <c r="L331" s="1"/>
  <c r="L338"/>
  <c r="M338" s="1"/>
  <c r="K338"/>
  <c r="K347"/>
  <c r="L347" s="1"/>
  <c r="M347" s="1"/>
  <c r="K375"/>
  <c r="L375" s="1"/>
  <c r="M375" s="1"/>
  <c r="N391"/>
  <c r="M391"/>
  <c r="L261"/>
  <c r="M261" s="1"/>
  <c r="K261"/>
  <c r="K343"/>
  <c r="L343" s="1"/>
  <c r="K367"/>
  <c r="L367" s="1"/>
  <c r="K388"/>
  <c r="L388" s="1"/>
  <c r="K432"/>
  <c r="L432" s="1"/>
  <c r="M432" s="1"/>
  <c r="K310"/>
  <c r="L310" s="1"/>
  <c r="K365"/>
  <c r="L365" s="1"/>
  <c r="M365" s="1"/>
  <c r="L441"/>
  <c r="M441" s="1"/>
  <c r="K441"/>
  <c r="K251"/>
  <c r="L251" s="1"/>
  <c r="K295"/>
  <c r="L295" s="1"/>
  <c r="K357"/>
  <c r="L357" s="1"/>
  <c r="M357" s="1"/>
  <c r="L411"/>
  <c r="M411" s="1"/>
  <c r="K411"/>
  <c r="L423"/>
  <c r="M423" s="1"/>
  <c r="K423"/>
  <c r="L447"/>
  <c r="M447" s="1"/>
  <c r="K447"/>
  <c r="L459"/>
  <c r="M459" s="1"/>
  <c r="K459"/>
  <c r="L471"/>
  <c r="M471" s="1"/>
  <c r="K471"/>
  <c r="L483"/>
  <c r="M483" s="1"/>
  <c r="K483"/>
  <c r="L495"/>
  <c r="M495" s="1"/>
  <c r="K495"/>
  <c r="K363"/>
  <c r="L363" s="1"/>
  <c r="M363" s="1"/>
  <c r="L412"/>
  <c r="K412"/>
  <c r="K461"/>
  <c r="L461" s="1"/>
  <c r="M461" s="1"/>
  <c r="K486"/>
  <c r="L486" s="1"/>
  <c r="M486" s="1"/>
  <c r="K455"/>
  <c r="L455"/>
  <c r="M455" s="1"/>
  <c r="K478"/>
  <c r="L478" s="1"/>
  <c r="K508"/>
  <c r="L508"/>
  <c r="K520"/>
  <c r="L520"/>
  <c r="K532"/>
  <c r="L532"/>
  <c r="K544"/>
  <c r="L544"/>
  <c r="K556"/>
  <c r="L556"/>
  <c r="K568"/>
  <c r="L568"/>
  <c r="K580"/>
  <c r="L580"/>
  <c r="K592"/>
  <c r="L592"/>
  <c r="K604"/>
  <c r="L604"/>
  <c r="K616"/>
  <c r="L616"/>
  <c r="K628"/>
  <c r="L628"/>
  <c r="K640"/>
  <c r="L640"/>
  <c r="K652"/>
  <c r="L652"/>
  <c r="K664"/>
  <c r="L664"/>
  <c r="K676"/>
  <c r="L676"/>
  <c r="K688"/>
  <c r="L688"/>
  <c r="K700"/>
  <c r="L700"/>
  <c r="K407"/>
  <c r="L407" s="1"/>
  <c r="M407" s="1"/>
  <c r="K426"/>
  <c r="L426" s="1"/>
  <c r="M426" s="1"/>
  <c r="K437"/>
  <c r="L437" s="1"/>
  <c r="M437" s="1"/>
  <c r="K450"/>
  <c r="L450" s="1"/>
  <c r="M450" s="1"/>
  <c r="K497"/>
  <c r="L497" s="1"/>
  <c r="M497" s="1"/>
  <c r="K20" i="30"/>
  <c r="L20" s="1"/>
  <c r="M20" s="1"/>
  <c r="J21" i="6"/>
  <c r="J20"/>
  <c r="J19"/>
  <c r="K419" i="33"/>
  <c r="L419"/>
  <c r="M419" s="1"/>
  <c r="K444"/>
  <c r="L444"/>
  <c r="M444" s="1"/>
  <c r="K521"/>
  <c r="L521"/>
  <c r="M521" s="1"/>
  <c r="K545"/>
  <c r="L545"/>
  <c r="M545" s="1"/>
  <c r="K569"/>
  <c r="L569"/>
  <c r="M569" s="1"/>
  <c r="K593"/>
  <c r="L593"/>
  <c r="M593" s="1"/>
  <c r="K617"/>
  <c r="L617"/>
  <c r="M617" s="1"/>
  <c r="K641"/>
  <c r="L641"/>
  <c r="M641" s="1"/>
  <c r="K665"/>
  <c r="L665"/>
  <c r="M665" s="1"/>
  <c r="K689"/>
  <c r="L689"/>
  <c r="M689" s="1"/>
  <c r="K328" i="30"/>
  <c r="L328" s="1"/>
  <c r="J78" i="3"/>
  <c r="J80"/>
  <c r="J79"/>
  <c r="J102"/>
  <c r="J104"/>
  <c r="J103"/>
  <c r="J126"/>
  <c r="J128"/>
  <c r="J127"/>
  <c r="L354" i="33"/>
  <c r="M354" s="1"/>
  <c r="K354"/>
  <c r="K468"/>
  <c r="L468" s="1"/>
  <c r="M468" s="1"/>
  <c r="K515"/>
  <c r="L515" s="1"/>
  <c r="M515" s="1"/>
  <c r="K539"/>
  <c r="L539" s="1"/>
  <c r="M539" s="1"/>
  <c r="K563"/>
  <c r="L563" s="1"/>
  <c r="M563" s="1"/>
  <c r="K587"/>
  <c r="L587" s="1"/>
  <c r="M587" s="1"/>
  <c r="K611"/>
  <c r="L611" s="1"/>
  <c r="M611" s="1"/>
  <c r="K635"/>
  <c r="L635" s="1"/>
  <c r="M635" s="1"/>
  <c r="K659"/>
  <c r="L659" s="1"/>
  <c r="M659" s="1"/>
  <c r="K683"/>
  <c r="L683" s="1"/>
  <c r="M683" s="1"/>
  <c r="M19" i="30"/>
  <c r="J141" i="3"/>
  <c r="J142"/>
  <c r="J143"/>
  <c r="K491" i="33"/>
  <c r="L491"/>
  <c r="M491" s="1"/>
  <c r="K499"/>
  <c r="L499" s="1"/>
  <c r="K537"/>
  <c r="L537"/>
  <c r="M537" s="1"/>
  <c r="K560"/>
  <c r="L560"/>
  <c r="M560" s="1"/>
  <c r="K583"/>
  <c r="L583" s="1"/>
  <c r="K633"/>
  <c r="L633"/>
  <c r="M633" s="1"/>
  <c r="K657"/>
  <c r="L657"/>
  <c r="M657" s="1"/>
  <c r="K681"/>
  <c r="L681"/>
  <c r="M681" s="1"/>
  <c r="K705"/>
  <c r="L705"/>
  <c r="M705" s="1"/>
  <c r="J29" i="3"/>
  <c r="J28"/>
  <c r="J27"/>
  <c r="J53"/>
  <c r="J52"/>
  <c r="J51"/>
  <c r="J77"/>
  <c r="J75"/>
  <c r="J76"/>
  <c r="J101"/>
  <c r="J99"/>
  <c r="J100"/>
  <c r="J125"/>
  <c r="J123"/>
  <c r="J124"/>
  <c r="K531" i="33"/>
  <c r="L531"/>
  <c r="M531" s="1"/>
  <c r="K577"/>
  <c r="L577" s="1"/>
  <c r="K602"/>
  <c r="L602"/>
  <c r="M602" s="1"/>
  <c r="K627"/>
  <c r="L627"/>
  <c r="M627" s="1"/>
  <c r="K673"/>
  <c r="L673" s="1"/>
  <c r="K698"/>
  <c r="L698"/>
  <c r="M698" s="1"/>
  <c r="J173" i="3"/>
  <c r="J172"/>
  <c r="J171"/>
  <c r="K26" i="30"/>
  <c r="L26" s="1"/>
  <c r="M26" s="1"/>
  <c r="K39"/>
  <c r="L39" s="1"/>
  <c r="M39" s="1"/>
  <c r="K81"/>
  <c r="L81" s="1"/>
  <c r="M81" s="1"/>
  <c r="K98"/>
  <c r="L98" s="1"/>
  <c r="M98" s="1"/>
  <c r="K129"/>
  <c r="L129"/>
  <c r="M129" s="1"/>
  <c r="K138"/>
  <c r="L138" s="1"/>
  <c r="M138" s="1"/>
  <c r="K168" i="3"/>
  <c r="L168" s="1"/>
  <c r="K24" i="30"/>
  <c r="L24" s="1"/>
  <c r="M24" s="1"/>
  <c r="K61"/>
  <c r="L61" s="1"/>
  <c r="K90"/>
  <c r="L90" s="1"/>
  <c r="M90" s="1"/>
  <c r="K140"/>
  <c r="L140" s="1"/>
  <c r="M140" s="1"/>
  <c r="K154"/>
  <c r="L154" s="1"/>
  <c r="K158"/>
  <c r="L158" s="1"/>
  <c r="M158" s="1"/>
  <c r="K162" i="3"/>
  <c r="L162" s="1"/>
  <c r="K28" i="30"/>
  <c r="L28"/>
  <c r="K57"/>
  <c r="L57" s="1"/>
  <c r="M57" s="1"/>
  <c r="K92"/>
  <c r="L92" s="1"/>
  <c r="K109"/>
  <c r="L109" s="1"/>
  <c r="K174"/>
  <c r="L174" s="1"/>
  <c r="M174" s="1"/>
  <c r="K16"/>
  <c r="L16" s="1"/>
  <c r="K54"/>
  <c r="L54"/>
  <c r="M54" s="1"/>
  <c r="K82"/>
  <c r="L82" s="1"/>
  <c r="K102"/>
  <c r="L102" s="1"/>
  <c r="M102" s="1"/>
  <c r="M127"/>
  <c r="K192"/>
  <c r="L192" s="1"/>
  <c r="M192" s="1"/>
  <c r="M67"/>
  <c r="K76"/>
  <c r="L76"/>
  <c r="K186"/>
  <c r="L186" s="1"/>
  <c r="M186" s="1"/>
  <c r="K202"/>
  <c r="L202"/>
  <c r="K233"/>
  <c r="L233" s="1"/>
  <c r="K250"/>
  <c r="L250" s="1"/>
  <c r="K35"/>
  <c r="L35" s="1"/>
  <c r="M35" s="1"/>
  <c r="K119"/>
  <c r="L119" s="1"/>
  <c r="M119" s="1"/>
  <c r="K132"/>
  <c r="L132"/>
  <c r="M132" s="1"/>
  <c r="K151"/>
  <c r="L151" s="1"/>
  <c r="K179"/>
  <c r="L179" s="1"/>
  <c r="M179" s="1"/>
  <c r="K217"/>
  <c r="L217" s="1"/>
  <c r="K94"/>
  <c r="L94" s="1"/>
  <c r="K107"/>
  <c r="L107" s="1"/>
  <c r="M107" s="1"/>
  <c r="K124"/>
  <c r="L124"/>
  <c r="K143"/>
  <c r="L143" s="1"/>
  <c r="M143" s="1"/>
  <c r="K146"/>
  <c r="L146" s="1"/>
  <c r="M146" s="1"/>
  <c r="K168"/>
  <c r="L168" s="1"/>
  <c r="M168" s="1"/>
  <c r="K181"/>
  <c r="L181" s="1"/>
  <c r="K198"/>
  <c r="L198" s="1"/>
  <c r="M198" s="1"/>
  <c r="K215"/>
  <c r="L215"/>
  <c r="M215" s="1"/>
  <c r="K246"/>
  <c r="L246" s="1"/>
  <c r="M246" s="1"/>
  <c r="N208"/>
  <c r="M208"/>
  <c r="K213"/>
  <c r="L213"/>
  <c r="M213" s="1"/>
  <c r="K303"/>
  <c r="L303" s="1"/>
  <c r="M303" s="1"/>
  <c r="K327"/>
  <c r="L327" s="1"/>
  <c r="M327" s="1"/>
  <c r="K378"/>
  <c r="L378" s="1"/>
  <c r="M378" s="1"/>
  <c r="K201"/>
  <c r="L201" s="1"/>
  <c r="M201" s="1"/>
  <c r="K275"/>
  <c r="L275" s="1"/>
  <c r="M275" s="1"/>
  <c r="K306"/>
  <c r="L306" s="1"/>
  <c r="M306" s="1"/>
  <c r="K323"/>
  <c r="L323" s="1"/>
  <c r="M323" s="1"/>
  <c r="K357"/>
  <c r="L357" s="1"/>
  <c r="M357" s="1"/>
  <c r="K374"/>
  <c r="L374" s="1"/>
  <c r="M374" s="1"/>
  <c r="K405"/>
  <c r="L405" s="1"/>
  <c r="M405" s="1"/>
  <c r="K422"/>
  <c r="L422" s="1"/>
  <c r="M422" s="1"/>
  <c r="K453"/>
  <c r="L453" s="1"/>
  <c r="M453" s="1"/>
  <c r="K470"/>
  <c r="L470"/>
  <c r="M470" s="1"/>
  <c r="K492"/>
  <c r="L492" s="1"/>
  <c r="M492" s="1"/>
  <c r="K236"/>
  <c r="L236" s="1"/>
  <c r="M236" s="1"/>
  <c r="K249"/>
  <c r="L249" s="1"/>
  <c r="M249" s="1"/>
  <c r="K364"/>
  <c r="L364" s="1"/>
  <c r="K388"/>
  <c r="L388" s="1"/>
  <c r="K231"/>
  <c r="L231" s="1"/>
  <c r="M231" s="1"/>
  <c r="K241"/>
  <c r="L241" s="1"/>
  <c r="K270"/>
  <c r="L270"/>
  <c r="M270" s="1"/>
  <c r="K287"/>
  <c r="L287" s="1"/>
  <c r="M287" s="1"/>
  <c r="K318"/>
  <c r="L318" s="1"/>
  <c r="M318" s="1"/>
  <c r="K338"/>
  <c r="L338"/>
  <c r="M338" s="1"/>
  <c r="K369"/>
  <c r="L369" s="1"/>
  <c r="M369" s="1"/>
  <c r="K386"/>
  <c r="L386" s="1"/>
  <c r="M386" s="1"/>
  <c r="K417"/>
  <c r="L417"/>
  <c r="M417" s="1"/>
  <c r="K434"/>
  <c r="L434"/>
  <c r="M434" s="1"/>
  <c r="K465"/>
  <c r="L465" s="1"/>
  <c r="M465" s="1"/>
  <c r="K296"/>
  <c r="L296" s="1"/>
  <c r="M296" s="1"/>
  <c r="K309"/>
  <c r="L309" s="1"/>
  <c r="M309" s="1"/>
  <c r="K334"/>
  <c r="L334" s="1"/>
  <c r="K493"/>
  <c r="L493" s="1"/>
  <c r="K497"/>
  <c r="L497" s="1"/>
  <c r="M497" s="1"/>
  <c r="K520"/>
  <c r="L520" s="1"/>
  <c r="K571"/>
  <c r="L571" s="1"/>
  <c r="K597"/>
  <c r="L597" s="1"/>
  <c r="M597" s="1"/>
  <c r="K617"/>
  <c r="L617" s="1"/>
  <c r="K632"/>
  <c r="L632" s="1"/>
  <c r="M632" s="1"/>
  <c r="K261"/>
  <c r="L261" s="1"/>
  <c r="M261" s="1"/>
  <c r="K283"/>
  <c r="L283" s="1"/>
  <c r="K382"/>
  <c r="L382" s="1"/>
  <c r="K406"/>
  <c r="L406" s="1"/>
  <c r="K419"/>
  <c r="L419" s="1"/>
  <c r="M419" s="1"/>
  <c r="K432"/>
  <c r="L432"/>
  <c r="M432" s="1"/>
  <c r="K454"/>
  <c r="L454" s="1"/>
  <c r="K467"/>
  <c r="L467" s="1"/>
  <c r="M467" s="1"/>
  <c r="K479"/>
  <c r="L479"/>
  <c r="M479" s="1"/>
  <c r="K489"/>
  <c r="L489" s="1"/>
  <c r="M489" s="1"/>
  <c r="K535"/>
  <c r="L535"/>
  <c r="K358"/>
  <c r="L358" s="1"/>
  <c r="K412"/>
  <c r="L412" s="1"/>
  <c r="K426"/>
  <c r="L426" s="1"/>
  <c r="M426" s="1"/>
  <c r="K437"/>
  <c r="L437"/>
  <c r="M437" s="1"/>
  <c r="K460"/>
  <c r="L460" s="1"/>
  <c r="K474"/>
  <c r="L474" s="1"/>
  <c r="M474" s="1"/>
  <c r="K482"/>
  <c r="L482" s="1"/>
  <c r="M482" s="1"/>
  <c r="K508"/>
  <c r="L508" s="1"/>
  <c r="K531"/>
  <c r="L531" s="1"/>
  <c r="M531" s="1"/>
  <c r="K557"/>
  <c r="L557" s="1"/>
  <c r="K581"/>
  <c r="L581" s="1"/>
  <c r="K605"/>
  <c r="L605" s="1"/>
  <c r="K629"/>
  <c r="L629" s="1"/>
  <c r="K346"/>
  <c r="L346" s="1"/>
  <c r="K501"/>
  <c r="L501" s="1"/>
  <c r="M501" s="1"/>
  <c r="K644"/>
  <c r="L644"/>
  <c r="M644" s="1"/>
  <c r="K667"/>
  <c r="L667" s="1"/>
  <c r="K552"/>
  <c r="L552" s="1"/>
  <c r="M552" s="1"/>
  <c r="K555"/>
  <c r="L555" s="1"/>
  <c r="M555" s="1"/>
  <c r="K574"/>
  <c r="L574" s="1"/>
  <c r="K602"/>
  <c r="L602" s="1"/>
  <c r="M602" s="1"/>
  <c r="K625"/>
  <c r="L625" s="1"/>
  <c r="K648"/>
  <c r="L648" s="1"/>
  <c r="M648" s="1"/>
  <c r="K661"/>
  <c r="L661" s="1"/>
  <c r="K670"/>
  <c r="L670"/>
  <c r="K665"/>
  <c r="L665" s="1"/>
  <c r="M665" s="1"/>
  <c r="K538"/>
  <c r="L538" s="1"/>
  <c r="K543"/>
  <c r="L543" s="1"/>
  <c r="M543" s="1"/>
  <c r="K565"/>
  <c r="L565" s="1"/>
  <c r="M580"/>
  <c r="K590"/>
  <c r="L590" s="1"/>
  <c r="M590" s="1"/>
  <c r="K612"/>
  <c r="L612" s="1"/>
  <c r="M612" s="1"/>
  <c r="K634"/>
  <c r="L634" s="1"/>
  <c r="K639"/>
  <c r="L639" s="1"/>
  <c r="M639" s="1"/>
  <c r="K651"/>
  <c r="L651" s="1"/>
  <c r="M651" s="1"/>
  <c r="K658"/>
  <c r="L658" s="1"/>
  <c r="K654"/>
  <c r="L654"/>
  <c r="M654" s="1"/>
  <c r="K195" i="3"/>
  <c r="L195" s="1"/>
  <c r="M195" s="1"/>
  <c r="J190"/>
  <c r="K190" s="1"/>
  <c r="L190" s="1"/>
  <c r="J191"/>
  <c r="K191" s="1"/>
  <c r="L191" s="1"/>
  <c r="M191" s="1"/>
  <c r="L189"/>
  <c r="M189" s="1"/>
  <c r="K186"/>
  <c r="L186" s="1"/>
  <c r="M207"/>
  <c r="M201"/>
  <c r="M213"/>
  <c r="K212"/>
  <c r="L212" s="1"/>
  <c r="M212" s="1"/>
  <c r="K200"/>
  <c r="L200" s="1"/>
  <c r="M200" s="1"/>
  <c r="K210"/>
  <c r="L210" s="1"/>
  <c r="K198"/>
  <c r="L198" s="1"/>
  <c r="K202"/>
  <c r="L202" s="1"/>
  <c r="M202" s="1"/>
  <c r="K211"/>
  <c r="L211" s="1"/>
  <c r="M211" s="1"/>
  <c r="K199"/>
  <c r="L199" s="1"/>
  <c r="M199" s="1"/>
  <c r="K205"/>
  <c r="L205" s="1"/>
  <c r="M205" s="1"/>
  <c r="K206"/>
  <c r="L206" s="1"/>
  <c r="M206" s="1"/>
  <c r="K204"/>
  <c r="L204" s="1"/>
  <c r="K208"/>
  <c r="L208" s="1"/>
  <c r="M208" s="1"/>
  <c r="K214"/>
  <c r="L214" s="1"/>
  <c r="K192"/>
  <c r="L192" s="1"/>
  <c r="K196"/>
  <c r="L196" s="1"/>
  <c r="K193"/>
  <c r="L193" s="1"/>
  <c r="M193" s="1"/>
  <c r="K194"/>
  <c r="L194" s="1"/>
  <c r="M194" s="1"/>
  <c r="L187"/>
  <c r="M187" s="1"/>
  <c r="K187"/>
  <c r="K184"/>
  <c r="L184" s="1"/>
  <c r="M183"/>
  <c r="K181"/>
  <c r="L181" s="1"/>
  <c r="M181" s="1"/>
  <c r="K180"/>
  <c r="L180" s="1"/>
  <c r="K182"/>
  <c r="L182" s="1"/>
  <c r="M182" s="1"/>
  <c r="J177"/>
  <c r="K177" s="1"/>
  <c r="L177" s="1"/>
  <c r="M177" s="1"/>
  <c r="J179"/>
  <c r="K179" s="1"/>
  <c r="L179" s="1"/>
  <c r="M179" s="1"/>
  <c r="K178"/>
  <c r="L178" s="1"/>
  <c r="J176"/>
  <c r="K176" s="1"/>
  <c r="L176" s="1"/>
  <c r="M176" s="1"/>
  <c r="K175"/>
  <c r="L175" s="1"/>
  <c r="M174"/>
  <c r="N592" i="30" l="1"/>
  <c r="O592" s="1"/>
  <c r="N544"/>
  <c r="P544" s="1"/>
  <c r="N256"/>
  <c r="U256" s="1"/>
  <c r="N67"/>
  <c r="P67" s="1"/>
  <c r="N58"/>
  <c r="R58" s="1"/>
  <c r="M581"/>
  <c r="N580"/>
  <c r="M358"/>
  <c r="N358"/>
  <c r="M382"/>
  <c r="N382"/>
  <c r="M334"/>
  <c r="N334"/>
  <c r="M667"/>
  <c r="N667"/>
  <c r="M346"/>
  <c r="N346"/>
  <c r="M557"/>
  <c r="N556"/>
  <c r="M283"/>
  <c r="N283"/>
  <c r="M673" i="33"/>
  <c r="N673"/>
  <c r="M233" i="30"/>
  <c r="N232"/>
  <c r="M629"/>
  <c r="N628"/>
  <c r="M454"/>
  <c r="N454"/>
  <c r="M571"/>
  <c r="N571"/>
  <c r="M577" i="33"/>
  <c r="N577"/>
  <c r="M565" i="30"/>
  <c r="N565"/>
  <c r="M625"/>
  <c r="N625"/>
  <c r="M605"/>
  <c r="N604"/>
  <c r="M406"/>
  <c r="N406"/>
  <c r="M493"/>
  <c r="N493"/>
  <c r="M94"/>
  <c r="N94"/>
  <c r="M82"/>
  <c r="N82"/>
  <c r="M92"/>
  <c r="N91"/>
  <c r="M154"/>
  <c r="N154"/>
  <c r="M617"/>
  <c r="N616"/>
  <c r="N634"/>
  <c r="M634"/>
  <c r="N538"/>
  <c r="M538"/>
  <c r="M670"/>
  <c r="N670"/>
  <c r="N574"/>
  <c r="M574"/>
  <c r="M508"/>
  <c r="N508"/>
  <c r="M412"/>
  <c r="N412"/>
  <c r="N244"/>
  <c r="N304"/>
  <c r="N196"/>
  <c r="K100" i="3"/>
  <c r="L100" s="1"/>
  <c r="M100" s="1"/>
  <c r="K75"/>
  <c r="L75" s="1"/>
  <c r="K53"/>
  <c r="L53" s="1"/>
  <c r="M53" s="1"/>
  <c r="M583" i="33"/>
  <c r="N583"/>
  <c r="L143" i="3"/>
  <c r="M143" s="1"/>
  <c r="K143"/>
  <c r="N19" i="30"/>
  <c r="M700" i="33"/>
  <c r="N700"/>
  <c r="M676"/>
  <c r="N676"/>
  <c r="M652"/>
  <c r="N652"/>
  <c r="M628"/>
  <c r="N628"/>
  <c r="M604"/>
  <c r="N604"/>
  <c r="M580"/>
  <c r="N580"/>
  <c r="M556"/>
  <c r="N556"/>
  <c r="M532"/>
  <c r="N532"/>
  <c r="M508"/>
  <c r="N508"/>
  <c r="N331"/>
  <c r="M331"/>
  <c r="M247"/>
  <c r="N247"/>
  <c r="M245"/>
  <c r="N244"/>
  <c r="M160"/>
  <c r="N160"/>
  <c r="M143"/>
  <c r="N142"/>
  <c r="M58"/>
  <c r="N58"/>
  <c r="M433" i="30"/>
  <c r="N433"/>
  <c r="M253"/>
  <c r="N253"/>
  <c r="M421"/>
  <c r="N421"/>
  <c r="M277"/>
  <c r="N277"/>
  <c r="M148"/>
  <c r="N148"/>
  <c r="M157"/>
  <c r="N157"/>
  <c r="M97"/>
  <c r="N97"/>
  <c r="M601" i="33"/>
  <c r="N601"/>
  <c r="M463"/>
  <c r="N463"/>
  <c r="M358"/>
  <c r="N358"/>
  <c r="N337"/>
  <c r="M337"/>
  <c r="M205"/>
  <c r="N205"/>
  <c r="M235"/>
  <c r="N235"/>
  <c r="M109"/>
  <c r="N109"/>
  <c r="M613" i="30"/>
  <c r="N613"/>
  <c r="M577"/>
  <c r="N577"/>
  <c r="M631"/>
  <c r="N631"/>
  <c r="M527"/>
  <c r="N526"/>
  <c r="M307"/>
  <c r="N307"/>
  <c r="M166"/>
  <c r="N166"/>
  <c r="M703" i="33"/>
  <c r="N703"/>
  <c r="M535"/>
  <c r="N535"/>
  <c r="N397"/>
  <c r="M397"/>
  <c r="M682"/>
  <c r="N682"/>
  <c r="M634"/>
  <c r="N634"/>
  <c r="M586"/>
  <c r="N586"/>
  <c r="M538"/>
  <c r="N538"/>
  <c r="N325"/>
  <c r="M325"/>
  <c r="N322"/>
  <c r="M322"/>
  <c r="M263"/>
  <c r="N262"/>
  <c r="M335"/>
  <c r="N334"/>
  <c r="N283"/>
  <c r="M283"/>
  <c r="M241"/>
  <c r="N241"/>
  <c r="M211"/>
  <c r="N211"/>
  <c r="M139"/>
  <c r="N139"/>
  <c r="M85"/>
  <c r="N85"/>
  <c r="N562" i="30"/>
  <c r="M562"/>
  <c r="M499"/>
  <c r="N499"/>
  <c r="M532"/>
  <c r="N532"/>
  <c r="M472"/>
  <c r="N472"/>
  <c r="M424"/>
  <c r="N424"/>
  <c r="M409"/>
  <c r="N409"/>
  <c r="M298"/>
  <c r="N298"/>
  <c r="M325"/>
  <c r="N325"/>
  <c r="M238"/>
  <c r="N238"/>
  <c r="M100"/>
  <c r="N100"/>
  <c r="M52"/>
  <c r="N52"/>
  <c r="M136"/>
  <c r="N136"/>
  <c r="M643" i="33"/>
  <c r="N643"/>
  <c r="M547"/>
  <c r="N547"/>
  <c r="M496"/>
  <c r="N496"/>
  <c r="M469"/>
  <c r="N469"/>
  <c r="M409"/>
  <c r="N409"/>
  <c r="M439"/>
  <c r="N439"/>
  <c r="M370"/>
  <c r="N370"/>
  <c r="N298"/>
  <c r="M298"/>
  <c r="M239"/>
  <c r="N238"/>
  <c r="M97"/>
  <c r="N97"/>
  <c r="M658" i="30"/>
  <c r="N658"/>
  <c r="M535"/>
  <c r="N535"/>
  <c r="M520"/>
  <c r="N520"/>
  <c r="M241"/>
  <c r="N241"/>
  <c r="M388"/>
  <c r="N388"/>
  <c r="N181"/>
  <c r="M181"/>
  <c r="M124"/>
  <c r="N124"/>
  <c r="M250"/>
  <c r="N250"/>
  <c r="M202"/>
  <c r="N202"/>
  <c r="M76"/>
  <c r="N76"/>
  <c r="M16"/>
  <c r="N16"/>
  <c r="M109"/>
  <c r="N109"/>
  <c r="M162" i="3"/>
  <c r="N162"/>
  <c r="K171"/>
  <c r="L171" s="1"/>
  <c r="K124"/>
  <c r="L124" s="1"/>
  <c r="M124" s="1"/>
  <c r="M499" i="33"/>
  <c r="N499"/>
  <c r="K128" i="3"/>
  <c r="L128" s="1"/>
  <c r="M128" s="1"/>
  <c r="K102"/>
  <c r="L102" s="1"/>
  <c r="N328" i="30"/>
  <c r="M328"/>
  <c r="K21" i="6"/>
  <c r="L21" s="1"/>
  <c r="M21" s="1"/>
  <c r="M412" i="33"/>
  <c r="N412"/>
  <c r="N388"/>
  <c r="M388"/>
  <c r="O232"/>
  <c r="V232"/>
  <c r="P232"/>
  <c r="S232"/>
  <c r="Q232"/>
  <c r="T232"/>
  <c r="R232"/>
  <c r="U232"/>
  <c r="M329"/>
  <c r="N328"/>
  <c r="M277"/>
  <c r="N277"/>
  <c r="M215"/>
  <c r="N214"/>
  <c r="M154"/>
  <c r="N154"/>
  <c r="M119"/>
  <c r="N118"/>
  <c r="M20"/>
  <c r="N20"/>
  <c r="N598" i="30"/>
  <c r="M598"/>
  <c r="M496"/>
  <c r="N496"/>
  <c r="M286"/>
  <c r="N286"/>
  <c r="M469"/>
  <c r="N469"/>
  <c r="M274"/>
  <c r="N274"/>
  <c r="M214"/>
  <c r="N214"/>
  <c r="N139"/>
  <c r="M139"/>
  <c r="N34"/>
  <c r="M34"/>
  <c r="M112"/>
  <c r="N112"/>
  <c r="M160"/>
  <c r="N160"/>
  <c r="M451" i="33"/>
  <c r="N451"/>
  <c r="M202"/>
  <c r="N202"/>
  <c r="N55"/>
  <c r="M55"/>
  <c r="M607" i="30"/>
  <c r="N607"/>
  <c r="M199"/>
  <c r="N199"/>
  <c r="M116"/>
  <c r="N115"/>
  <c r="M37"/>
  <c r="N37"/>
  <c r="M679" i="33"/>
  <c r="N679"/>
  <c r="M442"/>
  <c r="N442"/>
  <c r="M670"/>
  <c r="N670"/>
  <c r="M622"/>
  <c r="N622"/>
  <c r="M574"/>
  <c r="N574"/>
  <c r="M526"/>
  <c r="N526"/>
  <c r="M316"/>
  <c r="N316"/>
  <c r="M364"/>
  <c r="N364"/>
  <c r="M433"/>
  <c r="N433"/>
  <c r="M292"/>
  <c r="N292"/>
  <c r="N313"/>
  <c r="M313"/>
  <c r="M149"/>
  <c r="N148"/>
  <c r="M137"/>
  <c r="N136"/>
  <c r="M14"/>
  <c r="N14"/>
  <c r="M649" i="30"/>
  <c r="N649"/>
  <c r="N550"/>
  <c r="M550"/>
  <c r="M457"/>
  <c r="N457"/>
  <c r="M262"/>
  <c r="N262"/>
  <c r="M349"/>
  <c r="N349"/>
  <c r="M301"/>
  <c r="N301"/>
  <c r="N46"/>
  <c r="M46"/>
  <c r="M13"/>
  <c r="N13"/>
  <c r="M649" i="33"/>
  <c r="N649"/>
  <c r="M619"/>
  <c r="N619"/>
  <c r="M523"/>
  <c r="N523"/>
  <c r="M472"/>
  <c r="N472"/>
  <c r="M457"/>
  <c r="N457"/>
  <c r="N394"/>
  <c r="M394"/>
  <c r="N289"/>
  <c r="M289"/>
  <c r="M200"/>
  <c r="N199"/>
  <c r="M184"/>
  <c r="N184"/>
  <c r="M172"/>
  <c r="N172"/>
  <c r="M61"/>
  <c r="N61"/>
  <c r="M661" i="30"/>
  <c r="N661"/>
  <c r="M460"/>
  <c r="N460"/>
  <c r="P592"/>
  <c r="Q592"/>
  <c r="R208"/>
  <c r="U208"/>
  <c r="O208"/>
  <c r="V208"/>
  <c r="P208"/>
  <c r="S208"/>
  <c r="X208" s="1"/>
  <c r="Q208"/>
  <c r="T208"/>
  <c r="N79"/>
  <c r="N127"/>
  <c r="K172" i="3"/>
  <c r="L172" s="1"/>
  <c r="M172" s="1"/>
  <c r="K123"/>
  <c r="L123" s="1"/>
  <c r="K101"/>
  <c r="L101" s="1"/>
  <c r="M101" s="1"/>
  <c r="K51"/>
  <c r="L51" s="1"/>
  <c r="K28"/>
  <c r="L28" s="1"/>
  <c r="M28" s="1"/>
  <c r="K141"/>
  <c r="L141" s="1"/>
  <c r="M688" i="33"/>
  <c r="N688"/>
  <c r="M664"/>
  <c r="N664"/>
  <c r="M640"/>
  <c r="N640"/>
  <c r="M616"/>
  <c r="N616"/>
  <c r="M592"/>
  <c r="N592"/>
  <c r="M568"/>
  <c r="N568"/>
  <c r="M544"/>
  <c r="N544"/>
  <c r="M520"/>
  <c r="N520"/>
  <c r="M478"/>
  <c r="N478"/>
  <c r="N295"/>
  <c r="M295"/>
  <c r="N367"/>
  <c r="M367"/>
  <c r="M287"/>
  <c r="N286"/>
  <c r="M382"/>
  <c r="N382"/>
  <c r="M253"/>
  <c r="N253"/>
  <c r="M178"/>
  <c r="N178"/>
  <c r="M35"/>
  <c r="N35"/>
  <c r="N610" i="30"/>
  <c r="M610"/>
  <c r="M523"/>
  <c r="N523"/>
  <c r="M337"/>
  <c r="N337"/>
  <c r="M322"/>
  <c r="N322"/>
  <c r="M145"/>
  <c r="N145"/>
  <c r="M64"/>
  <c r="N64"/>
  <c r="M487" i="33"/>
  <c r="N487"/>
  <c r="M427"/>
  <c r="N427"/>
  <c r="N319"/>
  <c r="M319"/>
  <c r="N307"/>
  <c r="M307"/>
  <c r="M223"/>
  <c r="N223"/>
  <c r="M166"/>
  <c r="N166"/>
  <c r="N151"/>
  <c r="M151"/>
  <c r="M583" i="30"/>
  <c r="N583"/>
  <c r="M529"/>
  <c r="N529"/>
  <c r="M259"/>
  <c r="N259"/>
  <c r="M569"/>
  <c r="N568"/>
  <c r="M247"/>
  <c r="N247"/>
  <c r="M43"/>
  <c r="N43"/>
  <c r="M655" i="33"/>
  <c r="N655"/>
  <c r="M658"/>
  <c r="N658"/>
  <c r="M610"/>
  <c r="N610"/>
  <c r="M562"/>
  <c r="N562"/>
  <c r="M514"/>
  <c r="N514"/>
  <c r="N403"/>
  <c r="M403"/>
  <c r="N400"/>
  <c r="M400"/>
  <c r="M259"/>
  <c r="N259"/>
  <c r="M217"/>
  <c r="N217"/>
  <c r="M113"/>
  <c r="N112"/>
  <c r="M52"/>
  <c r="N52"/>
  <c r="M26"/>
  <c r="N26"/>
  <c r="M655" i="30"/>
  <c r="N655"/>
  <c r="M646"/>
  <c r="N646"/>
  <c r="M310"/>
  <c r="N310"/>
  <c r="M397"/>
  <c r="N397"/>
  <c r="M55"/>
  <c r="N55"/>
  <c r="M88"/>
  <c r="N88"/>
  <c r="M73"/>
  <c r="N73"/>
  <c r="M553" i="33"/>
  <c r="N553"/>
  <c r="M352"/>
  <c r="N352"/>
  <c r="M691"/>
  <c r="N691"/>
  <c r="M595"/>
  <c r="N595"/>
  <c r="M505"/>
  <c r="N505"/>
  <c r="M709"/>
  <c r="N709"/>
  <c r="M493"/>
  <c r="N493"/>
  <c r="M445"/>
  <c r="N445"/>
  <c r="M188"/>
  <c r="N187"/>
  <c r="M73"/>
  <c r="N73"/>
  <c r="M91"/>
  <c r="N91"/>
  <c r="M127"/>
  <c r="N127"/>
  <c r="M364" i="30"/>
  <c r="N364"/>
  <c r="M217"/>
  <c r="N217"/>
  <c r="N151"/>
  <c r="M151"/>
  <c r="M28"/>
  <c r="N28"/>
  <c r="N61"/>
  <c r="M61"/>
  <c r="M168" i="3"/>
  <c r="N168"/>
  <c r="K173"/>
  <c r="L173"/>
  <c r="M173" s="1"/>
  <c r="K103"/>
  <c r="L103" s="1"/>
  <c r="M103" s="1"/>
  <c r="K80"/>
  <c r="L80" s="1"/>
  <c r="M80" s="1"/>
  <c r="K19" i="6"/>
  <c r="L19" s="1"/>
  <c r="M251" i="33"/>
  <c r="N250"/>
  <c r="N310"/>
  <c r="M310"/>
  <c r="N343"/>
  <c r="M343"/>
  <c r="R391"/>
  <c r="U391"/>
  <c r="P391"/>
  <c r="S391"/>
  <c r="V391"/>
  <c r="O391"/>
  <c r="W391" s="1"/>
  <c r="Z391" s="1"/>
  <c r="Q391"/>
  <c r="T391"/>
  <c r="O208"/>
  <c r="V208"/>
  <c r="P208"/>
  <c r="S208"/>
  <c r="Q208"/>
  <c r="T208"/>
  <c r="R208"/>
  <c r="U208"/>
  <c r="M340"/>
  <c r="N340"/>
  <c r="M271"/>
  <c r="N271"/>
  <c r="M229"/>
  <c r="N229"/>
  <c r="M121"/>
  <c r="N121"/>
  <c r="M190"/>
  <c r="N190"/>
  <c r="M115"/>
  <c r="N115"/>
  <c r="M481" i="30"/>
  <c r="N481"/>
  <c r="M448"/>
  <c r="N448"/>
  <c r="M400"/>
  <c r="N400"/>
  <c r="M385"/>
  <c r="N385"/>
  <c r="M373"/>
  <c r="N373"/>
  <c r="M352"/>
  <c r="N352"/>
  <c r="M31"/>
  <c r="N31"/>
  <c r="M697" i="33"/>
  <c r="N697"/>
  <c r="M502"/>
  <c r="N502"/>
  <c r="M475"/>
  <c r="N475"/>
  <c r="M415"/>
  <c r="N415"/>
  <c r="N346"/>
  <c r="M346"/>
  <c r="M133"/>
  <c r="N133"/>
  <c r="M79"/>
  <c r="N79"/>
  <c r="M67"/>
  <c r="N67"/>
  <c r="M41"/>
  <c r="N41"/>
  <c r="M559" i="30"/>
  <c r="N559"/>
  <c r="M515"/>
  <c r="N514"/>
  <c r="M430"/>
  <c r="N430"/>
  <c r="M619"/>
  <c r="N619"/>
  <c r="M211"/>
  <c r="N211"/>
  <c r="M130"/>
  <c r="N130"/>
  <c r="M631" i="33"/>
  <c r="N631"/>
  <c r="M13" i="6"/>
  <c r="N13"/>
  <c r="M694" i="33"/>
  <c r="N694"/>
  <c r="M646"/>
  <c r="N646"/>
  <c r="M598"/>
  <c r="N598"/>
  <c r="M550"/>
  <c r="N550"/>
  <c r="M376"/>
  <c r="N376"/>
  <c r="M275"/>
  <c r="N274"/>
  <c r="M265"/>
  <c r="N265"/>
  <c r="M361" i="30"/>
  <c r="N361"/>
  <c r="M229"/>
  <c r="N229"/>
  <c r="M445"/>
  <c r="N445"/>
  <c r="M376"/>
  <c r="N376"/>
  <c r="N175"/>
  <c r="M175"/>
  <c r="M172"/>
  <c r="N172"/>
  <c r="N379" i="33"/>
  <c r="M379"/>
  <c r="M121" i="30"/>
  <c r="N121"/>
  <c r="M667" i="33"/>
  <c r="N667"/>
  <c r="M571"/>
  <c r="N571"/>
  <c r="M481"/>
  <c r="N481"/>
  <c r="M421"/>
  <c r="N421"/>
  <c r="N301"/>
  <c r="M301"/>
  <c r="M145"/>
  <c r="N145"/>
  <c r="M103"/>
  <c r="N103"/>
  <c r="K99" i="3"/>
  <c r="L99" s="1"/>
  <c r="K77"/>
  <c r="L77" s="1"/>
  <c r="M77" s="1"/>
  <c r="K27"/>
  <c r="L27" s="1"/>
  <c r="K126"/>
  <c r="L126" s="1"/>
  <c r="K79"/>
  <c r="L79" s="1"/>
  <c r="M79" s="1"/>
  <c r="K130"/>
  <c r="L130" s="1"/>
  <c r="M130" s="1"/>
  <c r="K105"/>
  <c r="L105" s="1"/>
  <c r="K83"/>
  <c r="L83" s="1"/>
  <c r="M83" s="1"/>
  <c r="K33"/>
  <c r="L33" s="1"/>
  <c r="K137"/>
  <c r="L137" s="1"/>
  <c r="M137" s="1"/>
  <c r="L134"/>
  <c r="M134" s="1"/>
  <c r="K134"/>
  <c r="K108"/>
  <c r="L108" s="1"/>
  <c r="K55"/>
  <c r="L55" s="1"/>
  <c r="M55" s="1"/>
  <c r="K44"/>
  <c r="L44" s="1"/>
  <c r="M44" s="1"/>
  <c r="K30"/>
  <c r="L30" s="1"/>
  <c r="K10" i="6"/>
  <c r="L10" s="1"/>
  <c r="N355" i="30"/>
  <c r="N280"/>
  <c r="N331"/>
  <c r="K160" i="3"/>
  <c r="L160" s="1"/>
  <c r="M160" s="1"/>
  <c r="K167"/>
  <c r="L167" s="1"/>
  <c r="M167" s="1"/>
  <c r="K113"/>
  <c r="L113" s="1"/>
  <c r="M113" s="1"/>
  <c r="K63"/>
  <c r="L63" s="1"/>
  <c r="K40"/>
  <c r="L40" s="1"/>
  <c r="M40" s="1"/>
  <c r="K17"/>
  <c r="L17" s="1"/>
  <c r="M17" s="1"/>
  <c r="K115"/>
  <c r="L115" s="1"/>
  <c r="M115" s="1"/>
  <c r="K92"/>
  <c r="L92" s="1"/>
  <c r="M92" s="1"/>
  <c r="K66"/>
  <c r="L66" s="1"/>
  <c r="K151"/>
  <c r="L151" s="1"/>
  <c r="M151" s="1"/>
  <c r="K140"/>
  <c r="L140" s="1"/>
  <c r="M140" s="1"/>
  <c r="K94"/>
  <c r="L94" s="1"/>
  <c r="M94" s="1"/>
  <c r="K69"/>
  <c r="L69" s="1"/>
  <c r="K47"/>
  <c r="L47" s="1"/>
  <c r="M47" s="1"/>
  <c r="K147"/>
  <c r="L147" s="1"/>
  <c r="K121"/>
  <c r="L121" s="1"/>
  <c r="M121" s="1"/>
  <c r="K98"/>
  <c r="L98" s="1"/>
  <c r="M98" s="1"/>
  <c r="K72"/>
  <c r="L72" s="1"/>
  <c r="K62"/>
  <c r="L62" s="1"/>
  <c r="M62" s="1"/>
  <c r="K48"/>
  <c r="L48" s="1"/>
  <c r="K25"/>
  <c r="L25" s="1"/>
  <c r="M25" s="1"/>
  <c r="K14"/>
  <c r="L14" s="1"/>
  <c r="M14" s="1"/>
  <c r="N403" i="30"/>
  <c r="N220"/>
  <c r="N439"/>
  <c r="N316"/>
  <c r="N373" i="33"/>
  <c r="N385"/>
  <c r="M196"/>
  <c r="N196"/>
  <c r="M88"/>
  <c r="N88"/>
  <c r="M29"/>
  <c r="N29"/>
  <c r="M637" i="30"/>
  <c r="N637"/>
  <c r="M478"/>
  <c r="N478"/>
  <c r="M418"/>
  <c r="N418"/>
  <c r="M547"/>
  <c r="N547"/>
  <c r="M295"/>
  <c r="N295"/>
  <c r="M235"/>
  <c r="N235"/>
  <c r="M142"/>
  <c r="N142"/>
  <c r="M106"/>
  <c r="N106"/>
  <c r="M118"/>
  <c r="N118"/>
  <c r="L144" i="3"/>
  <c r="K144"/>
  <c r="K129"/>
  <c r="L129" s="1"/>
  <c r="K107"/>
  <c r="L107" s="1"/>
  <c r="M107" s="1"/>
  <c r="K57"/>
  <c r="L57" s="1"/>
  <c r="K34"/>
  <c r="L34" s="1"/>
  <c r="M34" s="1"/>
  <c r="K11"/>
  <c r="L11" s="1"/>
  <c r="M11" s="1"/>
  <c r="K136"/>
  <c r="L136" s="1"/>
  <c r="M136" s="1"/>
  <c r="L132"/>
  <c r="K132"/>
  <c r="K85"/>
  <c r="L85" s="1"/>
  <c r="M85" s="1"/>
  <c r="K56"/>
  <c r="L56" s="1"/>
  <c r="M56" s="1"/>
  <c r="K42"/>
  <c r="L42" s="1"/>
  <c r="K19"/>
  <c r="L19" s="1"/>
  <c r="M19" s="1"/>
  <c r="K11" i="6"/>
  <c r="L11" s="1"/>
  <c r="M11" s="1"/>
  <c r="M436" i="33"/>
  <c r="N436"/>
  <c r="M406"/>
  <c r="N406"/>
  <c r="M454"/>
  <c r="N454"/>
  <c r="M460"/>
  <c r="N460"/>
  <c r="M181"/>
  <c r="N181"/>
  <c r="N169"/>
  <c r="M169"/>
  <c r="M220"/>
  <c r="N220"/>
  <c r="N193"/>
  <c r="M193"/>
  <c r="N652" i="30"/>
  <c r="M652"/>
  <c r="N586"/>
  <c r="M586"/>
  <c r="R640"/>
  <c r="S640"/>
  <c r="P640"/>
  <c r="Q640"/>
  <c r="U640"/>
  <c r="V640"/>
  <c r="O640"/>
  <c r="W640" s="1"/>
  <c r="Z640" s="1"/>
  <c r="T640"/>
  <c r="M511"/>
  <c r="N511"/>
  <c r="M313"/>
  <c r="N313"/>
  <c r="M265"/>
  <c r="N265"/>
  <c r="M484"/>
  <c r="N484"/>
  <c r="M169"/>
  <c r="N169"/>
  <c r="K161" i="3"/>
  <c r="L161" s="1"/>
  <c r="M161" s="1"/>
  <c r="M156"/>
  <c r="N156"/>
  <c r="M529" i="33"/>
  <c r="N529"/>
  <c r="K88" i="3"/>
  <c r="L88" s="1"/>
  <c r="M88" s="1"/>
  <c r="K64"/>
  <c r="L64" s="1"/>
  <c r="M64" s="1"/>
  <c r="K41"/>
  <c r="L41" s="1"/>
  <c r="M41" s="1"/>
  <c r="K155"/>
  <c r="L155" s="1"/>
  <c r="M155" s="1"/>
  <c r="M466" i="33"/>
  <c r="N466"/>
  <c r="L116" i="3"/>
  <c r="M116" s="1"/>
  <c r="K116"/>
  <c r="K90"/>
  <c r="L90" s="1"/>
  <c r="M448" i="33"/>
  <c r="N448"/>
  <c r="M361"/>
  <c r="N361"/>
  <c r="M355"/>
  <c r="N355"/>
  <c r="M157"/>
  <c r="N157"/>
  <c r="M82"/>
  <c r="N82"/>
  <c r="M23"/>
  <c r="N23"/>
  <c r="M589" i="30"/>
  <c r="N589"/>
  <c r="M394"/>
  <c r="N394"/>
  <c r="M370"/>
  <c r="N370"/>
  <c r="M271"/>
  <c r="N271"/>
  <c r="M70"/>
  <c r="N70"/>
  <c r="M49"/>
  <c r="N49"/>
  <c r="M10"/>
  <c r="N10"/>
  <c r="K152" i="3"/>
  <c r="L152" s="1"/>
  <c r="M152" s="1"/>
  <c r="L118"/>
  <c r="M118" s="1"/>
  <c r="K118"/>
  <c r="L93"/>
  <c r="K93"/>
  <c r="K71"/>
  <c r="L71" s="1"/>
  <c r="M71" s="1"/>
  <c r="K21"/>
  <c r="L21" s="1"/>
  <c r="M607" i="33"/>
  <c r="N607"/>
  <c r="K16" i="6"/>
  <c r="L16" s="1"/>
  <c r="M685" i="33"/>
  <c r="N685"/>
  <c r="M637"/>
  <c r="N637"/>
  <c r="M589"/>
  <c r="N589"/>
  <c r="M541"/>
  <c r="N541"/>
  <c r="K122" i="3"/>
  <c r="L122" s="1"/>
  <c r="M122" s="1"/>
  <c r="K96"/>
  <c r="L96" s="1"/>
  <c r="K60"/>
  <c r="L60" s="1"/>
  <c r="K37"/>
  <c r="L37" s="1"/>
  <c r="M37" s="1"/>
  <c r="K26"/>
  <c r="L26" s="1"/>
  <c r="M26" s="1"/>
  <c r="K12"/>
  <c r="L12" s="1"/>
  <c r="M226" i="33"/>
  <c r="N226"/>
  <c r="M106"/>
  <c r="N106"/>
  <c r="M163"/>
  <c r="N163"/>
  <c r="M70"/>
  <c r="N70"/>
  <c r="N427" i="30"/>
  <c r="N22"/>
  <c r="N268"/>
  <c r="N415"/>
  <c r="K125" i="3"/>
  <c r="L125" s="1"/>
  <c r="M125" s="1"/>
  <c r="K76"/>
  <c r="L76" s="1"/>
  <c r="M76" s="1"/>
  <c r="K52"/>
  <c r="L52" s="1"/>
  <c r="M52" s="1"/>
  <c r="K29"/>
  <c r="L29" s="1"/>
  <c r="M29" s="1"/>
  <c r="K142"/>
  <c r="L142" s="1"/>
  <c r="M142" s="1"/>
  <c r="K127"/>
  <c r="L127" s="1"/>
  <c r="M127" s="1"/>
  <c r="K104"/>
  <c r="L104" s="1"/>
  <c r="M104" s="1"/>
  <c r="K78"/>
  <c r="L78" s="1"/>
  <c r="L20" i="6"/>
  <c r="M20" s="1"/>
  <c r="K20"/>
  <c r="K145" i="3"/>
  <c r="L145" s="1"/>
  <c r="M145" s="1"/>
  <c r="K131"/>
  <c r="L131" s="1"/>
  <c r="M131" s="1"/>
  <c r="K82"/>
  <c r="L82" s="1"/>
  <c r="M82" s="1"/>
  <c r="K58"/>
  <c r="L58" s="1"/>
  <c r="M58" s="1"/>
  <c r="K35"/>
  <c r="L35" s="1"/>
  <c r="M35" s="1"/>
  <c r="K135"/>
  <c r="L135" s="1"/>
  <c r="K109"/>
  <c r="L109" s="1"/>
  <c r="M109" s="1"/>
  <c r="K86"/>
  <c r="L86" s="1"/>
  <c r="M86" s="1"/>
  <c r="K54"/>
  <c r="L54" s="1"/>
  <c r="K31"/>
  <c r="L31" s="1"/>
  <c r="M31" s="1"/>
  <c r="K20"/>
  <c r="L20" s="1"/>
  <c r="M20" s="1"/>
  <c r="K12" i="6"/>
  <c r="L12" s="1"/>
  <c r="M12" s="1"/>
  <c r="O11" i="33"/>
  <c r="W11" s="1"/>
  <c r="Z11" s="1"/>
  <c r="R11"/>
  <c r="V11"/>
  <c r="Q11"/>
  <c r="U11"/>
  <c r="T11"/>
  <c r="P11"/>
  <c r="S11"/>
  <c r="X11" s="1"/>
  <c r="S544" i="30"/>
  <c r="T544"/>
  <c r="N343"/>
  <c r="N379"/>
  <c r="K165" i="3"/>
  <c r="L165" s="1"/>
  <c r="K112"/>
  <c r="L112" s="1"/>
  <c r="M112" s="1"/>
  <c r="K87"/>
  <c r="L87" s="1"/>
  <c r="K65"/>
  <c r="L65" s="1"/>
  <c r="M65" s="1"/>
  <c r="K15"/>
  <c r="L15" s="1"/>
  <c r="K154"/>
  <c r="L154" s="1"/>
  <c r="M154" s="1"/>
  <c r="K114"/>
  <c r="L114" s="1"/>
  <c r="K67"/>
  <c r="L67" s="1"/>
  <c r="M67" s="1"/>
  <c r="K138"/>
  <c r="L138" s="1"/>
  <c r="L119"/>
  <c r="M119" s="1"/>
  <c r="K119"/>
  <c r="K95"/>
  <c r="L95" s="1"/>
  <c r="M95" s="1"/>
  <c r="K45"/>
  <c r="L45" s="1"/>
  <c r="K22"/>
  <c r="L22" s="1"/>
  <c r="M22" s="1"/>
  <c r="K149"/>
  <c r="L149" s="1"/>
  <c r="M149" s="1"/>
  <c r="K17" i="6"/>
  <c r="L17" s="1"/>
  <c r="M17" s="1"/>
  <c r="K120" i="3"/>
  <c r="L120" s="1"/>
  <c r="K73"/>
  <c r="L73" s="1"/>
  <c r="M73" s="1"/>
  <c r="K49"/>
  <c r="L49" s="1"/>
  <c r="M49" s="1"/>
  <c r="K38"/>
  <c r="L38" s="1"/>
  <c r="M38" s="1"/>
  <c r="K24"/>
  <c r="L24" s="1"/>
  <c r="N502" i="30"/>
  <c r="N451"/>
  <c r="N391"/>
  <c r="N292"/>
  <c r="N256" i="33"/>
  <c r="M76"/>
  <c r="N76"/>
  <c r="M17"/>
  <c r="N17"/>
  <c r="M541" i="30"/>
  <c r="N541"/>
  <c r="M664"/>
  <c r="N664"/>
  <c r="M553"/>
  <c r="N553"/>
  <c r="M643"/>
  <c r="N643"/>
  <c r="M466"/>
  <c r="N466"/>
  <c r="M190"/>
  <c r="N190"/>
  <c r="M25"/>
  <c r="N25"/>
  <c r="K146" i="3"/>
  <c r="L146"/>
  <c r="M146" s="1"/>
  <c r="K106"/>
  <c r="L106" s="1"/>
  <c r="M106" s="1"/>
  <c r="K81"/>
  <c r="L81" s="1"/>
  <c r="K59"/>
  <c r="L59" s="1"/>
  <c r="M59" s="1"/>
  <c r="K9"/>
  <c r="L9" s="1"/>
  <c r="M706" i="33"/>
  <c r="N706"/>
  <c r="M559"/>
  <c r="N559"/>
  <c r="M490"/>
  <c r="N490"/>
  <c r="L133" i="3"/>
  <c r="M133" s="1"/>
  <c r="K133"/>
  <c r="K110"/>
  <c r="L110" s="1"/>
  <c r="M110" s="1"/>
  <c r="K84"/>
  <c r="L84" s="1"/>
  <c r="M418" i="33"/>
  <c r="N418"/>
  <c r="K43" i="3"/>
  <c r="L43" s="1"/>
  <c r="M43" s="1"/>
  <c r="K32"/>
  <c r="L32" s="1"/>
  <c r="M32" s="1"/>
  <c r="K18"/>
  <c r="L18" s="1"/>
  <c r="M124" i="33"/>
  <c r="N124"/>
  <c r="N100"/>
  <c r="M100"/>
  <c r="M64"/>
  <c r="N64"/>
  <c r="N49"/>
  <c r="M50"/>
  <c r="N38"/>
  <c r="M38"/>
  <c r="N622" i="30"/>
  <c r="M622"/>
  <c r="M436"/>
  <c r="N436"/>
  <c r="N487"/>
  <c r="M487"/>
  <c r="M340"/>
  <c r="N340"/>
  <c r="M289"/>
  <c r="N289"/>
  <c r="N187"/>
  <c r="M187"/>
  <c r="M226"/>
  <c r="N226"/>
  <c r="M193"/>
  <c r="N193"/>
  <c r="M205"/>
  <c r="N205"/>
  <c r="M85"/>
  <c r="N85"/>
  <c r="M40"/>
  <c r="N40"/>
  <c r="K159" i="3"/>
  <c r="L159" s="1"/>
  <c r="K166"/>
  <c r="L166" s="1"/>
  <c r="M166" s="1"/>
  <c r="N133" i="30"/>
  <c r="M133"/>
  <c r="M625" i="33"/>
  <c r="N625"/>
  <c r="K111" i="3"/>
  <c r="L111" s="1"/>
  <c r="K89"/>
  <c r="L89" s="1"/>
  <c r="M89" s="1"/>
  <c r="K39"/>
  <c r="L39" s="1"/>
  <c r="K16"/>
  <c r="L16" s="1"/>
  <c r="M16" s="1"/>
  <c r="K153"/>
  <c r="L153" s="1"/>
  <c r="K91"/>
  <c r="L91" s="1"/>
  <c r="M91" s="1"/>
  <c r="K68"/>
  <c r="L68" s="1"/>
  <c r="M68" s="1"/>
  <c r="M424" i="33"/>
  <c r="N424"/>
  <c r="M484"/>
  <c r="N484"/>
  <c r="M430"/>
  <c r="N430"/>
  <c r="M268"/>
  <c r="N268"/>
  <c r="M175"/>
  <c r="N175"/>
  <c r="M130"/>
  <c r="N130"/>
  <c r="M601" i="30"/>
  <c r="N601"/>
  <c r="M475"/>
  <c r="N475"/>
  <c r="M505"/>
  <c r="N505"/>
  <c r="M442"/>
  <c r="N442"/>
  <c r="M595"/>
  <c r="N595"/>
  <c r="M517"/>
  <c r="N517"/>
  <c r="M319"/>
  <c r="N319"/>
  <c r="M223"/>
  <c r="N223"/>
  <c r="M178"/>
  <c r="N178"/>
  <c r="M184"/>
  <c r="N184"/>
  <c r="K150" i="3"/>
  <c r="L150" s="1"/>
  <c r="K139"/>
  <c r="L139" s="1"/>
  <c r="M139" s="1"/>
  <c r="K117"/>
  <c r="L117" s="1"/>
  <c r="K70"/>
  <c r="L70" s="1"/>
  <c r="M70" s="1"/>
  <c r="K46"/>
  <c r="L46" s="1"/>
  <c r="M46" s="1"/>
  <c r="K23"/>
  <c r="L23" s="1"/>
  <c r="M23" s="1"/>
  <c r="M511" i="33"/>
  <c r="N511"/>
  <c r="K148" i="3"/>
  <c r="L148" s="1"/>
  <c r="M148" s="1"/>
  <c r="K18" i="6"/>
  <c r="L18" s="1"/>
  <c r="M18" s="1"/>
  <c r="M661" i="33"/>
  <c r="N661"/>
  <c r="M613"/>
  <c r="N613"/>
  <c r="M565"/>
  <c r="N565"/>
  <c r="M517"/>
  <c r="N517"/>
  <c r="K97" i="3"/>
  <c r="L97" s="1"/>
  <c r="M97" s="1"/>
  <c r="K74"/>
  <c r="L74" s="1"/>
  <c r="M74" s="1"/>
  <c r="K61"/>
  <c r="L61" s="1"/>
  <c r="M61" s="1"/>
  <c r="K50"/>
  <c r="L50" s="1"/>
  <c r="M50" s="1"/>
  <c r="K36"/>
  <c r="L36" s="1"/>
  <c r="K13"/>
  <c r="L13" s="1"/>
  <c r="M13" s="1"/>
  <c r="M349" i="33"/>
  <c r="N349"/>
  <c r="N304"/>
  <c r="M304"/>
  <c r="N280"/>
  <c r="M280"/>
  <c r="M94"/>
  <c r="N94"/>
  <c r="M32"/>
  <c r="N32"/>
  <c r="N367" i="30"/>
  <c r="N103"/>
  <c r="N490"/>
  <c r="N463"/>
  <c r="N163"/>
  <c r="N207" i="3"/>
  <c r="V207" s="1"/>
  <c r="M190"/>
  <c r="N189"/>
  <c r="Q189" s="1"/>
  <c r="N186"/>
  <c r="U186" s="1"/>
  <c r="M186"/>
  <c r="M214"/>
  <c r="N213"/>
  <c r="M210"/>
  <c r="N210"/>
  <c r="M204"/>
  <c r="N204"/>
  <c r="M198"/>
  <c r="N198"/>
  <c r="N201"/>
  <c r="M196"/>
  <c r="N195"/>
  <c r="M192"/>
  <c r="N192"/>
  <c r="V186"/>
  <c r="S186"/>
  <c r="M184"/>
  <c r="N183"/>
  <c r="N180"/>
  <c r="M180"/>
  <c r="M178"/>
  <c r="N177"/>
  <c r="M175"/>
  <c r="N174"/>
  <c r="O186" l="1"/>
  <c r="P186"/>
  <c r="R186"/>
  <c r="T186"/>
  <c r="Q186"/>
  <c r="T592" i="30"/>
  <c r="S592"/>
  <c r="R592"/>
  <c r="W592" s="1"/>
  <c r="Z592" s="1"/>
  <c r="U592"/>
  <c r="V592"/>
  <c r="R544"/>
  <c r="U544"/>
  <c r="V544"/>
  <c r="O544"/>
  <c r="Q544"/>
  <c r="O256"/>
  <c r="W256" s="1"/>
  <c r="Z256" s="1"/>
  <c r="V256"/>
  <c r="P256"/>
  <c r="S256"/>
  <c r="Q256"/>
  <c r="R256"/>
  <c r="T256"/>
  <c r="T67"/>
  <c r="R67"/>
  <c r="S67"/>
  <c r="Q67"/>
  <c r="U67"/>
  <c r="O67"/>
  <c r="V67"/>
  <c r="T58"/>
  <c r="X58" s="1"/>
  <c r="U58"/>
  <c r="O58"/>
  <c r="V58"/>
  <c r="P58"/>
  <c r="S58"/>
  <c r="Q58"/>
  <c r="M117" i="3"/>
  <c r="N117"/>
  <c r="M159"/>
  <c r="N159"/>
  <c r="M16" i="6"/>
  <c r="N16"/>
  <c r="M111" i="3"/>
  <c r="N111"/>
  <c r="M84"/>
  <c r="N84"/>
  <c r="M33"/>
  <c r="N33"/>
  <c r="M27"/>
  <c r="N27"/>
  <c r="M51"/>
  <c r="N51"/>
  <c r="M48"/>
  <c r="N48"/>
  <c r="M171"/>
  <c r="N171"/>
  <c r="M81"/>
  <c r="N81"/>
  <c r="M24"/>
  <c r="N24"/>
  <c r="M147"/>
  <c r="N147"/>
  <c r="N150"/>
  <c r="M150"/>
  <c r="M39"/>
  <c r="N39"/>
  <c r="M9"/>
  <c r="N9"/>
  <c r="M54"/>
  <c r="N54"/>
  <c r="M135"/>
  <c r="N135"/>
  <c r="M12"/>
  <c r="N12"/>
  <c r="M60"/>
  <c r="N60"/>
  <c r="M108"/>
  <c r="N108"/>
  <c r="M105"/>
  <c r="N105"/>
  <c r="M99"/>
  <c r="N99"/>
  <c r="M123"/>
  <c r="N123"/>
  <c r="M42"/>
  <c r="N42"/>
  <c r="M126"/>
  <c r="N126"/>
  <c r="M102"/>
  <c r="N102"/>
  <c r="Q32" i="33"/>
  <c r="V32"/>
  <c r="R32"/>
  <c r="O32"/>
  <c r="S32"/>
  <c r="X32" s="1"/>
  <c r="P32"/>
  <c r="T32"/>
  <c r="U32"/>
  <c r="O565"/>
  <c r="V565"/>
  <c r="P565"/>
  <c r="S565"/>
  <c r="Q565"/>
  <c r="T565"/>
  <c r="R565"/>
  <c r="U565"/>
  <c r="Q184" i="30"/>
  <c r="T184"/>
  <c r="O184"/>
  <c r="V184"/>
  <c r="P184"/>
  <c r="S184"/>
  <c r="R184"/>
  <c r="U184"/>
  <c r="O517"/>
  <c r="V517"/>
  <c r="P517"/>
  <c r="S517"/>
  <c r="Q517"/>
  <c r="T517"/>
  <c r="U517"/>
  <c r="R517"/>
  <c r="O475"/>
  <c r="U475"/>
  <c r="P475"/>
  <c r="V475"/>
  <c r="Q475"/>
  <c r="S475"/>
  <c r="R475"/>
  <c r="T475"/>
  <c r="O268" i="33"/>
  <c r="V268"/>
  <c r="P268"/>
  <c r="S268"/>
  <c r="X268" s="1"/>
  <c r="R268"/>
  <c r="U268"/>
  <c r="T268"/>
  <c r="Q268"/>
  <c r="Q193" i="30"/>
  <c r="T193"/>
  <c r="R193"/>
  <c r="U193"/>
  <c r="O193"/>
  <c r="V193"/>
  <c r="P193"/>
  <c r="S193"/>
  <c r="Q340"/>
  <c r="T340"/>
  <c r="R340"/>
  <c r="U340"/>
  <c r="O340"/>
  <c r="V340"/>
  <c r="P340"/>
  <c r="S340"/>
  <c r="O124" i="33"/>
  <c r="V124"/>
  <c r="P124"/>
  <c r="S124"/>
  <c r="X124" s="1"/>
  <c r="R124"/>
  <c r="U124"/>
  <c r="T124"/>
  <c r="Q124"/>
  <c r="O643" i="30"/>
  <c r="V643"/>
  <c r="P643"/>
  <c r="S643"/>
  <c r="Q643"/>
  <c r="T643"/>
  <c r="R643"/>
  <c r="U643"/>
  <c r="Q17" i="33"/>
  <c r="V17"/>
  <c r="R17"/>
  <c r="S17"/>
  <c r="O17"/>
  <c r="W17" s="1"/>
  <c r="Z17" s="1"/>
  <c r="T17"/>
  <c r="P17"/>
  <c r="U17"/>
  <c r="R502" i="30"/>
  <c r="U502"/>
  <c r="O502"/>
  <c r="V502"/>
  <c r="P502"/>
  <c r="S502"/>
  <c r="Q502"/>
  <c r="T502"/>
  <c r="N138" i="3"/>
  <c r="M138"/>
  <c r="R427" i="30"/>
  <c r="U427"/>
  <c r="O427"/>
  <c r="V427"/>
  <c r="P427"/>
  <c r="S427"/>
  <c r="Q427"/>
  <c r="T427"/>
  <c r="M90" i="3"/>
  <c r="N90"/>
  <c r="R652" i="30"/>
  <c r="U652"/>
  <c r="O652"/>
  <c r="V652"/>
  <c r="P652"/>
  <c r="S652"/>
  <c r="Q652"/>
  <c r="T652"/>
  <c r="M132" i="3"/>
  <c r="N132"/>
  <c r="M57"/>
  <c r="N57"/>
  <c r="M129"/>
  <c r="N129"/>
  <c r="R373" i="33"/>
  <c r="U373"/>
  <c r="O373"/>
  <c r="V373"/>
  <c r="P373"/>
  <c r="S373"/>
  <c r="T373"/>
  <c r="Q373"/>
  <c r="R403" i="30"/>
  <c r="U403"/>
  <c r="O403"/>
  <c r="V403"/>
  <c r="P403"/>
  <c r="S403"/>
  <c r="Q403"/>
  <c r="T403"/>
  <c r="M69" i="3"/>
  <c r="N69"/>
  <c r="M63"/>
  <c r="N63"/>
  <c r="R280" i="30"/>
  <c r="U280"/>
  <c r="O280"/>
  <c r="V280"/>
  <c r="P280"/>
  <c r="S280"/>
  <c r="X280" s="1"/>
  <c r="Q280"/>
  <c r="T280"/>
  <c r="N10" i="6"/>
  <c r="M10"/>
  <c r="Q145" i="33"/>
  <c r="T145"/>
  <c r="R145"/>
  <c r="U145"/>
  <c r="O145"/>
  <c r="P145"/>
  <c r="S145"/>
  <c r="V145"/>
  <c r="Q421"/>
  <c r="T421"/>
  <c r="R421"/>
  <c r="U421"/>
  <c r="O421"/>
  <c r="W421" s="1"/>
  <c r="Z421" s="1"/>
  <c r="V421"/>
  <c r="P421"/>
  <c r="S421"/>
  <c r="X421" s="1"/>
  <c r="O571"/>
  <c r="V571"/>
  <c r="P571"/>
  <c r="S571"/>
  <c r="Q571"/>
  <c r="T571"/>
  <c r="R571"/>
  <c r="U571"/>
  <c r="P121" i="30"/>
  <c r="S121"/>
  <c r="Q121"/>
  <c r="T121"/>
  <c r="R121"/>
  <c r="U121"/>
  <c r="V121"/>
  <c r="O121"/>
  <c r="Q172"/>
  <c r="T172"/>
  <c r="R172"/>
  <c r="U172"/>
  <c r="O172"/>
  <c r="V172"/>
  <c r="P172"/>
  <c r="S172"/>
  <c r="Q376"/>
  <c r="T376"/>
  <c r="R376"/>
  <c r="U376"/>
  <c r="O376"/>
  <c r="V376"/>
  <c r="S376"/>
  <c r="P376"/>
  <c r="Q229"/>
  <c r="T229"/>
  <c r="R229"/>
  <c r="U229"/>
  <c r="O229"/>
  <c r="V229"/>
  <c r="S229"/>
  <c r="P229"/>
  <c r="Q265" i="33"/>
  <c r="T265"/>
  <c r="R265"/>
  <c r="U265"/>
  <c r="V265"/>
  <c r="O265"/>
  <c r="W265" s="1"/>
  <c r="Z265" s="1"/>
  <c r="P265"/>
  <c r="S265"/>
  <c r="X265" s="1"/>
  <c r="P376"/>
  <c r="S376"/>
  <c r="Q376"/>
  <c r="T376"/>
  <c r="R376"/>
  <c r="U376"/>
  <c r="V376"/>
  <c r="O376"/>
  <c r="W376" s="1"/>
  <c r="Z376" s="1"/>
  <c r="Q598"/>
  <c r="T598"/>
  <c r="R598"/>
  <c r="U598"/>
  <c r="O598"/>
  <c r="W598" s="1"/>
  <c r="Z598" s="1"/>
  <c r="V598"/>
  <c r="P598"/>
  <c r="S598"/>
  <c r="X598" s="1"/>
  <c r="Q694"/>
  <c r="T694"/>
  <c r="R694"/>
  <c r="U694"/>
  <c r="O694"/>
  <c r="W694" s="1"/>
  <c r="Z694" s="1"/>
  <c r="V694"/>
  <c r="P694"/>
  <c r="S694"/>
  <c r="X694" s="1"/>
  <c r="O631"/>
  <c r="V631"/>
  <c r="P631"/>
  <c r="S631"/>
  <c r="Q631"/>
  <c r="T631"/>
  <c r="R631"/>
  <c r="U631"/>
  <c r="O211" i="30"/>
  <c r="V211"/>
  <c r="P211"/>
  <c r="S211"/>
  <c r="X211" s="1"/>
  <c r="Q211"/>
  <c r="T211"/>
  <c r="U211"/>
  <c r="R211"/>
  <c r="O430"/>
  <c r="V430"/>
  <c r="P430"/>
  <c r="S430"/>
  <c r="Q430"/>
  <c r="T430"/>
  <c r="R430"/>
  <c r="U430"/>
  <c r="Q559"/>
  <c r="T559"/>
  <c r="O559"/>
  <c r="V559"/>
  <c r="P559"/>
  <c r="S559"/>
  <c r="R559"/>
  <c r="U559"/>
  <c r="Q67" i="33"/>
  <c r="T67"/>
  <c r="R67"/>
  <c r="U67"/>
  <c r="O67"/>
  <c r="W67" s="1"/>
  <c r="Z67" s="1"/>
  <c r="V67"/>
  <c r="P67"/>
  <c r="S67"/>
  <c r="X67" s="1"/>
  <c r="Q133"/>
  <c r="T133"/>
  <c r="R133"/>
  <c r="U133"/>
  <c r="P133"/>
  <c r="S133"/>
  <c r="V133"/>
  <c r="O133"/>
  <c r="W133" s="1"/>
  <c r="Z133" s="1"/>
  <c r="Q415"/>
  <c r="T415"/>
  <c r="R415"/>
  <c r="U415"/>
  <c r="O415"/>
  <c r="W415" s="1"/>
  <c r="Z415" s="1"/>
  <c r="V415"/>
  <c r="P415"/>
  <c r="S415"/>
  <c r="X415" s="1"/>
  <c r="Q502"/>
  <c r="T502"/>
  <c r="R502"/>
  <c r="U502"/>
  <c r="O502"/>
  <c r="W502" s="1"/>
  <c r="Z502" s="1"/>
  <c r="V502"/>
  <c r="P502"/>
  <c r="S502"/>
  <c r="X502" s="1"/>
  <c r="Q31" i="30"/>
  <c r="T31"/>
  <c r="R31"/>
  <c r="U31"/>
  <c r="O31"/>
  <c r="V31"/>
  <c r="P31"/>
  <c r="S31"/>
  <c r="X31" s="1"/>
  <c r="P373"/>
  <c r="S373"/>
  <c r="Q373"/>
  <c r="T373"/>
  <c r="R373"/>
  <c r="U373"/>
  <c r="V373"/>
  <c r="O373"/>
  <c r="Q400"/>
  <c r="T400"/>
  <c r="R400"/>
  <c r="U400"/>
  <c r="O400"/>
  <c r="V400"/>
  <c r="S400"/>
  <c r="P400"/>
  <c r="P481"/>
  <c r="S481"/>
  <c r="Q481"/>
  <c r="T481"/>
  <c r="R481"/>
  <c r="U481"/>
  <c r="V481"/>
  <c r="O481"/>
  <c r="Q190" i="33"/>
  <c r="T190"/>
  <c r="R190"/>
  <c r="U190"/>
  <c r="V190"/>
  <c r="S190"/>
  <c r="O190"/>
  <c r="P190"/>
  <c r="Q229"/>
  <c r="T229"/>
  <c r="R229"/>
  <c r="U229"/>
  <c r="P229"/>
  <c r="S229"/>
  <c r="V229"/>
  <c r="O229"/>
  <c r="W229" s="1"/>
  <c r="Z229" s="1"/>
  <c r="P340"/>
  <c r="S340"/>
  <c r="O340"/>
  <c r="U340"/>
  <c r="Q340"/>
  <c r="V340"/>
  <c r="R340"/>
  <c r="T340"/>
  <c r="Q168" i="3"/>
  <c r="T168"/>
  <c r="R168"/>
  <c r="U168"/>
  <c r="O168"/>
  <c r="V168"/>
  <c r="S168"/>
  <c r="P168"/>
  <c r="P28" i="30"/>
  <c r="S28"/>
  <c r="Q28"/>
  <c r="T28"/>
  <c r="R28"/>
  <c r="U28"/>
  <c r="O28"/>
  <c r="V28"/>
  <c r="Q217"/>
  <c r="T217"/>
  <c r="R217"/>
  <c r="U217"/>
  <c r="O217"/>
  <c r="V217"/>
  <c r="P217"/>
  <c r="S217"/>
  <c r="Q127" i="33"/>
  <c r="T127"/>
  <c r="R127"/>
  <c r="U127"/>
  <c r="O127"/>
  <c r="P127"/>
  <c r="S127"/>
  <c r="V127"/>
  <c r="Q73"/>
  <c r="T73"/>
  <c r="R73"/>
  <c r="U73"/>
  <c r="O73"/>
  <c r="V73"/>
  <c r="S73"/>
  <c r="P73"/>
  <c r="Q445"/>
  <c r="T445"/>
  <c r="R445"/>
  <c r="U445"/>
  <c r="O445"/>
  <c r="W445" s="1"/>
  <c r="Z445" s="1"/>
  <c r="V445"/>
  <c r="P445"/>
  <c r="S445"/>
  <c r="X445" s="1"/>
  <c r="O709"/>
  <c r="V709"/>
  <c r="Q709"/>
  <c r="T709"/>
  <c r="R709"/>
  <c r="U709"/>
  <c r="P709"/>
  <c r="S709"/>
  <c r="X709" s="1"/>
  <c r="O595"/>
  <c r="V595"/>
  <c r="P595"/>
  <c r="S595"/>
  <c r="Q595"/>
  <c r="T595"/>
  <c r="R595"/>
  <c r="U595"/>
  <c r="Q352"/>
  <c r="T352"/>
  <c r="R352"/>
  <c r="U352"/>
  <c r="O352"/>
  <c r="V352"/>
  <c r="S352"/>
  <c r="P352"/>
  <c r="P73" i="30"/>
  <c r="S73"/>
  <c r="Q73"/>
  <c r="T73"/>
  <c r="R73"/>
  <c r="U73"/>
  <c r="V73"/>
  <c r="O73"/>
  <c r="Q55"/>
  <c r="T55"/>
  <c r="R55"/>
  <c r="U55"/>
  <c r="O55"/>
  <c r="V55"/>
  <c r="S55"/>
  <c r="P55"/>
  <c r="P310"/>
  <c r="S310"/>
  <c r="Q310"/>
  <c r="T310"/>
  <c r="R310"/>
  <c r="U310"/>
  <c r="V310"/>
  <c r="O310"/>
  <c r="O655"/>
  <c r="P655"/>
  <c r="S655"/>
  <c r="Q655"/>
  <c r="T655"/>
  <c r="R655"/>
  <c r="U655"/>
  <c r="V655"/>
  <c r="P52" i="33"/>
  <c r="S52"/>
  <c r="Q52"/>
  <c r="T52"/>
  <c r="R52"/>
  <c r="U52"/>
  <c r="V52"/>
  <c r="O52"/>
  <c r="W52" s="1"/>
  <c r="Z52" s="1"/>
  <c r="Q217"/>
  <c r="T217"/>
  <c r="R217"/>
  <c r="U217"/>
  <c r="O217"/>
  <c r="S217"/>
  <c r="V217"/>
  <c r="P217"/>
  <c r="Q514"/>
  <c r="T514"/>
  <c r="R514"/>
  <c r="U514"/>
  <c r="O514"/>
  <c r="W514" s="1"/>
  <c r="Z514" s="1"/>
  <c r="V514"/>
  <c r="P514"/>
  <c r="S514"/>
  <c r="X514" s="1"/>
  <c r="Q610"/>
  <c r="T610"/>
  <c r="R610"/>
  <c r="U610"/>
  <c r="O610"/>
  <c r="W610" s="1"/>
  <c r="Z610" s="1"/>
  <c r="V610"/>
  <c r="P610"/>
  <c r="S610"/>
  <c r="X610" s="1"/>
  <c r="O655"/>
  <c r="V655"/>
  <c r="P655"/>
  <c r="S655"/>
  <c r="Q655"/>
  <c r="T655"/>
  <c r="R655"/>
  <c r="U655"/>
  <c r="O247" i="30"/>
  <c r="V247"/>
  <c r="P247"/>
  <c r="S247"/>
  <c r="Q247"/>
  <c r="T247"/>
  <c r="U247"/>
  <c r="R247"/>
  <c r="O259"/>
  <c r="V259"/>
  <c r="P259"/>
  <c r="S259"/>
  <c r="Q259"/>
  <c r="T259"/>
  <c r="U259"/>
  <c r="R259"/>
  <c r="Q583"/>
  <c r="T583"/>
  <c r="O583"/>
  <c r="V583"/>
  <c r="P583"/>
  <c r="S583"/>
  <c r="R583"/>
  <c r="U583"/>
  <c r="Q166" i="33"/>
  <c r="T166"/>
  <c r="R166"/>
  <c r="U166"/>
  <c r="P166"/>
  <c r="S166"/>
  <c r="V166"/>
  <c r="O166"/>
  <c r="W166" s="1"/>
  <c r="Z166" s="1"/>
  <c r="Q427"/>
  <c r="T427"/>
  <c r="R427"/>
  <c r="U427"/>
  <c r="O427"/>
  <c r="W427" s="1"/>
  <c r="Z427" s="1"/>
  <c r="V427"/>
  <c r="P427"/>
  <c r="S427"/>
  <c r="X427" s="1"/>
  <c r="Q64" i="30"/>
  <c r="T64"/>
  <c r="R64"/>
  <c r="U64"/>
  <c r="O64"/>
  <c r="V64"/>
  <c r="P64"/>
  <c r="S64"/>
  <c r="X64" s="1"/>
  <c r="P322"/>
  <c r="S322"/>
  <c r="Q322"/>
  <c r="T322"/>
  <c r="R322"/>
  <c r="U322"/>
  <c r="V322"/>
  <c r="O322"/>
  <c r="Q523"/>
  <c r="T523"/>
  <c r="R523"/>
  <c r="U523"/>
  <c r="O523"/>
  <c r="V523"/>
  <c r="S523"/>
  <c r="P523"/>
  <c r="O35" i="33"/>
  <c r="T35"/>
  <c r="P35"/>
  <c r="U35"/>
  <c r="Q35"/>
  <c r="V35"/>
  <c r="R35"/>
  <c r="S35"/>
  <c r="X35" s="1"/>
  <c r="Q253"/>
  <c r="T253"/>
  <c r="R253"/>
  <c r="U253"/>
  <c r="V253"/>
  <c r="O253"/>
  <c r="W253" s="1"/>
  <c r="Z253" s="1"/>
  <c r="P253"/>
  <c r="S253"/>
  <c r="X253" s="1"/>
  <c r="P286"/>
  <c r="S286"/>
  <c r="Q286"/>
  <c r="V286"/>
  <c r="R286"/>
  <c r="T286"/>
  <c r="U286"/>
  <c r="O286"/>
  <c r="W286" s="1"/>
  <c r="Z286" s="1"/>
  <c r="Q520"/>
  <c r="T520"/>
  <c r="R520"/>
  <c r="U520"/>
  <c r="O520"/>
  <c r="W520" s="1"/>
  <c r="Z520" s="1"/>
  <c r="V520"/>
  <c r="P520"/>
  <c r="S520"/>
  <c r="X520" s="1"/>
  <c r="Q568"/>
  <c r="T568"/>
  <c r="R568"/>
  <c r="U568"/>
  <c r="O568"/>
  <c r="W568" s="1"/>
  <c r="Z568" s="1"/>
  <c r="V568"/>
  <c r="P568"/>
  <c r="S568"/>
  <c r="X568" s="1"/>
  <c r="Q616"/>
  <c r="T616"/>
  <c r="R616"/>
  <c r="U616"/>
  <c r="O616"/>
  <c r="W616" s="1"/>
  <c r="Z616" s="1"/>
  <c r="V616"/>
  <c r="P616"/>
  <c r="S616"/>
  <c r="X616" s="1"/>
  <c r="Q664"/>
  <c r="T664"/>
  <c r="R664"/>
  <c r="U664"/>
  <c r="O664"/>
  <c r="W664" s="1"/>
  <c r="Z664" s="1"/>
  <c r="V664"/>
  <c r="P664"/>
  <c r="S664"/>
  <c r="X664" s="1"/>
  <c r="M141" i="3"/>
  <c r="N141"/>
  <c r="R127" i="30"/>
  <c r="U127"/>
  <c r="O127"/>
  <c r="V127"/>
  <c r="P127"/>
  <c r="S127"/>
  <c r="X127" s="1"/>
  <c r="Q127"/>
  <c r="T127"/>
  <c r="R661"/>
  <c r="U661"/>
  <c r="O661"/>
  <c r="V661"/>
  <c r="P661"/>
  <c r="S661"/>
  <c r="Q661"/>
  <c r="T661"/>
  <c r="Q172" i="33"/>
  <c r="T172"/>
  <c r="R172"/>
  <c r="U172"/>
  <c r="V172"/>
  <c r="O172"/>
  <c r="W172" s="1"/>
  <c r="Z172" s="1"/>
  <c r="P172"/>
  <c r="S172"/>
  <c r="X172" s="1"/>
  <c r="O199"/>
  <c r="V199"/>
  <c r="R199"/>
  <c r="S199"/>
  <c r="T199"/>
  <c r="Q199"/>
  <c r="P199"/>
  <c r="U199"/>
  <c r="O472"/>
  <c r="V472"/>
  <c r="P472"/>
  <c r="S472"/>
  <c r="Q472"/>
  <c r="T472"/>
  <c r="U472"/>
  <c r="R472"/>
  <c r="O619"/>
  <c r="V619"/>
  <c r="P619"/>
  <c r="S619"/>
  <c r="Q619"/>
  <c r="T619"/>
  <c r="R619"/>
  <c r="U619"/>
  <c r="P13" i="30"/>
  <c r="S13"/>
  <c r="Q13"/>
  <c r="T13"/>
  <c r="R13"/>
  <c r="U13"/>
  <c r="V13"/>
  <c r="O13"/>
  <c r="Q301"/>
  <c r="T301"/>
  <c r="R301"/>
  <c r="U301"/>
  <c r="O301"/>
  <c r="V301"/>
  <c r="S301"/>
  <c r="P301"/>
  <c r="P262"/>
  <c r="S262"/>
  <c r="Q262"/>
  <c r="T262"/>
  <c r="R262"/>
  <c r="U262"/>
  <c r="V262"/>
  <c r="O262"/>
  <c r="O14" i="33"/>
  <c r="T14"/>
  <c r="P14"/>
  <c r="U14"/>
  <c r="S14"/>
  <c r="Q14"/>
  <c r="V14"/>
  <c r="R14"/>
  <c r="O148"/>
  <c r="V148"/>
  <c r="R148"/>
  <c r="S148"/>
  <c r="X148" s="1"/>
  <c r="T148"/>
  <c r="P148"/>
  <c r="U148"/>
  <c r="Q148"/>
  <c r="P292"/>
  <c r="S292"/>
  <c r="O292"/>
  <c r="U292"/>
  <c r="Q292"/>
  <c r="V292"/>
  <c r="R292"/>
  <c r="T292"/>
  <c r="Q364"/>
  <c r="T364"/>
  <c r="R364"/>
  <c r="U364"/>
  <c r="O364"/>
  <c r="V364"/>
  <c r="S364"/>
  <c r="P364"/>
  <c r="Q526"/>
  <c r="T526"/>
  <c r="R526"/>
  <c r="U526"/>
  <c r="O526"/>
  <c r="W526" s="1"/>
  <c r="Z526" s="1"/>
  <c r="V526"/>
  <c r="P526"/>
  <c r="S526"/>
  <c r="X526" s="1"/>
  <c r="Q622"/>
  <c r="T622"/>
  <c r="R622"/>
  <c r="U622"/>
  <c r="O622"/>
  <c r="W622" s="1"/>
  <c r="Z622" s="1"/>
  <c r="V622"/>
  <c r="P622"/>
  <c r="S622"/>
  <c r="X622" s="1"/>
  <c r="O442"/>
  <c r="V442"/>
  <c r="P442"/>
  <c r="S442"/>
  <c r="X442" s="1"/>
  <c r="Q442"/>
  <c r="T442"/>
  <c r="U442"/>
  <c r="R442"/>
  <c r="O37" i="30"/>
  <c r="V37"/>
  <c r="P37"/>
  <c r="S37"/>
  <c r="Q37"/>
  <c r="T37"/>
  <c r="U37"/>
  <c r="R37"/>
  <c r="O199"/>
  <c r="V199"/>
  <c r="P199"/>
  <c r="S199"/>
  <c r="Q199"/>
  <c r="T199"/>
  <c r="R199"/>
  <c r="U199"/>
  <c r="Q451" i="33"/>
  <c r="T451"/>
  <c r="R451"/>
  <c r="U451"/>
  <c r="O451"/>
  <c r="W451" s="1"/>
  <c r="Z451" s="1"/>
  <c r="V451"/>
  <c r="P451"/>
  <c r="S451"/>
  <c r="X451" s="1"/>
  <c r="Q112" i="30"/>
  <c r="T112"/>
  <c r="R112"/>
  <c r="U112"/>
  <c r="O112"/>
  <c r="V112"/>
  <c r="P112"/>
  <c r="S112"/>
  <c r="X112" s="1"/>
  <c r="P274"/>
  <c r="S274"/>
  <c r="Q274"/>
  <c r="T274"/>
  <c r="R274"/>
  <c r="U274"/>
  <c r="V274"/>
  <c r="O274"/>
  <c r="P286"/>
  <c r="S286"/>
  <c r="Q286"/>
  <c r="T286"/>
  <c r="R286"/>
  <c r="U286"/>
  <c r="V286"/>
  <c r="O286"/>
  <c r="O118" i="33"/>
  <c r="V118"/>
  <c r="P118"/>
  <c r="S118"/>
  <c r="Q118"/>
  <c r="T118"/>
  <c r="R118"/>
  <c r="U118"/>
  <c r="O214"/>
  <c r="V214"/>
  <c r="P214"/>
  <c r="S214"/>
  <c r="Q214"/>
  <c r="T214"/>
  <c r="R214"/>
  <c r="U214"/>
  <c r="P328"/>
  <c r="S328"/>
  <c r="R328"/>
  <c r="T328"/>
  <c r="O328"/>
  <c r="U328"/>
  <c r="V328"/>
  <c r="Q328"/>
  <c r="O412"/>
  <c r="V412"/>
  <c r="P412"/>
  <c r="S412"/>
  <c r="X412" s="1"/>
  <c r="Q412"/>
  <c r="T412"/>
  <c r="U412"/>
  <c r="R412"/>
  <c r="Q162" i="3"/>
  <c r="T162"/>
  <c r="R162"/>
  <c r="U162"/>
  <c r="O162"/>
  <c r="V162"/>
  <c r="P162"/>
  <c r="S162"/>
  <c r="Q16" i="30"/>
  <c r="T16"/>
  <c r="R16"/>
  <c r="U16"/>
  <c r="O16"/>
  <c r="V16"/>
  <c r="S16"/>
  <c r="P16"/>
  <c r="P202"/>
  <c r="S202"/>
  <c r="Q202"/>
  <c r="T202"/>
  <c r="R202"/>
  <c r="U202"/>
  <c r="V202"/>
  <c r="O202"/>
  <c r="W202" s="1"/>
  <c r="Z202" s="1"/>
  <c r="Q124"/>
  <c r="T124"/>
  <c r="R124"/>
  <c r="U124"/>
  <c r="O124"/>
  <c r="V124"/>
  <c r="S124"/>
  <c r="P124"/>
  <c r="Q388"/>
  <c r="T388"/>
  <c r="R388"/>
  <c r="U388"/>
  <c r="O388"/>
  <c r="V388"/>
  <c r="P388"/>
  <c r="S388"/>
  <c r="P520"/>
  <c r="S520"/>
  <c r="Q520"/>
  <c r="T520"/>
  <c r="R520"/>
  <c r="U520"/>
  <c r="V520"/>
  <c r="O520"/>
  <c r="P658"/>
  <c r="S658"/>
  <c r="Q658"/>
  <c r="T658"/>
  <c r="R658"/>
  <c r="U658"/>
  <c r="O658"/>
  <c r="V658"/>
  <c r="O238" i="33"/>
  <c r="V238"/>
  <c r="P238"/>
  <c r="U238"/>
  <c r="Q238"/>
  <c r="S238"/>
  <c r="T238"/>
  <c r="R238"/>
  <c r="P370"/>
  <c r="S370"/>
  <c r="Q370"/>
  <c r="T370"/>
  <c r="R370"/>
  <c r="U370"/>
  <c r="O370"/>
  <c r="V370"/>
  <c r="Q409"/>
  <c r="T409"/>
  <c r="R409"/>
  <c r="U409"/>
  <c r="O409"/>
  <c r="W409" s="1"/>
  <c r="Z409" s="1"/>
  <c r="V409"/>
  <c r="P409"/>
  <c r="S409"/>
  <c r="X409" s="1"/>
  <c r="O496"/>
  <c r="V496"/>
  <c r="Q496"/>
  <c r="T496"/>
  <c r="P496"/>
  <c r="S496"/>
  <c r="R496"/>
  <c r="U496"/>
  <c r="O643"/>
  <c r="V643"/>
  <c r="P643"/>
  <c r="S643"/>
  <c r="Q643"/>
  <c r="T643"/>
  <c r="R643"/>
  <c r="U643"/>
  <c r="P52" i="30"/>
  <c r="S52"/>
  <c r="Q52"/>
  <c r="T52"/>
  <c r="R52"/>
  <c r="U52"/>
  <c r="V52"/>
  <c r="O52"/>
  <c r="P238"/>
  <c r="S238"/>
  <c r="Q238"/>
  <c r="T238"/>
  <c r="R238"/>
  <c r="U238"/>
  <c r="O238"/>
  <c r="V238"/>
  <c r="P298"/>
  <c r="S298"/>
  <c r="Q298"/>
  <c r="T298"/>
  <c r="R298"/>
  <c r="U298"/>
  <c r="V298"/>
  <c r="O298"/>
  <c r="Q424"/>
  <c r="T424"/>
  <c r="R424"/>
  <c r="U424"/>
  <c r="O424"/>
  <c r="V424"/>
  <c r="S424"/>
  <c r="P424"/>
  <c r="P532"/>
  <c r="S532"/>
  <c r="Q532"/>
  <c r="T532"/>
  <c r="R532"/>
  <c r="U532"/>
  <c r="O532"/>
  <c r="V532"/>
  <c r="Q139" i="33"/>
  <c r="T139"/>
  <c r="R139"/>
  <c r="U139"/>
  <c r="V139"/>
  <c r="O139"/>
  <c r="W139" s="1"/>
  <c r="Z139" s="1"/>
  <c r="P139"/>
  <c r="S139"/>
  <c r="X139" s="1"/>
  <c r="Q241"/>
  <c r="T241"/>
  <c r="S241"/>
  <c r="O241"/>
  <c r="U241"/>
  <c r="P241"/>
  <c r="V241"/>
  <c r="R241"/>
  <c r="P334"/>
  <c r="S334"/>
  <c r="Q334"/>
  <c r="V334"/>
  <c r="R334"/>
  <c r="T334"/>
  <c r="O334"/>
  <c r="W334" s="1"/>
  <c r="Z334" s="1"/>
  <c r="U334"/>
  <c r="Q538"/>
  <c r="T538"/>
  <c r="R538"/>
  <c r="U538"/>
  <c r="O538"/>
  <c r="V538"/>
  <c r="P538"/>
  <c r="S538"/>
  <c r="X538" s="1"/>
  <c r="Q634"/>
  <c r="T634"/>
  <c r="R634"/>
  <c r="U634"/>
  <c r="O634"/>
  <c r="V634"/>
  <c r="P634"/>
  <c r="S634"/>
  <c r="X634" s="1"/>
  <c r="O703"/>
  <c r="V703"/>
  <c r="Q703"/>
  <c r="T703"/>
  <c r="P703"/>
  <c r="S703"/>
  <c r="R703"/>
  <c r="U703"/>
  <c r="O307" i="30"/>
  <c r="V307"/>
  <c r="P307"/>
  <c r="S307"/>
  <c r="Q307"/>
  <c r="T307"/>
  <c r="U307"/>
  <c r="R307"/>
  <c r="Q631"/>
  <c r="T631"/>
  <c r="O631"/>
  <c r="V631"/>
  <c r="P631"/>
  <c r="S631"/>
  <c r="R631"/>
  <c r="U631"/>
  <c r="O613"/>
  <c r="V613"/>
  <c r="Q613"/>
  <c r="T613"/>
  <c r="R613"/>
  <c r="U613"/>
  <c r="P613"/>
  <c r="S613"/>
  <c r="X613" s="1"/>
  <c r="Q235" i="33"/>
  <c r="T235"/>
  <c r="R235"/>
  <c r="U235"/>
  <c r="V235"/>
  <c r="O235"/>
  <c r="W235" s="1"/>
  <c r="Z235" s="1"/>
  <c r="P235"/>
  <c r="S235"/>
  <c r="X235" s="1"/>
  <c r="Q463"/>
  <c r="T463"/>
  <c r="R463"/>
  <c r="U463"/>
  <c r="O463"/>
  <c r="W463" s="1"/>
  <c r="Z463" s="1"/>
  <c r="V463"/>
  <c r="P463"/>
  <c r="S463"/>
  <c r="X463" s="1"/>
  <c r="P97" i="30"/>
  <c r="S97"/>
  <c r="Q97"/>
  <c r="T97"/>
  <c r="R97"/>
  <c r="U97"/>
  <c r="V97"/>
  <c r="O97"/>
  <c r="Q148"/>
  <c r="T148"/>
  <c r="R148"/>
  <c r="U148"/>
  <c r="O148"/>
  <c r="W148" s="1"/>
  <c r="Z148" s="1"/>
  <c r="V148"/>
  <c r="P148"/>
  <c r="S148"/>
  <c r="P421"/>
  <c r="S421"/>
  <c r="Q421"/>
  <c r="T421"/>
  <c r="R421"/>
  <c r="U421"/>
  <c r="O421"/>
  <c r="V421"/>
  <c r="P433"/>
  <c r="S433"/>
  <c r="Q433"/>
  <c r="T433"/>
  <c r="R433"/>
  <c r="U433"/>
  <c r="O433"/>
  <c r="V433"/>
  <c r="O142" i="33"/>
  <c r="V142"/>
  <c r="P142"/>
  <c r="S142"/>
  <c r="Q142"/>
  <c r="T142"/>
  <c r="R142"/>
  <c r="U142"/>
  <c r="O244"/>
  <c r="V244"/>
  <c r="P244"/>
  <c r="S244"/>
  <c r="R244"/>
  <c r="U244"/>
  <c r="Q244"/>
  <c r="T244"/>
  <c r="Q532"/>
  <c r="T532"/>
  <c r="R532"/>
  <c r="U532"/>
  <c r="O532"/>
  <c r="W532" s="1"/>
  <c r="Z532" s="1"/>
  <c r="V532"/>
  <c r="P532"/>
  <c r="S532"/>
  <c r="X532" s="1"/>
  <c r="Q580"/>
  <c r="T580"/>
  <c r="R580"/>
  <c r="U580"/>
  <c r="O580"/>
  <c r="W580" s="1"/>
  <c r="Z580" s="1"/>
  <c r="V580"/>
  <c r="P580"/>
  <c r="S580"/>
  <c r="X580" s="1"/>
  <c r="Q628"/>
  <c r="T628"/>
  <c r="R628"/>
  <c r="U628"/>
  <c r="O628"/>
  <c r="W628" s="1"/>
  <c r="Z628" s="1"/>
  <c r="V628"/>
  <c r="P628"/>
  <c r="S628"/>
  <c r="X628" s="1"/>
  <c r="Q676"/>
  <c r="T676"/>
  <c r="R676"/>
  <c r="U676"/>
  <c r="O676"/>
  <c r="W676" s="1"/>
  <c r="Z676" s="1"/>
  <c r="V676"/>
  <c r="P676"/>
  <c r="S676"/>
  <c r="X676" s="1"/>
  <c r="P19" i="30"/>
  <c r="S19"/>
  <c r="R19"/>
  <c r="U19"/>
  <c r="O19"/>
  <c r="Q19"/>
  <c r="T19"/>
  <c r="V19"/>
  <c r="M75" i="3"/>
  <c r="N75"/>
  <c r="Q412" i="30"/>
  <c r="T412"/>
  <c r="R412"/>
  <c r="U412"/>
  <c r="O412"/>
  <c r="V412"/>
  <c r="P412"/>
  <c r="S412"/>
  <c r="P616"/>
  <c r="S616"/>
  <c r="R616"/>
  <c r="U616"/>
  <c r="V616"/>
  <c r="O616"/>
  <c r="Q616"/>
  <c r="T616"/>
  <c r="R91"/>
  <c r="U91"/>
  <c r="O91"/>
  <c r="V91"/>
  <c r="P91"/>
  <c r="S91"/>
  <c r="T91"/>
  <c r="Q91"/>
  <c r="O94"/>
  <c r="V94"/>
  <c r="P94"/>
  <c r="S94"/>
  <c r="Q94"/>
  <c r="T94"/>
  <c r="U94"/>
  <c r="R94"/>
  <c r="O406"/>
  <c r="V406"/>
  <c r="P406"/>
  <c r="S406"/>
  <c r="Q406"/>
  <c r="T406"/>
  <c r="R406"/>
  <c r="U406"/>
  <c r="O625"/>
  <c r="V625"/>
  <c r="Q625"/>
  <c r="T625"/>
  <c r="P625"/>
  <c r="S625"/>
  <c r="R625"/>
  <c r="U625"/>
  <c r="O577" i="33"/>
  <c r="V577"/>
  <c r="P577"/>
  <c r="S577"/>
  <c r="Q577"/>
  <c r="T577"/>
  <c r="R577"/>
  <c r="U577"/>
  <c r="O454" i="30"/>
  <c r="V454"/>
  <c r="P454"/>
  <c r="S454"/>
  <c r="Q454"/>
  <c r="T454"/>
  <c r="R454"/>
  <c r="U454"/>
  <c r="R232"/>
  <c r="U232"/>
  <c r="O232"/>
  <c r="V232"/>
  <c r="P232"/>
  <c r="S232"/>
  <c r="Q232"/>
  <c r="T232"/>
  <c r="O283"/>
  <c r="V283"/>
  <c r="P283"/>
  <c r="S283"/>
  <c r="Q283"/>
  <c r="T283"/>
  <c r="U283"/>
  <c r="R283"/>
  <c r="O346"/>
  <c r="V346"/>
  <c r="P346"/>
  <c r="S346"/>
  <c r="Q346"/>
  <c r="T346"/>
  <c r="R346"/>
  <c r="U346"/>
  <c r="O334"/>
  <c r="V334"/>
  <c r="P334"/>
  <c r="S334"/>
  <c r="Q334"/>
  <c r="T334"/>
  <c r="U334"/>
  <c r="R334"/>
  <c r="O358"/>
  <c r="Q358"/>
  <c r="V358"/>
  <c r="R358"/>
  <c r="S358"/>
  <c r="T358"/>
  <c r="U358"/>
  <c r="P358"/>
  <c r="R463"/>
  <c r="U463"/>
  <c r="O463"/>
  <c r="V463"/>
  <c r="P463"/>
  <c r="S463"/>
  <c r="T463"/>
  <c r="Q463"/>
  <c r="O349" i="33"/>
  <c r="V349"/>
  <c r="P349"/>
  <c r="S349"/>
  <c r="Q349"/>
  <c r="T349"/>
  <c r="U349"/>
  <c r="R349"/>
  <c r="M36" i="3"/>
  <c r="N36"/>
  <c r="O661" i="33"/>
  <c r="V661"/>
  <c r="P661"/>
  <c r="S661"/>
  <c r="Q661"/>
  <c r="T661"/>
  <c r="R661"/>
  <c r="U661"/>
  <c r="O223" i="30"/>
  <c r="V223"/>
  <c r="P223"/>
  <c r="S223"/>
  <c r="Q223"/>
  <c r="T223"/>
  <c r="U223"/>
  <c r="R223"/>
  <c r="O442"/>
  <c r="V442"/>
  <c r="P442"/>
  <c r="S442"/>
  <c r="Q442"/>
  <c r="T442"/>
  <c r="R442"/>
  <c r="U442"/>
  <c r="O130" i="33"/>
  <c r="V130"/>
  <c r="P130"/>
  <c r="S130"/>
  <c r="Q130"/>
  <c r="T130"/>
  <c r="U130"/>
  <c r="R130"/>
  <c r="O484"/>
  <c r="V484"/>
  <c r="P484"/>
  <c r="S484"/>
  <c r="Q484"/>
  <c r="T484"/>
  <c r="U484"/>
  <c r="R484"/>
  <c r="N153" i="3"/>
  <c r="M153"/>
  <c r="P85" i="30"/>
  <c r="S85"/>
  <c r="Q85"/>
  <c r="T85"/>
  <c r="R85"/>
  <c r="U85"/>
  <c r="O85"/>
  <c r="V85"/>
  <c r="Q436"/>
  <c r="T436"/>
  <c r="R436"/>
  <c r="U436"/>
  <c r="O436"/>
  <c r="W436" s="1"/>
  <c r="Z436" s="1"/>
  <c r="V436"/>
  <c r="P436"/>
  <c r="S436"/>
  <c r="O64" i="33"/>
  <c r="V64"/>
  <c r="P64"/>
  <c r="S64"/>
  <c r="Q64"/>
  <c r="T64"/>
  <c r="R64"/>
  <c r="U64"/>
  <c r="M18" i="3"/>
  <c r="N18"/>
  <c r="O559" i="33"/>
  <c r="V559"/>
  <c r="P559"/>
  <c r="S559"/>
  <c r="Q559"/>
  <c r="T559"/>
  <c r="R559"/>
  <c r="U559"/>
  <c r="O190" i="30"/>
  <c r="V190"/>
  <c r="Q190"/>
  <c r="T190"/>
  <c r="P190"/>
  <c r="S190"/>
  <c r="R190"/>
  <c r="U190"/>
  <c r="R664"/>
  <c r="O664"/>
  <c r="V664"/>
  <c r="P664"/>
  <c r="S664"/>
  <c r="Q664"/>
  <c r="T664"/>
  <c r="U664"/>
  <c r="O256" i="33"/>
  <c r="V256"/>
  <c r="P256"/>
  <c r="S256"/>
  <c r="R256"/>
  <c r="U256"/>
  <c r="T256"/>
  <c r="Q256"/>
  <c r="R343" i="30"/>
  <c r="U343"/>
  <c r="O343"/>
  <c r="V343"/>
  <c r="P343"/>
  <c r="S343"/>
  <c r="T343"/>
  <c r="Q343"/>
  <c r="R490"/>
  <c r="U490"/>
  <c r="O490"/>
  <c r="V490"/>
  <c r="P490"/>
  <c r="S490"/>
  <c r="T490"/>
  <c r="Q490"/>
  <c r="P280" i="33"/>
  <c r="S280"/>
  <c r="R280"/>
  <c r="T280"/>
  <c r="O280"/>
  <c r="U280"/>
  <c r="Q280"/>
  <c r="V280"/>
  <c r="Q133" i="30"/>
  <c r="S133"/>
  <c r="R133"/>
  <c r="T133"/>
  <c r="O133"/>
  <c r="U133"/>
  <c r="V133"/>
  <c r="P133"/>
  <c r="R187"/>
  <c r="U187"/>
  <c r="P187"/>
  <c r="S187"/>
  <c r="O187"/>
  <c r="Q187"/>
  <c r="T187"/>
  <c r="V187"/>
  <c r="R38" i="33"/>
  <c r="S38"/>
  <c r="O38"/>
  <c r="T38"/>
  <c r="P38"/>
  <c r="U38"/>
  <c r="Q38"/>
  <c r="V38"/>
  <c r="R292" i="30"/>
  <c r="U292"/>
  <c r="O292"/>
  <c r="V292"/>
  <c r="P292"/>
  <c r="S292"/>
  <c r="T292"/>
  <c r="Q292"/>
  <c r="R415"/>
  <c r="U415"/>
  <c r="O415"/>
  <c r="V415"/>
  <c r="P415"/>
  <c r="S415"/>
  <c r="T415"/>
  <c r="Q415"/>
  <c r="O70" i="33"/>
  <c r="V70"/>
  <c r="P70"/>
  <c r="S70"/>
  <c r="Q70"/>
  <c r="T70"/>
  <c r="U70"/>
  <c r="R70"/>
  <c r="O106"/>
  <c r="V106"/>
  <c r="P106"/>
  <c r="S106"/>
  <c r="Q106"/>
  <c r="T106"/>
  <c r="R106"/>
  <c r="U106"/>
  <c r="O541"/>
  <c r="V541"/>
  <c r="P541"/>
  <c r="S541"/>
  <c r="Q541"/>
  <c r="T541"/>
  <c r="R541"/>
  <c r="U541"/>
  <c r="O637"/>
  <c r="V637"/>
  <c r="P637"/>
  <c r="S637"/>
  <c r="Q637"/>
  <c r="T637"/>
  <c r="R637"/>
  <c r="U637"/>
  <c r="O10" i="30"/>
  <c r="V10"/>
  <c r="P10"/>
  <c r="S10"/>
  <c r="Q10"/>
  <c r="T10"/>
  <c r="R10"/>
  <c r="U10"/>
  <c r="O70"/>
  <c r="V70"/>
  <c r="P70"/>
  <c r="S70"/>
  <c r="Q70"/>
  <c r="T70"/>
  <c r="U70"/>
  <c r="R70"/>
  <c r="O370"/>
  <c r="V370"/>
  <c r="P370"/>
  <c r="S370"/>
  <c r="Q370"/>
  <c r="T370"/>
  <c r="R370"/>
  <c r="U370"/>
  <c r="O589"/>
  <c r="V589"/>
  <c r="Q589"/>
  <c r="T589"/>
  <c r="R589"/>
  <c r="U589"/>
  <c r="P589"/>
  <c r="S589"/>
  <c r="X589" s="1"/>
  <c r="O82" i="33"/>
  <c r="V82"/>
  <c r="P82"/>
  <c r="S82"/>
  <c r="Q82"/>
  <c r="T82"/>
  <c r="R82"/>
  <c r="U82"/>
  <c r="O355"/>
  <c r="V355"/>
  <c r="P355"/>
  <c r="S355"/>
  <c r="Q355"/>
  <c r="T355"/>
  <c r="U355"/>
  <c r="R355"/>
  <c r="O448"/>
  <c r="V448"/>
  <c r="P448"/>
  <c r="S448"/>
  <c r="Q448"/>
  <c r="T448"/>
  <c r="U448"/>
  <c r="R448"/>
  <c r="O529"/>
  <c r="V529"/>
  <c r="P529"/>
  <c r="S529"/>
  <c r="Q529"/>
  <c r="T529"/>
  <c r="R529"/>
  <c r="U529"/>
  <c r="Q484" i="30"/>
  <c r="T484"/>
  <c r="R484"/>
  <c r="U484"/>
  <c r="O484"/>
  <c r="V484"/>
  <c r="S484"/>
  <c r="P484"/>
  <c r="Q313"/>
  <c r="T313"/>
  <c r="R313"/>
  <c r="U313"/>
  <c r="O313"/>
  <c r="V313"/>
  <c r="P313"/>
  <c r="S313"/>
  <c r="O460" i="33"/>
  <c r="V460"/>
  <c r="P460"/>
  <c r="S460"/>
  <c r="Q460"/>
  <c r="T460"/>
  <c r="U460"/>
  <c r="R460"/>
  <c r="O406"/>
  <c r="V406"/>
  <c r="P406"/>
  <c r="S406"/>
  <c r="Q406"/>
  <c r="T406"/>
  <c r="U406"/>
  <c r="R406"/>
  <c r="O106" i="30"/>
  <c r="V106"/>
  <c r="P106"/>
  <c r="S106"/>
  <c r="Q106"/>
  <c r="T106"/>
  <c r="R106"/>
  <c r="U106"/>
  <c r="O235"/>
  <c r="V235"/>
  <c r="P235"/>
  <c r="S235"/>
  <c r="Q235"/>
  <c r="T235"/>
  <c r="U235"/>
  <c r="R235"/>
  <c r="Q547"/>
  <c r="T547"/>
  <c r="O547"/>
  <c r="V547"/>
  <c r="P547"/>
  <c r="S547"/>
  <c r="R547"/>
  <c r="U547"/>
  <c r="O478"/>
  <c r="V478"/>
  <c r="P478"/>
  <c r="S478"/>
  <c r="Q478"/>
  <c r="T478"/>
  <c r="R478"/>
  <c r="U478"/>
  <c r="Q29" i="33"/>
  <c r="V29"/>
  <c r="R29"/>
  <c r="S29"/>
  <c r="O29"/>
  <c r="T29"/>
  <c r="P29"/>
  <c r="U29"/>
  <c r="Q196"/>
  <c r="T196"/>
  <c r="R196"/>
  <c r="S196"/>
  <c r="O196"/>
  <c r="U196"/>
  <c r="P196"/>
  <c r="V196"/>
  <c r="R316" i="30"/>
  <c r="U316"/>
  <c r="O316"/>
  <c r="V316"/>
  <c r="P316"/>
  <c r="S316"/>
  <c r="T316"/>
  <c r="Q316"/>
  <c r="R355"/>
  <c r="U355"/>
  <c r="O355"/>
  <c r="V355"/>
  <c r="P355"/>
  <c r="S355"/>
  <c r="Q355"/>
  <c r="T355"/>
  <c r="W208" i="33"/>
  <c r="Z208" s="1"/>
  <c r="P310"/>
  <c r="S310"/>
  <c r="Q310"/>
  <c r="V310"/>
  <c r="R310"/>
  <c r="T310"/>
  <c r="O310"/>
  <c r="W310" s="1"/>
  <c r="Z310" s="1"/>
  <c r="U310"/>
  <c r="M19" i="6"/>
  <c r="N19"/>
  <c r="P400" i="33"/>
  <c r="S400"/>
  <c r="R400"/>
  <c r="U400"/>
  <c r="Q400"/>
  <c r="T400"/>
  <c r="V400"/>
  <c r="O400"/>
  <c r="W400" s="1"/>
  <c r="Z400" s="1"/>
  <c r="R307"/>
  <c r="U307"/>
  <c r="O307"/>
  <c r="T307"/>
  <c r="P307"/>
  <c r="V307"/>
  <c r="Q307"/>
  <c r="S307"/>
  <c r="X307" s="1"/>
  <c r="R295"/>
  <c r="U295"/>
  <c r="Q295"/>
  <c r="S295"/>
  <c r="X295" s="1"/>
  <c r="O295"/>
  <c r="T295"/>
  <c r="V295"/>
  <c r="P295"/>
  <c r="R79" i="30"/>
  <c r="U79"/>
  <c r="O79"/>
  <c r="V79"/>
  <c r="P79"/>
  <c r="S79"/>
  <c r="Q79"/>
  <c r="T79"/>
  <c r="P394" i="33"/>
  <c r="S394"/>
  <c r="R394"/>
  <c r="U394"/>
  <c r="O394"/>
  <c r="Q394"/>
  <c r="T394"/>
  <c r="V394"/>
  <c r="R550" i="30"/>
  <c r="U550"/>
  <c r="P550"/>
  <c r="S550"/>
  <c r="O550"/>
  <c r="Q550"/>
  <c r="T550"/>
  <c r="V550"/>
  <c r="R55" i="33"/>
  <c r="U55"/>
  <c r="O55"/>
  <c r="V55"/>
  <c r="P55"/>
  <c r="S55"/>
  <c r="Q55"/>
  <c r="T55"/>
  <c r="R139" i="30"/>
  <c r="U139"/>
  <c r="O139"/>
  <c r="V139"/>
  <c r="P139"/>
  <c r="S139"/>
  <c r="Q139"/>
  <c r="T139"/>
  <c r="R598"/>
  <c r="U598"/>
  <c r="P598"/>
  <c r="S598"/>
  <c r="O598"/>
  <c r="Q598"/>
  <c r="T598"/>
  <c r="V598"/>
  <c r="W232" i="33"/>
  <c r="Z232" s="1"/>
  <c r="P328" i="30"/>
  <c r="S328"/>
  <c r="R328"/>
  <c r="U328"/>
  <c r="Q328"/>
  <c r="T328"/>
  <c r="V328"/>
  <c r="O328"/>
  <c r="R562"/>
  <c r="U562"/>
  <c r="P562"/>
  <c r="S562"/>
  <c r="Q562"/>
  <c r="T562"/>
  <c r="V562"/>
  <c r="O562"/>
  <c r="P322" i="33"/>
  <c r="S322"/>
  <c r="T322"/>
  <c r="O322"/>
  <c r="U322"/>
  <c r="Q322"/>
  <c r="V322"/>
  <c r="R322"/>
  <c r="R397"/>
  <c r="U397"/>
  <c r="P397"/>
  <c r="S397"/>
  <c r="O397"/>
  <c r="W397" s="1"/>
  <c r="Z397" s="1"/>
  <c r="Q397"/>
  <c r="T397"/>
  <c r="V397"/>
  <c r="R337"/>
  <c r="U337"/>
  <c r="S337"/>
  <c r="O337"/>
  <c r="T337"/>
  <c r="P337"/>
  <c r="V337"/>
  <c r="Q337"/>
  <c r="R331"/>
  <c r="U331"/>
  <c r="O331"/>
  <c r="T331"/>
  <c r="P331"/>
  <c r="V331"/>
  <c r="Q331"/>
  <c r="S331"/>
  <c r="X331" s="1"/>
  <c r="R196" i="30"/>
  <c r="U196"/>
  <c r="O196"/>
  <c r="V196"/>
  <c r="P196"/>
  <c r="S196"/>
  <c r="T196"/>
  <c r="Q196"/>
  <c r="R574"/>
  <c r="U574"/>
  <c r="P574"/>
  <c r="S574"/>
  <c r="O574"/>
  <c r="Q574"/>
  <c r="T574"/>
  <c r="V574"/>
  <c r="R538"/>
  <c r="U538"/>
  <c r="P538"/>
  <c r="S538"/>
  <c r="Q538"/>
  <c r="T538"/>
  <c r="V538"/>
  <c r="O538"/>
  <c r="R103"/>
  <c r="U103"/>
  <c r="O103"/>
  <c r="V103"/>
  <c r="P103"/>
  <c r="S103"/>
  <c r="Q103"/>
  <c r="T103"/>
  <c r="O517" i="33"/>
  <c r="V517"/>
  <c r="P517"/>
  <c r="S517"/>
  <c r="Q517"/>
  <c r="T517"/>
  <c r="R517"/>
  <c r="U517"/>
  <c r="O178" i="30"/>
  <c r="V178"/>
  <c r="Q178"/>
  <c r="T178"/>
  <c r="P178"/>
  <c r="S178"/>
  <c r="U178"/>
  <c r="R178"/>
  <c r="Q595"/>
  <c r="T595"/>
  <c r="O595"/>
  <c r="V595"/>
  <c r="P595"/>
  <c r="S595"/>
  <c r="R595"/>
  <c r="U595"/>
  <c r="O601"/>
  <c r="V601"/>
  <c r="Q601"/>
  <c r="T601"/>
  <c r="P601"/>
  <c r="S601"/>
  <c r="R601"/>
  <c r="U601"/>
  <c r="O430" i="33"/>
  <c r="V430"/>
  <c r="P430"/>
  <c r="S430"/>
  <c r="Q430"/>
  <c r="T430"/>
  <c r="R430"/>
  <c r="U430"/>
  <c r="O625"/>
  <c r="V625"/>
  <c r="P625"/>
  <c r="S625"/>
  <c r="Q625"/>
  <c r="T625"/>
  <c r="R625"/>
  <c r="U625"/>
  <c r="P40" i="30"/>
  <c r="S40"/>
  <c r="Q40"/>
  <c r="T40"/>
  <c r="R40"/>
  <c r="U40"/>
  <c r="O40"/>
  <c r="V40"/>
  <c r="P226"/>
  <c r="S226"/>
  <c r="Q226"/>
  <c r="T226"/>
  <c r="R226"/>
  <c r="U226"/>
  <c r="O226"/>
  <c r="V226"/>
  <c r="Q706" i="33"/>
  <c r="T706"/>
  <c r="O706"/>
  <c r="V706"/>
  <c r="P706"/>
  <c r="S706"/>
  <c r="R706"/>
  <c r="U706"/>
  <c r="O466" i="30"/>
  <c r="V466"/>
  <c r="P466"/>
  <c r="S466"/>
  <c r="Q466"/>
  <c r="T466"/>
  <c r="R466"/>
  <c r="U466"/>
  <c r="O76" i="33"/>
  <c r="V76"/>
  <c r="P76"/>
  <c r="S76"/>
  <c r="Q76"/>
  <c r="T76"/>
  <c r="U76"/>
  <c r="R76"/>
  <c r="M15" i="3"/>
  <c r="N15"/>
  <c r="M78"/>
  <c r="N78"/>
  <c r="R268" i="30"/>
  <c r="U268"/>
  <c r="O268"/>
  <c r="V268"/>
  <c r="P268"/>
  <c r="S268"/>
  <c r="T268"/>
  <c r="Q268"/>
  <c r="M96" i="3"/>
  <c r="N96"/>
  <c r="M21"/>
  <c r="N21"/>
  <c r="R586" i="30"/>
  <c r="U586"/>
  <c r="P586"/>
  <c r="S586"/>
  <c r="X586" s="1"/>
  <c r="Q586"/>
  <c r="T586"/>
  <c r="V586"/>
  <c r="O586"/>
  <c r="O193" i="33"/>
  <c r="V193"/>
  <c r="T193"/>
  <c r="P193"/>
  <c r="U193"/>
  <c r="Q193"/>
  <c r="R193"/>
  <c r="S193"/>
  <c r="X193" s="1"/>
  <c r="O169"/>
  <c r="V169"/>
  <c r="P169"/>
  <c r="S169"/>
  <c r="Q169"/>
  <c r="T169"/>
  <c r="R169"/>
  <c r="U169"/>
  <c r="N144" i="3"/>
  <c r="M144"/>
  <c r="R439" i="30"/>
  <c r="U439"/>
  <c r="O439"/>
  <c r="V439"/>
  <c r="P439"/>
  <c r="S439"/>
  <c r="T439"/>
  <c r="Q439"/>
  <c r="M72" i="3"/>
  <c r="N72"/>
  <c r="M66"/>
  <c r="N66"/>
  <c r="M30"/>
  <c r="N30"/>
  <c r="Q103" i="33"/>
  <c r="T103"/>
  <c r="R103"/>
  <c r="U103"/>
  <c r="O103"/>
  <c r="P103"/>
  <c r="S103"/>
  <c r="V103"/>
  <c r="Q481"/>
  <c r="T481"/>
  <c r="R481"/>
  <c r="U481"/>
  <c r="O481"/>
  <c r="W481" s="1"/>
  <c r="Z481" s="1"/>
  <c r="V481"/>
  <c r="P481"/>
  <c r="S481"/>
  <c r="X481" s="1"/>
  <c r="O667"/>
  <c r="V667"/>
  <c r="P667"/>
  <c r="S667"/>
  <c r="Q667"/>
  <c r="T667"/>
  <c r="R667"/>
  <c r="U667"/>
  <c r="P445" i="30"/>
  <c r="S445"/>
  <c r="Q445"/>
  <c r="T445"/>
  <c r="R445"/>
  <c r="U445"/>
  <c r="O445"/>
  <c r="V445"/>
  <c r="P361"/>
  <c r="S361"/>
  <c r="Q361"/>
  <c r="T361"/>
  <c r="R361"/>
  <c r="U361"/>
  <c r="V361"/>
  <c r="O361"/>
  <c r="W361" s="1"/>
  <c r="Z361" s="1"/>
  <c r="O274" i="33"/>
  <c r="V274"/>
  <c r="P274"/>
  <c r="S274"/>
  <c r="Q274"/>
  <c r="T274"/>
  <c r="R274"/>
  <c r="U274"/>
  <c r="Q550"/>
  <c r="T550"/>
  <c r="R550"/>
  <c r="U550"/>
  <c r="O550"/>
  <c r="W550" s="1"/>
  <c r="Z550" s="1"/>
  <c r="V550"/>
  <c r="P550"/>
  <c r="S550"/>
  <c r="X550" s="1"/>
  <c r="Q646"/>
  <c r="T646"/>
  <c r="R646"/>
  <c r="U646"/>
  <c r="O646"/>
  <c r="W646" s="1"/>
  <c r="Z646" s="1"/>
  <c r="V646"/>
  <c r="P646"/>
  <c r="S646"/>
  <c r="X646" s="1"/>
  <c r="O13" i="6"/>
  <c r="T13"/>
  <c r="P13"/>
  <c r="U13"/>
  <c r="Q13"/>
  <c r="V13"/>
  <c r="R13"/>
  <c r="S13"/>
  <c r="O130" i="30"/>
  <c r="V130"/>
  <c r="P130"/>
  <c r="S130"/>
  <c r="Q130"/>
  <c r="T130"/>
  <c r="R130"/>
  <c r="U130"/>
  <c r="Q619"/>
  <c r="T619"/>
  <c r="O619"/>
  <c r="V619"/>
  <c r="P619"/>
  <c r="S619"/>
  <c r="R619"/>
  <c r="U619"/>
  <c r="R514"/>
  <c r="U514"/>
  <c r="O514"/>
  <c r="V514"/>
  <c r="P514"/>
  <c r="S514"/>
  <c r="T514"/>
  <c r="Q514"/>
  <c r="P41" i="33"/>
  <c r="U41"/>
  <c r="Q41"/>
  <c r="V41"/>
  <c r="R41"/>
  <c r="S41"/>
  <c r="O41"/>
  <c r="T41"/>
  <c r="Q79"/>
  <c r="T79"/>
  <c r="R79"/>
  <c r="U79"/>
  <c r="O79"/>
  <c r="V79"/>
  <c r="S79"/>
  <c r="P79"/>
  <c r="Q475"/>
  <c r="T475"/>
  <c r="R475"/>
  <c r="U475"/>
  <c r="O475"/>
  <c r="W475" s="1"/>
  <c r="Z475" s="1"/>
  <c r="V475"/>
  <c r="P475"/>
  <c r="S475"/>
  <c r="X475" s="1"/>
  <c r="O697"/>
  <c r="V697"/>
  <c r="P697"/>
  <c r="S697"/>
  <c r="Q697"/>
  <c r="T697"/>
  <c r="R697"/>
  <c r="U697"/>
  <c r="Q352" i="30"/>
  <c r="T352"/>
  <c r="R352"/>
  <c r="U352"/>
  <c r="O352"/>
  <c r="V352"/>
  <c r="S352"/>
  <c r="P352"/>
  <c r="P385"/>
  <c r="S385"/>
  <c r="Q385"/>
  <c r="T385"/>
  <c r="R385"/>
  <c r="U385"/>
  <c r="V385"/>
  <c r="O385"/>
  <c r="W385" s="1"/>
  <c r="Z385" s="1"/>
  <c r="Q448"/>
  <c r="T448"/>
  <c r="R448"/>
  <c r="U448"/>
  <c r="O448"/>
  <c r="V448"/>
  <c r="S448"/>
  <c r="P448"/>
  <c r="Q115" i="33"/>
  <c r="T115"/>
  <c r="R115"/>
  <c r="U115"/>
  <c r="V115"/>
  <c r="O115"/>
  <c r="W115" s="1"/>
  <c r="Z115" s="1"/>
  <c r="P115"/>
  <c r="S115"/>
  <c r="X115" s="1"/>
  <c r="Q121"/>
  <c r="T121"/>
  <c r="R121"/>
  <c r="U121"/>
  <c r="O121"/>
  <c r="P121"/>
  <c r="S121"/>
  <c r="V121"/>
  <c r="Q271"/>
  <c r="T271"/>
  <c r="R271"/>
  <c r="U271"/>
  <c r="O271"/>
  <c r="P271"/>
  <c r="S271"/>
  <c r="V271"/>
  <c r="X208"/>
  <c r="X391"/>
  <c r="O250"/>
  <c r="V250"/>
  <c r="P250"/>
  <c r="S250"/>
  <c r="Q250"/>
  <c r="T250"/>
  <c r="R250"/>
  <c r="U250"/>
  <c r="Q364" i="30"/>
  <c r="T364"/>
  <c r="R364"/>
  <c r="U364"/>
  <c r="O364"/>
  <c r="V364"/>
  <c r="P364"/>
  <c r="S364"/>
  <c r="Q91" i="33"/>
  <c r="T91"/>
  <c r="O91"/>
  <c r="U91"/>
  <c r="P91"/>
  <c r="V91"/>
  <c r="S91"/>
  <c r="R91"/>
  <c r="O187"/>
  <c r="V187"/>
  <c r="P187"/>
  <c r="S187"/>
  <c r="Q187"/>
  <c r="T187"/>
  <c r="U187"/>
  <c r="R187"/>
  <c r="Q493"/>
  <c r="T493"/>
  <c r="R493"/>
  <c r="U493"/>
  <c r="O493"/>
  <c r="W493" s="1"/>
  <c r="Z493" s="1"/>
  <c r="V493"/>
  <c r="P493"/>
  <c r="S493"/>
  <c r="X493" s="1"/>
  <c r="O505"/>
  <c r="V505"/>
  <c r="P505"/>
  <c r="S505"/>
  <c r="Q505"/>
  <c r="T505"/>
  <c r="R505"/>
  <c r="U505"/>
  <c r="O691"/>
  <c r="V691"/>
  <c r="P691"/>
  <c r="S691"/>
  <c r="Q691"/>
  <c r="T691"/>
  <c r="R691"/>
  <c r="U691"/>
  <c r="O553"/>
  <c r="V553"/>
  <c r="P553"/>
  <c r="S553"/>
  <c r="Q553"/>
  <c r="T553"/>
  <c r="R553"/>
  <c r="U553"/>
  <c r="Q88" i="30"/>
  <c r="T88"/>
  <c r="R88"/>
  <c r="U88"/>
  <c r="O88"/>
  <c r="V88"/>
  <c r="P88"/>
  <c r="S88"/>
  <c r="P397"/>
  <c r="S397"/>
  <c r="Q397"/>
  <c r="T397"/>
  <c r="R397"/>
  <c r="U397"/>
  <c r="O397"/>
  <c r="V397"/>
  <c r="P646"/>
  <c r="S646"/>
  <c r="Q646"/>
  <c r="T646"/>
  <c r="R646"/>
  <c r="U646"/>
  <c r="O646"/>
  <c r="V646"/>
  <c r="O26" i="33"/>
  <c r="T26"/>
  <c r="P26"/>
  <c r="U26"/>
  <c r="Q26"/>
  <c r="V26"/>
  <c r="S26"/>
  <c r="R26"/>
  <c r="O112"/>
  <c r="V112"/>
  <c r="P112"/>
  <c r="S112"/>
  <c r="Q112"/>
  <c r="T112"/>
  <c r="R112"/>
  <c r="U112"/>
  <c r="Q259"/>
  <c r="T259"/>
  <c r="R259"/>
  <c r="U259"/>
  <c r="O259"/>
  <c r="P259"/>
  <c r="S259"/>
  <c r="V259"/>
  <c r="Q562"/>
  <c r="T562"/>
  <c r="R562"/>
  <c r="U562"/>
  <c r="O562"/>
  <c r="V562"/>
  <c r="P562"/>
  <c r="S562"/>
  <c r="X562" s="1"/>
  <c r="Q658"/>
  <c r="T658"/>
  <c r="R658"/>
  <c r="U658"/>
  <c r="O658"/>
  <c r="V658"/>
  <c r="P658"/>
  <c r="S658"/>
  <c r="X658" s="1"/>
  <c r="Q43" i="30"/>
  <c r="T43"/>
  <c r="R43"/>
  <c r="U43"/>
  <c r="O43"/>
  <c r="V43"/>
  <c r="P43"/>
  <c r="S43"/>
  <c r="X43" s="1"/>
  <c r="P568"/>
  <c r="S568"/>
  <c r="R568"/>
  <c r="U568"/>
  <c r="V568"/>
  <c r="O568"/>
  <c r="Q568"/>
  <c r="T568"/>
  <c r="O529"/>
  <c r="V529"/>
  <c r="P529"/>
  <c r="S529"/>
  <c r="Q529"/>
  <c r="T529"/>
  <c r="R529"/>
  <c r="U529"/>
  <c r="Q223" i="33"/>
  <c r="T223"/>
  <c r="R223"/>
  <c r="U223"/>
  <c r="O223"/>
  <c r="P223"/>
  <c r="S223"/>
  <c r="V223"/>
  <c r="Q487"/>
  <c r="T487"/>
  <c r="R487"/>
  <c r="U487"/>
  <c r="O487"/>
  <c r="W487" s="1"/>
  <c r="Z487" s="1"/>
  <c r="V487"/>
  <c r="P487"/>
  <c r="S487"/>
  <c r="X487" s="1"/>
  <c r="P145" i="30"/>
  <c r="S145"/>
  <c r="Q145"/>
  <c r="T145"/>
  <c r="R145"/>
  <c r="U145"/>
  <c r="V145"/>
  <c r="O145"/>
  <c r="P337"/>
  <c r="S337"/>
  <c r="Q337"/>
  <c r="T337"/>
  <c r="R337"/>
  <c r="U337"/>
  <c r="V337"/>
  <c r="O337"/>
  <c r="W337" s="1"/>
  <c r="Z337" s="1"/>
  <c r="Q178" i="33"/>
  <c r="T178"/>
  <c r="R178"/>
  <c r="U178"/>
  <c r="O178"/>
  <c r="P178"/>
  <c r="S178"/>
  <c r="V178"/>
  <c r="P382"/>
  <c r="S382"/>
  <c r="Q382"/>
  <c r="T382"/>
  <c r="R382"/>
  <c r="U382"/>
  <c r="V382"/>
  <c r="O382"/>
  <c r="W382" s="1"/>
  <c r="Z382" s="1"/>
  <c r="O478"/>
  <c r="V478"/>
  <c r="P478"/>
  <c r="S478"/>
  <c r="X478" s="1"/>
  <c r="Q478"/>
  <c r="T478"/>
  <c r="U478"/>
  <c r="R478"/>
  <c r="Q544"/>
  <c r="T544"/>
  <c r="R544"/>
  <c r="U544"/>
  <c r="O544"/>
  <c r="W544" s="1"/>
  <c r="Z544" s="1"/>
  <c r="V544"/>
  <c r="P544"/>
  <c r="S544"/>
  <c r="X544" s="1"/>
  <c r="Q592"/>
  <c r="T592"/>
  <c r="R592"/>
  <c r="U592"/>
  <c r="O592"/>
  <c r="W592" s="1"/>
  <c r="Z592" s="1"/>
  <c r="V592"/>
  <c r="P592"/>
  <c r="S592"/>
  <c r="X592" s="1"/>
  <c r="Q640"/>
  <c r="T640"/>
  <c r="R640"/>
  <c r="U640"/>
  <c r="O640"/>
  <c r="W640" s="1"/>
  <c r="Z640" s="1"/>
  <c r="V640"/>
  <c r="P640"/>
  <c r="S640"/>
  <c r="X640" s="1"/>
  <c r="Q688"/>
  <c r="T688"/>
  <c r="R688"/>
  <c r="U688"/>
  <c r="O688"/>
  <c r="W688" s="1"/>
  <c r="Z688" s="1"/>
  <c r="V688"/>
  <c r="P688"/>
  <c r="S688"/>
  <c r="X688" s="1"/>
  <c r="Q460" i="30"/>
  <c r="T460"/>
  <c r="R460"/>
  <c r="U460"/>
  <c r="O460"/>
  <c r="V460"/>
  <c r="P460"/>
  <c r="S460"/>
  <c r="Q61" i="33"/>
  <c r="T61"/>
  <c r="R61"/>
  <c r="U61"/>
  <c r="O61"/>
  <c r="V61"/>
  <c r="P61"/>
  <c r="S61"/>
  <c r="X61" s="1"/>
  <c r="Q184"/>
  <c r="T184"/>
  <c r="R184"/>
  <c r="U184"/>
  <c r="P184"/>
  <c r="S184"/>
  <c r="V184"/>
  <c r="O184"/>
  <c r="Q457"/>
  <c r="T457"/>
  <c r="R457"/>
  <c r="U457"/>
  <c r="O457"/>
  <c r="V457"/>
  <c r="P457"/>
  <c r="S457"/>
  <c r="X457" s="1"/>
  <c r="O523"/>
  <c r="V523"/>
  <c r="P523"/>
  <c r="S523"/>
  <c r="Q523"/>
  <c r="T523"/>
  <c r="R523"/>
  <c r="U523"/>
  <c r="O649"/>
  <c r="V649"/>
  <c r="P649"/>
  <c r="S649"/>
  <c r="Q649"/>
  <c r="T649"/>
  <c r="R649"/>
  <c r="U649"/>
  <c r="P349" i="30"/>
  <c r="S349"/>
  <c r="Q349"/>
  <c r="T349"/>
  <c r="R349"/>
  <c r="U349"/>
  <c r="V349"/>
  <c r="O349"/>
  <c r="P457"/>
  <c r="S457"/>
  <c r="Q457"/>
  <c r="T457"/>
  <c r="R457"/>
  <c r="U457"/>
  <c r="O457"/>
  <c r="W457" s="1"/>
  <c r="Z457" s="1"/>
  <c r="V457"/>
  <c r="Q649"/>
  <c r="T649"/>
  <c r="R649"/>
  <c r="U649"/>
  <c r="O649"/>
  <c r="V649"/>
  <c r="P649"/>
  <c r="S649"/>
  <c r="X649" s="1"/>
  <c r="O136" i="33"/>
  <c r="V136"/>
  <c r="P136"/>
  <c r="S136"/>
  <c r="Q136"/>
  <c r="T136"/>
  <c r="R136"/>
  <c r="U136"/>
  <c r="Q433"/>
  <c r="T433"/>
  <c r="R433"/>
  <c r="U433"/>
  <c r="O433"/>
  <c r="V433"/>
  <c r="P433"/>
  <c r="S433"/>
  <c r="X433" s="1"/>
  <c r="P316"/>
  <c r="S316"/>
  <c r="O316"/>
  <c r="U316"/>
  <c r="Q316"/>
  <c r="V316"/>
  <c r="R316"/>
  <c r="T316"/>
  <c r="Q574"/>
  <c r="T574"/>
  <c r="R574"/>
  <c r="U574"/>
  <c r="O574"/>
  <c r="V574"/>
  <c r="P574"/>
  <c r="S574"/>
  <c r="X574" s="1"/>
  <c r="Q670"/>
  <c r="T670"/>
  <c r="R670"/>
  <c r="U670"/>
  <c r="O670"/>
  <c r="V670"/>
  <c r="P670"/>
  <c r="S670"/>
  <c r="X670" s="1"/>
  <c r="O679"/>
  <c r="V679"/>
  <c r="P679"/>
  <c r="S679"/>
  <c r="Q679"/>
  <c r="T679"/>
  <c r="R679"/>
  <c r="U679"/>
  <c r="R115" i="30"/>
  <c r="U115"/>
  <c r="O115"/>
  <c r="V115"/>
  <c r="P115"/>
  <c r="S115"/>
  <c r="T115"/>
  <c r="Q115"/>
  <c r="Q607"/>
  <c r="T607"/>
  <c r="O607"/>
  <c r="V607"/>
  <c r="P607"/>
  <c r="S607"/>
  <c r="R607"/>
  <c r="U607"/>
  <c r="Q202" i="33"/>
  <c r="T202"/>
  <c r="P202"/>
  <c r="V202"/>
  <c r="R202"/>
  <c r="S202"/>
  <c r="U202"/>
  <c r="O202"/>
  <c r="Q160" i="30"/>
  <c r="T160"/>
  <c r="R160"/>
  <c r="U160"/>
  <c r="O160"/>
  <c r="V160"/>
  <c r="S160"/>
  <c r="P160"/>
  <c r="P214"/>
  <c r="S214"/>
  <c r="Q214"/>
  <c r="T214"/>
  <c r="R214"/>
  <c r="U214"/>
  <c r="V214"/>
  <c r="O214"/>
  <c r="P469"/>
  <c r="S469"/>
  <c r="Q469"/>
  <c r="T469"/>
  <c r="R469"/>
  <c r="U469"/>
  <c r="O469"/>
  <c r="V469"/>
  <c r="P496"/>
  <c r="S496"/>
  <c r="Q496"/>
  <c r="T496"/>
  <c r="R496"/>
  <c r="U496"/>
  <c r="V496"/>
  <c r="O496"/>
  <c r="O20" i="33"/>
  <c r="T20"/>
  <c r="P20"/>
  <c r="U20"/>
  <c r="Q20"/>
  <c r="V20"/>
  <c r="S20"/>
  <c r="X20" s="1"/>
  <c r="R20"/>
  <c r="Q154"/>
  <c r="T154"/>
  <c r="R154"/>
  <c r="U154"/>
  <c r="V154"/>
  <c r="O154"/>
  <c r="P154"/>
  <c r="S154"/>
  <c r="Q277"/>
  <c r="T277"/>
  <c r="R277"/>
  <c r="U277"/>
  <c r="V277"/>
  <c r="O277"/>
  <c r="P277"/>
  <c r="S277"/>
  <c r="X232"/>
  <c r="Q499"/>
  <c r="T499"/>
  <c r="S499"/>
  <c r="O499"/>
  <c r="U499"/>
  <c r="P499"/>
  <c r="V499"/>
  <c r="R499"/>
  <c r="P109" i="30"/>
  <c r="S109"/>
  <c r="Q109"/>
  <c r="T109"/>
  <c r="R109"/>
  <c r="U109"/>
  <c r="O109"/>
  <c r="V109"/>
  <c r="Q76"/>
  <c r="T76"/>
  <c r="R76"/>
  <c r="U76"/>
  <c r="O76"/>
  <c r="V76"/>
  <c r="S76"/>
  <c r="P76"/>
  <c r="P250"/>
  <c r="S250"/>
  <c r="Q250"/>
  <c r="T250"/>
  <c r="R250"/>
  <c r="U250"/>
  <c r="O250"/>
  <c r="V250"/>
  <c r="Q241"/>
  <c r="T241"/>
  <c r="R241"/>
  <c r="U241"/>
  <c r="O241"/>
  <c r="V241"/>
  <c r="P241"/>
  <c r="S241"/>
  <c r="Q535"/>
  <c r="T535"/>
  <c r="O535"/>
  <c r="V535"/>
  <c r="P535"/>
  <c r="S535"/>
  <c r="R535"/>
  <c r="U535"/>
  <c r="Q97" i="33"/>
  <c r="T97"/>
  <c r="S97"/>
  <c r="O97"/>
  <c r="U97"/>
  <c r="P97"/>
  <c r="V97"/>
  <c r="R97"/>
  <c r="Q439"/>
  <c r="T439"/>
  <c r="R439"/>
  <c r="U439"/>
  <c r="O439"/>
  <c r="V439"/>
  <c r="P439"/>
  <c r="S439"/>
  <c r="Q469"/>
  <c r="T469"/>
  <c r="R469"/>
  <c r="U469"/>
  <c r="O469"/>
  <c r="V469"/>
  <c r="P469"/>
  <c r="S469"/>
  <c r="O547"/>
  <c r="V547"/>
  <c r="P547"/>
  <c r="S547"/>
  <c r="Q547"/>
  <c r="T547"/>
  <c r="R547"/>
  <c r="U547"/>
  <c r="Q136" i="30"/>
  <c r="T136"/>
  <c r="R136"/>
  <c r="U136"/>
  <c r="O136"/>
  <c r="V136"/>
  <c r="S136"/>
  <c r="P136"/>
  <c r="Q100"/>
  <c r="T100"/>
  <c r="R100"/>
  <c r="U100"/>
  <c r="O100"/>
  <c r="V100"/>
  <c r="S100"/>
  <c r="P100"/>
  <c r="Q325"/>
  <c r="T325"/>
  <c r="R325"/>
  <c r="U325"/>
  <c r="O325"/>
  <c r="V325"/>
  <c r="S325"/>
  <c r="P325"/>
  <c r="P409"/>
  <c r="S409"/>
  <c r="Q409"/>
  <c r="T409"/>
  <c r="R409"/>
  <c r="U409"/>
  <c r="O409"/>
  <c r="V409"/>
  <c r="Q472"/>
  <c r="T472"/>
  <c r="R472"/>
  <c r="U472"/>
  <c r="O472"/>
  <c r="V472"/>
  <c r="S472"/>
  <c r="P472"/>
  <c r="Q499"/>
  <c r="T499"/>
  <c r="R499"/>
  <c r="U499"/>
  <c r="O499"/>
  <c r="V499"/>
  <c r="S499"/>
  <c r="P499"/>
  <c r="Q85" i="33"/>
  <c r="T85"/>
  <c r="R85"/>
  <c r="U85"/>
  <c r="O85"/>
  <c r="V85"/>
  <c r="P85"/>
  <c r="S85"/>
  <c r="X85" s="1"/>
  <c r="Q211"/>
  <c r="T211"/>
  <c r="R211"/>
  <c r="U211"/>
  <c r="V211"/>
  <c r="S211"/>
  <c r="X211" s="1"/>
  <c r="O211"/>
  <c r="P211"/>
  <c r="O262"/>
  <c r="V262"/>
  <c r="P262"/>
  <c r="S262"/>
  <c r="Q262"/>
  <c r="T262"/>
  <c r="R262"/>
  <c r="U262"/>
  <c r="Q586"/>
  <c r="T586"/>
  <c r="R586"/>
  <c r="U586"/>
  <c r="O586"/>
  <c r="V586"/>
  <c r="P586"/>
  <c r="S586"/>
  <c r="X586" s="1"/>
  <c r="Q682"/>
  <c r="T682"/>
  <c r="R682"/>
  <c r="U682"/>
  <c r="O682"/>
  <c r="V682"/>
  <c r="P682"/>
  <c r="S682"/>
  <c r="X682" s="1"/>
  <c r="O535"/>
  <c r="V535"/>
  <c r="P535"/>
  <c r="S535"/>
  <c r="Q535"/>
  <c r="T535"/>
  <c r="R535"/>
  <c r="U535"/>
  <c r="O166" i="30"/>
  <c r="V166"/>
  <c r="P166"/>
  <c r="S166"/>
  <c r="X166" s="1"/>
  <c r="Q166"/>
  <c r="T166"/>
  <c r="U166"/>
  <c r="R166"/>
  <c r="R526"/>
  <c r="U526"/>
  <c r="O526"/>
  <c r="V526"/>
  <c r="P526"/>
  <c r="S526"/>
  <c r="Q526"/>
  <c r="T526"/>
  <c r="O577"/>
  <c r="V577"/>
  <c r="Q577"/>
  <c r="T577"/>
  <c r="P577"/>
  <c r="S577"/>
  <c r="R577"/>
  <c r="U577"/>
  <c r="Q109" i="33"/>
  <c r="T109"/>
  <c r="R109"/>
  <c r="U109"/>
  <c r="P109"/>
  <c r="S109"/>
  <c r="X109" s="1"/>
  <c r="V109"/>
  <c r="O109"/>
  <c r="W109" s="1"/>
  <c r="Z109" s="1"/>
  <c r="Q205"/>
  <c r="T205"/>
  <c r="R205"/>
  <c r="U205"/>
  <c r="P205"/>
  <c r="S205"/>
  <c r="X205" s="1"/>
  <c r="V205"/>
  <c r="O205"/>
  <c r="W205" s="1"/>
  <c r="Z205" s="1"/>
  <c r="Q358"/>
  <c r="T358"/>
  <c r="R358"/>
  <c r="U358"/>
  <c r="O358"/>
  <c r="V358"/>
  <c r="S358"/>
  <c r="P358"/>
  <c r="O601"/>
  <c r="V601"/>
  <c r="P601"/>
  <c r="S601"/>
  <c r="Q601"/>
  <c r="T601"/>
  <c r="R601"/>
  <c r="U601"/>
  <c r="P157" i="30"/>
  <c r="S157"/>
  <c r="Q157"/>
  <c r="T157"/>
  <c r="R157"/>
  <c r="U157"/>
  <c r="V157"/>
  <c r="O157"/>
  <c r="Q277"/>
  <c r="T277"/>
  <c r="R277"/>
  <c r="U277"/>
  <c r="O277"/>
  <c r="V277"/>
  <c r="S277"/>
  <c r="P277"/>
  <c r="Q253"/>
  <c r="T253"/>
  <c r="R253"/>
  <c r="U253"/>
  <c r="O253"/>
  <c r="V253"/>
  <c r="S253"/>
  <c r="P253"/>
  <c r="P58" i="33"/>
  <c r="S58"/>
  <c r="O58"/>
  <c r="U58"/>
  <c r="Q58"/>
  <c r="V58"/>
  <c r="R58"/>
  <c r="T58"/>
  <c r="Q160"/>
  <c r="T160"/>
  <c r="R160"/>
  <c r="U160"/>
  <c r="O160"/>
  <c r="P160"/>
  <c r="S160"/>
  <c r="V160"/>
  <c r="Q247"/>
  <c r="T247"/>
  <c r="R247"/>
  <c r="U247"/>
  <c r="O247"/>
  <c r="P247"/>
  <c r="S247"/>
  <c r="V247"/>
  <c r="Q508"/>
  <c r="T508"/>
  <c r="R508"/>
  <c r="U508"/>
  <c r="O508"/>
  <c r="V508"/>
  <c r="P508"/>
  <c r="S508"/>
  <c r="X508" s="1"/>
  <c r="Q556"/>
  <c r="T556"/>
  <c r="R556"/>
  <c r="U556"/>
  <c r="O556"/>
  <c r="V556"/>
  <c r="P556"/>
  <c r="S556"/>
  <c r="X556" s="1"/>
  <c r="Q604"/>
  <c r="T604"/>
  <c r="R604"/>
  <c r="U604"/>
  <c r="O604"/>
  <c r="V604"/>
  <c r="P604"/>
  <c r="S604"/>
  <c r="X604" s="1"/>
  <c r="Q652"/>
  <c r="T652"/>
  <c r="R652"/>
  <c r="U652"/>
  <c r="O652"/>
  <c r="V652"/>
  <c r="P652"/>
  <c r="S652"/>
  <c r="X652" s="1"/>
  <c r="Q700"/>
  <c r="T700"/>
  <c r="R700"/>
  <c r="U700"/>
  <c r="O700"/>
  <c r="V700"/>
  <c r="P700"/>
  <c r="S700"/>
  <c r="X700" s="1"/>
  <c r="W67" i="30"/>
  <c r="Z67" s="1"/>
  <c r="R304"/>
  <c r="U304"/>
  <c r="O304"/>
  <c r="V304"/>
  <c r="P304"/>
  <c r="S304"/>
  <c r="Q304"/>
  <c r="T304"/>
  <c r="P508"/>
  <c r="S508"/>
  <c r="Q508"/>
  <c r="T508"/>
  <c r="R508"/>
  <c r="U508"/>
  <c r="O508"/>
  <c r="W508" s="1"/>
  <c r="Z508" s="1"/>
  <c r="V508"/>
  <c r="P670"/>
  <c r="S670"/>
  <c r="Q670"/>
  <c r="T670"/>
  <c r="R670"/>
  <c r="U670"/>
  <c r="O670"/>
  <c r="W670" s="1"/>
  <c r="Z670" s="1"/>
  <c r="V670"/>
  <c r="O154"/>
  <c r="V154"/>
  <c r="P154"/>
  <c r="S154"/>
  <c r="Q154"/>
  <c r="T154"/>
  <c r="R154"/>
  <c r="U154"/>
  <c r="O82"/>
  <c r="V82"/>
  <c r="P82"/>
  <c r="S82"/>
  <c r="Q82"/>
  <c r="T82"/>
  <c r="R82"/>
  <c r="U82"/>
  <c r="O493"/>
  <c r="V493"/>
  <c r="P493"/>
  <c r="S493"/>
  <c r="Q493"/>
  <c r="T493"/>
  <c r="U493"/>
  <c r="R493"/>
  <c r="P604"/>
  <c r="S604"/>
  <c r="R604"/>
  <c r="U604"/>
  <c r="O604"/>
  <c r="Q604"/>
  <c r="T604"/>
  <c r="V604"/>
  <c r="O565"/>
  <c r="V565"/>
  <c r="Q565"/>
  <c r="T565"/>
  <c r="R565"/>
  <c r="U565"/>
  <c r="P565"/>
  <c r="S565"/>
  <c r="X565" s="1"/>
  <c r="Q571"/>
  <c r="T571"/>
  <c r="O571"/>
  <c r="V571"/>
  <c r="P571"/>
  <c r="S571"/>
  <c r="R571"/>
  <c r="U571"/>
  <c r="P628"/>
  <c r="S628"/>
  <c r="R628"/>
  <c r="U628"/>
  <c r="O628"/>
  <c r="Q628"/>
  <c r="T628"/>
  <c r="V628"/>
  <c r="O673" i="33"/>
  <c r="V673"/>
  <c r="P673"/>
  <c r="S673"/>
  <c r="Q673"/>
  <c r="T673"/>
  <c r="R673"/>
  <c r="U673"/>
  <c r="P556" i="30"/>
  <c r="S556"/>
  <c r="R556"/>
  <c r="U556"/>
  <c r="O556"/>
  <c r="Q556"/>
  <c r="T556"/>
  <c r="V556"/>
  <c r="O667"/>
  <c r="V667"/>
  <c r="P667"/>
  <c r="S667"/>
  <c r="Q667"/>
  <c r="T667"/>
  <c r="R667"/>
  <c r="U667"/>
  <c r="O382"/>
  <c r="V382"/>
  <c r="P382"/>
  <c r="S382"/>
  <c r="Q382"/>
  <c r="T382"/>
  <c r="U382"/>
  <c r="R382"/>
  <c r="P580"/>
  <c r="S580"/>
  <c r="R580"/>
  <c r="U580"/>
  <c r="O580"/>
  <c r="Q580"/>
  <c r="T580"/>
  <c r="V580"/>
  <c r="O94" i="33"/>
  <c r="V94"/>
  <c r="P94"/>
  <c r="U94"/>
  <c r="Q94"/>
  <c r="R94"/>
  <c r="S94"/>
  <c r="X94" s="1"/>
  <c r="T94"/>
  <c r="O613"/>
  <c r="V613"/>
  <c r="P613"/>
  <c r="S613"/>
  <c r="Q613"/>
  <c r="T613"/>
  <c r="R613"/>
  <c r="U613"/>
  <c r="O511"/>
  <c r="V511"/>
  <c r="P511"/>
  <c r="S511"/>
  <c r="Q511"/>
  <c r="T511"/>
  <c r="R511"/>
  <c r="U511"/>
  <c r="O319" i="30"/>
  <c r="V319"/>
  <c r="P319"/>
  <c r="S319"/>
  <c r="Q319"/>
  <c r="T319"/>
  <c r="R319"/>
  <c r="U319"/>
  <c r="O505"/>
  <c r="V505"/>
  <c r="P505"/>
  <c r="S505"/>
  <c r="Q505"/>
  <c r="T505"/>
  <c r="R505"/>
  <c r="U505"/>
  <c r="O175" i="33"/>
  <c r="V175"/>
  <c r="P175"/>
  <c r="S175"/>
  <c r="Q175"/>
  <c r="T175"/>
  <c r="R175"/>
  <c r="U175"/>
  <c r="O424"/>
  <c r="V424"/>
  <c r="P424"/>
  <c r="S424"/>
  <c r="Q424"/>
  <c r="T424"/>
  <c r="U424"/>
  <c r="R424"/>
  <c r="Q205" i="30"/>
  <c r="T205"/>
  <c r="R205"/>
  <c r="U205"/>
  <c r="O205"/>
  <c r="V205"/>
  <c r="S205"/>
  <c r="P205"/>
  <c r="Q289"/>
  <c r="T289"/>
  <c r="R289"/>
  <c r="U289"/>
  <c r="O289"/>
  <c r="V289"/>
  <c r="P289"/>
  <c r="S289"/>
  <c r="O418" i="33"/>
  <c r="V418"/>
  <c r="P418"/>
  <c r="S418"/>
  <c r="Q418"/>
  <c r="T418"/>
  <c r="U418"/>
  <c r="R418"/>
  <c r="O490"/>
  <c r="V490"/>
  <c r="P490"/>
  <c r="S490"/>
  <c r="Q490"/>
  <c r="T490"/>
  <c r="U490"/>
  <c r="R490"/>
  <c r="O25" i="30"/>
  <c r="V25"/>
  <c r="P25"/>
  <c r="S25"/>
  <c r="Q25"/>
  <c r="T25"/>
  <c r="U25"/>
  <c r="R25"/>
  <c r="O553"/>
  <c r="V553"/>
  <c r="Q553"/>
  <c r="T553"/>
  <c r="P553"/>
  <c r="S553"/>
  <c r="R553"/>
  <c r="U553"/>
  <c r="O541"/>
  <c r="V541"/>
  <c r="Q541"/>
  <c r="T541"/>
  <c r="R541"/>
  <c r="U541"/>
  <c r="P541"/>
  <c r="S541"/>
  <c r="R391"/>
  <c r="U391"/>
  <c r="O391"/>
  <c r="V391"/>
  <c r="P391"/>
  <c r="S391"/>
  <c r="T391"/>
  <c r="Q391"/>
  <c r="M120" i="3"/>
  <c r="N120"/>
  <c r="M45"/>
  <c r="N45"/>
  <c r="M114"/>
  <c r="N114"/>
  <c r="M87"/>
  <c r="N87"/>
  <c r="M165"/>
  <c r="N165"/>
  <c r="M93"/>
  <c r="N93"/>
  <c r="R163" i="30"/>
  <c r="U163"/>
  <c r="O163"/>
  <c r="V163"/>
  <c r="P163"/>
  <c r="S163"/>
  <c r="Q163"/>
  <c r="T163"/>
  <c r="R367"/>
  <c r="U367"/>
  <c r="O367"/>
  <c r="V367"/>
  <c r="P367"/>
  <c r="S367"/>
  <c r="T367"/>
  <c r="Q367"/>
  <c r="P304" i="33"/>
  <c r="S304"/>
  <c r="R304"/>
  <c r="T304"/>
  <c r="O304"/>
  <c r="W304" s="1"/>
  <c r="Z304" s="1"/>
  <c r="U304"/>
  <c r="Q304"/>
  <c r="V304"/>
  <c r="R487" i="30"/>
  <c r="T487"/>
  <c r="O487"/>
  <c r="U487"/>
  <c r="P487"/>
  <c r="V487"/>
  <c r="S487"/>
  <c r="Q487"/>
  <c r="R622"/>
  <c r="U622"/>
  <c r="P622"/>
  <c r="S622"/>
  <c r="O622"/>
  <c r="Q622"/>
  <c r="T622"/>
  <c r="V622"/>
  <c r="R49" i="33"/>
  <c r="V49"/>
  <c r="O49"/>
  <c r="W49" s="1"/>
  <c r="Z49" s="1"/>
  <c r="S49"/>
  <c r="X49" s="1"/>
  <c r="P49"/>
  <c r="T49"/>
  <c r="Q49"/>
  <c r="U49"/>
  <c r="O100"/>
  <c r="V100"/>
  <c r="P100"/>
  <c r="S100"/>
  <c r="R100"/>
  <c r="U100"/>
  <c r="Q100"/>
  <c r="T100"/>
  <c r="R451" i="30"/>
  <c r="U451"/>
  <c r="O451"/>
  <c r="V451"/>
  <c r="P451"/>
  <c r="S451"/>
  <c r="Q451"/>
  <c r="T451"/>
  <c r="R379"/>
  <c r="U379"/>
  <c r="O379"/>
  <c r="V379"/>
  <c r="P379"/>
  <c r="S379"/>
  <c r="Q379"/>
  <c r="T379"/>
  <c r="X544"/>
  <c r="R22"/>
  <c r="U22"/>
  <c r="O22"/>
  <c r="V22"/>
  <c r="P22"/>
  <c r="S22"/>
  <c r="X22" s="1"/>
  <c r="Q22"/>
  <c r="T22"/>
  <c r="O163" i="33"/>
  <c r="V163"/>
  <c r="P163"/>
  <c r="S163"/>
  <c r="Q163"/>
  <c r="T163"/>
  <c r="R163"/>
  <c r="U163"/>
  <c r="O226"/>
  <c r="V226"/>
  <c r="P226"/>
  <c r="S226"/>
  <c r="U226"/>
  <c r="Q226"/>
  <c r="R226"/>
  <c r="T226"/>
  <c r="O589"/>
  <c r="V589"/>
  <c r="P589"/>
  <c r="S589"/>
  <c r="Q589"/>
  <c r="T589"/>
  <c r="R589"/>
  <c r="U589"/>
  <c r="O685"/>
  <c r="V685"/>
  <c r="P685"/>
  <c r="S685"/>
  <c r="Q685"/>
  <c r="T685"/>
  <c r="R685"/>
  <c r="U685"/>
  <c r="O607"/>
  <c r="V607"/>
  <c r="P607"/>
  <c r="S607"/>
  <c r="Q607"/>
  <c r="T607"/>
  <c r="R607"/>
  <c r="U607"/>
  <c r="O49" i="30"/>
  <c r="V49"/>
  <c r="P49"/>
  <c r="S49"/>
  <c r="Q49"/>
  <c r="T49"/>
  <c r="U49"/>
  <c r="R49"/>
  <c r="O271"/>
  <c r="V271"/>
  <c r="P271"/>
  <c r="S271"/>
  <c r="Q271"/>
  <c r="T271"/>
  <c r="R271"/>
  <c r="U271"/>
  <c r="O394"/>
  <c r="V394"/>
  <c r="P394"/>
  <c r="S394"/>
  <c r="Q394"/>
  <c r="T394"/>
  <c r="R394"/>
  <c r="U394"/>
  <c r="Q23" i="33"/>
  <c r="V23"/>
  <c r="R23"/>
  <c r="S23"/>
  <c r="O23"/>
  <c r="W23" s="1"/>
  <c r="Z23" s="1"/>
  <c r="T23"/>
  <c r="P23"/>
  <c r="U23"/>
  <c r="O157"/>
  <c r="V157"/>
  <c r="P157"/>
  <c r="S157"/>
  <c r="R157"/>
  <c r="U157"/>
  <c r="Q157"/>
  <c r="T157"/>
  <c r="O361"/>
  <c r="V361"/>
  <c r="P361"/>
  <c r="S361"/>
  <c r="Q361"/>
  <c r="T361"/>
  <c r="U361"/>
  <c r="R361"/>
  <c r="O466"/>
  <c r="V466"/>
  <c r="P466"/>
  <c r="S466"/>
  <c r="Q466"/>
  <c r="T466"/>
  <c r="U466"/>
  <c r="R466"/>
  <c r="O156" i="3"/>
  <c r="Q156"/>
  <c r="T156"/>
  <c r="P156"/>
  <c r="R156"/>
  <c r="U156"/>
  <c r="V156"/>
  <c r="S156"/>
  <c r="P169" i="30"/>
  <c r="S169"/>
  <c r="Q169"/>
  <c r="T169"/>
  <c r="R169"/>
  <c r="U169"/>
  <c r="V169"/>
  <c r="O169"/>
  <c r="Q265"/>
  <c r="T265"/>
  <c r="R265"/>
  <c r="U265"/>
  <c r="O265"/>
  <c r="V265"/>
  <c r="P265"/>
  <c r="S265"/>
  <c r="Q511"/>
  <c r="T511"/>
  <c r="R511"/>
  <c r="U511"/>
  <c r="O511"/>
  <c r="V511"/>
  <c r="P511"/>
  <c r="S511"/>
  <c r="X640"/>
  <c r="AA640" s="1"/>
  <c r="AB640" s="1"/>
  <c r="O220" i="33"/>
  <c r="V220"/>
  <c r="P220"/>
  <c r="S220"/>
  <c r="R220"/>
  <c r="U220"/>
  <c r="Q220"/>
  <c r="T220"/>
  <c r="O181"/>
  <c r="V181"/>
  <c r="P181"/>
  <c r="S181"/>
  <c r="X181" s="1"/>
  <c r="T181"/>
  <c r="U181"/>
  <c r="Q181"/>
  <c r="R181"/>
  <c r="O454"/>
  <c r="V454"/>
  <c r="P454"/>
  <c r="S454"/>
  <c r="X454" s="1"/>
  <c r="Q454"/>
  <c r="T454"/>
  <c r="U454"/>
  <c r="R454"/>
  <c r="O436"/>
  <c r="V436"/>
  <c r="P436"/>
  <c r="S436"/>
  <c r="Q436"/>
  <c r="T436"/>
  <c r="R436"/>
  <c r="U436"/>
  <c r="O118" i="30"/>
  <c r="V118"/>
  <c r="P118"/>
  <c r="S118"/>
  <c r="X118" s="1"/>
  <c r="Q118"/>
  <c r="T118"/>
  <c r="U118"/>
  <c r="R118"/>
  <c r="O142"/>
  <c r="V142"/>
  <c r="P142"/>
  <c r="S142"/>
  <c r="Q142"/>
  <c r="T142"/>
  <c r="U142"/>
  <c r="R142"/>
  <c r="O295"/>
  <c r="V295"/>
  <c r="P295"/>
  <c r="S295"/>
  <c r="Q295"/>
  <c r="T295"/>
  <c r="R295"/>
  <c r="U295"/>
  <c r="O418"/>
  <c r="V418"/>
  <c r="P418"/>
  <c r="S418"/>
  <c r="Q418"/>
  <c r="T418"/>
  <c r="R418"/>
  <c r="U418"/>
  <c r="O637"/>
  <c r="V637"/>
  <c r="Q637"/>
  <c r="T637"/>
  <c r="R637"/>
  <c r="U637"/>
  <c r="P637"/>
  <c r="S637"/>
  <c r="X637" s="1"/>
  <c r="O88" i="33"/>
  <c r="V88"/>
  <c r="P88"/>
  <c r="S88"/>
  <c r="Q88"/>
  <c r="R88"/>
  <c r="U88"/>
  <c r="T88"/>
  <c r="R385"/>
  <c r="U385"/>
  <c r="P385"/>
  <c r="S385"/>
  <c r="O385"/>
  <c r="Q385"/>
  <c r="T385"/>
  <c r="V385"/>
  <c r="R220" i="30"/>
  <c r="U220"/>
  <c r="O220"/>
  <c r="V220"/>
  <c r="P220"/>
  <c r="S220"/>
  <c r="T220"/>
  <c r="Q220"/>
  <c r="P331"/>
  <c r="U331"/>
  <c r="O331"/>
  <c r="Q331"/>
  <c r="V331"/>
  <c r="R331"/>
  <c r="S331"/>
  <c r="T331"/>
  <c r="R301" i="33"/>
  <c r="U301"/>
  <c r="P301"/>
  <c r="V301"/>
  <c r="Q301"/>
  <c r="S301"/>
  <c r="O301"/>
  <c r="W301" s="1"/>
  <c r="Z301" s="1"/>
  <c r="T301"/>
  <c r="R379"/>
  <c r="U379"/>
  <c r="O379"/>
  <c r="V379"/>
  <c r="P379"/>
  <c r="S379"/>
  <c r="T379"/>
  <c r="Q379"/>
  <c r="R175" i="30"/>
  <c r="U175"/>
  <c r="O175"/>
  <c r="P175"/>
  <c r="S175"/>
  <c r="V175"/>
  <c r="T175"/>
  <c r="Q175"/>
  <c r="P346" i="33"/>
  <c r="S346"/>
  <c r="X346" s="1"/>
  <c r="T346"/>
  <c r="O346"/>
  <c r="U346"/>
  <c r="Q346"/>
  <c r="V346"/>
  <c r="R346"/>
  <c r="R343"/>
  <c r="U343"/>
  <c r="Q343"/>
  <c r="S343"/>
  <c r="O343"/>
  <c r="T343"/>
  <c r="P343"/>
  <c r="V343"/>
  <c r="Q61" i="30"/>
  <c r="S61"/>
  <c r="R61"/>
  <c r="T61"/>
  <c r="O61"/>
  <c r="U61"/>
  <c r="P61"/>
  <c r="V61"/>
  <c r="R151"/>
  <c r="U151"/>
  <c r="O151"/>
  <c r="V151"/>
  <c r="P151"/>
  <c r="S151"/>
  <c r="T151"/>
  <c r="Q151"/>
  <c r="Q403" i="33"/>
  <c r="T403"/>
  <c r="R403"/>
  <c r="U403"/>
  <c r="O403"/>
  <c r="V403"/>
  <c r="S403"/>
  <c r="P403"/>
  <c r="O151"/>
  <c r="V151"/>
  <c r="P151"/>
  <c r="S151"/>
  <c r="Q151"/>
  <c r="T151"/>
  <c r="R151"/>
  <c r="U151"/>
  <c r="R319"/>
  <c r="U319"/>
  <c r="Q319"/>
  <c r="S319"/>
  <c r="O319"/>
  <c r="W319" s="1"/>
  <c r="Z319" s="1"/>
  <c r="T319"/>
  <c r="P319"/>
  <c r="V319"/>
  <c r="R610" i="30"/>
  <c r="U610"/>
  <c r="P610"/>
  <c r="S610"/>
  <c r="Q610"/>
  <c r="T610"/>
  <c r="V610"/>
  <c r="O610"/>
  <c r="R367" i="33"/>
  <c r="U367"/>
  <c r="O367"/>
  <c r="V367"/>
  <c r="P367"/>
  <c r="S367"/>
  <c r="Q367"/>
  <c r="T367"/>
  <c r="W208" i="30"/>
  <c r="Z208" s="1"/>
  <c r="AA208" s="1"/>
  <c r="AB208" s="1"/>
  <c r="R289" i="33"/>
  <c r="U289"/>
  <c r="S289"/>
  <c r="O289"/>
  <c r="T289"/>
  <c r="P289"/>
  <c r="V289"/>
  <c r="Q289"/>
  <c r="R46" i="30"/>
  <c r="U46"/>
  <c r="O46"/>
  <c r="V46"/>
  <c r="P46"/>
  <c r="S46"/>
  <c r="Q46"/>
  <c r="T46"/>
  <c r="R313" i="33"/>
  <c r="U313"/>
  <c r="S313"/>
  <c r="O313"/>
  <c r="T313"/>
  <c r="P313"/>
  <c r="V313"/>
  <c r="Q313"/>
  <c r="R34" i="30"/>
  <c r="U34"/>
  <c r="O34"/>
  <c r="V34"/>
  <c r="P34"/>
  <c r="S34"/>
  <c r="Q34"/>
  <c r="T34"/>
  <c r="P388" i="33"/>
  <c r="S388"/>
  <c r="R388"/>
  <c r="U388"/>
  <c r="Q388"/>
  <c r="T388"/>
  <c r="V388"/>
  <c r="O388"/>
  <c r="W388" s="1"/>
  <c r="Z388" s="1"/>
  <c r="P181" i="30"/>
  <c r="S181"/>
  <c r="R181"/>
  <c r="U181"/>
  <c r="O181"/>
  <c r="Q181"/>
  <c r="T181"/>
  <c r="V181"/>
  <c r="P298" i="33"/>
  <c r="S298"/>
  <c r="X298" s="1"/>
  <c r="T298"/>
  <c r="O298"/>
  <c r="U298"/>
  <c r="Q298"/>
  <c r="V298"/>
  <c r="R298"/>
  <c r="R283"/>
  <c r="U283"/>
  <c r="O283"/>
  <c r="T283"/>
  <c r="P283"/>
  <c r="V283"/>
  <c r="Q283"/>
  <c r="S283"/>
  <c r="R325"/>
  <c r="U325"/>
  <c r="P325"/>
  <c r="V325"/>
  <c r="Q325"/>
  <c r="S325"/>
  <c r="O325"/>
  <c r="W325" s="1"/>
  <c r="Z325" s="1"/>
  <c r="T325"/>
  <c r="O583"/>
  <c r="V583"/>
  <c r="P583"/>
  <c r="S583"/>
  <c r="Q583"/>
  <c r="T583"/>
  <c r="R583"/>
  <c r="U583"/>
  <c r="R244" i="30"/>
  <c r="U244"/>
  <c r="O244"/>
  <c r="V244"/>
  <c r="P244"/>
  <c r="S244"/>
  <c r="T244"/>
  <c r="Q244"/>
  <c r="R634"/>
  <c r="U634"/>
  <c r="P634"/>
  <c r="S634"/>
  <c r="Q634"/>
  <c r="T634"/>
  <c r="V634"/>
  <c r="O634"/>
  <c r="P207" i="3"/>
  <c r="R207"/>
  <c r="S207"/>
  <c r="U207"/>
  <c r="O207"/>
  <c r="Q207"/>
  <c r="T207"/>
  <c r="V189"/>
  <c r="T189"/>
  <c r="P189"/>
  <c r="R189"/>
  <c r="S189"/>
  <c r="U189"/>
  <c r="O189"/>
  <c r="W186"/>
  <c r="Z186" s="1"/>
  <c r="S204"/>
  <c r="O204"/>
  <c r="T204"/>
  <c r="P204"/>
  <c r="U204"/>
  <c r="Q204"/>
  <c r="V204"/>
  <c r="R204"/>
  <c r="U213"/>
  <c r="Q213"/>
  <c r="V213"/>
  <c r="R213"/>
  <c r="S213"/>
  <c r="O213"/>
  <c r="T213"/>
  <c r="P213"/>
  <c r="S198"/>
  <c r="O198"/>
  <c r="T198"/>
  <c r="P198"/>
  <c r="U198"/>
  <c r="Q198"/>
  <c r="V198"/>
  <c r="R198"/>
  <c r="S210"/>
  <c r="O210"/>
  <c r="T210"/>
  <c r="P210"/>
  <c r="U210"/>
  <c r="Q210"/>
  <c r="V210"/>
  <c r="R210"/>
  <c r="U201"/>
  <c r="Q201"/>
  <c r="V201"/>
  <c r="R201"/>
  <c r="S201"/>
  <c r="O201"/>
  <c r="T201"/>
  <c r="P201"/>
  <c r="S192"/>
  <c r="O192"/>
  <c r="T192"/>
  <c r="P192"/>
  <c r="U192"/>
  <c r="Q192"/>
  <c r="V192"/>
  <c r="R192"/>
  <c r="U195"/>
  <c r="Q195"/>
  <c r="V195"/>
  <c r="R195"/>
  <c r="S195"/>
  <c r="O195"/>
  <c r="T195"/>
  <c r="P195"/>
  <c r="X186"/>
  <c r="U183"/>
  <c r="Q183"/>
  <c r="V183"/>
  <c r="R183"/>
  <c r="S183"/>
  <c r="O183"/>
  <c r="T183"/>
  <c r="P183"/>
  <c r="V180"/>
  <c r="R180"/>
  <c r="S180"/>
  <c r="O180"/>
  <c r="T180"/>
  <c r="P180"/>
  <c r="U180"/>
  <c r="Q180"/>
  <c r="U177"/>
  <c r="Q177"/>
  <c r="V177"/>
  <c r="R177"/>
  <c r="S177"/>
  <c r="O177"/>
  <c r="T177"/>
  <c r="P177"/>
  <c r="U174"/>
  <c r="Q174"/>
  <c r="V174"/>
  <c r="R174"/>
  <c r="S174"/>
  <c r="O174"/>
  <c r="T174"/>
  <c r="P174"/>
  <c r="X13" i="6" l="1"/>
  <c r="W162" i="3"/>
  <c r="Z162" s="1"/>
  <c r="X162"/>
  <c r="W622" i="30"/>
  <c r="Z622" s="1"/>
  <c r="W610"/>
  <c r="Z610" s="1"/>
  <c r="X610"/>
  <c r="X592"/>
  <c r="AA592" s="1"/>
  <c r="AB592" s="1"/>
  <c r="W586"/>
  <c r="Z586" s="1"/>
  <c r="AA586" s="1"/>
  <c r="AB586" s="1"/>
  <c r="W580"/>
  <c r="Z580" s="1"/>
  <c r="W574"/>
  <c r="Z574" s="1"/>
  <c r="W568"/>
  <c r="Z568" s="1"/>
  <c r="W544"/>
  <c r="Z544" s="1"/>
  <c r="AA544" s="1"/>
  <c r="AB544" s="1"/>
  <c r="X541"/>
  <c r="X535"/>
  <c r="W520"/>
  <c r="Z520" s="1"/>
  <c r="X517"/>
  <c r="W511"/>
  <c r="Z511" s="1"/>
  <c r="X511"/>
  <c r="AA511" s="1"/>
  <c r="AB511" s="1"/>
  <c r="W490"/>
  <c r="Z490" s="1"/>
  <c r="X487"/>
  <c r="W484"/>
  <c r="Z484" s="1"/>
  <c r="X484"/>
  <c r="W481"/>
  <c r="Z481" s="1"/>
  <c r="X460"/>
  <c r="X439"/>
  <c r="X427"/>
  <c r="W415"/>
  <c r="Z415" s="1"/>
  <c r="X412"/>
  <c r="W412"/>
  <c r="Z412" s="1"/>
  <c r="W409"/>
  <c r="Z409" s="1"/>
  <c r="X388"/>
  <c r="W388"/>
  <c r="Z388" s="1"/>
  <c r="W373"/>
  <c r="Z373" s="1"/>
  <c r="W364"/>
  <c r="Z364" s="1"/>
  <c r="W358"/>
  <c r="Z358" s="1"/>
  <c r="AA358" s="1"/>
  <c r="AB358" s="1"/>
  <c r="X358"/>
  <c r="W343"/>
  <c r="Z343" s="1"/>
  <c r="X340"/>
  <c r="W340"/>
  <c r="Z340" s="1"/>
  <c r="W322"/>
  <c r="Z322" s="1"/>
  <c r="W316"/>
  <c r="Z316" s="1"/>
  <c r="X313"/>
  <c r="W313"/>
  <c r="Z313" s="1"/>
  <c r="AA313" s="1"/>
  <c r="AB313" s="1"/>
  <c r="W310"/>
  <c r="Z310" s="1"/>
  <c r="X307"/>
  <c r="W298"/>
  <c r="Z298" s="1"/>
  <c r="W292"/>
  <c r="Z292" s="1"/>
  <c r="W289"/>
  <c r="Z289" s="1"/>
  <c r="X289"/>
  <c r="W286"/>
  <c r="Z286" s="1"/>
  <c r="W274"/>
  <c r="Z274" s="1"/>
  <c r="W265"/>
  <c r="Z265" s="1"/>
  <c r="W262"/>
  <c r="Z262" s="1"/>
  <c r="X259"/>
  <c r="AA256"/>
  <c r="AB256" s="1"/>
  <c r="X256"/>
  <c r="W250"/>
  <c r="Z250" s="1"/>
  <c r="X247"/>
  <c r="W217"/>
  <c r="Z217" s="1"/>
  <c r="X217"/>
  <c r="X205"/>
  <c r="W205"/>
  <c r="Z205" s="1"/>
  <c r="W193"/>
  <c r="Z193" s="1"/>
  <c r="X193"/>
  <c r="X181"/>
  <c r="X172"/>
  <c r="W172"/>
  <c r="Z172" s="1"/>
  <c r="W160"/>
  <c r="Z160" s="1"/>
  <c r="X160"/>
  <c r="W157"/>
  <c r="Z157" s="1"/>
  <c r="W145"/>
  <c r="Z145" s="1"/>
  <c r="X142"/>
  <c r="W121"/>
  <c r="Z121" s="1"/>
  <c r="W112"/>
  <c r="Z112" s="1"/>
  <c r="W109"/>
  <c r="Z109" s="1"/>
  <c r="W97"/>
  <c r="Z97" s="1"/>
  <c r="W88"/>
  <c r="Z88" s="1"/>
  <c r="X88"/>
  <c r="W73"/>
  <c r="Z73" s="1"/>
  <c r="X67"/>
  <c r="AA67" s="1"/>
  <c r="AB67" s="1"/>
  <c r="W64"/>
  <c r="Z64" s="1"/>
  <c r="AA64" s="1"/>
  <c r="AB64" s="1"/>
  <c r="W58"/>
  <c r="Z58" s="1"/>
  <c r="AA58" s="1"/>
  <c r="AB58" s="1"/>
  <c r="W52"/>
  <c r="Z52" s="1"/>
  <c r="X37"/>
  <c r="X34"/>
  <c r="W31"/>
  <c r="Z31" s="1"/>
  <c r="AA31" s="1"/>
  <c r="AB31" s="1"/>
  <c r="W13"/>
  <c r="Z13" s="1"/>
  <c r="X583" i="33"/>
  <c r="X283"/>
  <c r="W298"/>
  <c r="Z298" s="1"/>
  <c r="W313"/>
  <c r="Z313" s="1"/>
  <c r="W289"/>
  <c r="Z289" s="1"/>
  <c r="X367"/>
  <c r="X151" i="30"/>
  <c r="X61"/>
  <c r="X379" i="33"/>
  <c r="X301"/>
  <c r="X220" i="30"/>
  <c r="W22"/>
  <c r="Z22" s="1"/>
  <c r="AA22" s="1"/>
  <c r="AB22" s="1"/>
  <c r="W100" i="33"/>
  <c r="Z100" s="1"/>
  <c r="W541" i="30"/>
  <c r="Z541" s="1"/>
  <c r="AA541" s="1"/>
  <c r="AB541" s="1"/>
  <c r="W553"/>
  <c r="Z553" s="1"/>
  <c r="W25"/>
  <c r="Z25" s="1"/>
  <c r="W490" i="33"/>
  <c r="Z490" s="1"/>
  <c r="W418"/>
  <c r="Z418" s="1"/>
  <c r="W424"/>
  <c r="Z424" s="1"/>
  <c r="W175"/>
  <c r="Z175" s="1"/>
  <c r="W505" i="30"/>
  <c r="Z505" s="1"/>
  <c r="W319"/>
  <c r="Z319" s="1"/>
  <c r="W511" i="33"/>
  <c r="Z511" s="1"/>
  <c r="W613"/>
  <c r="Z613" s="1"/>
  <c r="W94"/>
  <c r="Z94" s="1"/>
  <c r="W382" i="30"/>
  <c r="Z382" s="1"/>
  <c r="W667"/>
  <c r="Z667" s="1"/>
  <c r="W556"/>
  <c r="Z556" s="1"/>
  <c r="W673" i="33"/>
  <c r="Z673" s="1"/>
  <c r="W628" i="30"/>
  <c r="Z628" s="1"/>
  <c r="W565"/>
  <c r="Z565" s="1"/>
  <c r="AA565" s="1"/>
  <c r="AB565" s="1"/>
  <c r="W604"/>
  <c r="Z604" s="1"/>
  <c r="W493"/>
  <c r="Z493" s="1"/>
  <c r="W82"/>
  <c r="Z82" s="1"/>
  <c r="W154"/>
  <c r="Z154" s="1"/>
  <c r="X58" i="33"/>
  <c r="X157" i="30"/>
  <c r="AA157" s="1"/>
  <c r="AB157" s="1"/>
  <c r="X577"/>
  <c r="X526"/>
  <c r="X409"/>
  <c r="X250"/>
  <c r="X109"/>
  <c r="W469"/>
  <c r="Z469" s="1"/>
  <c r="W607"/>
  <c r="Z607" s="1"/>
  <c r="W115"/>
  <c r="Z115" s="1"/>
  <c r="W316" i="33"/>
  <c r="Z316" s="1"/>
  <c r="X529" i="30"/>
  <c r="X112" i="33"/>
  <c r="X553"/>
  <c r="X691"/>
  <c r="X505"/>
  <c r="X187"/>
  <c r="X364" i="30"/>
  <c r="X250" i="33"/>
  <c r="X385" i="30"/>
  <c r="X41" i="33"/>
  <c r="X514" i="30"/>
  <c r="X619"/>
  <c r="X361"/>
  <c r="X445"/>
  <c r="Q66" i="3"/>
  <c r="T66"/>
  <c r="O66"/>
  <c r="V66"/>
  <c r="P66"/>
  <c r="S66"/>
  <c r="R66"/>
  <c r="U66"/>
  <c r="W268" i="30"/>
  <c r="Z268" s="1"/>
  <c r="W706" i="33"/>
  <c r="Z706" s="1"/>
  <c r="W226" i="30"/>
  <c r="Z226" s="1"/>
  <c r="W40"/>
  <c r="Z40" s="1"/>
  <c r="W595"/>
  <c r="Z595" s="1"/>
  <c r="W103"/>
  <c r="Z103" s="1"/>
  <c r="W196"/>
  <c r="Z196" s="1"/>
  <c r="W331" i="33"/>
  <c r="Z331" s="1"/>
  <c r="X337"/>
  <c r="X598" i="30"/>
  <c r="X550"/>
  <c r="O19" i="6"/>
  <c r="R19"/>
  <c r="T19"/>
  <c r="P19"/>
  <c r="U19"/>
  <c r="Q19"/>
  <c r="V19"/>
  <c r="S19"/>
  <c r="X310" i="33"/>
  <c r="W355" i="30"/>
  <c r="Z355" s="1"/>
  <c r="W547"/>
  <c r="Z547" s="1"/>
  <c r="W38" i="33"/>
  <c r="Z38" s="1"/>
  <c r="W64"/>
  <c r="Z64" s="1"/>
  <c r="W349"/>
  <c r="Z349" s="1"/>
  <c r="W334" i="30"/>
  <c r="Z334" s="1"/>
  <c r="W346"/>
  <c r="Z346" s="1"/>
  <c r="W283"/>
  <c r="Z283" s="1"/>
  <c r="W454"/>
  <c r="Z454" s="1"/>
  <c r="W577" i="33"/>
  <c r="Z577" s="1"/>
  <c r="W625" i="30"/>
  <c r="Z625" s="1"/>
  <c r="W406"/>
  <c r="Z406" s="1"/>
  <c r="W94"/>
  <c r="Z94" s="1"/>
  <c r="X244" i="33"/>
  <c r="X142"/>
  <c r="X148" i="30"/>
  <c r="W241" i="33"/>
  <c r="Z241" s="1"/>
  <c r="X643"/>
  <c r="X214"/>
  <c r="X118"/>
  <c r="X199" i="30"/>
  <c r="X619" i="33"/>
  <c r="X472"/>
  <c r="X199"/>
  <c r="X655"/>
  <c r="X595"/>
  <c r="X430" i="30"/>
  <c r="X631" i="33"/>
  <c r="X571"/>
  <c r="O69" i="3"/>
  <c r="V69"/>
  <c r="Q69"/>
  <c r="T69"/>
  <c r="R69"/>
  <c r="U69"/>
  <c r="P69"/>
  <c r="S69"/>
  <c r="X403" i="30"/>
  <c r="X373" i="33"/>
  <c r="O57" i="3"/>
  <c r="V57"/>
  <c r="P57"/>
  <c r="S57"/>
  <c r="Q57"/>
  <c r="T57"/>
  <c r="U57"/>
  <c r="R57"/>
  <c r="Q90"/>
  <c r="T90"/>
  <c r="O90"/>
  <c r="V90"/>
  <c r="P90"/>
  <c r="S90"/>
  <c r="R90"/>
  <c r="U90"/>
  <c r="X17" i="33"/>
  <c r="X643" i="30"/>
  <c r="X565" i="33"/>
  <c r="W32"/>
  <c r="Z32" s="1"/>
  <c r="Q102" i="3"/>
  <c r="T102"/>
  <c r="O102"/>
  <c r="V102"/>
  <c r="P102"/>
  <c r="S102"/>
  <c r="R102"/>
  <c r="U102"/>
  <c r="Q42"/>
  <c r="T42"/>
  <c r="R42"/>
  <c r="U42"/>
  <c r="O42"/>
  <c r="V42"/>
  <c r="P42"/>
  <c r="S42"/>
  <c r="O99"/>
  <c r="V99"/>
  <c r="Q99"/>
  <c r="T99"/>
  <c r="R99"/>
  <c r="U99"/>
  <c r="P99"/>
  <c r="S99"/>
  <c r="Q108"/>
  <c r="T108"/>
  <c r="O108"/>
  <c r="V108"/>
  <c r="P108"/>
  <c r="S108"/>
  <c r="R108"/>
  <c r="U108"/>
  <c r="Q12"/>
  <c r="T12"/>
  <c r="R12"/>
  <c r="U12"/>
  <c r="O12"/>
  <c r="V12"/>
  <c r="P12"/>
  <c r="S12"/>
  <c r="Q54"/>
  <c r="T54"/>
  <c r="R54"/>
  <c r="U54"/>
  <c r="O54"/>
  <c r="V54"/>
  <c r="P54"/>
  <c r="S54"/>
  <c r="O39"/>
  <c r="V39"/>
  <c r="P39"/>
  <c r="S39"/>
  <c r="Q39"/>
  <c r="T39"/>
  <c r="U39"/>
  <c r="R39"/>
  <c r="Q147"/>
  <c r="T147"/>
  <c r="S147"/>
  <c r="O147"/>
  <c r="U147"/>
  <c r="P147"/>
  <c r="V147"/>
  <c r="R147"/>
  <c r="O81"/>
  <c r="V81"/>
  <c r="Q81"/>
  <c r="T81"/>
  <c r="R81"/>
  <c r="U81"/>
  <c r="P81"/>
  <c r="S81"/>
  <c r="Q48"/>
  <c r="T48"/>
  <c r="R48"/>
  <c r="U48"/>
  <c r="O48"/>
  <c r="V48"/>
  <c r="P48"/>
  <c r="S48"/>
  <c r="O51"/>
  <c r="V51"/>
  <c r="P51"/>
  <c r="S51"/>
  <c r="Q51"/>
  <c r="T51"/>
  <c r="U51"/>
  <c r="R51"/>
  <c r="O33"/>
  <c r="V33"/>
  <c r="P33"/>
  <c r="S33"/>
  <c r="Q33"/>
  <c r="T33"/>
  <c r="U33"/>
  <c r="R33"/>
  <c r="O111"/>
  <c r="V111"/>
  <c r="Q111"/>
  <c r="T111"/>
  <c r="R111"/>
  <c r="U111"/>
  <c r="P111"/>
  <c r="S111"/>
  <c r="O159"/>
  <c r="V159"/>
  <c r="P159"/>
  <c r="S159"/>
  <c r="Q159"/>
  <c r="T159"/>
  <c r="U159"/>
  <c r="R159"/>
  <c r="AA186"/>
  <c r="AB186" s="1"/>
  <c r="X189"/>
  <c r="W634" i="30"/>
  <c r="Z634" s="1"/>
  <c r="X634"/>
  <c r="W283" i="33"/>
  <c r="Z283" s="1"/>
  <c r="W34" i="30"/>
  <c r="Z34" s="1"/>
  <c r="X313" i="33"/>
  <c r="W46" i="30"/>
  <c r="Z46" s="1"/>
  <c r="X289" i="33"/>
  <c r="W151"/>
  <c r="Z151" s="1"/>
  <c r="W403"/>
  <c r="Z403" s="1"/>
  <c r="W61" i="30"/>
  <c r="Z61" s="1"/>
  <c r="AA61" s="1"/>
  <c r="AB61" s="1"/>
  <c r="W343" i="33"/>
  <c r="Z343" s="1"/>
  <c r="X175" i="30"/>
  <c r="W385" i="33"/>
  <c r="Z385" s="1"/>
  <c r="W88"/>
  <c r="Z88" s="1"/>
  <c r="W637" i="30"/>
  <c r="Z637" s="1"/>
  <c r="AA637" s="1"/>
  <c r="AB637" s="1"/>
  <c r="W418"/>
  <c r="Z418" s="1"/>
  <c r="W295"/>
  <c r="Z295" s="1"/>
  <c r="W142"/>
  <c r="Z142" s="1"/>
  <c r="W118"/>
  <c r="Z118" s="1"/>
  <c r="AA118" s="1"/>
  <c r="AB118" s="1"/>
  <c r="W436" i="33"/>
  <c r="Z436" s="1"/>
  <c r="W454"/>
  <c r="Z454" s="1"/>
  <c r="W181"/>
  <c r="Z181" s="1"/>
  <c r="W220"/>
  <c r="Z220" s="1"/>
  <c r="X169" i="30"/>
  <c r="X100" i="33"/>
  <c r="X622" i="30"/>
  <c r="O93" i="3"/>
  <c r="V93"/>
  <c r="Q93"/>
  <c r="T93"/>
  <c r="R93"/>
  <c r="U93"/>
  <c r="P93"/>
  <c r="S93"/>
  <c r="X93" s="1"/>
  <c r="O87"/>
  <c r="V87"/>
  <c r="Q87"/>
  <c r="T87"/>
  <c r="R87"/>
  <c r="U87"/>
  <c r="P87"/>
  <c r="S87"/>
  <c r="O45"/>
  <c r="V45"/>
  <c r="P45"/>
  <c r="S45"/>
  <c r="Q45"/>
  <c r="T45"/>
  <c r="U45"/>
  <c r="R45"/>
  <c r="X25" i="30"/>
  <c r="X490" i="33"/>
  <c r="X418"/>
  <c r="X424"/>
  <c r="X175"/>
  <c r="X505" i="30"/>
  <c r="X319"/>
  <c r="X511" i="33"/>
  <c r="X613"/>
  <c r="X382" i="30"/>
  <c r="X667"/>
  <c r="X673" i="33"/>
  <c r="X493" i="30"/>
  <c r="X82"/>
  <c r="X154"/>
  <c r="W700" i="33"/>
  <c r="Z700" s="1"/>
  <c r="W652"/>
  <c r="Z652" s="1"/>
  <c r="W604"/>
  <c r="Z604" s="1"/>
  <c r="W556"/>
  <c r="Z556" s="1"/>
  <c r="W508"/>
  <c r="Z508" s="1"/>
  <c r="W247"/>
  <c r="Z247" s="1"/>
  <c r="W160"/>
  <c r="Z160" s="1"/>
  <c r="W253" i="30"/>
  <c r="Z253" s="1"/>
  <c r="W277"/>
  <c r="Z277" s="1"/>
  <c r="W601" i="33"/>
  <c r="Z601" s="1"/>
  <c r="W358"/>
  <c r="Z358" s="1"/>
  <c r="W577" i="30"/>
  <c r="Z577" s="1"/>
  <c r="AA577" s="1"/>
  <c r="AB577" s="1"/>
  <c r="W166"/>
  <c r="Z166" s="1"/>
  <c r="AA166" s="1"/>
  <c r="AB166" s="1"/>
  <c r="W535" i="33"/>
  <c r="Z535" s="1"/>
  <c r="W682"/>
  <c r="Z682" s="1"/>
  <c r="W586"/>
  <c r="Z586" s="1"/>
  <c r="W262"/>
  <c r="Z262" s="1"/>
  <c r="W85"/>
  <c r="Z85" s="1"/>
  <c r="W499" i="30"/>
  <c r="Z499" s="1"/>
  <c r="W472"/>
  <c r="Z472" s="1"/>
  <c r="W325"/>
  <c r="Z325" s="1"/>
  <c r="W100"/>
  <c r="Z100" s="1"/>
  <c r="W136"/>
  <c r="Z136" s="1"/>
  <c r="W547" i="33"/>
  <c r="Z547" s="1"/>
  <c r="W469"/>
  <c r="Z469" s="1"/>
  <c r="W439"/>
  <c r="Z439" s="1"/>
  <c r="W241" i="30"/>
  <c r="Z241" s="1"/>
  <c r="W76"/>
  <c r="Z76" s="1"/>
  <c r="W277" i="33"/>
  <c r="Z277" s="1"/>
  <c r="W154"/>
  <c r="Z154" s="1"/>
  <c r="X496" i="30"/>
  <c r="X469"/>
  <c r="X214"/>
  <c r="X202" i="33"/>
  <c r="X607" i="30"/>
  <c r="X115"/>
  <c r="X316" i="33"/>
  <c r="X457" i="30"/>
  <c r="AA457" s="1"/>
  <c r="AB457" s="1"/>
  <c r="X349"/>
  <c r="X184" i="33"/>
  <c r="X178"/>
  <c r="X223"/>
  <c r="X259"/>
  <c r="X26"/>
  <c r="W646" i="30"/>
  <c r="Z646" s="1"/>
  <c r="W397"/>
  <c r="Z397" s="1"/>
  <c r="X91" i="33"/>
  <c r="W91"/>
  <c r="Z91" s="1"/>
  <c r="W271"/>
  <c r="Z271" s="1"/>
  <c r="W121"/>
  <c r="Z121" s="1"/>
  <c r="W448" i="30"/>
  <c r="Z448" s="1"/>
  <c r="W352"/>
  <c r="Z352" s="1"/>
  <c r="W697" i="33"/>
  <c r="Z697" s="1"/>
  <c r="W79"/>
  <c r="Z79" s="1"/>
  <c r="W130" i="30"/>
  <c r="Z130" s="1"/>
  <c r="W13" i="6"/>
  <c r="Z13" s="1"/>
  <c r="AA13" s="1"/>
  <c r="AB13" s="1"/>
  <c r="W274" i="33"/>
  <c r="Z274" s="1"/>
  <c r="W667"/>
  <c r="Z667" s="1"/>
  <c r="W103"/>
  <c r="Z103" s="1"/>
  <c r="W439" i="30"/>
  <c r="Z439" s="1"/>
  <c r="O144" i="3"/>
  <c r="V144"/>
  <c r="Q144"/>
  <c r="R144"/>
  <c r="S144"/>
  <c r="T144"/>
  <c r="P144"/>
  <c r="U144"/>
  <c r="W169" i="33"/>
  <c r="Z169" s="1"/>
  <c r="W193"/>
  <c r="Z193" s="1"/>
  <c r="Q96" i="3"/>
  <c r="T96"/>
  <c r="O96"/>
  <c r="V96"/>
  <c r="P96"/>
  <c r="S96"/>
  <c r="R96"/>
  <c r="U96"/>
  <c r="X268" i="30"/>
  <c r="O15" i="3"/>
  <c r="V15"/>
  <c r="P15"/>
  <c r="S15"/>
  <c r="Q15"/>
  <c r="T15"/>
  <c r="U15"/>
  <c r="R15"/>
  <c r="X706" i="33"/>
  <c r="X226" i="30"/>
  <c r="X40"/>
  <c r="X601"/>
  <c r="X595"/>
  <c r="X178"/>
  <c r="X103"/>
  <c r="X196"/>
  <c r="X322" i="33"/>
  <c r="X328" i="30"/>
  <c r="W139"/>
  <c r="Z139" s="1"/>
  <c r="W55" i="33"/>
  <c r="Z55" s="1"/>
  <c r="W79" i="30"/>
  <c r="Z79" s="1"/>
  <c r="W307" i="33"/>
  <c r="Z307" s="1"/>
  <c r="X355" i="30"/>
  <c r="X316"/>
  <c r="AA316" s="1"/>
  <c r="AB316" s="1"/>
  <c r="X547"/>
  <c r="X415"/>
  <c r="X292"/>
  <c r="X38" i="33"/>
  <c r="X133" i="30"/>
  <c r="X280" i="33"/>
  <c r="X490" i="30"/>
  <c r="AA490" s="1"/>
  <c r="AB490" s="1"/>
  <c r="X343"/>
  <c r="W664"/>
  <c r="Z664" s="1"/>
  <c r="X190"/>
  <c r="X64" i="33"/>
  <c r="X436" i="30"/>
  <c r="AA436" s="1"/>
  <c r="AB436" s="1"/>
  <c r="X349" i="33"/>
  <c r="X334" i="30"/>
  <c r="X346"/>
  <c r="X283"/>
  <c r="X454"/>
  <c r="X577" i="33"/>
  <c r="X406" i="30"/>
  <c r="X94"/>
  <c r="W433"/>
  <c r="Z433" s="1"/>
  <c r="W421"/>
  <c r="Z421" s="1"/>
  <c r="W631"/>
  <c r="Z631" s="1"/>
  <c r="X241" i="33"/>
  <c r="W532" i="30"/>
  <c r="Z532" s="1"/>
  <c r="X424"/>
  <c r="W238"/>
  <c r="Z238" s="1"/>
  <c r="W370" i="33"/>
  <c r="Z370" s="1"/>
  <c r="W658" i="30"/>
  <c r="Z658" s="1"/>
  <c r="X124"/>
  <c r="X16"/>
  <c r="X364" i="33"/>
  <c r="W292"/>
  <c r="Z292" s="1"/>
  <c r="X301" i="30"/>
  <c r="W661"/>
  <c r="Z661" s="1"/>
  <c r="X523"/>
  <c r="W583"/>
  <c r="Z583" s="1"/>
  <c r="X655"/>
  <c r="X55"/>
  <c r="X352" i="33"/>
  <c r="X73"/>
  <c r="X127"/>
  <c r="W28" i="30"/>
  <c r="Z28" s="1"/>
  <c r="X168" i="3"/>
  <c r="W340" i="33"/>
  <c r="Z340" s="1"/>
  <c r="W190"/>
  <c r="Z190" s="1"/>
  <c r="X400" i="30"/>
  <c r="W559"/>
  <c r="Z559" s="1"/>
  <c r="X229"/>
  <c r="X376"/>
  <c r="X145" i="33"/>
  <c r="R10" i="6"/>
  <c r="S10"/>
  <c r="O10"/>
  <c r="T10"/>
  <c r="P10"/>
  <c r="U10"/>
  <c r="V10"/>
  <c r="Q10"/>
  <c r="W652" i="30"/>
  <c r="Z652" s="1"/>
  <c r="W502"/>
  <c r="Z502" s="1"/>
  <c r="W184"/>
  <c r="Z184" s="1"/>
  <c r="X325" i="33"/>
  <c r="X388"/>
  <c r="X46" i="30"/>
  <c r="X319" i="33"/>
  <c r="X151"/>
  <c r="X343"/>
  <c r="W346"/>
  <c r="Z346" s="1"/>
  <c r="X385"/>
  <c r="X88"/>
  <c r="X418" i="30"/>
  <c r="X295"/>
  <c r="X436" i="33"/>
  <c r="X220"/>
  <c r="W156" i="3"/>
  <c r="Z156" s="1"/>
  <c r="AA156" s="1"/>
  <c r="AB156" s="1"/>
  <c r="W466" i="33"/>
  <c r="Z466" s="1"/>
  <c r="W361"/>
  <c r="Z361" s="1"/>
  <c r="W157"/>
  <c r="Z157" s="1"/>
  <c r="W394" i="30"/>
  <c r="Z394" s="1"/>
  <c r="W271"/>
  <c r="Z271" s="1"/>
  <c r="W49"/>
  <c r="Z49" s="1"/>
  <c r="W607" i="33"/>
  <c r="Z607" s="1"/>
  <c r="W685"/>
  <c r="Z685" s="1"/>
  <c r="W589"/>
  <c r="Z589" s="1"/>
  <c r="W226"/>
  <c r="Z226" s="1"/>
  <c r="W163"/>
  <c r="Z163" s="1"/>
  <c r="W379" i="30"/>
  <c r="Z379" s="1"/>
  <c r="W451"/>
  <c r="Z451" s="1"/>
  <c r="W487"/>
  <c r="Z487" s="1"/>
  <c r="W367"/>
  <c r="Z367" s="1"/>
  <c r="W163"/>
  <c r="Z163" s="1"/>
  <c r="W391"/>
  <c r="Z391" s="1"/>
  <c r="W571"/>
  <c r="Z571" s="1"/>
  <c r="W304"/>
  <c r="Z304" s="1"/>
  <c r="X601" i="33"/>
  <c r="X535"/>
  <c r="X262"/>
  <c r="X547"/>
  <c r="X469"/>
  <c r="X439"/>
  <c r="W97"/>
  <c r="Z97" s="1"/>
  <c r="X241" i="30"/>
  <c r="W499" i="33"/>
  <c r="Z499" s="1"/>
  <c r="W20"/>
  <c r="Z20" s="1"/>
  <c r="W679"/>
  <c r="Z679" s="1"/>
  <c r="W670"/>
  <c r="Z670" s="1"/>
  <c r="W574"/>
  <c r="Z574" s="1"/>
  <c r="W433"/>
  <c r="Z433" s="1"/>
  <c r="W136"/>
  <c r="Z136" s="1"/>
  <c r="W649" i="30"/>
  <c r="Z649" s="1"/>
  <c r="AA649" s="1"/>
  <c r="AB649" s="1"/>
  <c r="W649" i="33"/>
  <c r="Z649" s="1"/>
  <c r="W523"/>
  <c r="Z523" s="1"/>
  <c r="W457"/>
  <c r="Z457" s="1"/>
  <c r="W61"/>
  <c r="Z61" s="1"/>
  <c r="W460" i="30"/>
  <c r="Z460" s="1"/>
  <c r="AA460" s="1"/>
  <c r="AB460" s="1"/>
  <c r="X382" i="33"/>
  <c r="X337" i="30"/>
  <c r="AA337" s="1"/>
  <c r="AB337" s="1"/>
  <c r="X145"/>
  <c r="AA145" s="1"/>
  <c r="AB145" s="1"/>
  <c r="X568"/>
  <c r="X646"/>
  <c r="X397"/>
  <c r="AA385"/>
  <c r="AB385" s="1"/>
  <c r="X697" i="33"/>
  <c r="X130" i="30"/>
  <c r="X274" i="33"/>
  <c r="AA361" i="30"/>
  <c r="AB361" s="1"/>
  <c r="X667" i="33"/>
  <c r="Q30" i="3"/>
  <c r="T30"/>
  <c r="R30"/>
  <c r="U30"/>
  <c r="O30"/>
  <c r="W30" s="1"/>
  <c r="Z30" s="1"/>
  <c r="AA30" s="1"/>
  <c r="AB30" s="1"/>
  <c r="V30"/>
  <c r="P30"/>
  <c r="S30"/>
  <c r="X30" s="1"/>
  <c r="Q72"/>
  <c r="T72"/>
  <c r="O72"/>
  <c r="V72"/>
  <c r="P72"/>
  <c r="S72"/>
  <c r="R72"/>
  <c r="U72"/>
  <c r="X169" i="33"/>
  <c r="W76"/>
  <c r="Z76" s="1"/>
  <c r="W466" i="30"/>
  <c r="Z466" s="1"/>
  <c r="W625" i="33"/>
  <c r="Z625" s="1"/>
  <c r="W430"/>
  <c r="Z430" s="1"/>
  <c r="W601" i="30"/>
  <c r="Z601" s="1"/>
  <c r="AA601" s="1"/>
  <c r="AB601" s="1"/>
  <c r="W178"/>
  <c r="Z178" s="1"/>
  <c r="AA178" s="1"/>
  <c r="AB178" s="1"/>
  <c r="W517" i="33"/>
  <c r="Z517" s="1"/>
  <c r="X139" i="30"/>
  <c r="X55" i="33"/>
  <c r="X394"/>
  <c r="X79" i="30"/>
  <c r="X400" i="33"/>
  <c r="W196"/>
  <c r="Z196" s="1"/>
  <c r="W29"/>
  <c r="Z29" s="1"/>
  <c r="W478" i="30"/>
  <c r="Z478" s="1"/>
  <c r="W235"/>
  <c r="Z235" s="1"/>
  <c r="W106"/>
  <c r="Z106" s="1"/>
  <c r="W406" i="33"/>
  <c r="Z406" s="1"/>
  <c r="W460"/>
  <c r="Z460" s="1"/>
  <c r="W529"/>
  <c r="Z529" s="1"/>
  <c r="W448"/>
  <c r="Z448" s="1"/>
  <c r="W355"/>
  <c r="Z355" s="1"/>
  <c r="W82"/>
  <c r="Z82" s="1"/>
  <c r="W589" i="30"/>
  <c r="Z589" s="1"/>
  <c r="AA589" s="1"/>
  <c r="AB589" s="1"/>
  <c r="W370"/>
  <c r="Z370" s="1"/>
  <c r="W70"/>
  <c r="Z70" s="1"/>
  <c r="W10"/>
  <c r="Z10" s="1"/>
  <c r="W637" i="33"/>
  <c r="Z637" s="1"/>
  <c r="W541"/>
  <c r="Z541" s="1"/>
  <c r="W106"/>
  <c r="Z106" s="1"/>
  <c r="W70"/>
  <c r="Z70" s="1"/>
  <c r="W187" i="30"/>
  <c r="Z187" s="1"/>
  <c r="W133"/>
  <c r="Z133" s="1"/>
  <c r="AA133" s="1"/>
  <c r="AB133" s="1"/>
  <c r="W280" i="33"/>
  <c r="Z280" s="1"/>
  <c r="W256"/>
  <c r="Z256" s="1"/>
  <c r="X664" i="30"/>
  <c r="W190"/>
  <c r="Z190" s="1"/>
  <c r="W559" i="33"/>
  <c r="Z559" s="1"/>
  <c r="W85" i="30"/>
  <c r="Z85" s="1"/>
  <c r="Q153" i="3"/>
  <c r="V153"/>
  <c r="O153"/>
  <c r="S153"/>
  <c r="P153"/>
  <c r="T153"/>
  <c r="U153"/>
  <c r="R153"/>
  <c r="W484" i="33"/>
  <c r="Z484" s="1"/>
  <c r="W130"/>
  <c r="Z130" s="1"/>
  <c r="W442" i="30"/>
  <c r="Z442" s="1"/>
  <c r="W223"/>
  <c r="Z223" s="1"/>
  <c r="W661" i="33"/>
  <c r="Z661" s="1"/>
  <c r="W463" i="30"/>
  <c r="Z463" s="1"/>
  <c r="W232"/>
  <c r="Z232" s="1"/>
  <c r="W91"/>
  <c r="Z91" s="1"/>
  <c r="O75" i="3"/>
  <c r="V75"/>
  <c r="Q75"/>
  <c r="T75"/>
  <c r="R75"/>
  <c r="U75"/>
  <c r="P75"/>
  <c r="S75"/>
  <c r="X19" i="30"/>
  <c r="X433"/>
  <c r="X421"/>
  <c r="X97"/>
  <c r="AA97" s="1"/>
  <c r="AB97" s="1"/>
  <c r="X631"/>
  <c r="X703" i="33"/>
  <c r="X334"/>
  <c r="X532" i="30"/>
  <c r="X298"/>
  <c r="X238"/>
  <c r="X52"/>
  <c r="X496" i="33"/>
  <c r="X370"/>
  <c r="X238"/>
  <c r="X658" i="30"/>
  <c r="X520"/>
  <c r="AA520" s="1"/>
  <c r="AB520" s="1"/>
  <c r="X202"/>
  <c r="AA202" s="1"/>
  <c r="AB202" s="1"/>
  <c r="X328" i="33"/>
  <c r="X286" i="30"/>
  <c r="AA286" s="1"/>
  <c r="AB286" s="1"/>
  <c r="X274"/>
  <c r="AA274" s="1"/>
  <c r="AB274" s="1"/>
  <c r="X292" i="33"/>
  <c r="X262" i="30"/>
  <c r="AA262" s="1"/>
  <c r="AB262" s="1"/>
  <c r="X13"/>
  <c r="X661"/>
  <c r="Q141" i="3"/>
  <c r="T141"/>
  <c r="S141"/>
  <c r="O141"/>
  <c r="U141"/>
  <c r="P141"/>
  <c r="V141"/>
  <c r="R141"/>
  <c r="X286" i="33"/>
  <c r="X322" i="30"/>
  <c r="X166" i="33"/>
  <c r="X583" i="30"/>
  <c r="X217" i="33"/>
  <c r="X52"/>
  <c r="X310" i="30"/>
  <c r="X73"/>
  <c r="X28"/>
  <c r="X340" i="33"/>
  <c r="X229"/>
  <c r="X190"/>
  <c r="X481" i="30"/>
  <c r="AA481" s="1"/>
  <c r="AB481" s="1"/>
  <c r="X373"/>
  <c r="X133" i="33"/>
  <c r="X559" i="30"/>
  <c r="X376" i="33"/>
  <c r="X121" i="30"/>
  <c r="AA121" s="1"/>
  <c r="AB121" s="1"/>
  <c r="O63" i="3"/>
  <c r="V63"/>
  <c r="Q63"/>
  <c r="T63"/>
  <c r="R63"/>
  <c r="U63"/>
  <c r="P63"/>
  <c r="S63"/>
  <c r="O129"/>
  <c r="V129"/>
  <c r="Q129"/>
  <c r="T129"/>
  <c r="R129"/>
  <c r="U129"/>
  <c r="P129"/>
  <c r="S129"/>
  <c r="P132"/>
  <c r="T132"/>
  <c r="U132"/>
  <c r="Q132"/>
  <c r="V132"/>
  <c r="R132"/>
  <c r="S132"/>
  <c r="O132"/>
  <c r="X652" i="30"/>
  <c r="X502"/>
  <c r="X475"/>
  <c r="X184"/>
  <c r="Q126" i="3"/>
  <c r="T126"/>
  <c r="O126"/>
  <c r="V126"/>
  <c r="P126"/>
  <c r="S126"/>
  <c r="R126"/>
  <c r="U126"/>
  <c r="O123"/>
  <c r="V123"/>
  <c r="Q123"/>
  <c r="T123"/>
  <c r="R123"/>
  <c r="U123"/>
  <c r="P123"/>
  <c r="S123"/>
  <c r="O105"/>
  <c r="V105"/>
  <c r="Q105"/>
  <c r="T105"/>
  <c r="R105"/>
  <c r="U105"/>
  <c r="P105"/>
  <c r="S105"/>
  <c r="Q60"/>
  <c r="T60"/>
  <c r="R60"/>
  <c r="U60"/>
  <c r="O60"/>
  <c r="V60"/>
  <c r="P60"/>
  <c r="S60"/>
  <c r="Q135"/>
  <c r="T135"/>
  <c r="S135"/>
  <c r="O135"/>
  <c r="U135"/>
  <c r="P135"/>
  <c r="V135"/>
  <c r="R135"/>
  <c r="O9"/>
  <c r="V9"/>
  <c r="P9"/>
  <c r="S9"/>
  <c r="Q9"/>
  <c r="T9"/>
  <c r="U9"/>
  <c r="R9"/>
  <c r="Q24"/>
  <c r="T24"/>
  <c r="R24"/>
  <c r="U24"/>
  <c r="O24"/>
  <c r="V24"/>
  <c r="P24"/>
  <c r="S24"/>
  <c r="O171"/>
  <c r="V171"/>
  <c r="P171"/>
  <c r="S171"/>
  <c r="Q171"/>
  <c r="T171"/>
  <c r="R171"/>
  <c r="U171"/>
  <c r="O27"/>
  <c r="V27"/>
  <c r="P27"/>
  <c r="S27"/>
  <c r="Q27"/>
  <c r="T27"/>
  <c r="U27"/>
  <c r="R27"/>
  <c r="Q84"/>
  <c r="T84"/>
  <c r="O84"/>
  <c r="V84"/>
  <c r="P84"/>
  <c r="S84"/>
  <c r="R84"/>
  <c r="U84"/>
  <c r="P16" i="6"/>
  <c r="U16"/>
  <c r="Q16"/>
  <c r="V16"/>
  <c r="R16"/>
  <c r="S16"/>
  <c r="T16"/>
  <c r="O16"/>
  <c r="O117" i="3"/>
  <c r="Q117"/>
  <c r="R117"/>
  <c r="T117"/>
  <c r="U117"/>
  <c r="P117"/>
  <c r="V117"/>
  <c r="S117"/>
  <c r="W244" i="30"/>
  <c r="Z244" s="1"/>
  <c r="X244"/>
  <c r="W583" i="33"/>
  <c r="Z583" s="1"/>
  <c r="W181" i="30"/>
  <c r="Z181" s="1"/>
  <c r="AA181" s="1"/>
  <c r="AB181" s="1"/>
  <c r="W367" i="33"/>
  <c r="Z367" s="1"/>
  <c r="X403"/>
  <c r="W151" i="30"/>
  <c r="Z151" s="1"/>
  <c r="AA151" s="1"/>
  <c r="AB151" s="1"/>
  <c r="W175"/>
  <c r="Z175" s="1"/>
  <c r="W379" i="33"/>
  <c r="Z379" s="1"/>
  <c r="X331" i="30"/>
  <c r="W331"/>
  <c r="Z331" s="1"/>
  <c r="W220"/>
  <c r="Z220" s="1"/>
  <c r="AA220" s="1"/>
  <c r="AB220" s="1"/>
  <c r="X265"/>
  <c r="W169"/>
  <c r="Z169" s="1"/>
  <c r="AA169" s="1"/>
  <c r="AB169" s="1"/>
  <c r="X156" i="3"/>
  <c r="X466" i="33"/>
  <c r="X361"/>
  <c r="X157"/>
  <c r="X23"/>
  <c r="X394" i="30"/>
  <c r="X271"/>
  <c r="X49"/>
  <c r="X607" i="33"/>
  <c r="X685"/>
  <c r="X589"/>
  <c r="X226"/>
  <c r="X163"/>
  <c r="X379" i="30"/>
  <c r="X451"/>
  <c r="X304" i="33"/>
  <c r="X367" i="30"/>
  <c r="X163"/>
  <c r="O165" i="3"/>
  <c r="V165"/>
  <c r="P165"/>
  <c r="S165"/>
  <c r="Q165"/>
  <c r="T165"/>
  <c r="U165"/>
  <c r="R165"/>
  <c r="Q114"/>
  <c r="T114"/>
  <c r="O114"/>
  <c r="V114"/>
  <c r="P114"/>
  <c r="S114"/>
  <c r="R114"/>
  <c r="U114"/>
  <c r="Q120"/>
  <c r="T120"/>
  <c r="O120"/>
  <c r="V120"/>
  <c r="P120"/>
  <c r="S120"/>
  <c r="R120"/>
  <c r="U120"/>
  <c r="X391" i="30"/>
  <c r="X553"/>
  <c r="X580"/>
  <c r="AA580" s="1"/>
  <c r="AB580" s="1"/>
  <c r="X556"/>
  <c r="X628"/>
  <c r="X571"/>
  <c r="X604"/>
  <c r="X670"/>
  <c r="AA670" s="1"/>
  <c r="AB670" s="1"/>
  <c r="X508"/>
  <c r="AA508" s="1"/>
  <c r="AB508" s="1"/>
  <c r="X304"/>
  <c r="X247" i="33"/>
  <c r="X160"/>
  <c r="W58"/>
  <c r="Z58" s="1"/>
  <c r="X253" i="30"/>
  <c r="X277"/>
  <c r="X358" i="33"/>
  <c r="W526" i="30"/>
  <c r="Z526" s="1"/>
  <c r="W211" i="33"/>
  <c r="Z211" s="1"/>
  <c r="X499" i="30"/>
  <c r="X472"/>
  <c r="AA409"/>
  <c r="AB409" s="1"/>
  <c r="X325"/>
  <c r="X100"/>
  <c r="X136"/>
  <c r="X97" i="33"/>
  <c r="W535" i="30"/>
  <c r="Z535" s="1"/>
  <c r="AA535" s="1"/>
  <c r="AB535" s="1"/>
  <c r="X76"/>
  <c r="AA109"/>
  <c r="AB109" s="1"/>
  <c r="X499" i="33"/>
  <c r="X277"/>
  <c r="X154"/>
  <c r="W496" i="30"/>
  <c r="Z496" s="1"/>
  <c r="W214"/>
  <c r="Z214" s="1"/>
  <c r="AA214" s="1"/>
  <c r="AB214" s="1"/>
  <c r="W202" i="33"/>
  <c r="Z202" s="1"/>
  <c r="X679"/>
  <c r="X136"/>
  <c r="W349" i="30"/>
  <c r="Z349" s="1"/>
  <c r="AA349" s="1"/>
  <c r="AB349" s="1"/>
  <c r="X649" i="33"/>
  <c r="X523"/>
  <c r="W184"/>
  <c r="Z184" s="1"/>
  <c r="W478"/>
  <c r="Z478" s="1"/>
  <c r="W178"/>
  <c r="Z178" s="1"/>
  <c r="W223"/>
  <c r="Z223" s="1"/>
  <c r="W529" i="30"/>
  <c r="Z529" s="1"/>
  <c r="AA529" s="1"/>
  <c r="AB529" s="1"/>
  <c r="W43"/>
  <c r="Z43" s="1"/>
  <c r="AA43" s="1"/>
  <c r="AB43" s="1"/>
  <c r="W658" i="33"/>
  <c r="Z658" s="1"/>
  <c r="W562"/>
  <c r="Z562" s="1"/>
  <c r="W259"/>
  <c r="Z259" s="1"/>
  <c r="W112"/>
  <c r="Z112" s="1"/>
  <c r="W26"/>
  <c r="Z26" s="1"/>
  <c r="AA88" i="30"/>
  <c r="AB88" s="1"/>
  <c r="W553" i="33"/>
  <c r="Z553" s="1"/>
  <c r="W691"/>
  <c r="Z691" s="1"/>
  <c r="W505"/>
  <c r="Z505" s="1"/>
  <c r="W187"/>
  <c r="Z187" s="1"/>
  <c r="AA364" i="30"/>
  <c r="AB364" s="1"/>
  <c r="W250" i="33"/>
  <c r="Z250" s="1"/>
  <c r="X271"/>
  <c r="X121"/>
  <c r="X448" i="30"/>
  <c r="X352"/>
  <c r="X79" i="33"/>
  <c r="W41"/>
  <c r="Z41" s="1"/>
  <c r="W514" i="30"/>
  <c r="Z514" s="1"/>
  <c r="AA514" s="1"/>
  <c r="AB514" s="1"/>
  <c r="W619"/>
  <c r="Z619" s="1"/>
  <c r="AA619" s="1"/>
  <c r="AB619" s="1"/>
  <c r="W445"/>
  <c r="Z445" s="1"/>
  <c r="AA445" s="1"/>
  <c r="AB445" s="1"/>
  <c r="X103" i="33"/>
  <c r="O21" i="3"/>
  <c r="V21"/>
  <c r="P21"/>
  <c r="S21"/>
  <c r="Q21"/>
  <c r="T21"/>
  <c r="U21"/>
  <c r="R21"/>
  <c r="Q78"/>
  <c r="T78"/>
  <c r="O78"/>
  <c r="V78"/>
  <c r="P78"/>
  <c r="S78"/>
  <c r="R78"/>
  <c r="U78"/>
  <c r="X76" i="33"/>
  <c r="X466" i="30"/>
  <c r="X625" i="33"/>
  <c r="X430"/>
  <c r="X517"/>
  <c r="W538" i="30"/>
  <c r="Z538" s="1"/>
  <c r="X538"/>
  <c r="X574"/>
  <c r="AA574" s="1"/>
  <c r="AB574" s="1"/>
  <c r="W337" i="33"/>
  <c r="Z337" s="1"/>
  <c r="X397"/>
  <c r="W322"/>
  <c r="Z322" s="1"/>
  <c r="W562" i="30"/>
  <c r="Z562" s="1"/>
  <c r="X562"/>
  <c r="W328"/>
  <c r="Z328" s="1"/>
  <c r="W598"/>
  <c r="Z598" s="1"/>
  <c r="W550"/>
  <c r="Z550" s="1"/>
  <c r="W394" i="33"/>
  <c r="Z394" s="1"/>
  <c r="W295"/>
  <c r="Z295" s="1"/>
  <c r="X196"/>
  <c r="X29"/>
  <c r="X478" i="30"/>
  <c r="X235"/>
  <c r="X106"/>
  <c r="X406" i="33"/>
  <c r="X460"/>
  <c r="X529"/>
  <c r="X448"/>
  <c r="X355"/>
  <c r="X82"/>
  <c r="X370" i="30"/>
  <c r="X70"/>
  <c r="X10"/>
  <c r="X637" i="33"/>
  <c r="X541"/>
  <c r="X106"/>
  <c r="X70"/>
  <c r="X187" i="30"/>
  <c r="X256" i="33"/>
  <c r="X559"/>
  <c r="Q18" i="3"/>
  <c r="T18"/>
  <c r="R18"/>
  <c r="U18"/>
  <c r="O18"/>
  <c r="V18"/>
  <c r="P18"/>
  <c r="S18"/>
  <c r="X85" i="30"/>
  <c r="X484" i="33"/>
  <c r="X130"/>
  <c r="X442" i="30"/>
  <c r="X223"/>
  <c r="X661" i="33"/>
  <c r="Q36" i="3"/>
  <c r="T36"/>
  <c r="R36"/>
  <c r="U36"/>
  <c r="O36"/>
  <c r="V36"/>
  <c r="P36"/>
  <c r="S36"/>
  <c r="X463" i="30"/>
  <c r="X232"/>
  <c r="X625"/>
  <c r="X91"/>
  <c r="W616"/>
  <c r="Z616" s="1"/>
  <c r="X616"/>
  <c r="W19"/>
  <c r="Z19" s="1"/>
  <c r="AA19" s="1"/>
  <c r="AB19" s="1"/>
  <c r="W244" i="33"/>
  <c r="Z244" s="1"/>
  <c r="W142"/>
  <c r="Z142" s="1"/>
  <c r="AA148" i="30"/>
  <c r="AB148" s="1"/>
  <c r="W613"/>
  <c r="Z613" s="1"/>
  <c r="AA613" s="1"/>
  <c r="AB613" s="1"/>
  <c r="W307"/>
  <c r="Z307" s="1"/>
  <c r="AA307" s="1"/>
  <c r="AB307" s="1"/>
  <c r="W703" i="33"/>
  <c r="Z703" s="1"/>
  <c r="W634"/>
  <c r="Z634" s="1"/>
  <c r="W538"/>
  <c r="Z538" s="1"/>
  <c r="W424" i="30"/>
  <c r="Z424" s="1"/>
  <c r="AA424" s="1"/>
  <c r="AB424" s="1"/>
  <c r="W643" i="33"/>
  <c r="Z643" s="1"/>
  <c r="W496"/>
  <c r="Z496" s="1"/>
  <c r="W238"/>
  <c r="Z238" s="1"/>
  <c r="W124" i="30"/>
  <c r="Z124" s="1"/>
  <c r="AA124" s="1"/>
  <c r="AB124" s="1"/>
  <c r="W16"/>
  <c r="Z16" s="1"/>
  <c r="AA16" s="1"/>
  <c r="AB16" s="1"/>
  <c r="AA162" i="3"/>
  <c r="AB162" s="1"/>
  <c r="W412" i="33"/>
  <c r="Z412" s="1"/>
  <c r="W328"/>
  <c r="Z328" s="1"/>
  <c r="W214"/>
  <c r="Z214" s="1"/>
  <c r="W118"/>
  <c r="Z118" s="1"/>
  <c r="AA112" i="30"/>
  <c r="AB112" s="1"/>
  <c r="W199"/>
  <c r="Z199" s="1"/>
  <c r="AA199" s="1"/>
  <c r="AB199" s="1"/>
  <c r="W37"/>
  <c r="Z37" s="1"/>
  <c r="W442" i="33"/>
  <c r="Z442" s="1"/>
  <c r="W364"/>
  <c r="Z364" s="1"/>
  <c r="W148"/>
  <c r="Z148" s="1"/>
  <c r="X14"/>
  <c r="W14"/>
  <c r="Z14" s="1"/>
  <c r="W301" i="30"/>
  <c r="Z301" s="1"/>
  <c r="AA301" s="1"/>
  <c r="AB301" s="1"/>
  <c r="W619" i="33"/>
  <c r="Z619" s="1"/>
  <c r="W472"/>
  <c r="Z472" s="1"/>
  <c r="W199"/>
  <c r="Z199" s="1"/>
  <c r="W127" i="30"/>
  <c r="Z127" s="1"/>
  <c r="AA127" s="1"/>
  <c r="AB127" s="1"/>
  <c r="W35" i="33"/>
  <c r="Z35" s="1"/>
  <c r="W523" i="30"/>
  <c r="Z523" s="1"/>
  <c r="AA523" s="1"/>
  <c r="AB523" s="1"/>
  <c r="W259"/>
  <c r="Z259" s="1"/>
  <c r="AA259" s="1"/>
  <c r="AB259" s="1"/>
  <c r="W247"/>
  <c r="Z247" s="1"/>
  <c r="AA247" s="1"/>
  <c r="AB247" s="1"/>
  <c r="W655" i="33"/>
  <c r="Z655" s="1"/>
  <c r="W217"/>
  <c r="Z217" s="1"/>
  <c r="W655" i="30"/>
  <c r="Z655" s="1"/>
  <c r="AA655" s="1"/>
  <c r="AB655" s="1"/>
  <c r="W55"/>
  <c r="Z55" s="1"/>
  <c r="AA55" s="1"/>
  <c r="AB55" s="1"/>
  <c r="W352" i="33"/>
  <c r="Z352" s="1"/>
  <c r="W595"/>
  <c r="Z595" s="1"/>
  <c r="W709"/>
  <c r="Z709" s="1"/>
  <c r="W73"/>
  <c r="Z73" s="1"/>
  <c r="W127"/>
  <c r="Z127" s="1"/>
  <c r="AA217" i="30"/>
  <c r="AB217" s="1"/>
  <c r="W168" i="3"/>
  <c r="Z168" s="1"/>
  <c r="AA168" s="1"/>
  <c r="AB168" s="1"/>
  <c r="W400" i="30"/>
  <c r="Z400" s="1"/>
  <c r="W430"/>
  <c r="Z430" s="1"/>
  <c r="AA430" s="1"/>
  <c r="AB430" s="1"/>
  <c r="W211"/>
  <c r="Z211" s="1"/>
  <c r="AA211" s="1"/>
  <c r="AB211" s="1"/>
  <c r="W631" i="33"/>
  <c r="Z631" s="1"/>
  <c r="W229" i="30"/>
  <c r="Z229" s="1"/>
  <c r="W376"/>
  <c r="Z376" s="1"/>
  <c r="AA376" s="1"/>
  <c r="AB376" s="1"/>
  <c r="AA172"/>
  <c r="AB172" s="1"/>
  <c r="W571" i="33"/>
  <c r="Z571" s="1"/>
  <c r="W145"/>
  <c r="Z145" s="1"/>
  <c r="W280" i="30"/>
  <c r="Z280" s="1"/>
  <c r="AA280" s="1"/>
  <c r="AB280" s="1"/>
  <c r="W403"/>
  <c r="Z403" s="1"/>
  <c r="AA403" s="1"/>
  <c r="AB403" s="1"/>
  <c r="W373" i="33"/>
  <c r="Z373" s="1"/>
  <c r="W427" i="30"/>
  <c r="Z427" s="1"/>
  <c r="AA427" s="1"/>
  <c r="AB427" s="1"/>
  <c r="O138" i="3"/>
  <c r="V138"/>
  <c r="Q138"/>
  <c r="R138"/>
  <c r="S138"/>
  <c r="T138"/>
  <c r="U138"/>
  <c r="P138"/>
  <c r="W643" i="30"/>
  <c r="Z643" s="1"/>
  <c r="W124" i="33"/>
  <c r="Z124" s="1"/>
  <c r="AA193" i="30"/>
  <c r="AB193" s="1"/>
  <c r="W268" i="33"/>
  <c r="Z268" s="1"/>
  <c r="W475" i="30"/>
  <c r="Z475" s="1"/>
  <c r="AA475" s="1"/>
  <c r="AB475" s="1"/>
  <c r="W517"/>
  <c r="Z517" s="1"/>
  <c r="AA517" s="1"/>
  <c r="AB517" s="1"/>
  <c r="W565" i="33"/>
  <c r="Z565" s="1"/>
  <c r="O150" i="3"/>
  <c r="V150"/>
  <c r="Q150"/>
  <c r="R150"/>
  <c r="S150"/>
  <c r="T150"/>
  <c r="P150"/>
  <c r="U150"/>
  <c r="W213"/>
  <c r="Z213" s="1"/>
  <c r="W207"/>
  <c r="Z207" s="1"/>
  <c r="X207"/>
  <c r="W201"/>
  <c r="Z201" s="1"/>
  <c r="W189"/>
  <c r="Z189" s="1"/>
  <c r="AA189" s="1"/>
  <c r="AB189" s="1"/>
  <c r="W183"/>
  <c r="Z183" s="1"/>
  <c r="X195"/>
  <c r="W195"/>
  <c r="Z195" s="1"/>
  <c r="W210"/>
  <c r="Z210" s="1"/>
  <c r="W198"/>
  <c r="Z198" s="1"/>
  <c r="W204"/>
  <c r="Z204" s="1"/>
  <c r="X201"/>
  <c r="X210"/>
  <c r="X198"/>
  <c r="X213"/>
  <c r="X204"/>
  <c r="W192"/>
  <c r="Z192" s="1"/>
  <c r="X192"/>
  <c r="X180"/>
  <c r="X183"/>
  <c r="W180"/>
  <c r="Z180" s="1"/>
  <c r="W177"/>
  <c r="Z177" s="1"/>
  <c r="X177"/>
  <c r="W174"/>
  <c r="Z174" s="1"/>
  <c r="X174"/>
  <c r="W19" i="6" l="1"/>
  <c r="Z19" s="1"/>
  <c r="W16"/>
  <c r="Z16" s="1"/>
  <c r="AA16" s="1"/>
  <c r="AB16" s="1"/>
  <c r="X16"/>
  <c r="W10"/>
  <c r="Z10" s="1"/>
  <c r="X75" i="3"/>
  <c r="X12"/>
  <c r="W12"/>
  <c r="Z12" s="1"/>
  <c r="X120"/>
  <c r="X165"/>
  <c r="X117"/>
  <c r="X84"/>
  <c r="X36"/>
  <c r="X153"/>
  <c r="X111"/>
  <c r="X48"/>
  <c r="X69"/>
  <c r="W18"/>
  <c r="Z18" s="1"/>
  <c r="W24"/>
  <c r="Z24" s="1"/>
  <c r="W60"/>
  <c r="Z60" s="1"/>
  <c r="X96"/>
  <c r="W54"/>
  <c r="Z54" s="1"/>
  <c r="X66"/>
  <c r="X126"/>
  <c r="X144"/>
  <c r="X150"/>
  <c r="W48"/>
  <c r="Z48" s="1"/>
  <c r="W144"/>
  <c r="Z144" s="1"/>
  <c r="AA144" s="1"/>
  <c r="AB144" s="1"/>
  <c r="X87"/>
  <c r="X81"/>
  <c r="X54"/>
  <c r="X99"/>
  <c r="X102"/>
  <c r="X90"/>
  <c r="AA12"/>
  <c r="AB12" s="1"/>
  <c r="AA643" i="30"/>
  <c r="AB643" s="1"/>
  <c r="AA634"/>
  <c r="AB634" s="1"/>
  <c r="AA622"/>
  <c r="AB622" s="1"/>
  <c r="AA610"/>
  <c r="AB610" s="1"/>
  <c r="AA598"/>
  <c r="AB598" s="1"/>
  <c r="AA568"/>
  <c r="AB568" s="1"/>
  <c r="AA550"/>
  <c r="AB550" s="1"/>
  <c r="AA526"/>
  <c r="AB526" s="1"/>
  <c r="AA496"/>
  <c r="AB496" s="1"/>
  <c r="AA487"/>
  <c r="AB487" s="1"/>
  <c r="AA484"/>
  <c r="AB484" s="1"/>
  <c r="AA439"/>
  <c r="AB439" s="1"/>
  <c r="AA415"/>
  <c r="AB415" s="1"/>
  <c r="AA412"/>
  <c r="AB412" s="1"/>
  <c r="AA400"/>
  <c r="AB400" s="1"/>
  <c r="AA388"/>
  <c r="AB388" s="1"/>
  <c r="AA373"/>
  <c r="AB373" s="1"/>
  <c r="AA343"/>
  <c r="AB343" s="1"/>
  <c r="AA340"/>
  <c r="AB340" s="1"/>
  <c r="AA328"/>
  <c r="AB328" s="1"/>
  <c r="AA322"/>
  <c r="AB322" s="1"/>
  <c r="AA310"/>
  <c r="AB310" s="1"/>
  <c r="AA298"/>
  <c r="AB298" s="1"/>
  <c r="AA292"/>
  <c r="AB292" s="1"/>
  <c r="AA289"/>
  <c r="AB289" s="1"/>
  <c r="AA265"/>
  <c r="AB265" s="1"/>
  <c r="AA250"/>
  <c r="AB250" s="1"/>
  <c r="AA229"/>
  <c r="AB229" s="1"/>
  <c r="AA205"/>
  <c r="AB205" s="1"/>
  <c r="AA190"/>
  <c r="AB190" s="1"/>
  <c r="AA175"/>
  <c r="AB175" s="1"/>
  <c r="AA160"/>
  <c r="AB160" s="1"/>
  <c r="AA142"/>
  <c r="AB142" s="1"/>
  <c r="AA73"/>
  <c r="AB73" s="1"/>
  <c r="AA52"/>
  <c r="AB52" s="1"/>
  <c r="AA37"/>
  <c r="AB37" s="1"/>
  <c r="AA34"/>
  <c r="AB34" s="1"/>
  <c r="AA13"/>
  <c r="AB13" s="1"/>
  <c r="W150" i="3"/>
  <c r="Z150" s="1"/>
  <c r="AA150" s="1"/>
  <c r="AB150" s="1"/>
  <c r="X18"/>
  <c r="W78"/>
  <c r="Z78" s="1"/>
  <c r="AA616" i="30"/>
  <c r="AB616" s="1"/>
  <c r="W36" i="3"/>
  <c r="Z36" s="1"/>
  <c r="AA538" i="30"/>
  <c r="AB538" s="1"/>
  <c r="X78" i="3"/>
  <c r="W120"/>
  <c r="Z120" s="1"/>
  <c r="AA120" s="1"/>
  <c r="AB120" s="1"/>
  <c r="W114"/>
  <c r="Z114" s="1"/>
  <c r="AA331" i="30"/>
  <c r="AB331" s="1"/>
  <c r="W84" i="3"/>
  <c r="Z84" s="1"/>
  <c r="AA84" s="1"/>
  <c r="AB84" s="1"/>
  <c r="X135"/>
  <c r="W126"/>
  <c r="Z126" s="1"/>
  <c r="AA126" s="1"/>
  <c r="AB126" s="1"/>
  <c r="X132"/>
  <c r="W75"/>
  <c r="Z75" s="1"/>
  <c r="AA75" s="1"/>
  <c r="AB75" s="1"/>
  <c r="AA187" i="30"/>
  <c r="AB187" s="1"/>
  <c r="AA235"/>
  <c r="AB235" s="1"/>
  <c r="X72" i="3"/>
  <c r="AA571" i="30"/>
  <c r="AB571" s="1"/>
  <c r="AA49"/>
  <c r="AB49" s="1"/>
  <c r="AA28"/>
  <c r="AB28" s="1"/>
  <c r="AA661"/>
  <c r="AB661" s="1"/>
  <c r="AA238"/>
  <c r="AB238" s="1"/>
  <c r="AA631"/>
  <c r="AB631" s="1"/>
  <c r="AA139"/>
  <c r="AB139" s="1"/>
  <c r="AA397"/>
  <c r="AB397" s="1"/>
  <c r="AA100"/>
  <c r="AB100" s="1"/>
  <c r="AA418"/>
  <c r="AB418" s="1"/>
  <c r="X108" i="3"/>
  <c r="AA406" i="30"/>
  <c r="AB406" s="1"/>
  <c r="AA283"/>
  <c r="AB283" s="1"/>
  <c r="AA547"/>
  <c r="AB547" s="1"/>
  <c r="X19" i="6"/>
  <c r="AA196" i="30"/>
  <c r="AB196" s="1"/>
  <c r="AA226"/>
  <c r="AB226" s="1"/>
  <c r="W66" i="3"/>
  <c r="Z66" s="1"/>
  <c r="AA82" i="30"/>
  <c r="AB82" s="1"/>
  <c r="AA628"/>
  <c r="AB628" s="1"/>
  <c r="AA382"/>
  <c r="AB382" s="1"/>
  <c r="AA553"/>
  <c r="AB553" s="1"/>
  <c r="X114" i="3"/>
  <c r="W141"/>
  <c r="Z141" s="1"/>
  <c r="AA91" i="30"/>
  <c r="AB91" s="1"/>
  <c r="AA223"/>
  <c r="AB223" s="1"/>
  <c r="AA85"/>
  <c r="AB85" s="1"/>
  <c r="AA10"/>
  <c r="AB10" s="1"/>
  <c r="AA478"/>
  <c r="AB478" s="1"/>
  <c r="AA304"/>
  <c r="AB304" s="1"/>
  <c r="AA391"/>
  <c r="AB391" s="1"/>
  <c r="AA451"/>
  <c r="AB451" s="1"/>
  <c r="AA271"/>
  <c r="AB271" s="1"/>
  <c r="AA184"/>
  <c r="AB184" s="1"/>
  <c r="AA421"/>
  <c r="AB421" s="1"/>
  <c r="W96" i="3"/>
  <c r="Z96" s="1"/>
  <c r="AA96" s="1"/>
  <c r="AB96" s="1"/>
  <c r="AA646" i="30"/>
  <c r="AB646" s="1"/>
  <c r="AA325"/>
  <c r="AB325" s="1"/>
  <c r="AA277"/>
  <c r="AB277" s="1"/>
  <c r="W45" i="3"/>
  <c r="Z45" s="1"/>
  <c r="W87"/>
  <c r="Z87" s="1"/>
  <c r="W93"/>
  <c r="Z93" s="1"/>
  <c r="AA93" s="1"/>
  <c r="AB93" s="1"/>
  <c r="W159"/>
  <c r="Z159" s="1"/>
  <c r="W111"/>
  <c r="Z111" s="1"/>
  <c r="W33"/>
  <c r="Z33" s="1"/>
  <c r="W51"/>
  <c r="Z51" s="1"/>
  <c r="W81"/>
  <c r="Z81" s="1"/>
  <c r="W39"/>
  <c r="Z39" s="1"/>
  <c r="W99"/>
  <c r="Z99" s="1"/>
  <c r="W42"/>
  <c r="Z42" s="1"/>
  <c r="W57"/>
  <c r="Z57" s="1"/>
  <c r="AA625" i="30"/>
  <c r="AB625" s="1"/>
  <c r="AA346"/>
  <c r="AB346" s="1"/>
  <c r="AA103"/>
  <c r="AB103" s="1"/>
  <c r="AA115"/>
  <c r="AB115" s="1"/>
  <c r="AA493"/>
  <c r="AB493" s="1"/>
  <c r="AA319"/>
  <c r="AB319" s="1"/>
  <c r="W21" i="3"/>
  <c r="Z21" s="1"/>
  <c r="X138"/>
  <c r="W138"/>
  <c r="Z138" s="1"/>
  <c r="AA562" i="30"/>
  <c r="AB562" s="1"/>
  <c r="X21" i="3"/>
  <c r="W165"/>
  <c r="Z165" s="1"/>
  <c r="AA244" i="30"/>
  <c r="AB244" s="1"/>
  <c r="W117" i="3"/>
  <c r="Z117" s="1"/>
  <c r="AA117" s="1"/>
  <c r="AB117" s="1"/>
  <c r="W27"/>
  <c r="Z27" s="1"/>
  <c r="W171"/>
  <c r="Z171" s="1"/>
  <c r="W9"/>
  <c r="Z9" s="1"/>
  <c r="W105"/>
  <c r="Z105" s="1"/>
  <c r="W123"/>
  <c r="Z123" s="1"/>
  <c r="W129"/>
  <c r="Z129" s="1"/>
  <c r="W63"/>
  <c r="Z63" s="1"/>
  <c r="X141"/>
  <c r="AA232" i="30"/>
  <c r="AB232" s="1"/>
  <c r="AA442"/>
  <c r="AB442" s="1"/>
  <c r="W153" i="3"/>
  <c r="Z153" s="1"/>
  <c r="AA153" s="1"/>
  <c r="AB153" s="1"/>
  <c r="AA70" i="30"/>
  <c r="AB70" s="1"/>
  <c r="AA163"/>
  <c r="AB163" s="1"/>
  <c r="AA379"/>
  <c r="AB379" s="1"/>
  <c r="AA394"/>
  <c r="AB394" s="1"/>
  <c r="AA502"/>
  <c r="AB502" s="1"/>
  <c r="X10" i="6"/>
  <c r="AA583" i="30"/>
  <c r="AB583" s="1"/>
  <c r="AA658"/>
  <c r="AB658" s="1"/>
  <c r="AA532"/>
  <c r="AB532" s="1"/>
  <c r="AA433"/>
  <c r="AB433" s="1"/>
  <c r="AA664"/>
  <c r="AB664" s="1"/>
  <c r="AA79"/>
  <c r="AB79" s="1"/>
  <c r="W15" i="3"/>
  <c r="Z15" s="1"/>
  <c r="AA352" i="30"/>
  <c r="AB352" s="1"/>
  <c r="AA76"/>
  <c r="AB76" s="1"/>
  <c r="AA472"/>
  <c r="AB472" s="1"/>
  <c r="AA253"/>
  <c r="AB253" s="1"/>
  <c r="X45" i="3"/>
  <c r="AA46" i="30"/>
  <c r="AB46" s="1"/>
  <c r="X159" i="3"/>
  <c r="X33"/>
  <c r="X51"/>
  <c r="W147"/>
  <c r="Z147" s="1"/>
  <c r="X39"/>
  <c r="X42"/>
  <c r="X57"/>
  <c r="AA334" i="30"/>
  <c r="AB334" s="1"/>
  <c r="AA355"/>
  <c r="AB355" s="1"/>
  <c r="AA595"/>
  <c r="AB595" s="1"/>
  <c r="AA268"/>
  <c r="AB268" s="1"/>
  <c r="AA607"/>
  <c r="AB607" s="1"/>
  <c r="AA604"/>
  <c r="AB604" s="1"/>
  <c r="AA556"/>
  <c r="AB556" s="1"/>
  <c r="AA505"/>
  <c r="AB505" s="1"/>
  <c r="X27" i="3"/>
  <c r="X171"/>
  <c r="X24"/>
  <c r="X9"/>
  <c r="W135"/>
  <c r="Z135" s="1"/>
  <c r="X60"/>
  <c r="X105"/>
  <c r="X123"/>
  <c r="W132"/>
  <c r="Z132" s="1"/>
  <c r="AA132" s="1"/>
  <c r="AB132" s="1"/>
  <c r="X129"/>
  <c r="X63"/>
  <c r="AA463" i="30"/>
  <c r="AB463" s="1"/>
  <c r="AA370"/>
  <c r="AB370" s="1"/>
  <c r="AA106"/>
  <c r="AB106" s="1"/>
  <c r="AA466"/>
  <c r="AB466" s="1"/>
  <c r="W72" i="3"/>
  <c r="Z72" s="1"/>
  <c r="AA72" s="1"/>
  <c r="AB72" s="1"/>
  <c r="AA367" i="30"/>
  <c r="AB367" s="1"/>
  <c r="AA652"/>
  <c r="AB652" s="1"/>
  <c r="AA559"/>
  <c r="AB559" s="1"/>
  <c r="X15" i="3"/>
  <c r="AA130" i="30"/>
  <c r="AB130" s="1"/>
  <c r="AA448"/>
  <c r="AB448" s="1"/>
  <c r="AA241"/>
  <c r="AB241" s="1"/>
  <c r="AA136"/>
  <c r="AB136" s="1"/>
  <c r="AA499"/>
  <c r="AB499" s="1"/>
  <c r="AA295"/>
  <c r="AB295" s="1"/>
  <c r="X147" i="3"/>
  <c r="W108"/>
  <c r="Z108" s="1"/>
  <c r="W102"/>
  <c r="Z102" s="1"/>
  <c r="W90"/>
  <c r="Z90" s="1"/>
  <c r="W69"/>
  <c r="Z69" s="1"/>
  <c r="AA94" i="30"/>
  <c r="AB94" s="1"/>
  <c r="AA454"/>
  <c r="AB454" s="1"/>
  <c r="AA40"/>
  <c r="AB40" s="1"/>
  <c r="AA469"/>
  <c r="AB469" s="1"/>
  <c r="AA154"/>
  <c r="AB154" s="1"/>
  <c r="AA667"/>
  <c r="AB667" s="1"/>
  <c r="AA25"/>
  <c r="AB25" s="1"/>
  <c r="AA213" i="3"/>
  <c r="AB213" s="1"/>
  <c r="AA210"/>
  <c r="AB210" s="1"/>
  <c r="AA207"/>
  <c r="AB207" s="1"/>
  <c r="AA204"/>
  <c r="AB204" s="1"/>
  <c r="AA201"/>
  <c r="AB201" s="1"/>
  <c r="AA198"/>
  <c r="AB198" s="1"/>
  <c r="AA195"/>
  <c r="AB195" s="1"/>
  <c r="AA192"/>
  <c r="AB192" s="1"/>
  <c r="AA183"/>
  <c r="AB183" s="1"/>
  <c r="AA180"/>
  <c r="AB180" s="1"/>
  <c r="AA177"/>
  <c r="AB177" s="1"/>
  <c r="AA174"/>
  <c r="AB174" s="1"/>
  <c r="AA19" i="6" l="1"/>
  <c r="AB19" s="1"/>
  <c r="AA10"/>
  <c r="AB10" s="1"/>
  <c r="AA111" i="3"/>
  <c r="AB111" s="1"/>
  <c r="AA102"/>
  <c r="AB102" s="1"/>
  <c r="AA87"/>
  <c r="AB87" s="1"/>
  <c r="AA81"/>
  <c r="AB81" s="1"/>
  <c r="AA69"/>
  <c r="AB69" s="1"/>
  <c r="AA24"/>
  <c r="AB24" s="1"/>
  <c r="AA48"/>
  <c r="AB48" s="1"/>
  <c r="AA108"/>
  <c r="AB108" s="1"/>
  <c r="AA90"/>
  <c r="AB90" s="1"/>
  <c r="AA165"/>
  <c r="AB165" s="1"/>
  <c r="AA36"/>
  <c r="AB36" s="1"/>
  <c r="AA18"/>
  <c r="AB18" s="1"/>
  <c r="AA135"/>
  <c r="AB135" s="1"/>
  <c r="AA60"/>
  <c r="AB60" s="1"/>
  <c r="AA66"/>
  <c r="AB66" s="1"/>
  <c r="AA99"/>
  <c r="AB99" s="1"/>
  <c r="AA54"/>
  <c r="AB54" s="1"/>
  <c r="AB673" i="30"/>
  <c r="AA147" i="3"/>
  <c r="AB147" s="1"/>
  <c r="AA129"/>
  <c r="AB129" s="1"/>
  <c r="AA9"/>
  <c r="AB9" s="1"/>
  <c r="AA21"/>
  <c r="AB21" s="1"/>
  <c r="AA42"/>
  <c r="AB42" s="1"/>
  <c r="AA51"/>
  <c r="AB51" s="1"/>
  <c r="AA141"/>
  <c r="AB141" s="1"/>
  <c r="AA78"/>
  <c r="AB78" s="1"/>
  <c r="AA123"/>
  <c r="AB123" s="1"/>
  <c r="AA33"/>
  <c r="AB33" s="1"/>
  <c r="AA15"/>
  <c r="AB15" s="1"/>
  <c r="AA105"/>
  <c r="AB105" s="1"/>
  <c r="AA171"/>
  <c r="AB171" s="1"/>
  <c r="AA138"/>
  <c r="AB138" s="1"/>
  <c r="AA39"/>
  <c r="AB39" s="1"/>
  <c r="AA45"/>
  <c r="AB45" s="1"/>
  <c r="AA114"/>
  <c r="AB114" s="1"/>
  <c r="AA63"/>
  <c r="AB63" s="1"/>
  <c r="AA27"/>
  <c r="AB27" s="1"/>
  <c r="AA57"/>
  <c r="AB57" s="1"/>
  <c r="AA159"/>
  <c r="AB159" s="1"/>
  <c r="AB22" i="6" l="1"/>
  <c r="AB216" i="3"/>
  <c r="AB218" s="1"/>
  <c r="AB219" s="1"/>
  <c r="AB220" s="1"/>
</calcChain>
</file>

<file path=xl/sharedStrings.xml><?xml version="1.0" encoding="utf-8"?>
<sst xmlns="http://schemas.openxmlformats.org/spreadsheetml/2006/main" count="3671" uniqueCount="1276">
  <si>
    <t>ITEM</t>
  </si>
  <si>
    <t>DESCRIÇÃO</t>
  </si>
  <si>
    <t>UNID.</t>
  </si>
  <si>
    <t>QTE</t>
  </si>
  <si>
    <t>VR UNIT</t>
  </si>
  <si>
    <t>VR UNIT (R$)</t>
  </si>
  <si>
    <t>DESVIO PADRÃO</t>
  </si>
  <si>
    <t>COEFICIENTE DE VARIAÇÃO</t>
  </si>
  <si>
    <t>VR UNIT MÁXIMO</t>
  </si>
  <si>
    <t>VR GLOBAL MÁXIMO</t>
  </si>
  <si>
    <t>FONTE DE PESQUISA</t>
  </si>
  <si>
    <t>VALOR DE REFERÊNCIA</t>
  </si>
  <si>
    <t>MÉDIA GERAL</t>
  </si>
  <si>
    <t xml:space="preserve">VALOR TOTAL DE REFERÊNCIA (R$): </t>
  </si>
  <si>
    <r>
      <t xml:space="preserve">VARIAÇÃO PERCENTUAL EM RELAÇÃO A MÉDIA GERAL </t>
    </r>
    <r>
      <rPr>
        <b/>
        <sz val="10"/>
        <color rgb="FFFF0000"/>
        <rFont val="Arial"/>
        <family val="2"/>
      </rPr>
      <t>(&gt;30%)</t>
    </r>
  </si>
  <si>
    <t>GRANDEZAS ESTATÍSTICOS - ANÁLISE</t>
  </si>
  <si>
    <t>Capacitor 15uf, 220 a 380vac – 50/60hz</t>
  </si>
  <si>
    <t>Capacitor 25uf</t>
  </si>
  <si>
    <t>Capacitor 30uf,  220V a 380vac – 50/60h</t>
  </si>
  <si>
    <t>Capacitor 3uf,  220V a 380vac – 50/60h</t>
  </si>
  <si>
    <t>Capacitor 5uf,  220V a 380vac – 50/60h</t>
  </si>
  <si>
    <t>Correia transmissão, material borracha natural A-26</t>
  </si>
  <si>
    <t>Correia transmissão, material borracha natural B-42</t>
  </si>
  <si>
    <t>Correia transmissão, material borracha natural B-48</t>
  </si>
  <si>
    <t>Correia transmissão, material borracha natural B-50</t>
  </si>
  <si>
    <t>Correia transmissão, material borracha natural B-49</t>
  </si>
  <si>
    <t>Correia transmissão, material borracha natural B-57</t>
  </si>
  <si>
    <t>Correia transmissão, material borracha natural B-58</t>
  </si>
  <si>
    <t>Correia transmissão, material borracha natural B-60</t>
  </si>
  <si>
    <t>Correia transmissão, material borracha natural B-68</t>
  </si>
  <si>
    <t>Correia transmissão, material borracha natural B-70</t>
  </si>
  <si>
    <t>Correia transmissão, material borracha natural B-72</t>
  </si>
  <si>
    <t>Correia transmissão, material borracha natural B-76</t>
  </si>
  <si>
    <t>Curva de cobre ¾”</t>
  </si>
  <si>
    <t>Curva de cobre 1 1/8”</t>
  </si>
  <si>
    <t>Curva de cobre 1 3/8”</t>
  </si>
  <si>
    <t>Curva de cobre 1/2"</t>
  </si>
  <si>
    <t>Curva de cobre 1/4"</t>
  </si>
  <si>
    <t>Curva de cobre 3/8"</t>
  </si>
  <si>
    <t>Curva de cobre 5/8"</t>
  </si>
  <si>
    <t>Curva de cobre 7/8"</t>
  </si>
  <si>
    <t>Detergente ácido para limpeza de serpentina, biodegradável</t>
  </si>
  <si>
    <t>Filtro secador 210 x 1/2''</t>
  </si>
  <si>
    <t>Filtro secador 210 X 3/8''</t>
  </si>
  <si>
    <t>Filtro secador DML-083 HFC/ HCFC</t>
  </si>
  <si>
    <t>Fita aluminizada adesiva</t>
  </si>
  <si>
    <t>Fita PVC para isolamento térmico , flexível</t>
  </si>
  <si>
    <t>Fluido R 141B - Aplicação limpeza / detecção vazamento sistema refrigeração</t>
  </si>
  <si>
    <t>Fluido refrigerante R-134 - 13,6kg</t>
  </si>
  <si>
    <t>Fluido refrigerante R-22 - 13,6kg</t>
  </si>
  <si>
    <t>Fluido refrigerante R-410A - 11,3kg</t>
  </si>
  <si>
    <t>Isolamento térmico em borracha elastomérica - 1 1/8" com espessura de 13mm</t>
  </si>
  <si>
    <t>Isolamento térmico em borracha elastomérica - 1" com espessura de 13mm</t>
  </si>
  <si>
    <t>Isolamento térmico em borracha elastomérica - 1/2" com espessura de 13mm</t>
  </si>
  <si>
    <t>Isolamento térmico em borracha elastomérica - 1/4" com espessura de 13mm</t>
  </si>
  <si>
    <t>Isolamento térmico em borracha elastomérica - 3/8" com espessura de 13mm</t>
  </si>
  <si>
    <t>Isolamento térmico em borracha elastomérica - 5/8" com espessura de 13mm</t>
  </si>
  <si>
    <t>Isolamento térmico em borracha elastomérica - 7/8" com espessura de 13mm</t>
  </si>
  <si>
    <t>Óleo lubrificante, origem mineral, viscosidade iso 68, apresentação líquido, tipo uso lubrificante e anticorrosivo, uso compressores e bombas hidraulicas, características adicionais lubrificante capela, aplicação lubrificação de compressores/sistema mecânicos – apresentação: garrafa com no mínimo 01 (um) litro.</t>
  </si>
  <si>
    <t>Relé térmico referência LR D-22 (16 a 24A)</t>
  </si>
  <si>
    <t>Relé térmico referência LRD-14 (7 a 10A)</t>
  </si>
  <si>
    <t>Relé térmico referência LRD-32 (23 a 32A)</t>
  </si>
  <si>
    <t>Relé térmico referência LRD-35 (30 a 38A)</t>
  </si>
  <si>
    <t>Relé térmico Square D, LRD10 (4 a 6A)</t>
  </si>
  <si>
    <t>Contator para 9A</t>
  </si>
  <si>
    <t>Contator para 25A</t>
  </si>
  <si>
    <t>Contator para 32A</t>
  </si>
  <si>
    <t>Rolamento 6201ZZ</t>
  </si>
  <si>
    <t>Rolamento 6202ZZ</t>
  </si>
  <si>
    <t>Rolamento 6203ZZ</t>
  </si>
  <si>
    <t>Rolamento 6204ZZ</t>
  </si>
  <si>
    <t>Rolamento 6304ZZ</t>
  </si>
  <si>
    <t>Rolamento 6306ZZ</t>
  </si>
  <si>
    <t>Rolamento UC206</t>
  </si>
  <si>
    <t>Rolamento UC205</t>
  </si>
  <si>
    <t>Serpentina de cobre para condensadora split 12.000BTU/h</t>
  </si>
  <si>
    <t>Serpentina de cobre para condensadora split 18.000BTU/h</t>
  </si>
  <si>
    <t>Sensor de degelo split</t>
  </si>
  <si>
    <t>Sifão de cobre 1 1/8"</t>
  </si>
  <si>
    <t>Sifão de cobre 1 3/8"</t>
  </si>
  <si>
    <t>Sifão de cobre 1/2"</t>
  </si>
  <si>
    <t>Sifão de cobre 3/4"</t>
  </si>
  <si>
    <t>Sifão de cobre 3/8"</t>
  </si>
  <si>
    <t>Sifão de cobre 5/8"</t>
  </si>
  <si>
    <t>Sifão de cobre 7/8"</t>
  </si>
  <si>
    <t>Transformador entrada 380V saída 24V, 150VA</t>
  </si>
  <si>
    <t>Transformador entrada 380V saída 220V, 150VA</t>
  </si>
  <si>
    <t>Correia transmissão, material borracha natural B-52</t>
  </si>
  <si>
    <t>Compressor rotativo capacidade 12.000 BTU/h - Fluido R22</t>
  </si>
  <si>
    <t>Compressor rotativo capacidade 12.000 BTU/h - Fluido R410</t>
  </si>
  <si>
    <t>Compressor rotativo capacidade 24.000 BTU/h - Fluido R22</t>
  </si>
  <si>
    <t>Compressor rotativo capacidade 24.000 BTU/h - Fluido R410</t>
  </si>
  <si>
    <t>Compressor rotativo capacidade 18.000 BTU/h - Fluido R22</t>
  </si>
  <si>
    <t>Compressor rotativo capacidade 36.000 BTU´s - Fluido R22</t>
  </si>
  <si>
    <t>Compressor rotativo capacidade 9.000BTU/h -Fluido R22</t>
  </si>
  <si>
    <t>Compressor rotativo capacidade 9.000BTU/h -Fluido R410</t>
  </si>
  <si>
    <t>Compressor Tipo Scroll Capacidade 10TR's - Fluido R22</t>
  </si>
  <si>
    <t>Compressor Tipo Scroll Capacidade 5TR's - Fluido R22</t>
  </si>
  <si>
    <t>Controle Remoto Universal para Split</t>
  </si>
  <si>
    <t>Caixa de passagem ar condicionado split</t>
  </si>
  <si>
    <t>Capacitor 10uf, 220 a 380vac – 50/60hz</t>
  </si>
  <si>
    <t>Capacitor 3,5uf, 220 a 380vac – 50/60hz</t>
  </si>
  <si>
    <t>Capacitor 35uf</t>
  </si>
  <si>
    <t>Capacitor 40uf</t>
  </si>
  <si>
    <t>Capacitor 45uf</t>
  </si>
  <si>
    <t>Capacitor 50uf</t>
  </si>
  <si>
    <t>Capacitor 60uf</t>
  </si>
  <si>
    <t>Capacitor 1,5uf, 220 a 380vac – 50/60hz</t>
  </si>
  <si>
    <t>Capacitor 2,0uf, 220 a 380vac – 50/60hz</t>
  </si>
  <si>
    <t>Capacitor 2,5uf, 220 a 380vac – 50/60hz</t>
  </si>
  <si>
    <t>Termostato TVC (teclas on-off/ vent-cond) ND1 22, 15A 31ºc 220V,50/60HZ</t>
  </si>
  <si>
    <t>Termostato TVC (teclas on-off/ vent-cond) ND1 22, 15A 31ºc 24V,50/60HZ</t>
  </si>
  <si>
    <t>Cera automotiva de polimento e limpeza, com proteção UVA UVB, lata de 200g</t>
  </si>
  <si>
    <t>Capacitor 20uf</t>
  </si>
  <si>
    <t>Compressor rotativo capacidade 30.000 BTU´s - Fluido R22</t>
  </si>
  <si>
    <t>Compressor rotativo capacidade 60.000 BTU´s - Fluido R22</t>
  </si>
  <si>
    <t xml:space="preserve"> Disco de corte para metal com duas telas 12 x 1/8 x 3/4 "</t>
  </si>
  <si>
    <t xml:space="preserve"> Disco de desbaste 7", para ferro</t>
  </si>
  <si>
    <t>Eletrodo revestido aws - e6013, diametro igual a 2,50 mm</t>
  </si>
  <si>
    <t>Lamina de serra 1/2x12"</t>
  </si>
  <si>
    <t>MÉDIA SEM EXTREMOS</t>
  </si>
  <si>
    <t>MEDIANA SEM EXTREMOS</t>
  </si>
  <si>
    <t>Quantidade</t>
  </si>
  <si>
    <t>PREÇOS LEVANTADOS CESTA DE PREÇOS ACEITÁVEIS</t>
  </si>
  <si>
    <t>PREÇOS LEVANTADOS                                             CESTA DE PREÇOS ACEITÁVEIS</t>
  </si>
  <si>
    <t>PODER JUDUCIÁRIO FEDERAL</t>
  </si>
  <si>
    <t>SECRETARIA ADMINISTRATIVA</t>
  </si>
  <si>
    <t>NÚCLEO DE ADMINISTRAÇÃO</t>
  </si>
  <si>
    <t>SEÇÃO DE ADMINISTRAÇÃO PREDIAL E ENGENHARIA</t>
  </si>
  <si>
    <t>Descrição</t>
  </si>
  <si>
    <t>CÁLCULO DE COMPOSIÇÃO DO BDI - NORMAL E DIFERENCIADO</t>
  </si>
  <si>
    <t xml:space="preserve"> </t>
  </si>
  <si>
    <t>BDI - BONIFICAÇÃO E DESPESAS INDIRETAS - GERAL</t>
  </si>
  <si>
    <t>1.0</t>
  </si>
  <si>
    <t>BDI-N</t>
  </si>
  <si>
    <t>2.0</t>
  </si>
  <si>
    <t>PLANILHA DE COMPOSIÇÃO</t>
  </si>
  <si>
    <t>VALOR (%)</t>
  </si>
  <si>
    <t>SUBTOTAL (%)</t>
  </si>
  <si>
    <t>BONIFICAÇÃO (L)</t>
  </si>
  <si>
    <t>DESPESAS INDIRETAS</t>
  </si>
  <si>
    <t>ADMINISTRAÇÃO CENTRAL (AC)</t>
  </si>
  <si>
    <t>TAXAS DE SEGUROS (S)</t>
  </si>
  <si>
    <t xml:space="preserve">TAXAS DE RISCOS E IMPREVISTOS (R) </t>
  </si>
  <si>
    <t>TAXAS DE ÔNUS E GARANTIAS DO EDITAL (G)</t>
  </si>
  <si>
    <t>TAXA DE DESPESAS FINANCEIRAS (DF)</t>
  </si>
  <si>
    <t xml:space="preserve">TAXA DE TRIBUTOS INCIDENTES (I) </t>
  </si>
  <si>
    <t>TRIBUTOS</t>
  </si>
  <si>
    <t>ISS</t>
  </si>
  <si>
    <t>PIS</t>
  </si>
  <si>
    <t>COFINS</t>
  </si>
  <si>
    <t>CONTRIBUIÇÃO PREV. LEI 12.526/2011</t>
  </si>
  <si>
    <t>TOTAL</t>
  </si>
  <si>
    <t>BDI - BONIFICAÇÃO E DESPESAS INDIRETAS - PLANILHA DE EQUIPAMENTOS</t>
  </si>
  <si>
    <t>PREMISSAS:</t>
  </si>
  <si>
    <t>1 - JURISPRUDÊNCIA RFB CONSULTA Nº 68 DE 17/03/2008</t>
  </si>
  <si>
    <t>2 - BASE NO ACÓRDÃO TCU Nº 2369-11-P</t>
  </si>
  <si>
    <t>3 - OS PERCENTUAIS DOS IMPOSTOS DEVERÃO PERMANECER FIXOS.</t>
  </si>
  <si>
    <t>_____________________________________________________________________</t>
  </si>
  <si>
    <t>LISTA DE EQUIPAMENTOS PARA OS SERVIÇOS DE MANUTENÇÃO</t>
  </si>
  <si>
    <t>FABRICANTES DE REFERÊNCIA</t>
  </si>
  <si>
    <t>FOTOS ILUSTRATIVAS</t>
  </si>
  <si>
    <t>Suporte metálico para unidade condensadora 7.000B a 18.000TU/h</t>
  </si>
  <si>
    <t>Suporte metálico para unidade condensadora 30.000B a 60.000TU/h</t>
  </si>
  <si>
    <t>Suporte metálico para unidade condensadora 18.000B a 30.000TU/h</t>
  </si>
  <si>
    <t>Tubo cobre d= 1 1/8" Classe A</t>
  </si>
  <si>
    <t>Tubo cobre d= 1 3/8" Classe A</t>
  </si>
  <si>
    <t>Tubo cobre d=1 5/8" Classe A</t>
  </si>
  <si>
    <t>Tubo cobre d=1/2", Flexível Classe 2</t>
  </si>
  <si>
    <t>Tubo cobre d=1/4", Flexível Classe 2</t>
  </si>
  <si>
    <t>Tubo cobre d=7/8" Classe A</t>
  </si>
  <si>
    <t>Tubo cobre d=3/4", Flexível Classe 2</t>
  </si>
  <si>
    <t>Tubo cobre d=3/8", Flexível Classe 2</t>
  </si>
  <si>
    <t>Tubo cobre d=5/8", Flexível Classe 2</t>
  </si>
  <si>
    <t>Áagua sanitária (cloro) - Litro</t>
  </si>
  <si>
    <t>Bateria 9V Alcalina</t>
  </si>
  <si>
    <t>Broca aço rápido 1/4"</t>
  </si>
  <si>
    <t>Broca aço rápido 1/8"</t>
  </si>
  <si>
    <t>Broca aço rápido 3/16"</t>
  </si>
  <si>
    <t>Broca aço rápido 9/64"</t>
  </si>
  <si>
    <t>Broca para concreto 8 MM</t>
  </si>
  <si>
    <t>Broca para concreto 10 MM</t>
  </si>
  <si>
    <t>Cola Araldite 15 min.</t>
  </si>
  <si>
    <t>Desingripante 300ml</t>
  </si>
  <si>
    <t>Escova de aço</t>
  </si>
  <si>
    <t>Estopa para limpeza</t>
  </si>
  <si>
    <t>Filme strech 500 mm rolo com 4,0 kg</t>
  </si>
  <si>
    <t>Fita isolante baixa tensão</t>
  </si>
  <si>
    <t>Fita isolante alta tensão</t>
  </si>
  <si>
    <t>Fita veda rosca 18 X 50</t>
  </si>
  <si>
    <t>Fluxo (pó) p/ solda prata</t>
  </si>
  <si>
    <t>Gás MAPP</t>
  </si>
  <si>
    <t>Limpa contatos</t>
  </si>
  <si>
    <t>Lixa d’água Nº 100</t>
  </si>
  <si>
    <t>Lixa de ferro nº 80</t>
  </si>
  <si>
    <t>Lixa de ferro nº 150</t>
  </si>
  <si>
    <t>Óleo p/ bomba de vácuo</t>
  </si>
  <si>
    <t>Pá plástica</t>
  </si>
  <si>
    <t>Pano de limpeza tipo saco</t>
  </si>
  <si>
    <t>Parafuso + bucha 8mm</t>
  </si>
  <si>
    <t>Parafuso + bucha 10mm</t>
  </si>
  <si>
    <t>Pilha alcalina AA</t>
  </si>
  <si>
    <t>Pilha alcalina AAA</t>
  </si>
  <si>
    <t>Gás acetileno</t>
  </si>
  <si>
    <t>Silicone incolor tubo 280g</t>
  </si>
  <si>
    <t>Solda foscoper</t>
  </si>
  <si>
    <t>Thinner galão</t>
  </si>
  <si>
    <t>Trincha 3"</t>
  </si>
  <si>
    <t>Válvula schrader</t>
  </si>
  <si>
    <t>Termostato de bebedouro</t>
  </si>
  <si>
    <t>Torneira bebedouro</t>
  </si>
  <si>
    <t>Boina polimento número 8</t>
  </si>
  <si>
    <t>LISTA DE MATERIAL DE CONSUMO</t>
  </si>
  <si>
    <t>MÊS</t>
  </si>
  <si>
    <t>QUANTIDADE</t>
  </si>
  <si>
    <t>SERVIÇO</t>
  </si>
  <si>
    <t>FORNECIMENTO DE MATERIAIS</t>
  </si>
  <si>
    <t>UNIDADADE</t>
  </si>
  <si>
    <t>VALOR UNITÁRIO</t>
  </si>
  <si>
    <t>VALOR TOTAL</t>
  </si>
  <si>
    <t>MATERIAL</t>
  </si>
  <si>
    <t>TOTAL GERAL: ( I ) + ( II )</t>
  </si>
  <si>
    <t>SUBTOTAL SERVIÇOS ( II )</t>
  </si>
  <si>
    <t>SUBTOTAL SERVIÇOS ( I )</t>
  </si>
  <si>
    <t>VALOR POR ANO (DEPRECIAÇÃO)*</t>
  </si>
  <si>
    <t>* CONFORME A RECEITA FEDERAL DO BRASIL, ESTAS FERRAMENTAS POSSUEM PRAZO DE 5 ANOS DE DEPRECIAÇÃO]</t>
  </si>
  <si>
    <t>VALOR TOTAL PARA A PRIMEIRA VIGÊNCIA**</t>
  </si>
  <si>
    <t>VALOR TOTAL POR MÊS***</t>
  </si>
  <si>
    <t>** PRIMEIRO PERÍODO DE VIGÊNCIA DE 36 MESES</t>
  </si>
  <si>
    <t>*** VALOR TOTAL DA PRIMEIRA VIGÊNCIA DIVIDIDO POR 36 MESES</t>
  </si>
  <si>
    <t>VALOR MENSAL (R$)</t>
  </si>
  <si>
    <t>VALOR ANUAL (R$)</t>
  </si>
  <si>
    <t>VALOR DO DO CONTRATO (R$)</t>
  </si>
  <si>
    <t>% ABSOLUTO</t>
  </si>
  <si>
    <t>% CRESCENTE</t>
  </si>
  <si>
    <t>VALORES ALINHADOS</t>
  </si>
  <si>
    <t>VALORES FORA DA MÉDIA - PRIMEIRO CÁLCULO</t>
  </si>
  <si>
    <t>VALORES ADEQUADOS - PRIMEIRA ANÁLISE</t>
  </si>
  <si>
    <t>QUANTIDADE FORA</t>
  </si>
  <si>
    <t>MÉDIA "FORA" = 0</t>
  </si>
  <si>
    <t>MÉDIA "FORA" = 1</t>
  </si>
  <si>
    <t>MÉDIA "FORA" = 2</t>
  </si>
  <si>
    <t>MÉDIA "FORA" = 3</t>
  </si>
  <si>
    <t>MEDIANA "FORA" = 0</t>
  </si>
  <si>
    <t>MEDIANA "FORA" = 1</t>
  </si>
  <si>
    <t>MEDIANA "FORA" = 2</t>
  </si>
  <si>
    <t>MEDIANA "FORA" = 3</t>
  </si>
  <si>
    <t>CONTRATO DE MANUTENÇÃO PREDIAL CIVIL E ELÉTRICA</t>
  </si>
  <si>
    <t>BDI</t>
  </si>
  <si>
    <t>OBJETO: CONTRATO DE MANUTENÇÃO PREDIAL CIVIL E ELÉTRICA</t>
  </si>
  <si>
    <t>ABRACADEIRA DE NYLON PARA AMARRACAO DE CABOS, COMPRIMENTO DE 100 X 2,5 MM</t>
  </si>
  <si>
    <t>ABRACADEIRA DE NYLON PARA AMARRACAO DE CABOS, COMPRIMENTO DE 150 X *3,6* MM</t>
  </si>
  <si>
    <t>ABRACADEIRA DE NYLON PARA AMARRACAO DE CABOS, COMPRIMENTO DE 390 X *4,6* MM</t>
  </si>
  <si>
    <t>ADESIVO PLASTICO PARA PVC, FRASCO COM 175 GR</t>
  </si>
  <si>
    <t>ARGAMASSA COLANTE AC I PARA CERAMICAS</t>
  </si>
  <si>
    <t>ARGAMASSA COLANTE AC-II</t>
  </si>
  <si>
    <t>ARGAMASSA COLANTE TIPO ACIII</t>
  </si>
  <si>
    <t>ASSENTO SANITARIO DE PLASTICO, TIPO CONVENCIONAL</t>
  </si>
  <si>
    <t>BATENTE/ PORTAL/ ADUELA/ MARCO MACICO, E= *3 CM, L= *13 CM, *60 CM A 120* CM X *210 CM,  EM CEDRINHO/ ANGELIM COMERCIAL/ EUCALIPTO/ CURUPIXA/ PEROBA/ CUMARU OU EQUIVALENTE DA REGIAO (NAO INCLUI ALIZARES)</t>
  </si>
  <si>
    <t>BATENTE/ PORTAL/ADUELA/ MARCO MACICO, E= *3* CM, L= *15* CM, *60 CM A 120* CM  X *210* CM,  EM CEDRINHO/ ANGELIM COMERCIAL/  EUCALIPTO/ CURUPIXA/ PEROBA/ CUMARU OU EQUIVALENTE DA REGIAO (NAO INCLUI ALIZARES)</t>
  </si>
  <si>
    <t>BLOCO CERAMICO (ALVENARIA DE VEDACAO), 6 FUROS, DE 9 X 9 X 19 CM</t>
  </si>
  <si>
    <t>BLOCO CERAMICO (ALVENARIA DE VEDACAO), 8 FUROS, DE 9 X 19 X 19 CM</t>
  </si>
  <si>
    <t>BLOCO DE GESSO VAZADO BRANCO, E = *7* CM, *67 X 50* CM</t>
  </si>
  <si>
    <t>BUCHA DE NYLON SEM ABA S10</t>
  </si>
  <si>
    <t>BUCHA DE NYLON SEM ABA S8</t>
  </si>
  <si>
    <t>CABO DE COBRE, FLEXIVEL, CLASSE 4 OU 5, ISOLACAO EM PVC/A, ANTICHAMA BWF-B, COBERTURA PVC-ST1, ANTICHAMA BWF-B, 1 CONDUTOR, 0,6/1 KV, SECAO NOMINAL 2,5 MM2</t>
  </si>
  <si>
    <t>CABO DE COBRE, FLEXIVEL, CLASSE 4 OU 5, ISOLACAO EM PVC/A, ANTICHAMA BWF-B, COBERTURA PVC-ST1, ANTICHAMA BWF-B, 1 CONDUTOR, 0,6/1 KV, SECAO NOMINAL 4 MM2</t>
  </si>
  <si>
    <t>CAL HIDRATADA PARA PINTURA</t>
  </si>
  <si>
    <t>CHAPA DE GESSO ACARTONADO, STANDARD (ST), COR BRANCA, E = 12,5 MM, 1200 X 1800 MM (L X C)</t>
  </si>
  <si>
    <t>CIMENTO PORTLAND COMPOSTO CP II-32 (SACO DE 50 KG)</t>
  </si>
  <si>
    <t>CIMENTO PORTLAND POZOLANICO CP IV- 32</t>
  </si>
  <si>
    <t>CONECTOR FEMEA RJ - 45, CATEGORIA 6</t>
  </si>
  <si>
    <t>CONECTOR MACHO RJ - 45, CATEGORIA 6</t>
  </si>
  <si>
    <t>DISCO DE CORTE DIAMANTADO SEGMENTADO DIAMETRO DE 180 MM PARA ESMERILHADEIRA 7 "</t>
  </si>
  <si>
    <t>DISCO DE CORTE DIAMANTADO SEGMENTADO PARA CONCRETO, DIAMETRO DE 110 MM, FURO DE 20 MM</t>
  </si>
  <si>
    <t>DISCO DE CORTE PARA METAL COM DUAS TELAS 12 X 1/8 X 3/4 " (300 X 3,2 X 19,05 MM)</t>
  </si>
  <si>
    <t>DISCO DE LIXA PARA METAL, DIAMETRO = 180 MM, GRAO 120</t>
  </si>
  <si>
    <t>DISJUNTOR TIPO DIN/IEC, MONOPOLAR DE 6  ATE  32A</t>
  </si>
  <si>
    <t>DISJUNTOR TIPO DIN/IEC, TRIPOLAR DE 10 ATE 50A</t>
  </si>
  <si>
    <t>DISJUNTOR TIPO NEMA, MONOPOLAR 10 ATE 30A, TENSAO MAXIMA DE 240 V</t>
  </si>
  <si>
    <t>DISJUNTOR TIPO NEMA, MONOPOLAR 35  ATE  50 A, TENSAO MAXIMA DE 240 V</t>
  </si>
  <si>
    <t>DISJUNTOR TIPO NEMA, TRIPOLAR 10  ATE  50A, TENSAO MAXIMA DE 415 V</t>
  </si>
  <si>
    <t>DISJUNTOR TIPO NEMA, TRIPOLAR 60 ATE 100 A, TENSAO MAXIMA DE 415 V</t>
  </si>
  <si>
    <t>DISPOSITIVO DR, 4 POLOS, SENSIBILIDADE DE 300 MA, CORRENTE DE 100 A, TIPO AC</t>
  </si>
  <si>
    <t>DISPOSITIVO DR, 4 POLOS, SENSIBILIDADE DE 300 MA, CORRENTE DE 25 A, TIPO AC</t>
  </si>
  <si>
    <t>DISPOSITIVO DR, 4 POLOS, SENSIBILIDADE DE 300 MA, CORRENTE DE 40 A, TIPO AC</t>
  </si>
  <si>
    <t>DISPOSITIVO DR, 4 POLOS, SENSIBILIDADE DE 300 MA, CORRENTE DE 63 A, TIPO AC</t>
  </si>
  <si>
    <t>DISPOSITIVO DR, 4 POLOS, SENSIBILIDADE DE 300 MA, CORRENTE DE 80 A, TIPO AC</t>
  </si>
  <si>
    <t>DIVISORIA (N2) PAINEL/VIDRO - PAINEL MSO/COMEIA E=35MM - MONTANTE/RODAPE DUPLO ALUMINIO ANOD NAT - COLOCADA</t>
  </si>
  <si>
    <t>DIVISORIA (N2) PAINEL/VIDRO - PAINEL MSO/COMEIA E=35MM - PERFIS SIMPLES ALUMINIO ANOD NAT - COLOCADA</t>
  </si>
  <si>
    <t>DIVISORIA (N3) PAINEL/VIDRO/PAINEL MSO/COMEIA E=35MM - PERFIS SIMPLES ALUMINIO ANOD NAT - COLOCADA</t>
  </si>
  <si>
    <t>DIVISORIA CEGA (N1) - PAINEL MSO/COMEIA E=35MM - PERFIS SIMPLES ALUMINIO ANOD NAT - COLOCADA</t>
  </si>
  <si>
    <t>DOBRADICA EM LATAO, 3 " X 2 1/2 ", E= 1,9 A 2 MM, COM ANEL, CROMADO, TAMPA BOLA, COM PARAFUSOS</t>
  </si>
  <si>
    <t>DOBRADICA EM LATAO, 4" X 3", E= 2,2 A 3,0 MM, COM ANEL,  TAMPA BOLA, COM PARAFUSOS</t>
  </si>
  <si>
    <t>DUCHA METALICA DE PAREDE, ARTICULAVEL, COM DESVIADOR E DUCHA MANUAL</t>
  </si>
  <si>
    <t>ELETRODUTO DE PVC RIGIDO ROSCAVEL DE 1 ", SEM LUVA</t>
  </si>
  <si>
    <t>ELETRODUTO DE PVC RIGIDO ROSCAVEL DE 3/4 ", SEM LUVA</t>
  </si>
  <si>
    <t>ELETRODUTO FLEXIVEL, EM ACO GALVANIZADO, REVESTIDO EXTERNAMENTE COM PVC PRETO, DIAMETRO EXTERNO DE 25 MM (3/4"), TIPO SEALTUBO</t>
  </si>
  <si>
    <t>ELETRODUTO FLEXIVEL, EM ACO GALVANIZADO, REVESTIDO EXTERNAMENTE COM PVC PRETO, DIAMETRO EXTERNO DE 32 MM (1"), TIPO SEALTUBO</t>
  </si>
  <si>
    <t>ELETRODUTO FLEXIVEL, EM ACO GALVANIZADO, REVESTIDO EXTERNAMENTE COM PVC PRETO, DIAMETRO EXTERNO DE 40 MM (1 1/4"), TIPO SEALTUBO</t>
  </si>
  <si>
    <t>ELETRODUTO FLEXIVEL, EM ACO GALVANIZADO, REVESTIDO EXTERNAMENTE COM PVC PRETO, DIAMETRO EXTERNO DE 50 MM( 1 1/2"), TIPO SEALTUBO</t>
  </si>
  <si>
    <t>ELETRODUTO FLEXIVEL, EM ACO GALVANIZADO, REVESTIDO EXTERNAMENTE COM PVC PRETO, DIAMETRO EXTERNO DE 60 MM (2"), TIPO SEALTUBO</t>
  </si>
  <si>
    <t>ELETRODUTO FLEXIVEL, EM ACO GALVANIZADO, REVESTIDO EXTERNAMENTE COM PVC PRETO, DIAMETRO EXTERNO DE 75 MM (2 1/2"), TIPO SEALTUBO</t>
  </si>
  <si>
    <t>ENGATE / RABICHO FLEXIVEL INOX 1/2 " X 30 CM</t>
  </si>
  <si>
    <t>ENGATE / RABICHO FLEXIVEL INOX 1/2 " X 40 CM</t>
  </si>
  <si>
    <t>ENGATE/RABICHO FLEXIVEL PLASTICO (PVC OU ABS) BRANCO 1/2 " X 30 CM</t>
  </si>
  <si>
    <t>ENGATE/RABICHO FLEXIVEL PLASTICO (PVC OU ABS) BRANCO 1/2 " X 40 CM</t>
  </si>
  <si>
    <t>ESPUMA EXPANSIVA DE POLIURETANO, APLICACAO MANUAL - 500 ML</t>
  </si>
  <si>
    <t>FECHADURA AUXILIAR DE EMBUTIR PARA PORTA DE ARMARIO, CROMADA, CAIXA COM CILINDRO REDONDO, CHAPA TESTA E LINGUETA</t>
  </si>
  <si>
    <t>FECHADURA DE EMBUTIR PARA PORTA DE BANHEIRO, TIPO TRANQUETA, MAQUINA 40 MM, MACANETAS ALAVANCA, ESPELHO EM METAL CROMADO - NIVEL SEGURANCA MEDIO - COMPLETA</t>
  </si>
  <si>
    <t>FECHADURA DE EMBUTIR PARA PORTA EXTERNA / ENTRADA, MAQUINA 40 MM, COM CILINDRO, MACANETA ALAVANCA E ESPELHO EM METAL CROMADO - NIVEL SEGURANCA MEDIO - COMPLETA</t>
  </si>
  <si>
    <t>FECHADURA DE EMBUTIR PARA PORTA EXTERNA / ENTRADA, MAQUINA 55 MM, COM CILINDRO, MACANETA ALAVANCA E ESPELHO EM METAL CROMADO - NIVEL SEGURANCA MEDIO - COMPLETA</t>
  </si>
  <si>
    <t>FECHADURA DE EMBUTIR PARA PORTA INTERNA, TIPO GORGES (CHAVE GRANDE), MAQUINA 40 MM, MACANETA ALAVANCA E ESPELHO EM METAL CROMADO - NIVEL SEGURANCA MEDIO - COMPLETA</t>
  </si>
  <si>
    <t>FECHADURA DE EMBUTIR PARA PORTA INTERNA, TIPO GORGES (CHAVE GRANDE), MAQUINA 55 MM, MACANETAS ALAVANCA E ROSETAS REDONDAS EM METAL CROMADO - NIVEL SEGURANCA MEDIO - COMPLETA</t>
  </si>
  <si>
    <t>FECHADURA DE EMBUTIR PARA PORTA INTERNA, TIPO GORGES, MAQUINA 55 MM (SOMENTE MAQUINA, SEM ESPELHO E SEM MACANETA) - NIVEL DE SEGURANCA MEDIO</t>
  </si>
  <si>
    <t>FECHADURA TRADICIONAL DE EMBUTIR, CROMADA, COM CILINDRO, PARA GAVETAS E MOVEIS DE MADEIRA - COM ABINHAS LATERAIS CURVAS, CHAVES COM PROTECAO PLASTICA</t>
  </si>
  <si>
    <t>FECHADURA TUBULAR CROMADA, MACANETA DIAMETRO *30* MM, CILINDRO CENTRAL COM CHAVE EXTERNA E BOTAO INTERNO, MAQUINA *70* MM - COMPLETA</t>
  </si>
  <si>
    <t>FECHADURA TUBULAR, ACABAMENTO CROMADO, DISTANCIA DE BROCA 90 MM, CILINDRO CENTRAL COM CHAVE EXTERNA E BOTAO INTERNO, MACANETA FORMATO TULIPA/TACA/BOLA - COMPLETA</t>
  </si>
  <si>
    <t>FECHO DE EMBUTIR, TIPO UNHA, COMANDO COM ALAVANCA, EM ACO CROMADO, 22 CM, PARA PORTAS E JANELAS - INCLUI PARAFUSOS</t>
  </si>
  <si>
    <t>FECHO DE EMBUTIR, TIPO UNHA, COMANDO COM ALAVANCA, EM LATAO CROMADO, 22 CM, PARA PORTAS E JANELAS - INCLUI PARAFUSOS</t>
  </si>
  <si>
    <t>FECHO DE EMBUTIR, TIPO UNHA, COMANDO COM ALAVANCA, EM LATAO CROMADO, 40 CM, PARA PORTAS E JANELAS - INCLUI PARAFUSOS</t>
  </si>
  <si>
    <t>FITA CREPE ROLO DE 25 MM X 50 M</t>
  </si>
  <si>
    <t>FITA DE PAPEL MICROPERFURADO, 50 X 150 MM, PARA TRATAMENTO DE JUNTAS DE CHAPA DE GESSO PARA DRYWALL</t>
  </si>
  <si>
    <t>FITA ISOLANTE ADESIVA ANTICHAMA, USO ATE 750 V, EM ROLO DE 19 MM X 20 M</t>
  </si>
  <si>
    <t>FITA ISOLANTE DE BORRACHA AUTOFUSAO, USO ATE 69 KV (ALTA TENSAO)</t>
  </si>
  <si>
    <t>FITA VEDA ROSCA EM ROLOS DE 18 MM X 50 M (L X C)</t>
  </si>
  <si>
    <t>INTERRUPTOR SIMPLES 10A, 250V, CONJUNTO MONTADO PARA EMBUTIR 4" X 2" (PLACA + SUPORTE + MODULO)</t>
  </si>
  <si>
    <t>KIT PORTA PRONTA DE MADEIRA, FOLHA MEDIA (NBR 15930) DE 60 X 210 CM, E = 35 MM, NUCLEO SARRAFEADO, ESTRUTURA USINADA PARA FECHADURA, CAPA LISA EM HDF, ACABAMENTO EM PRIMER PARA PINTURA (INCLUI MARCO, ALIZARES E DOBRADICAS)</t>
  </si>
  <si>
    <t>KIT PORTA PRONTA DE MADEIRA, FOLHA MEDIA (NBR 15930) DE 70 X 210 CM, E = 35 MM, NUCLEO SARRAFEADO, ESTRUTURA USINADA PARA FECHADURA, CAPA LISA EM HDF, ACABAMENTO EM PRIMER PARA PINTURA (INCLUI MARCO, ALIZARES E DOBRADICAS)</t>
  </si>
  <si>
    <t>KIT PORTA PRONTA DE MADEIRA, FOLHA MEDIA (NBR 15930) DE 80 X 210 CM, E = 35 MM, NUCLEO SARRAFEADO, ESTRUTURA USINADA PARA FECHADURA, CAPA LISA EM HDF, ACABAMENTO EM PRIMER PARA PINTURA (INCLUI MARCO, ALIZARES E DOBRADICAS)</t>
  </si>
  <si>
    <t>KIT PORTA PRONTA DE MADEIRA, FOLHA MEDIA (NBR 15930) DE 90 X 210 CM, E = 35 MM, NUCLEO SARRAFEADO, ESTRUTURA USINADA PARA FECHADURA, CAPA LISA EM HDF, ACABAMENTO EM PRIMER PARA PINTURA (INCLUI MARCO, ALIZARES E DOBRADICAS)</t>
  </si>
  <si>
    <t>KIT PORTA PRONTA DE MADEIRA, FOLHA PESADA (NBR 15930) DE 80 X 210 CM, E = 35 MM, NUCLEO SOLIDO, CAPA LISA EM HDF, ACABAMENTO MELAMINICO BRANCO (INCLUI MARCO, ALIZARES, DOBRADICAS E FECHADURA EXTERNA)</t>
  </si>
  <si>
    <t>KIT PORTA PRONTA DE MADEIRA, FOLHA PESADA (NBR 15930) DE 80 X 210 CM, E = 35 MM, NUCLEO SOLIDO, ESTRUTURA USINADA PARA FECHADURA, CAPA LISA EM HDF, ACABAMENTO EM LAMINADO NATURAL COM VERNIZ (INCLUI MARCO, ALIZARES E DOBRADICAS)</t>
  </si>
  <si>
    <t>KIT PORTA PRONTA DE MADEIRA, FOLHA PESADA (NBR 15930) DE 90 X 210 CM, E = 35 MM, NUCLEO SOLIDO, CAPA LISA EM HDF, ACABAMENTO MELAMINICO BRANCO (INCLUI MARCO, ALIZARES, DOBRADICAS E FECHADURA EXTERNA)</t>
  </si>
  <si>
    <t>KIT PORTA PRONTA DE MADEIRA, FOLHA PESADA (NBR 15930) DE 90 X 210 CM, E = 35 MM, NUCLEO SOLIDO, ESTRUTURA USINADA PARA FECHADURA, CAPA LISA EM HDF, ACABAMENTO EM LAMINADO NATURAL COM VERNIZ (INCLUI MARCO, ALIZARES E DOBRADICAS)</t>
  </si>
  <si>
    <t>LAMPADA FLUORESCENTE COMPACTA 2U/3U BRANCA 9/10 W, BASE E27 (127/220 V)</t>
  </si>
  <si>
    <t>LAMPADA FLUORESCENTE COMPACTA 3U BRANCA 20 W, BASE E27 (127/220 V)</t>
  </si>
  <si>
    <t>LAMPADA FLUORESCENTE ESPIRAL BRANCA 45 W, BASE E27 (127/220 V)</t>
  </si>
  <si>
    <t>LAMPADA FLUORESCENTE ESPIRAL BRANCA 65 W, BASE E27 (127/220 V)</t>
  </si>
  <si>
    <t>LAMPADA FLUORESCENTE TUBULAR T8 DE 16/18 W, BIVOLT</t>
  </si>
  <si>
    <t>LAMPADA FLUORESCENTE TUBULAR T8 DE 32/36 W, BIVOLT</t>
  </si>
  <si>
    <t>LAMPADA LED TUBULAR BIVOLT 18/20 W, BASE G13</t>
  </si>
  <si>
    <t>LAMPADA LED TUBULAR BIVOLT 9/10 W, BASE G13</t>
  </si>
  <si>
    <t>LAMPADA LED 10 W BIVOLT BRANCA, FORMATO TRADICIONAL (BASE E27)</t>
  </si>
  <si>
    <t>LAMPADA LED 6 W BIVOLT BRANCA, FORMATO TRADICIONAL (BASE E27)</t>
  </si>
  <si>
    <t>LETRA ACO INOX (AISI 304), CHAPA NUM. 22, RECORTADO, H= 20 CM (SEM RELEVO)</t>
  </si>
  <si>
    <t>LIQUIDO PARA BRILHO PAREDES INTERNAS</t>
  </si>
  <si>
    <t>LIXA EM FOLHA PARA FERRO, NUMERO 150</t>
  </si>
  <si>
    <t>LIXA EM FOLHA PARA PAREDE OU MADEIRA, NUMERO 120 (COR VERMELHA)</t>
  </si>
  <si>
    <t>LONA PLASTICA PRETA, E= 150 MICRA</t>
  </si>
  <si>
    <t>LUMINARIA DE EMERGENCIA 30 LEDS, POTENCIA 2 W, BATERIA DE LITIO, AUTONOMIA DE 6 HORAS</t>
  </si>
  <si>
    <t>LUMINARIA TIPO TARTARUGA PARA AREA EXTERNA EM ALUMINIO, COM GRADE, PARA 1 LAMPADA, BASE E27, POTENCIA MAXIMA 40/60 W (NAO INCLUI LAMPADA)</t>
  </si>
  <si>
    <t>MANTA ASFALTICA ELASTOMERICA EM POLIESTER ALUMINIZADA 3 MM, TIPO III, CLASSE B (NBR 9952)</t>
  </si>
  <si>
    <t>MANTA ASFALTICA ELASTOMERICA EM POLIESTER 3 MM, TIPO III, CLASSE B, ACABAMENTO PP (NBR 9952)</t>
  </si>
  <si>
    <t>MANTA ASFALTICA ELASTOMERICA EM POLIESTER 4 MM, TIPO III, CLASSE B, ACABAMENTO PP (NBR 9952)</t>
  </si>
  <si>
    <t>MANTA ASFALTICA ELASTOMERICA EM POLIESTER 5 MM, TIPO III, CLASSE B, ACABAMENTO PP (NBR 9952)</t>
  </si>
  <si>
    <t>MASSA A OLEO PARA MADEIRA</t>
  </si>
  <si>
    <t>MASSA ACRILICA</t>
  </si>
  <si>
    <t>MASSA CORRIDA PVA PARA PAREDES INTERNAS</t>
  </si>
  <si>
    <t>MASSA PARA TEXTURA LISA DE BASE ACRILICA, USO INTERNO E EXTERNO</t>
  </si>
  <si>
    <t>MASSA PARA TEXTURA RUSTICA DE BASE ACRILICA, COR BRANCA, USO INTERNO E EXTERNO</t>
  </si>
  <si>
    <t>MASSA PLASTICA PARA MARMORE/GRANITO</t>
  </si>
  <si>
    <t>MOLA AEREA FECHA PORTA, PARA PORTAS COM LARGURA ACIMA DE 110 CM</t>
  </si>
  <si>
    <t>MOLA AEREA FECHA PORTA, PARA PORTAS COM LARGURA ATE 110 CM</t>
  </si>
  <si>
    <t>MOLA AEREA FECHA PORTA, PARA PORTAS COM LARGURA ATE 95 CM</t>
  </si>
  <si>
    <t>MOLA HIDRAULICA DE PISO P/ VIDRO TEMPERADO 10MM</t>
  </si>
  <si>
    <t>PARAFUSO CABECA TROMBETA E PONTA AGULHA (GN55), COMPRIMENTO 55 MM, EM ACO FOSFATIZADO, PARA FIXAR CHAPA DE GESSO EM PERFIL DRYWALL METALICO MAXIMO 0,7 MM</t>
  </si>
  <si>
    <t>PARAFUSO DE LATAO COM ACABAMENTO CROMADO PARA FIXAR PECA SANITARIA, INCLUI PORCA CEGA, ARRUELA E BUCHA DE NYLON TAMANHO S-10</t>
  </si>
  <si>
    <t>PARAFUSO DRY WALL, EM ACO FOSFATIZADO, CABECA TROMBETA E PONTA AGULHA (TA), COMPRIMENTO 25 MM</t>
  </si>
  <si>
    <t>PARAFUSO DRY WALL, EM ACO FOSFATIZADO, CABECA TROMBETA E PONTA AGULHA (TA), COMPRIMENTO 35 MM</t>
  </si>
  <si>
    <t>PARAFUSO DRY WALL, EM ACO FOSFATIZADO, CABECA TROMBETA E PONTA AGULHA (TA), COMPRIMENTO 45 MM</t>
  </si>
  <si>
    <t>PARAFUSO DRY WALL, EM ACO ZINCADO, CABECA LENTILHA E PONTA AGULHA (LA), LARGURA 4,2 MM, COMPRIMENTO 13 MM</t>
  </si>
  <si>
    <t>PARAFUSO ZINCADO, AUTOBROCANTE, FLANGEADO, 4,2 X 19"</t>
  </si>
  <si>
    <t>PARAFUSO, COMUM, ASTM A307, SEXTAVADO, DIAMETRO 1/2" (12,7 MM), COMPRIMENTO 1" (25,4 MM)</t>
  </si>
  <si>
    <t>PATCH CORD, CATEGORIA 6, EXTENSAO DE 1,50 M</t>
  </si>
  <si>
    <t>PATCH CORD, CATEGORIA 6, EXTENSAO DE 2,50 M</t>
  </si>
  <si>
    <t>PEDRA BRITADA N. 0, OU PEDRISCO (4,8 A 9,5 MM) POSTO PEDREIRA/FORNECEDOR, SEM FRETE</t>
  </si>
  <si>
    <t>PEDRA BRITADA N. 3 (38 A 50 MM) POSTO PEDREIRA/FORNECEDOR, SEM FRETE</t>
  </si>
  <si>
    <t>PERFIL DE ALUMINIO ANODIZADO</t>
  </si>
  <si>
    <t>PINCEL CHATO (TRINCHA) CERDAS GRIS 1.1/2 " (38 MM)</t>
  </si>
  <si>
    <t>PISO TATIL ALERTA OU DIRECIONAL, DE BORRACHA, COLORIDO, 25 X 25 CM, E = 5 MM, PARA COLA</t>
  </si>
  <si>
    <t>PISO TATIL DE ALERTA OU DIRECIONAL DE BORRACHA, PRETO, 25 X 25 CM, E = 5 MM, PARA COLA</t>
  </si>
  <si>
    <t>PLACA DE FIBRA MINERAL PARA FORRO, DE 1250 X 625 MM, E = 15 MM, BORDA RETA, COM PINTURA ANTIMOFO (NAO INCLUI PERFIS)</t>
  </si>
  <si>
    <t>PLACA DE FIBRA MINERAL PARA FORRO, DE 625 X 625 MM, E = 15 MM, BORDA RETA, COM PINTURA ANTIMOFO (NAO INCLUI PERFIS)</t>
  </si>
  <si>
    <t>PLACA DE GESSO PARA FORRO, DE  *60 X 60* CM E ESPESSURA DE 12 MM (30 MM NAS BORDAS) SEM COLOCACAO</t>
  </si>
  <si>
    <t>PORTA DE ABRIR EM ALUMINIO TIPO VENEZIANA, ACABAMENTO ANODIZADO NATURAL, SEM GUARNICAO/ALIZAR/VISTA</t>
  </si>
  <si>
    <t>PORTA DE MADEIRA-DE-LEI TIPO MEXICANA SEM EMENDA (ANGELIM OU EQUIVALENTE REGIONAL), E = *3,5* CM</t>
  </si>
  <si>
    <t>PORTA DE MADEIRA-DE-LEI TIPO VENEZIANA (ANGELIM OU EQUIVALENTE REGIONAL), E = *3,5* CM</t>
  </si>
  <si>
    <t>PORTA DE MADEIRA, FOLHA MEDIA (NBR 15930) DE 100 X 210 CM, E = 35 MM, NUCLEO SARRAFEADO, CAPA LISA EM HDF, ACABAMENTO EM LAMINADO NATURAL PARA VERNIZ</t>
  </si>
  <si>
    <t>PORTA DE MADEIRA, FOLHA MEDIA (NBR 15930) DE 60 X 210 CM, E = 35 MM, NUCLEO SARRAFEADO, CAPA LISA EM HDF, ACABAMENTO LAMINADO NATURAL PARA VERNIZ</t>
  </si>
  <si>
    <t>PORTA DE MADEIRA, FOLHA MEDIA (NBR 15930) DE 70 X 210 CM, E = 35 MM, NUCLEO SARRAFEADO, CAPA LISA EM HDF, ACABAMENTO EM LAMINADO NATURAL PARA VERNIZ</t>
  </si>
  <si>
    <t>PORTA DE MADEIRA, FOLHA MEDIA (NBR 15930) DE 80 X 210 CM, E = 35 MM, NUCLEO SARRAFEADO, CAPA LISA EM HDF, ACABAMENTO EM LAMINADO NATURAL PARA VERNIZ</t>
  </si>
  <si>
    <t>PORTA DE MADEIRA, FOLHA MEDIA (NBR 15930) DE 90 X 210 CM, E = 35 MM, NUCLEO SARRAFEADO, CAPA LISA EM HDF, ACABAMENTO EM LAMINADO NATURAL PARA VERNIZ</t>
  </si>
  <si>
    <t>PORTA DE MADEIRA, FOLHA PESADA (NBR 15930) DE 80 X 210 CM, E = 35 MM, NUCLEO SOLIDO, CAPA LISA EM HDF, ACABAMENTO EM LAMINADO NATURAL PARA VERNIZ</t>
  </si>
  <si>
    <t>PORTA DE MADEIRA, FOLHA PESADA (NBR 15930) DE 90 X 210 CM, E = 35 MM, NUCLEO SOLIDO, CAPA LISA EM HDF, ACABAMENTO EM LAMINADO NATURAL PARA VERNIZ</t>
  </si>
  <si>
    <t>PRENDEDOR / TRAVA DE PORTA, MONTAGEM PISO / PORTA, EM LATAO / ZAMAC, CROMADO</t>
  </si>
  <si>
    <t>RALO SECO PVC QUADRADO, 100 X 100 X 53 MM, SAIDA 40 MM, COM GRELHA BRANCA</t>
  </si>
  <si>
    <t>RALO SIFONADO PVC CILINDRICO, 100 X 40 MM,  COM GRELHA REDONDA BRANCA</t>
  </si>
  <si>
    <t>REATOR ELETRONICO BIVOLT PARA 1 LAMPADA FLUORESCENTE DE 18/20 W</t>
  </si>
  <si>
    <t>REATOR ELETRONICO BIVOLT PARA 1 LAMPADA FLUORESCENTE DE 36/40 W</t>
  </si>
  <si>
    <t>REATOR ELETRONICO BIVOLT PARA 2 LAMPADAS FLUORESCENTES DE 18/20 W</t>
  </si>
  <si>
    <t>REATOR ELETRONICO BIVOLT PARA 2 LAMPADAS FLUORESCENTES DE 36/40 W</t>
  </si>
  <si>
    <t>REBITE DE ALUMINIO VAZADO DE REPUXO, 3,2 X 8 MM (1KG = 1025 UNIDADES)</t>
  </si>
  <si>
    <t>REDUTOR TIPO THINNER PARA ACABAMENTO</t>
  </si>
  <si>
    <t>REGISTRO GAVETA BRUTO EM LATAO FORJADO, BITOLA 1/2 " (REF 1509)</t>
  </si>
  <si>
    <t>REGISTRO GAVETA BRUTO EM LATAO FORJADO, BITOLA 3/4 " (REF 1509)</t>
  </si>
  <si>
    <t>REGISTRO GAVETA COM ACABAMENTO E CANOPLA CROMADOS, SIMPLES, BITOLA 1/2 " (REF 1509)</t>
  </si>
  <si>
    <t>REGISTRO GAVETA COM ACABAMENTO E CANOPLA CROMADOS, SIMPLES, BITOLA 3/4 " (REF 1509)</t>
  </si>
  <si>
    <t>REGISTRO PRESSAO BRUTO EM LATAO FORJADO, BITOLA 1/2 " (REF 1400)</t>
  </si>
  <si>
    <t>REGISTRO PRESSAO BRUTO EM LATAO FORJADO, BITOLA 3/4 " (REF 1400)</t>
  </si>
  <si>
    <t>REGISTRO PRESSAO COM ACABAMENTO E CANOPLA CROMADA, SIMPLES, BITOLA 1/2 " (REF 1416)</t>
  </si>
  <si>
    <t>REGISTRO PRESSAO COM ACABAMENTO E CANOPLA CROMADA, SIMPLES, BITOLA 3/4 " (REF 1416)</t>
  </si>
  <si>
    <t>REJUNTE BRANCO, CIMENTICIO</t>
  </si>
  <si>
    <t>REJUNTE COLORIDO, CIMENTICIO</t>
  </si>
  <si>
    <t>REMOVEDOR DE TINTA OLEO/ESMALTE VERNIZ</t>
  </si>
  <si>
    <t>RESINA ACRILICA BASE AGUA - COR BRANCA</t>
  </si>
  <si>
    <t>REVESTIMENTO EM CERAMICA ESMALTADA EXTRA, PEI MENOR OU IGUAL A 3, FORMATO MENOR OU IGUAL A 2025 CM2</t>
  </si>
  <si>
    <t>RODAPE DE MADEIRA MACICA CUMARU/IPE CHAMPANHE OU EQUIVALENTE DA REGIAO, *1,5 X 7 CM</t>
  </si>
  <si>
    <t>ROLO DE LA DE CARNEIRO 23 CM (SEM CABO)</t>
  </si>
  <si>
    <t>SELADOR ACRILICO PAREDES INTERNAS/EXTERNAS</t>
  </si>
  <si>
    <t>SELANTE A BASE DE ALCATRAO E POLIURETANO PARA JUNTAS HORIZONTAIS</t>
  </si>
  <si>
    <t>SIFAO PLASTICO TIPO COPO PARA PIA AMERICANA 1.1/2 X 1.1/2 "</t>
  </si>
  <si>
    <t>SIFAO PLASTICO TIPO COPO PARA PIA OU LAVATORIO, 1 X 1.1/2 "</t>
  </si>
  <si>
    <t>SIFAO PLASTICO TIPO COPO PARA TANQUE, 1.1/4 X 1.1/2 "</t>
  </si>
  <si>
    <t>SOLVENTE DILUENTE A BASE DE AGUARRAS</t>
  </si>
  <si>
    <t>TAMPA CEGA EM PVC PARA CONDULETE 4 X 2"</t>
  </si>
  <si>
    <t>TERMINAL A COMPRESSAO EM COBRE ESTANHADO PARA CABO 2,5 MM2, 1 FURO E 1 COMPRESSAO, PARA PARAFUSO DE FIXACAO M5</t>
  </si>
  <si>
    <t>TERMINAL A COMPRESSAO EM COBRE ESTANHADO PARA CABO 4 MM2, 1 FURO E 1 COMPRESSAO, PARA PARAFUSO DE FIXACAO M5</t>
  </si>
  <si>
    <t>TERMINAL A COMPRESSAO EM COBRE ESTANHADO PARA CABO 6 MM2, 1 FURO E 1 COMPRESSAO, PARA PARAFUSO DE FIXACAO M6</t>
  </si>
  <si>
    <t>TINTA A OLEO BRILHANTE PARA MADEIRA E METAIS</t>
  </si>
  <si>
    <t>TINTA ACRILICA PREMIUM PARA PISO</t>
  </si>
  <si>
    <t>TINTA ESMALTE SINTETICO GRAFITE COM PROTECAO PARA METAIS FERROSOS</t>
  </si>
  <si>
    <t>TINTA ESMALTE SINTETICO PREMIUM ACETINADO</t>
  </si>
  <si>
    <t>TINTA LATEX PVA PREMIUM, COR BRANCA</t>
  </si>
  <si>
    <t>TINTA LATEX PVA STANDARD, COR BRANCA</t>
  </si>
  <si>
    <t>TOMADA 2P+T 10A, 250V, CONJUNTO MONTADO PARA EMBUTIR 4" X 2" (PLACA + SUPORTE + MODULO)</t>
  </si>
  <si>
    <t>TOMADA 2P+T 20A 250V, CONJUNTO MONTADO PARA EMBUTIR 4" X 2" (PLACA + SUPORTE + MODULO)</t>
  </si>
  <si>
    <t>TOMADAS (2 MODULOS) 2P+T 10A, 250V, CONJUNTO MONTADO PARA EMBUTIR 4" X 2" (PLACA + SUPORTE + MODULOS)</t>
  </si>
  <si>
    <t>TORNEIRA CROMADA COM BICO PARA JARDIM/TANQUE 1/2 " OU 3/4 " (REF 1153)</t>
  </si>
  <si>
    <t>TORNEIRA CROMADA DE MESA PARA COZINHA BICA MOVEL COM AREJADOR 1/2 " OU 3/4 " (REF 1167)</t>
  </si>
  <si>
    <t>TORNEIRA CROMADA DE MESA PARA LAVATORIO TEMPORIZADA PRESSAO BICA BAIXA</t>
  </si>
  <si>
    <t>VALVULA EM METAL CROMADO PARA LAVATORIO, 1 " SEM LADRAO</t>
  </si>
  <si>
    <t>VALVULA EM METAL CROMADO PARA PIA AMERICANA 3.1/2 X 1.1/2 "</t>
  </si>
  <si>
    <t>VALVULA EM METAL CROMADO PARA TANQUE, 1.1/2 " SEM LADRAO</t>
  </si>
  <si>
    <t>VERNIZ POLIURETANO BRILHANTE PARA MADEIRA, COM FILTRO SOLAR, USO INTERNO E EXTERNO</t>
  </si>
  <si>
    <t>TORNEIRA CROMADA DE MESA PARA LAVATORIO, BICA ALTA (REF 1195)</t>
  </si>
  <si>
    <t>VALVULA DE DESCARGA EM METAL CROMADO PARA MICTORIO COM ACIONAMENTO POR PRESSAO E FECHAMENTO AUTOMATICO</t>
  </si>
  <si>
    <t>VERNIZ SINTETICO BRILHANTE PARA MADEIRA TIPO COPAL, USO INTERNO</t>
  </si>
  <si>
    <t>VERNIZ SINTETICO BRILHANTE PARA MADEIRA, COM FILTRO SOLAR, USO INTERNO E EXTERNO (BASE SOLVENTE)</t>
  </si>
  <si>
    <t>VIDRO COMUM LAMINADO, LISO, INCOLOR, DUPLO, ESPESSURA TOTAL 6 MM (CADA CAMADA E= 3 MM) - COLOCADO</t>
  </si>
  <si>
    <t>VIDRO LISO FUME E = 4MM - SEM COLOCACAO</t>
  </si>
  <si>
    <t>VIDRO LISO FUME, E = 5 MM - SEM COLOCACAO</t>
  </si>
  <si>
    <t>VIDRO LISO INCOLOR 2 A 3 MM - SEM COLOCACAO</t>
  </si>
  <si>
    <t>VIDRO LISO INCOLOR 4MM - SEM COLOCACAO</t>
  </si>
  <si>
    <t>VIDRO LISO INCOLOR 5MM - SEM COLOCACAO</t>
  </si>
  <si>
    <t>VIDRO MARTELADO OU CANELADO, 4 MM - SEM COLOCACAO</t>
  </si>
  <si>
    <t>VIDRO PLANO ARAMADO E = 6 MM - SEM COLOCACAO</t>
  </si>
  <si>
    <t>VIDRO TEMPERADO INCOLOR E = 10 MM, SEM COLOCACAO</t>
  </si>
  <si>
    <t>VIDRO TEMPERADO INCOLOR E = 8 MM, SEM COLOCACAO</t>
  </si>
  <si>
    <t>ADESIVO BIANCO (VEDACIT) - P/ CHAPISCO, CONCRETO E ARGAMASSA - OU SIMILAR</t>
  </si>
  <si>
    <t>ADESIVO COMPOUND VEDACIT OU SIMILAR</t>
  </si>
  <si>
    <t>ADESIVO SIKADUR 32 - FLUIDO BÍ-COMPONENTE À BASE DE RESINAS EPOXI - P/ COLAGEM ENTRE DIVERSAS SUPERFÍCIES (CONCRETO, MADEIRA, METAIS, CERÂMICAS, ETC) OU SIMILAR</t>
  </si>
  <si>
    <t>ADESIVO SIKAFIX (SIKA) - P/ ARGAMASSA E PASTA DE CIMENTO - OU SIMILAR</t>
  </si>
  <si>
    <t>BOTOEIRA DE DESTRAVE DE FECHADURA ELETROMAGNETICA PARA CONTROLE DE ACESSO</t>
  </si>
  <si>
    <t>CABO BALANCEADO 2 X 0,30MM (PARA MICROFONE)</t>
  </si>
  <si>
    <t>CABO PARA AUDIO, AF, 2 X 22AWG</t>
  </si>
  <si>
    <t>EXAUSTOR PARA BANHEIRO, BIVOLT, REF.: C 80 A, DA VENTOKIT OU SIMILAR</t>
  </si>
  <si>
    <t>FITA PLÁSTICA 48MMX14M - AMARELA</t>
  </si>
  <si>
    <t>FITA PLÁSTICA 50MMX30M - VERMELHA</t>
  </si>
  <si>
    <t>REBITE POP 1/4" X 1/2"</t>
  </si>
  <si>
    <t>REBITE POP ALUMINIO 3 X 12MM</t>
  </si>
  <si>
    <t>KG</t>
  </si>
  <si>
    <t>JG</t>
  </si>
  <si>
    <t>M²</t>
  </si>
  <si>
    <t>M</t>
  </si>
  <si>
    <t>50KG</t>
  </si>
  <si>
    <t>CJ</t>
  </si>
  <si>
    <t>L</t>
  </si>
  <si>
    <t>GL</t>
  </si>
  <si>
    <t>18L</t>
  </si>
  <si>
    <t>CENTO</t>
  </si>
  <si>
    <t>M³</t>
  </si>
  <si>
    <t>ESCADA DUPLA DE ABRIR EM ALUMINIO, MODELO PINTOR, 8 DEGRAUS</t>
  </si>
  <si>
    <t>ESCADA EXTENSIVEL EM ALUMINIO COM 6,00 M ESTENDIDA</t>
  </si>
  <si>
    <t>FURADEIRA E PARAFUSADEIRA ELETRICA BOSCH OU SIMILAR PROFISSIONAL</t>
  </si>
  <si>
    <t xml:space="preserve">  MÁQUINA DE SOLDA ELÉTRICA</t>
  </si>
  <si>
    <t>H</t>
  </si>
  <si>
    <t>08904/ORSE</t>
  </si>
  <si>
    <t>MARTELO DE BORRACHA COM CABO</t>
  </si>
  <si>
    <t>ALICATE CLIMPADOR (CRIPADOR )</t>
  </si>
  <si>
    <t xml:space="preserve">ALICATE COM ISOLAMENTO </t>
  </si>
  <si>
    <t>ALICATE DIAGONAL PARA CORTE RENTE 5" A 8"</t>
  </si>
  <si>
    <t>SERROTE 40CM</t>
  </si>
  <si>
    <t>BROCA AÇO RAPIDO 9/64</t>
  </si>
  <si>
    <t>MARRETA 1 KG COM CABO</t>
  </si>
  <si>
    <t>ALICATE DE PRESSÃO 11"</t>
  </si>
  <si>
    <t xml:space="preserve">COLHER DE PEDREIRO </t>
  </si>
  <si>
    <t>CADEADO 50MM, PADO OU SIMILAR</t>
  </si>
  <si>
    <t>CADEADO 60MM, PADO OU SIMILAR</t>
  </si>
  <si>
    <t>NÍVEL DE BOLHA DE MADEIRA</t>
  </si>
  <si>
    <t>REGUA DE ALUMÍNIO C/ 2,00M (PARA PEDREIRO)</t>
  </si>
  <si>
    <t xml:space="preserve">PRUMO DE CENTRO
</t>
  </si>
  <si>
    <t>TORQUESA</t>
  </si>
  <si>
    <t>CHAVE INGLESA 12"</t>
  </si>
  <si>
    <t>TRINCHA 1"</t>
  </si>
  <si>
    <t>PÁ QUADRADA</t>
  </si>
  <si>
    <t xml:space="preserve">ESTILETE DE METAL, LAMINA 18 MM </t>
  </si>
  <si>
    <t xml:space="preserve">TALHADEIRA COM PUNHO DE PROTECAO *20 X 250* MM </t>
  </si>
  <si>
    <t xml:space="preserve">CARRINHO DE MAO DE ACO CAPACIDADE 50 A 60 L, PNEU COM CAMARA </t>
  </si>
  <si>
    <t xml:space="preserve"> ENXADA ESTREITA *25 X 23* CM COM CABO </t>
  </si>
  <si>
    <t>ESMERILHADEIRA 850RPM</t>
  </si>
  <si>
    <t>06790/ORSE</t>
  </si>
  <si>
    <t>MARTELO COM UNHA</t>
  </si>
  <si>
    <t xml:space="preserve"> ESMERILHADEIRA ANGULAR ELETRICA, DIAMETRO DO DISCO 7 '' (180 MM), ROTACAO 8500 RPM, POTENCIA 2400 W</t>
  </si>
  <si>
    <t>ESQUADRO DE ACO 12 " (300 MM), CABO DE ALUMINIO</t>
  </si>
  <si>
    <t>MALETA PARA FERRAMENTAS COM DIVISÓRIAS (43X33X15) CM</t>
  </si>
  <si>
    <t xml:space="preserve">  ALUGUEL DE ANDAIME METÁLICO TUBULAR DE ENCAIXE TIPO TORRE, C/LARGURA DE ATÉ 2M,ALTURA 1,00M - ALUGUEL POR METRO MÊS</t>
  </si>
  <si>
    <t>M/MÊS</t>
  </si>
  <si>
    <t>04982/ORSE</t>
  </si>
  <si>
    <t xml:space="preserve"> ESPATULA DE ACO INOX COM CABO DE MADEIRA, LARGURA 8 CM </t>
  </si>
  <si>
    <t>ARCO DE SERRA</t>
  </si>
  <si>
    <t>ALICATE BICO MEIA CANA 6" ISOLADO 1000 V</t>
  </si>
  <si>
    <t>ALICATE UNIVERSAL, MATERIAL AÇO CARBONO FORJADO E TEMPERADO, MATERIAL CABO PLÁSTICO, TIPO CABO ISOLADO 1.OOO VOLTS, TIPO CORTE RETO, COMPRIMENTO 8, CARACTERÍSTICAS ADICIONAIS CABEÇA E ARTICULAÇÕES LIXADAS, CORPO FOSFOTIZADO</t>
  </si>
  <si>
    <t>LOCACAO DE ANDAIME METALICO TIPO FACHADEIRO, LARGURA DE 1,20 M, ALTURA POR PECA DE 2,0 M, INCLUINDO SAPATAS E ITENS NECESSARIOS A INSTALACAO</t>
  </si>
  <si>
    <t>M²/MÊS</t>
  </si>
  <si>
    <t>20193/SINAPI</t>
  </si>
  <si>
    <t>Vonder, Hellermann, Sforplsat</t>
  </si>
  <si>
    <t>Tigre, Amanco e Krona</t>
  </si>
  <si>
    <t>Votomassa, Weber, Portokol</t>
  </si>
  <si>
    <t>Celite, Astra e Tupan</t>
  </si>
  <si>
    <t>Cerâmica do Gato</t>
  </si>
  <si>
    <t>Super Gesso</t>
  </si>
  <si>
    <t>Bux, Bemfixa e Fisher</t>
  </si>
  <si>
    <t>-</t>
  </si>
  <si>
    <t>Sil e megatron</t>
  </si>
  <si>
    <t>Votorantim</t>
  </si>
  <si>
    <t>Knauf</t>
  </si>
  <si>
    <t>Nassau, Votorantim e Zebu</t>
  </si>
  <si>
    <t>Simens, Pial Legrand</t>
  </si>
  <si>
    <t>Bosch, Norton, DeWalt e Makita</t>
  </si>
  <si>
    <t>Steck, Siemens e Schneider Electric</t>
  </si>
  <si>
    <t>Pial Legrand e Lorenzetti</t>
  </si>
  <si>
    <t>Steck e Schneider Electric</t>
  </si>
  <si>
    <t>Eucatex</t>
  </si>
  <si>
    <t>União mundial, La Fonte e Fama</t>
  </si>
  <si>
    <t>Deca, Lorenzeti e Docol</t>
  </si>
  <si>
    <t>Tigre e Amanco</t>
  </si>
  <si>
    <t>Tigre, Amanco</t>
  </si>
  <si>
    <t>Tigre, Deca, Fabrimar</t>
  </si>
  <si>
    <t>Sika, Cascola, Tytan e Orbi Foam</t>
  </si>
  <si>
    <t>Vonder, Soprano, Gold</t>
  </si>
  <si>
    <t>Aliança, Soprano e MGM.</t>
  </si>
  <si>
    <t>Aliança, Pado, Stam</t>
  </si>
  <si>
    <t>Stilo, Pado</t>
  </si>
  <si>
    <t>Soprano</t>
  </si>
  <si>
    <t>Soprano, Gold</t>
  </si>
  <si>
    <t>União Mundial</t>
  </si>
  <si>
    <t>Tigre, 3M</t>
  </si>
  <si>
    <t>Ancora, Wurth</t>
  </si>
  <si>
    <t>Scotch</t>
  </si>
  <si>
    <t>Amanco, Pulvitec</t>
  </si>
  <si>
    <t>Tramontina, Fame, Lorenzetti</t>
  </si>
  <si>
    <t>Philips, OSRAM</t>
  </si>
  <si>
    <t>Empalux, Ourolux</t>
  </si>
  <si>
    <t>OSRAM, EMPALUX, Philips</t>
  </si>
  <si>
    <t>OSRAM, Philips</t>
  </si>
  <si>
    <t>Coral, Suvinil</t>
  </si>
  <si>
    <t>Vonder, Norton</t>
  </si>
  <si>
    <t>Tigre, Bosch, Vonder</t>
  </si>
  <si>
    <t>Vonder, Nortene, Maxilona</t>
  </si>
  <si>
    <t xml:space="preserve">Intelbras, Bronzeart, Elgin. </t>
  </si>
  <si>
    <t>Soprano, Liteman.</t>
  </si>
  <si>
    <t>Sika, Viapol, Vedacit</t>
  </si>
  <si>
    <t>Suvinil, Coral, Sherwin Williams</t>
  </si>
  <si>
    <t>Maxi Rubber, Iberê, Bellízoní</t>
  </si>
  <si>
    <t>Vonder, Belfix, Pado</t>
  </si>
  <si>
    <t>Blindex, Dorma, Soprano</t>
  </si>
  <si>
    <t>Wurth, Trevo e FAME</t>
  </si>
  <si>
    <t>Esteves, Metropac</t>
  </si>
  <si>
    <t>Standers, Belenus</t>
  </si>
  <si>
    <t>Standers, Belenus, Knauf</t>
  </si>
  <si>
    <t>Vonder, Belenus</t>
  </si>
  <si>
    <t>Imecon, Belenus</t>
  </si>
  <si>
    <t>Furukawa, Central Network</t>
  </si>
  <si>
    <t>Tigre, Atlas, Vonder</t>
  </si>
  <si>
    <t>Isabela Revestimentos, Rubber World</t>
  </si>
  <si>
    <t>Thermatex, Armstron</t>
  </si>
  <si>
    <t>Gypsum</t>
  </si>
  <si>
    <t>Tingre, Amanco</t>
  </si>
  <si>
    <t>Philips, Force Line, ECP</t>
  </si>
  <si>
    <t xml:space="preserve">Vonder, Standers. </t>
  </si>
  <si>
    <t>Sayerlack, Natrielli</t>
  </si>
  <si>
    <t>Deca, Docol</t>
  </si>
  <si>
    <t>Quartzolit, Fortcola</t>
  </si>
  <si>
    <t>Sparlack, Sayerlack</t>
  </si>
  <si>
    <t>Suvinil, Coral, Iquine</t>
  </si>
  <si>
    <t>Elizabeth, Eliane</t>
  </si>
  <si>
    <t>Tingre, condor</t>
  </si>
  <si>
    <t xml:space="preserve">Coral, Suvinil, Iquine </t>
  </si>
  <si>
    <t>Vedaflex, Sikaflex</t>
  </si>
  <si>
    <t>Tigre, Docol</t>
  </si>
  <si>
    <t>Suvinil, Natrielli, Coral</t>
  </si>
  <si>
    <t>Tigre, Tramontina</t>
  </si>
  <si>
    <t>Tramontina</t>
  </si>
  <si>
    <t>Suvinil, Coral, Tintas Eucatex</t>
  </si>
  <si>
    <t>Docol, Forusi</t>
  </si>
  <si>
    <t>Lorenzetti, Deca, Docol</t>
  </si>
  <si>
    <t>Celite, Deca, Docol</t>
  </si>
  <si>
    <t>Deca, Docol, Sigmatic</t>
  </si>
  <si>
    <t>Forusi, Deca, Esteves</t>
  </si>
  <si>
    <t>Suvinil, Sayerlack</t>
  </si>
  <si>
    <t>Suvinil. Sparlack, Tintas Eucatex</t>
  </si>
  <si>
    <t>DVN vidros e Vitrus</t>
  </si>
  <si>
    <t>Vedacit</t>
  </si>
  <si>
    <t>Vedacit, Sikadur</t>
  </si>
  <si>
    <t>Sika</t>
  </si>
  <si>
    <t>Soprano, Intelbras</t>
  </si>
  <si>
    <t>Datalink, Sparflex</t>
  </si>
  <si>
    <t>Tiaflex</t>
  </si>
  <si>
    <t>Ventokit, Westaflex</t>
  </si>
  <si>
    <t>Adelbras</t>
  </si>
  <si>
    <t>ALUGUEL DE ANDAIME METÁLICO TUBULAR DE ENCAIXE TIPO TORRE, C/LARGURA DE ATÉ 2M,ALTURA 1,00M - ALUGUEL POR METRO MÊS</t>
  </si>
  <si>
    <t>MARTELETE ROTATIVO E ROMPEDOR BOSCH OU SIMILAR 820W GBH2-24D 110V/220</t>
  </si>
  <si>
    <t>PRUMO DE FACE</t>
  </si>
  <si>
    <t>SERRA MÁRMORE</t>
  </si>
  <si>
    <t xml:space="preserve">ESQUADRO DE ALUMÍNIO PARA SOLDAGEM DE PEÇAS, COM DUAS MORSAS, 35 X 35 X 4,5CM, MARCA BLACK JACK 
 </t>
  </si>
  <si>
    <t xml:space="preserve">ASPIRADOR DE ÁGUA E PÓ PROFISSIONAL 1400W DE POTÊNCIA, 20L DE CAPACIDADE, RODAS NA BASE, FILTRO HEPA
</t>
  </si>
  <si>
    <t>JOGO DE CHAVE DE FENDA / PHILLIPS COM 10 PEÇAS AÇO CROMO VANÁDIO</t>
  </si>
  <si>
    <t>JOGO DE CHAVES TIPO CANHÃO COM 12 PEÇAS</t>
  </si>
  <si>
    <t>TRAMONTINA</t>
  </si>
  <si>
    <t>JOGO DE CHAVE ALLEN EM POLEGADAS COM 12 PEÇAS (1/16 A 1/2")</t>
  </si>
  <si>
    <t xml:space="preserve">ALICATE UNIVERSAL AÇO CARBONO FORJADO E TEMPERADO, PLÁSTICO, ISOLADO 1.OOO VOLTS, RETO, 8 POL, </t>
  </si>
  <si>
    <t>LIXADEIRA ELETRICA ANGULAR, PARA DISCO DE 7 " (180 MM), POTENCIA DE 2.200 W, *5.000* RPM, 220 V</t>
  </si>
  <si>
    <t>PRUMO DE CENTRO</t>
  </si>
  <si>
    <t xml:space="preserve">ESQUADRO DE ALUMÍNIO PARA SOLDAGEM DE PEÇAS, COM DUAS MORSAS, 35 X 35 X 4,5CM, MARCA BLACK JACK </t>
  </si>
  <si>
    <t>ALICATE AMPERÍMETRO COM CAPACÍMETRO</t>
  </si>
  <si>
    <t>LAVADORA DE ALTA PRESSAO (LAVA-JATO) PARA AGUA FRIA, PRESSAO DE OPERACAO ENTRE 1400 E 1900 LIB/POL2, VAZAO MAXIMA ENTRE 400 E 700 L/H</t>
  </si>
  <si>
    <t>DUTRA MÁQUINASC - INTERNET</t>
  </si>
  <si>
    <t>LOJA DO MECÂNICO - INTERNET</t>
  </si>
  <si>
    <t>MAGAZINE LUIZA - INTERNET</t>
  </si>
  <si>
    <t>DUTRA MÁQUINAS - INTERNET</t>
  </si>
  <si>
    <t>TRENA, MATERIAL AÇO, LARGURA LÂMINA 25 MM, COMPRIMENTO 5 M, CARACTERÍSTICAS ADICIONAIS CAIXA PLÁSTICA RESISTENTE, COM TRAVA E PRESILHA, G</t>
  </si>
  <si>
    <t>NºPregão:842019 / UASG:154051</t>
  </si>
  <si>
    <t>TRAMONTINA - INTERNET</t>
  </si>
  <si>
    <t>FERRAMENTAS KENNEDY - INTERNET</t>
  </si>
  <si>
    <t>SOPRADOR, TIPO TÉRMICO PORTÁTIL, ACIONAMENTO ELÉTRICO, VOLTAGEM 220 V, POTÊNCIA 2.000 W.</t>
  </si>
  <si>
    <t>NºPregão:802019 / UASG:154043</t>
  </si>
  <si>
    <t>CONNECTPARTS - INTERNET</t>
  </si>
  <si>
    <t>SEINFRA - Planilha 026</t>
  </si>
  <si>
    <t>RICARDO ELETRO - INTERNET</t>
  </si>
  <si>
    <t>EXTRA - INTERNET</t>
  </si>
  <si>
    <t>ESTRELA 10 - INTERNET</t>
  </si>
  <si>
    <t>LOJAS GUAPORÉ - INTERNET</t>
  </si>
  <si>
    <t>COFERMETA - INTERNET</t>
  </si>
  <si>
    <t>NºPregão:242019 / UASG:160339</t>
  </si>
  <si>
    <t>Jogo de Chaves Canhão Cr-V com 12 Peças, Jogo contém doze chaves canhão com haste em aço gedore-vanádio e cabo em polímero. Haste com acabamento niquelado e cromado. Chave com perfil de encaixe para parafuso com sextavado externo e cabo ergonômico, cabo ergonômico, Composto por 12 chaves, sendo: 3, 4, 5, 6, 7, 8, 9, 10, 11, 12, 13 e 14 mm, Garantia de12 meses, similar ao modelo GEDORE-027350 ou superior.</t>
  </si>
  <si>
    <t>NºPregão:32019 / UASG:160237</t>
  </si>
  <si>
    <t>Dispensa de Licitação Nº 8/2019 / UASG: 240107</t>
  </si>
  <si>
    <t xml:space="preserve"> Dispensa de Licitação Nº 8/2019 / UASG: 240107</t>
  </si>
  <si>
    <t>NºPregão:92019 / UASG:160147</t>
  </si>
  <si>
    <t>BOTAFOGO, ROTTERMAN, ALULEV.</t>
  </si>
  <si>
    <t>COGUMELO, BOTAFOGO, WBERTOLO.</t>
  </si>
  <si>
    <t>MINIPA, FLUK.</t>
  </si>
  <si>
    <t>BOSCH, BLACK DECKER.</t>
  </si>
  <si>
    <t>VONDER, TRAMONTINA</t>
  </si>
  <si>
    <t>CHIAPERINI, TRAMONTINA</t>
  </si>
  <si>
    <t>CHAVE INGLESA 15" REF. 012418012 CARBOGRAFITE</t>
  </si>
  <si>
    <t>SATA, BRASFORT</t>
  </si>
  <si>
    <t>TRAMONTINA, VONDER</t>
  </si>
  <si>
    <t>LANTERNAMULTIUSO PARA 3 PILHAS</t>
  </si>
  <si>
    <t>RAYOVAC</t>
  </si>
  <si>
    <t>VONDER, LOYAL, TENACE</t>
  </si>
  <si>
    <t>GEDORE</t>
  </si>
  <si>
    <t>TRAMONTINA, WORKER</t>
  </si>
  <si>
    <t>PADO, PAPAIZ</t>
  </si>
  <si>
    <t>VONDER, RAMADA</t>
  </si>
  <si>
    <t>BOTAFOGO, WORKER.</t>
  </si>
  <si>
    <t>TRAMONTINA, MAX</t>
  </si>
  <si>
    <t>TRAMONTINA, SÃO ROMÃO, PACETTA</t>
  </si>
  <si>
    <t>SATA, GEDORE</t>
  </si>
  <si>
    <t>TIGRE, METROPAC</t>
  </si>
  <si>
    <t>WORKER, MTX</t>
  </si>
  <si>
    <t>DESEMPENADEIRA DE ACO DENTADA 12 X *25* CM, DENTES 8 X 8 MM, CABO FECHADO DE MADEIRA</t>
  </si>
  <si>
    <t>VONDER, MACFER</t>
  </si>
  <si>
    <t>BLACK JACK, SPARTA</t>
  </si>
  <si>
    <t>TRAMONTINA, STANLEY</t>
  </si>
  <si>
    <t>KARCHER, FORT G</t>
  </si>
  <si>
    <t>STARRET</t>
  </si>
  <si>
    <t>BOSCH</t>
  </si>
  <si>
    <t>BOSCH, MAKITA</t>
  </si>
  <si>
    <t xml:space="preserve">ASPIRADOR 2 EM 1 PÓ E ÁGUA COM RESERVATÓRIO DE 20L EM AÇO INOX, FILTRO HEPA LAVÁVEL E 1400W DE POTÊNCIA.
</t>
  </si>
  <si>
    <t>BLACK E DECKER</t>
  </si>
  <si>
    <t>MAKITA, DEWALT</t>
  </si>
  <si>
    <t>VONDER, DEWALT</t>
  </si>
  <si>
    <t xml:space="preserve">ESPATULA DE ACO INOX COM CABO DE MADEIRA, LARGURA 8 CM </t>
  </si>
  <si>
    <t>TRAMONTINA, CASTOR</t>
  </si>
  <si>
    <t>BELZER, CONFERMETA</t>
  </si>
  <si>
    <t>TRAMONTINA, SATA</t>
  </si>
  <si>
    <t>VONDER, TRAMONTINA, GEDORE</t>
  </si>
  <si>
    <t>BOSCH OU SIMILAR</t>
  </si>
  <si>
    <t>MOMFORT, TRAMONTINA</t>
  </si>
  <si>
    <t>BLACKJACK</t>
  </si>
  <si>
    <t xml:space="preserve"> SERRA TICO-TICO </t>
  </si>
  <si>
    <t>SERRA TICO-TICO  Características Gerais: Serra Tico-tico. Características técnicas: Potência 780 watts; Rotação sem carga 500 - 3100 min–1; Capacidade de corte: madeira 150 mm - alumínio 20 mm - aço 10 mm; Peso aproximado: 2,7 kg; Tensão: 220V. Garantia do fabricante: 12 meses. Acompanham 1 lâmina de serra, guarda de proteção, kit de extração de pó, sapata plástica, maleta de transporte. Similar a Bosch, modelo GST 150 BCE. CATMAT: 67725.</t>
  </si>
  <si>
    <t>STARRET, TRAMONTINA</t>
  </si>
  <si>
    <t>LISTAGEM DE EQUIPAMENTOS</t>
  </si>
  <si>
    <t>PLAINA MAKITA KP0800K 82MM 220V.</t>
  </si>
  <si>
    <t>Dispensa de Licitação Nº 118/2019 / UASG: 160232</t>
  </si>
  <si>
    <t>ESPÁTULA</t>
  </si>
  <si>
    <t xml:space="preserve">DESEMPENADEIRA DE AÇO LISA, CABO MADEIRA, REF:143, ATLAS OU SIMILAR 
</t>
  </si>
  <si>
    <t xml:space="preserve">ALICATE REPITADOR MANUAL
</t>
  </si>
  <si>
    <t>NºPregão:282019 / UASG:158658</t>
  </si>
  <si>
    <t>MAKITA</t>
  </si>
  <si>
    <t xml:space="preserve">DESEMPENADEIRA DE AÇO LISA, CABO MADEIRA, REF:143, ATLAS OU SIMILAR </t>
  </si>
  <si>
    <t>ATLAS OU SIMILAR</t>
  </si>
  <si>
    <t>ALICATE REBITADOR, PARA REBITES DE ALUMÍNIO ATÉ 4,8MM, TIPO MATERIAL AÇO, PONTA DE AÇO, MATERIAL DE CABO PLÁSTICO, FORMATO DO CABO ANTI-DESLIZANTE, POSSUI TRATAMENTO TÉRMICO TEMPERADO</t>
  </si>
  <si>
    <t>VONDER OU SIMILAR</t>
  </si>
  <si>
    <t>LISTAGEM DE FERRAMENTAS</t>
  </si>
  <si>
    <t>414/SINAPI (AGOSTO/2019)</t>
  </si>
  <si>
    <t>410/SINAPI (AGOSTO/2019)</t>
  </si>
  <si>
    <t>408/SINAPI (AGOSTO/2019)</t>
  </si>
  <si>
    <t>20080/SINAPI (AGOSTO/2019)</t>
  </si>
  <si>
    <t>1381/SINAPI (AGOSTO/2019)</t>
  </si>
  <si>
    <t>34353/SINAPI (AGOSTO/2019)</t>
  </si>
  <si>
    <t>37595/SINAPI (AGOSTO/2019)</t>
  </si>
  <si>
    <t>377/SINAPI (AGOSTO/2019)</t>
  </si>
  <si>
    <t>183/SINAPI (AGOSTO/2019)</t>
  </si>
  <si>
    <t>181/SINAPI (AGOSTO/2019)</t>
  </si>
  <si>
    <t>7269/SINAPI (AGOSTO/2019)</t>
  </si>
  <si>
    <t>7271/SINAPI (AGOSTO/2019)</t>
  </si>
  <si>
    <t>34584/SINAPI (AGOSTO/2019)</t>
  </si>
  <si>
    <t>4374/SINAPI (AGOSTO/2019)</t>
  </si>
  <si>
    <t>4376/SINAPI (AGOSTO/2019)</t>
  </si>
  <si>
    <t>1022/SINAPI (AGOSTO/2019)</t>
  </si>
  <si>
    <t>1021/SINAPI (AGOSTO/2019)</t>
  </si>
  <si>
    <t>11161/SINAPI (AGOSTO/2019)</t>
  </si>
  <si>
    <t>39412/SINAPI (AGOSTO/2019)</t>
  </si>
  <si>
    <t>10511/SINAPI (AGOSTO/2019)</t>
  </si>
  <si>
    <t>1382/SINAPI (AGOSTO/2019)</t>
  </si>
  <si>
    <t>39601/SINAPI (AGOSTO/2019)</t>
  </si>
  <si>
    <t>39603/SINAPI (AGOSTO/2019)</t>
  </si>
  <si>
    <t>25931/SINAPI (AGOSTO/2019)</t>
  </si>
  <si>
    <t>38140/SINAPI (AGOSTO/2019)</t>
  </si>
  <si>
    <t>26018/SINAPI (AGOSTO/2019)</t>
  </si>
  <si>
    <t>26020/SINAPI (AGOSTO/2019)</t>
  </si>
  <si>
    <t>34653/SINAPI (AGOSTO/2019)</t>
  </si>
  <si>
    <t>34709/SINAPI (AGOSTO/2019)</t>
  </si>
  <si>
    <t>2370/SINAPI (AGOSTO/2019)</t>
  </si>
  <si>
    <t>2386/SINAPI (AGOSTO/2019)</t>
  </si>
  <si>
    <t>2392/SINAPI (AGOSTO/2019)</t>
  </si>
  <si>
    <t>2373/SINAPI (AGOSTO/2019)</t>
  </si>
  <si>
    <t>39464/SINAPI (AGOSTO/2019)</t>
  </si>
  <si>
    <t>39460/SINAPI (AGOSTO/2019)</t>
  </si>
  <si>
    <t>39461/SINAPI (AGOSTO/2019)</t>
  </si>
  <si>
    <t>39462/SINAPI (AGOSTO/2019)</t>
  </si>
  <si>
    <t>39463/SINAPI (AGOSTO/2019)</t>
  </si>
  <si>
    <t>2405/SINAPI (AGOSTO/2019)</t>
  </si>
  <si>
    <t>13361/SINAPI (AGOSTO/2019)</t>
  </si>
  <si>
    <t>2406/SINAPI (AGOSTO/2019)</t>
  </si>
  <si>
    <t>13360/SINAPI (AGOSTO/2019)</t>
  </si>
  <si>
    <t>11447/SINAPI (AGOSTO/2019)</t>
  </si>
  <si>
    <t>2429/SINAPI (AGOSTO/2019)</t>
  </si>
  <si>
    <t>38190/SINAPI (AGOSTO/2019)</t>
  </si>
  <si>
    <t>2685/SINAPI (AGOSTO/2019)</t>
  </si>
  <si>
    <t>2674/SINAPI (AGOSTO/2019)</t>
  </si>
  <si>
    <t>2504/SINAPI (AGOSTO/2019)</t>
  </si>
  <si>
    <t>2501/SINAPI (AGOSTO/2019)</t>
  </si>
  <si>
    <t>2502/SINAPI (AGOSTO/2019)</t>
  </si>
  <si>
    <t>2503/SINAPI (AGOSTO/2019)</t>
  </si>
  <si>
    <t>2500/SINAPI (AGOSTO/2019)</t>
  </si>
  <si>
    <t>2505/SINAPI (AGOSTO/2019)</t>
  </si>
  <si>
    <t>11683/SINAPI (AGOSTO/2019)</t>
  </si>
  <si>
    <t>11684/SINAPI (AGOSTO/2019)</t>
  </si>
  <si>
    <t>6141/SINAPI (AGOSTO/2019)</t>
  </si>
  <si>
    <t xml:space="preserve"> 6141/SINAPI (AGOSTO/2019)</t>
  </si>
  <si>
    <t>11681/SINAPI (AGOSTO/2019)</t>
  </si>
  <si>
    <t>38124/SINAPI (AGOSTO/2019)</t>
  </si>
  <si>
    <t>11470/SINAPI (AGOSTO/2019)</t>
  </si>
  <si>
    <t>38153/SINAPI (AGOSTO/2019)</t>
  </si>
  <si>
    <t>3080/SINAPI (AGOSTO/2019)</t>
  </si>
  <si>
    <t>3081/SINAPI (AGOSTO/2019)</t>
  </si>
  <si>
    <t>3090/SINAPI (AGOSTO/2019)</t>
  </si>
  <si>
    <t>3093/SINAPI (AGOSTO/2019)</t>
  </si>
  <si>
    <t>11476/SINAPI (AGOSTO/2019)</t>
  </si>
  <si>
    <t>11469/SINAPI (AGOSTO/2019)</t>
  </si>
  <si>
    <t xml:space="preserve"> 11469/SINAPI (AGOSTO/2019)</t>
  </si>
  <si>
    <t>11477/SINAPI (AGOSTO/2019)</t>
  </si>
  <si>
    <t>40311/SINAPI (AGOSTO/2019)</t>
  </si>
  <si>
    <t>3111/SINAPI (AGOSTO/2019)</t>
  </si>
  <si>
    <t>3108/SINAPI (AGOSTO/2019)</t>
  </si>
  <si>
    <t>3105/SINAPI (AGOSTO/2019)</t>
  </si>
  <si>
    <t>12815/SINAPI (AGOSTO/2019)</t>
  </si>
  <si>
    <t xml:space="preserve"> 12815/SINAPI (AGOSTO/2019)</t>
  </si>
  <si>
    <t>39431/SINAPI (AGOSTO/2019)</t>
  </si>
  <si>
    <t>20111/SINAPI (AGOSTO/2019)</t>
  </si>
  <si>
    <t>404/SINAPI (AGOSTO/2019)</t>
  </si>
  <si>
    <t>3148/SINAPI (AGOSTO/2019)</t>
  </si>
  <si>
    <t>38062/SINAPI (AGOSTO/2019)</t>
  </si>
  <si>
    <t>39494/SINAPI (AGOSTO/2019)</t>
  </si>
  <si>
    <t>39495/SINAPI (AGOSTO/2019)</t>
  </si>
  <si>
    <t>39496/SINAPI (AGOSTO/2019)</t>
  </si>
  <si>
    <t>39497/SINAPI (AGOSTO/2019)</t>
  </si>
  <si>
    <t>39500/SINAPI (AGOSTO/2019)</t>
  </si>
  <si>
    <t>39498/SINAPI (AGOSTO/2019)</t>
  </si>
  <si>
    <t>39501/SINAPI (AGOSTO/2019)</t>
  </si>
  <si>
    <t>39499/SINAPI (AGOSTO/2019)</t>
  </si>
  <si>
    <t>39381/SINAPI (AGOSTO/2019)</t>
  </si>
  <si>
    <t>38780/SINAPI (AGOSTO/2019)</t>
  </si>
  <si>
    <t>38781/SINAPI (AGOSTO/2019)</t>
  </si>
  <si>
    <t>38192/SINAPI (AGOSTO/2019)</t>
  </si>
  <si>
    <t>38778/SINAPI (AGOSTO/2019)</t>
  </si>
  <si>
    <t>38779/SINAPI (AGOSTO/2019)</t>
  </si>
  <si>
    <t>39387/SINAPI (AGOSTO/2019)</t>
  </si>
  <si>
    <t>39386/SINAPI (AGOSTO/2019)</t>
  </si>
  <si>
    <t>38194/SINAPI (AGOSTO/2019)</t>
  </si>
  <si>
    <t>38193/SINAPI  (AGOSTO/2019)</t>
  </si>
  <si>
    <t>10853/SINAPI (AGOSTO/2019)</t>
  </si>
  <si>
    <t xml:space="preserve">6091/SINAPI (AGOSTO/2019) </t>
  </si>
  <si>
    <t xml:space="preserve">3768/SINAPI (AGOSTO/2019) </t>
  </si>
  <si>
    <t xml:space="preserve">3767/SINAPI (AGOSTO/2019) </t>
  </si>
  <si>
    <t xml:space="preserve">3777/SINAPI (AGOSTO/2019) </t>
  </si>
  <si>
    <t xml:space="preserve">38774/SINAPI (AGOSTO/2019) </t>
  </si>
  <si>
    <t xml:space="preserve">38775/SINAPI (AGOSTO/2019) </t>
  </si>
  <si>
    <t xml:space="preserve">11621/SINAPI (AGOSTO/2019) </t>
  </si>
  <si>
    <t xml:space="preserve">4014/SINAPI (AGOSTO/2019) </t>
  </si>
  <si>
    <t xml:space="preserve">4015/SINAPI (AGOSTO/2019) </t>
  </si>
  <si>
    <t xml:space="preserve"> 4015/SINAPI (AGOSTO/2019) </t>
  </si>
  <si>
    <t xml:space="preserve">4017/SINAPI (AGOSTO/2019) </t>
  </si>
  <si>
    <t xml:space="preserve">4053/SINAPI (AGOSTO/2019) </t>
  </si>
  <si>
    <t xml:space="preserve">4052/SINAPI (AGOSTO/2019) </t>
  </si>
  <si>
    <t xml:space="preserve">4051/SINAPI (AGOSTO/2019) </t>
  </si>
  <si>
    <t xml:space="preserve">38877/SINAPI (AGOSTO/2019) </t>
  </si>
  <si>
    <t xml:space="preserve">34546/SINAPI (AGOSTO/2019) </t>
  </si>
  <si>
    <t xml:space="preserve">4823/SINAPI (AGOSTO/2019) </t>
  </si>
  <si>
    <t xml:space="preserve">11571/SINAPI (AGOSTO/2019) </t>
  </si>
  <si>
    <t xml:space="preserve">11561/SINAPI (AGOSTO/2019) </t>
  </si>
  <si>
    <t xml:space="preserve">11560/SINAPI (AGOSTO/2019) </t>
  </si>
  <si>
    <t xml:space="preserve">11499/SINAPI (AGOSTO/2019) </t>
  </si>
  <si>
    <t xml:space="preserve">39438/SINAPI (AGOSTO/2019) </t>
  </si>
  <si>
    <t xml:space="preserve">11955/SINAPI (AGOSTO/2019) </t>
  </si>
  <si>
    <t xml:space="preserve">39435/SINAPI (AGOSTO/2019) </t>
  </si>
  <si>
    <t xml:space="preserve">39436/SINAPI (AGOSTO/2019) </t>
  </si>
  <si>
    <t xml:space="preserve">39437/SINAPI (AGOSTO/2019) </t>
  </si>
  <si>
    <t xml:space="preserve">39442/SINAPI (AGOSTO/2019) </t>
  </si>
  <si>
    <t xml:space="preserve">40547/SINAPI (AGOSTO/2019) </t>
  </si>
  <si>
    <t xml:space="preserve">40549/SINAPI (AGOSTO/2019) </t>
  </si>
  <si>
    <t xml:space="preserve">39606/SINAPI (AGOSTO/2019) </t>
  </si>
  <si>
    <t xml:space="preserve">39607/SINAPI (AGOSTO/2019) </t>
  </si>
  <si>
    <t xml:space="preserve">4720/SINAPI (AGOSTO/2019) </t>
  </si>
  <si>
    <t xml:space="preserve">4722/SINAPI (AGOSTO/2019) </t>
  </si>
  <si>
    <t xml:space="preserve"> 4722/SINAPI (AGOSTO/2019) </t>
  </si>
  <si>
    <t xml:space="preserve">34360/SINAPI (AGOSTO/2019) </t>
  </si>
  <si>
    <t xml:space="preserve">38386/SINAPI (AGOSTO/2019) </t>
  </si>
  <si>
    <t xml:space="preserve">38181/SINAPI (AGOSTO/2019) </t>
  </si>
  <si>
    <t xml:space="preserve">38182/SINAPI (AGOSTO/2019) </t>
  </si>
  <si>
    <t xml:space="preserve">39515/SINAPI (AGOSTO/2019) </t>
  </si>
  <si>
    <t xml:space="preserve">39514/SINAPI (AGOSTO/2019) </t>
  </si>
  <si>
    <t xml:space="preserve">4812/SINAPI (AGOSTO/2019) </t>
  </si>
  <si>
    <t xml:space="preserve">4917/SINAPI (AGOSTO/2019) </t>
  </si>
  <si>
    <t xml:space="preserve">4998/SINAPI (AGOSTO/2019) </t>
  </si>
  <si>
    <t xml:space="preserve">4969/SINAPI (AGOSTO/2019) </t>
  </si>
  <si>
    <t xml:space="preserve">4989/SINAPI (AGOSTO/2019) </t>
  </si>
  <si>
    <t xml:space="preserve">5020/SINAPI (AGOSTO/2019) </t>
  </si>
  <si>
    <t xml:space="preserve"> 5020/SINAPI (AGOSTO/2019) </t>
  </si>
  <si>
    <t xml:space="preserve">4981/SINAPI (AGOSTO/2019) </t>
  </si>
  <si>
    <t xml:space="preserve">4992/SINAPI (AGOSTO/2019) </t>
  </si>
  <si>
    <t xml:space="preserve">4987/SINAPI (AGOSTO/2019) </t>
  </si>
  <si>
    <t xml:space="preserve">39502/SINAPI (AGOSTO/2019) </t>
  </si>
  <si>
    <t xml:space="preserve"> 39502/SINAPI (AGOSTO/2019) </t>
  </si>
  <si>
    <t xml:space="preserve">39503/SINAPI (AGOSTO/2019) </t>
  </si>
  <si>
    <t xml:space="preserve">11572/SINAPI (AGOSTO/2019) </t>
  </si>
  <si>
    <t xml:space="preserve">5102/SINAPI (AGOSTO/2019) </t>
  </si>
  <si>
    <t xml:space="preserve">11741/SINAPI (AGOSTO/2019) </t>
  </si>
  <si>
    <t xml:space="preserve">1088/SINAPI (AGOSTO/2019) </t>
  </si>
  <si>
    <t xml:space="preserve">1087/SINAPI (AGOSTO/2019) </t>
  </si>
  <si>
    <t xml:space="preserve">1086/SINAPI (AGOSTO/2019) </t>
  </si>
  <si>
    <t xml:space="preserve">1079/SINAPI (AGOSTO/2019) </t>
  </si>
  <si>
    <t xml:space="preserve">5104/SINAPI (AGOSTO/2019) </t>
  </si>
  <si>
    <t xml:space="preserve">25966/SINAPI (AGOSTO/2019) </t>
  </si>
  <si>
    <t xml:space="preserve">6020/SINAPI (AGOSTO/2019) </t>
  </si>
  <si>
    <t xml:space="preserve">6016/SINAPI (AGOSTO/2019) </t>
  </si>
  <si>
    <t xml:space="preserve">6006/SINAPI (AGOSTO/2019) </t>
  </si>
  <si>
    <t xml:space="preserve">6005/SINAPI (AGOSTO/2019) </t>
  </si>
  <si>
    <t xml:space="preserve">11752/SINAPI (AGOSTO/2019) </t>
  </si>
  <si>
    <t xml:space="preserve">11753/SINAPI (AGOSTO/2019) </t>
  </si>
  <si>
    <t xml:space="preserve">6021/SINAPI (AGOSTO/2019) </t>
  </si>
  <si>
    <t xml:space="preserve">6024/SINAPI (AGOSTO/2019) </t>
  </si>
  <si>
    <t xml:space="preserve">34356/SINAPI (AGOSTO/2019) </t>
  </si>
  <si>
    <t xml:space="preserve">34357/SINAPI (AGOSTO/2019) </t>
  </si>
  <si>
    <t xml:space="preserve">5320/SINAPI (AGOSTO/2019) </t>
  </si>
  <si>
    <t xml:space="preserve">7353/SINAPI (AGOSTO/2019) </t>
  </si>
  <si>
    <t xml:space="preserve">536/SINAPI (AGOSTO/2019) </t>
  </si>
  <si>
    <t xml:space="preserve">6186/SINAPI (AGOSTO/2019) </t>
  </si>
  <si>
    <t xml:space="preserve">38390/SINAPI (AGOSTO/2019) </t>
  </si>
  <si>
    <t xml:space="preserve">6085/SINAPI (AGOSTO/2019) </t>
  </si>
  <si>
    <t xml:space="preserve">11622/SINAPI (AGOSTO/2019) </t>
  </si>
  <si>
    <t xml:space="preserve">6145/SINAPI (AGOSTO/2019) </t>
  </si>
  <si>
    <t xml:space="preserve">6149/SINAPI (AGOSTO/2019) </t>
  </si>
  <si>
    <t xml:space="preserve">6146/SINAPI (AGOSTO/2019) </t>
  </si>
  <si>
    <t xml:space="preserve">5318/SINAPI (AGOSTO/2019) </t>
  </si>
  <si>
    <t xml:space="preserve">7543/SINAPI (AGOSTO/2019) </t>
  </si>
  <si>
    <t xml:space="preserve">1570/SINAPI (AGOSTO/2019) </t>
  </si>
  <si>
    <t xml:space="preserve">1571/SINAPI (AGOSTO/2019) </t>
  </si>
  <si>
    <t xml:space="preserve">1573/SINAPI (AGOSTO/2019) </t>
  </si>
  <si>
    <t xml:space="preserve">7287/SINAPI (AGOSTO/2019) </t>
  </si>
  <si>
    <t xml:space="preserve">7348/SINAPI (AGOSTO/2019) </t>
  </si>
  <si>
    <t xml:space="preserve">7293/SINAPI (AGOSTO/2019) </t>
  </si>
  <si>
    <t xml:space="preserve">7311/SINAPI (AGOSTO/2019) </t>
  </si>
  <si>
    <t xml:space="preserve">7345/SINAPI (AGOSTO/2019) </t>
  </si>
  <si>
    <t xml:space="preserve">35691/SINAPI (AGOSTO/2019) </t>
  </si>
  <si>
    <t xml:space="preserve">7528/SINAPI (AGOSTO/2019) </t>
  </si>
  <si>
    <t xml:space="preserve">38075/SINAPI (AGOSTO/2019) </t>
  </si>
  <si>
    <t xml:space="preserve">38076/SINAPI (AGOSTO/2019) </t>
  </si>
  <si>
    <t xml:space="preserve">11762/SINAPI (AGOSTO/2019) </t>
  </si>
  <si>
    <t xml:space="preserve">11772/SINAPI (AGOSTO/2019) </t>
  </si>
  <si>
    <t xml:space="preserve">36796/SINAPI (AGOSTO/2019) </t>
  </si>
  <si>
    <t xml:space="preserve">36791/SINAPI (AGOSTO/2019) </t>
  </si>
  <si>
    <t xml:space="preserve">21112/SINAPI (AGOSTO/2019) </t>
  </si>
  <si>
    <t xml:space="preserve">38643/SINAPI (AGOSTO/2019) </t>
  </si>
  <si>
    <t xml:space="preserve">6157/SINAPI (AGOSTO/2019) </t>
  </si>
  <si>
    <t xml:space="preserve">37588/SINAPI (AGOSTO/2019) </t>
  </si>
  <si>
    <t xml:space="preserve">10478/SINAPI (AGOSTO/2019) </t>
  </si>
  <si>
    <t xml:space="preserve">10475/SINAPI (AGOSTO/2019) </t>
  </si>
  <si>
    <t xml:space="preserve">10481/SINAPI (AGOSTO/2019) </t>
  </si>
  <si>
    <t xml:space="preserve">10496/SINAPI (AGOSTO/2019) </t>
  </si>
  <si>
    <t xml:space="preserve">11188/SINAPI (AGOSTO/2019) </t>
  </si>
  <si>
    <t xml:space="preserve">21107/SINAPI (AGOSTO/2019) </t>
  </si>
  <si>
    <t xml:space="preserve">10490/SINAPI (AGOSTO/2019) </t>
  </si>
  <si>
    <t xml:space="preserve">10492/SINAPI (AGOSTO/2019) </t>
  </si>
  <si>
    <t xml:space="preserve">10493/SINAPI (AGOSTO/2019) </t>
  </si>
  <si>
    <t xml:space="preserve">10499/SINAPI (AGOSTO/2019) </t>
  </si>
  <si>
    <t xml:space="preserve">34384/SINAPI (AGOSTO/2019) </t>
  </si>
  <si>
    <t xml:space="preserve">10507/SINAPI (AGOSTO/2019) </t>
  </si>
  <si>
    <t xml:space="preserve">10506/SINAPI (AGOSTO/2019) </t>
  </si>
  <si>
    <t>00135/ORSE (JULHO/2019)</t>
  </si>
  <si>
    <t>00136/ORSE (JULHO/2019)</t>
  </si>
  <si>
    <t>04157/ORSE (JULHO/2019)</t>
  </si>
  <si>
    <t>00139/ORSE (JULHO/2019)</t>
  </si>
  <si>
    <t>10424/ORSE (JULHO/2019)</t>
  </si>
  <si>
    <t>12617/ORSE (JULHO/2019)</t>
  </si>
  <si>
    <t>11633/ORSE (JULHO/2019)</t>
  </si>
  <si>
    <t>11981/ORSE (JULHO/2019)</t>
  </si>
  <si>
    <t>11440/ORSE (JULHO/2019)</t>
  </si>
  <si>
    <t>11439/ORSE (JULHO/2019)</t>
  </si>
  <si>
    <t>11045/ORSE (JULHO/2019)</t>
  </si>
  <si>
    <t>12928/ORSE (JULHO/2019)</t>
  </si>
  <si>
    <t>PESQUISA DE PREÇOS - FERRAMENTAS</t>
  </si>
  <si>
    <t>VALOR UNITÁRIO (R$)</t>
  </si>
  <si>
    <t>VALOR TOTAL (R$)</t>
  </si>
  <si>
    <t>CONTRATO DE MANUTENÇÃO PREDIAL CIVIL E ELÉTRICA PLANILHA DE CUSTO E FORMAÇÃO DE PREÇOS</t>
  </si>
  <si>
    <t>UNIDADE</t>
  </si>
  <si>
    <t xml:space="preserve">ITEM </t>
  </si>
  <si>
    <t>SERVIÇOS DE UM SUPERVISOR DE CAMPO CONFORME PREVISÃO NO TERMO DE REFERÊNCIA EM NATAL</t>
  </si>
  <si>
    <t>SERVIÇOS DE UM SUPERVISOR DE CAMPO CONFORME PREVISÃO NO TERMO DE REFERÊNCIA EM MOSSORÓ</t>
  </si>
  <si>
    <t>SERVIÇOS DE UM ARTÍFICE CIVIL PARA A EXECUÇÃO DA MANUTENÇÃO PREVENTIVA, CORRETIVA E EXTRA MANUTENÇÃO NAS INSTALAÇÕES PREDIAIS CONFORME PREVISÃO NO TERMO DE REFERÊNCIA EM MOSSORÓ - MÃO DE OBRA RESIDENTE</t>
  </si>
  <si>
    <t>SERVIÇOS DE UM ARTÍFICE ELÉTRICA PARA A EXECUÇÃO DA MANUTENÇÃO PREVENTIVA, CORRETIVA E EXTRA MANUTENÇÃO NAS INSTALAÇÕES PREDIAIS CONFORME PREVISÃO NO TERMO DE REFERÊNCIA EM MOSSORÓ - MÃO DE OBRA RESIDENTE</t>
  </si>
  <si>
    <t xml:space="preserve">TOTAL GERAL: (I) + (II)  </t>
  </si>
  <si>
    <t xml:space="preserve">SUBTOTAL SERVIÇOS: (II) </t>
  </si>
  <si>
    <t xml:space="preserve">SUBTOTAL SERVIÇOS: (I)  </t>
  </si>
  <si>
    <t xml:space="preserve">DEPRECIAÇÃO DAS FERRAMENTAS NO CONTRATO </t>
  </si>
  <si>
    <t xml:space="preserve">SERVIÇOS DE UM AUXILIAR ADMINISTRATIVO CONFORME PREVISÃO NO TERMO DE REFERÊNCIA EM NATAL </t>
  </si>
  <si>
    <t>SERVIÇOS DE DOIS AUXILIAR ARTÍFICE CIVIL PARA A EXECUÇÃO DA MANUTENÇÃO PREVENTIVA, CORRETIVA E EXTRA MANUTENÇÃO NAS INSTALAÇÕES PREDIAIS CONFORME PREVISÃO NO TERMO DE REFERÊNCIA EM NATAL - MÃO DE OBRA RESIDENTE</t>
  </si>
  <si>
    <t>SERVIÇOS DE DOIS ARTÍFICE CIVIL PARA A EXECUÇÃO DA MANUTENÇÃO PREVENTIVA, CORRETIVA E EXTRA MANUTENÇÃO NAS INSTALAÇÕES PREDIAIS CONFORME PREVISÃO NO TERMO DE REFERÊNCIA EM NATAL - MÃO DE OBRA RESIDENTE</t>
  </si>
  <si>
    <t>SERVIÇOS DE DOIS ARTÍFICE ELÉTRICA PARA A EXECUÇÃO DA MANUTENÇÃO PREVENTIVA, CORRETIVA E EXTRA MANUTENÇÃO NAS INSTALAÇÕES PREDIAIS CONFORME PREVISÃO NO TERMO DE REFERÊNCIA EM NATAL - MÃO DE OBRA RESIDENTE</t>
  </si>
  <si>
    <t>SERVIÇOS DE DOIS AUXILIAR ARTÍFICE ELÉTRICA PARA A EXECUÇÃO DA MANUTENÇÃO PREVENTIVA, CORRETIVA E EXTRA MANUTENÇÃO NAS INSTALAÇÕES PREDIAIS CONFORME PREVISÃO NO TERMO DE REFERÊNCIA EM NATAL  - MÃO DE OBRA RESIDENTE</t>
  </si>
  <si>
    <t>SERVIÇOS DE UM AUXILIAR DE ARTÍFICE ELÉTRICA PARA A EXECUÇÃO DA MANUTENÇÃO PREVENTIVA, CORRETIVA E EXTRA MANUTENÇÃO NAS INSTALAÇÕES PREDIAIS CONFORME PREVISÃO NO TERMO DE REFERÊNCIA EM MOSSORÓ - MÃO DE OBRA RESIDENTE</t>
  </si>
  <si>
    <t>CARRINHO ARTICULADO PARA TRANSPORTE DE MALETAS</t>
  </si>
  <si>
    <t>RITEC MÁQUINAS E FERRAMENTAS - INTERNET</t>
  </si>
  <si>
    <t>MAQUIFER - INTERNET</t>
  </si>
  <si>
    <t>FURADEIRA DE IMPACTO / PARAFUSADEIRA A BATERIA GSB 18 V-LI PROFESSIONAL BOSCH 220V</t>
  </si>
  <si>
    <t>NAKAO - FERRAMENTAS</t>
  </si>
  <si>
    <t>TAQI - INTERNET</t>
  </si>
  <si>
    <t xml:space="preserve"> GUIMEPA</t>
  </si>
  <si>
    <t xml:space="preserve"> MAKITA</t>
  </si>
  <si>
    <t>TRAMONTINA,IRWIN</t>
  </si>
  <si>
    <t xml:space="preserve">ESCOVA DE AÇO COM CABO
</t>
  </si>
  <si>
    <t>ESCOVA DE AÇO COM CABO</t>
  </si>
  <si>
    <t xml:space="preserve">STANLEY </t>
  </si>
  <si>
    <t xml:space="preserve">DETECTOR DE TENSÃO 90V A 1000V AC </t>
  </si>
  <si>
    <t>MINIPA</t>
  </si>
  <si>
    <t>SIBERIANO - INTERNET</t>
  </si>
  <si>
    <t>SONKEY - INTERNET</t>
  </si>
  <si>
    <t>INDICADOR DE TENSÃO 90V A 1000V EZALERT II MINIPA</t>
  </si>
  <si>
    <t>FERRO DE SOLDAR\, POTÊNCIA:70 W\, TENSÃO:220 V\, APLICAÇÃO:SERVIÇOS DE MANUTENÇÃO\, FORMATO PONTA:RETA\, TIPO PONTA:REMOVÍVEL\, MATERIAL CABO:PLÁSTICO\, COMPRIMENTO CABO:100 CM\, CARACTERÍSTICAS ADICIONAIS:COM SUPORTE PARA DESCANSO</t>
  </si>
  <si>
    <t>FERRO DE SOLDA 70 W 220V</t>
  </si>
  <si>
    <t>PAINEL DE PREÇOS</t>
  </si>
  <si>
    <t>APIGUANA - INTERNET</t>
  </si>
  <si>
    <t xml:space="preserve">ESCADA MULTIFUNCIONAL 4X4 COM 16 DEGRAUS EM ALUMÍNIO </t>
  </si>
  <si>
    <t>PALÁCIO DAS FERRAMENTAS - INTERNET</t>
  </si>
  <si>
    <t>MOR - INTERNET</t>
  </si>
  <si>
    <t>FORTGPRO</t>
  </si>
  <si>
    <t>PLATAFORMA PARA ESCADA MULTIFUNCIONAL 4X4</t>
  </si>
  <si>
    <t>ESCADA MULTIFUNCIONAL 4X4 COM 16 DEGRAUS EM ALUMÍNIO</t>
  </si>
  <si>
    <t>ROYAL - INTERNET</t>
  </si>
  <si>
    <t>LENHARO - INTERNET</t>
  </si>
  <si>
    <t>JOGO DE SERRA COPOS - 6 PEÇAS</t>
  </si>
  <si>
    <t>COPAFER - INTERNET</t>
  </si>
  <si>
    <t>CASA DO SOLDADOR - INTERNET</t>
  </si>
  <si>
    <t xml:space="preserve">MOTO ESMERIL 6 POL. E 368 WATTS - BIVOLT </t>
  </si>
  <si>
    <t>FAST SHOP - INTERNET</t>
  </si>
  <si>
    <t>GAVETEIRO - INTERNET</t>
  </si>
  <si>
    <t>ROBUST e GEDORE</t>
  </si>
  <si>
    <t>CHAVE DE FENDA SIMPLES ISOLADA 3/16 X 4 POL</t>
  </si>
  <si>
    <t>CHAVE DE FENDA SIMPLES ISOLADA 1/ 4 X 6 POL</t>
  </si>
  <si>
    <t>FERMAQUINAS - INTERNET</t>
  </si>
  <si>
    <t>ROBUST e BELZER</t>
  </si>
  <si>
    <t xml:space="preserve">CHAVE DE FENDA SIMPLES ISOLADA 7/32 X 5 POL
</t>
  </si>
  <si>
    <t>CHAVE DE FENDA SIMPLES ISOLADA 7/32 X 5 POL</t>
  </si>
  <si>
    <t>BUG SHOPPING - INTERNET</t>
  </si>
  <si>
    <t>ROBUST</t>
  </si>
  <si>
    <t>FELAP - INTERNET</t>
  </si>
  <si>
    <t xml:space="preserve">
DESENTUPIDOR MANUAL TIPO BOMBA </t>
  </si>
  <si>
    <t>VONDER</t>
  </si>
  <si>
    <t>CORTADOR DE VIDRO COM CABO DE METAL COM RECIPIENTE PARA ÓLEO</t>
  </si>
  <si>
    <t>MARK FERRAGENS - INTERNET</t>
  </si>
  <si>
    <t>MTX</t>
  </si>
  <si>
    <t>JUSTIÇA FEDERAL DE PRIMEIRO GRAU NA PARAÍBA</t>
  </si>
  <si>
    <t>PREGÃO ELETRÔNICO Nº xx/xxxx-JF/PB-APÊNDICE I</t>
  </si>
  <si>
    <t>LOCAL: RUA JOÃO TEIXEIRA DE CARVALHO, Nº 480, PEDRO GONDIM - JOÃO PESSOA/PB</t>
  </si>
  <si>
    <t>JOÃO PESSOA, 16 DE MAIO DE 2021.</t>
  </si>
  <si>
    <t>CNPJ: 05.433.643/0001-42</t>
  </si>
  <si>
    <t>410/SINAPI (MAIO/2021)</t>
  </si>
  <si>
    <t>00072/ORSE (MAIO/2021)</t>
  </si>
  <si>
    <t>408/SINAPI (MAIO/2021)</t>
  </si>
  <si>
    <t>20080/SINAPI (MAIO/2021)</t>
  </si>
  <si>
    <t>1381/SINAPI (MAIO/2021)</t>
  </si>
  <si>
    <t>37595/SINAPI (MAIO/2021)</t>
  </si>
  <si>
    <t>34353/SINAPI (MAIO/2021)</t>
  </si>
  <si>
    <t>377/SINAPI (MAIO/2021)</t>
  </si>
  <si>
    <t>183/SINAPI (MAIO/2021)</t>
  </si>
  <si>
    <t>181/SINAPI (MAIO/2021)</t>
  </si>
  <si>
    <t>7269/SINAPI (MAIO/2021)</t>
  </si>
  <si>
    <t>7271/SINAPI (MAIO/2021)</t>
  </si>
  <si>
    <t>34584/SINAPI (MAIO/2021)</t>
  </si>
  <si>
    <t>4374/SINAPI (MAIO/2021)</t>
  </si>
  <si>
    <t>4376/SINAPI (MAIO/2021)</t>
  </si>
  <si>
    <t>1022/SINAPI (MAIO/2021)</t>
  </si>
  <si>
    <t>1021/SINAPI (MAIO/2021)</t>
  </si>
  <si>
    <t>11161/SINAPI (MAIO/2021)</t>
  </si>
  <si>
    <t>39412/SINAPI (MAIO/2021)</t>
  </si>
  <si>
    <t>1379/SINAPI (JUNHO/2021)</t>
  </si>
  <si>
    <t>34753/SINAPI (JUNHO/2021)</t>
  </si>
  <si>
    <t>39601/SINAPI (MAIO/2021)</t>
  </si>
  <si>
    <t>39603/SINAPI (MAIO/2021)</t>
  </si>
  <si>
    <t>25931/SINAPI (MAIO/2021)</t>
  </si>
  <si>
    <t>38140/SINAPI (MAIO/2021)</t>
  </si>
  <si>
    <t>26018/SINAPI (MAIO/2021)</t>
  </si>
  <si>
    <t>26020/SINAPI (MAIO/2021)</t>
  </si>
  <si>
    <t>34653/SINAPI (MAIO/2021)</t>
  </si>
  <si>
    <t>34709/SINAPI (MAIO/2021)</t>
  </si>
  <si>
    <t>2370/SINAPI (MAIO/2021)</t>
  </si>
  <si>
    <t>2386/SINAPI (MAIO/2021)</t>
  </si>
  <si>
    <t>2392/SINAPI (MAIO/2021)</t>
  </si>
  <si>
    <t>2373/SINAPI (MAIO/2021)</t>
  </si>
  <si>
    <t>39464/SINAPI (MAIO/2021)</t>
  </si>
  <si>
    <t>39460/SINAPI (MAIO/2021)</t>
  </si>
  <si>
    <t>39461/SINAPI (MAIO/2021)</t>
  </si>
  <si>
    <t>39462/SINAPI (MAIO/2021)</t>
  </si>
  <si>
    <t>39463/SINAPI (MAIO/2021)</t>
  </si>
  <si>
    <t>11447/SINAPI (MAIO/2021)</t>
  </si>
  <si>
    <t>38190/SINAPI (MAIO/2021)</t>
  </si>
  <si>
    <t>2685/SINAPI (MAIO/2021)</t>
  </si>
  <si>
    <t>2674/SINAPI (MAIO/2021)</t>
  </si>
  <si>
    <t>2504/SINAPI (MAIO/2021)</t>
  </si>
  <si>
    <t>2501/SINAPI (MAIO/2021)</t>
  </si>
  <si>
    <t>2502/SINAPI (MAIO/2021)</t>
  </si>
  <si>
    <t>2503/SINAPI (MAIO/2021)</t>
  </si>
  <si>
    <t>2500/SINAPI (MAIO/2021)</t>
  </si>
  <si>
    <t>2505/SINAPI (MAIO/2021)</t>
  </si>
  <si>
    <t>11683/SINAPI (MAIO/2021)</t>
  </si>
  <si>
    <t>11684/SINAPI (MAIO/2021)</t>
  </si>
  <si>
    <t>6141/SINAPI (MAIO/2021)</t>
  </si>
  <si>
    <t>11681/SINAPI (MAIO/2021)</t>
  </si>
  <si>
    <t>38124/SINAPI (MAIO/2021)</t>
  </si>
  <si>
    <t>11469/SINAPI (MAIO/2021)</t>
  </si>
  <si>
    <t>38153/SINAPI (MAIO/2021)</t>
  </si>
  <si>
    <t>3080/SINAPI (MAIO/2021)</t>
  </si>
  <si>
    <t>3081/SINAPI (MAIO/2021)</t>
  </si>
  <si>
    <t>3090/SINAPI (MAIO/2021)</t>
  </si>
  <si>
    <t>3093/SINAPI (MAIO/2021)</t>
  </si>
  <si>
    <t>3108/SINAPI (MAIO/2021)</t>
  </si>
  <si>
    <t>3105/SINAPI (MAIO/2021)</t>
  </si>
  <si>
    <t>12815/SINAPI (MAIO/2021)</t>
  </si>
  <si>
    <t>39431/SINAPI (MAIO/2021)</t>
  </si>
  <si>
    <t>20111/SINAPI (MAIO/2021)</t>
  </si>
  <si>
    <t>404/SINAPI (MAIO/2021)</t>
  </si>
  <si>
    <t>3148/SINAPI (MAIO/2021)</t>
  </si>
  <si>
    <t>38062/SINAPI (MAIO/2021)</t>
  </si>
  <si>
    <t>39494/SINAPI (MAIO/2021)</t>
  </si>
  <si>
    <t>39495/SINAPI (MAIO/2021)</t>
  </si>
  <si>
    <t>39496/SINAPI (MAIO/2021)</t>
  </si>
  <si>
    <t>39497/SINAPI (MAIO/2021)</t>
  </si>
  <si>
    <t>39500/SINAPI (MAIO/2021)</t>
  </si>
  <si>
    <t>39498/SINAPI (MAIO/2021)</t>
  </si>
  <si>
    <t>39501/SINAPI (MAIO/2021)</t>
  </si>
  <si>
    <t>39499/SINAPI (MAIO/2021)</t>
  </si>
  <si>
    <t>39381/SINAPI (MAIO/2021)</t>
  </si>
  <si>
    <t>38780/SINAPI (MAIO/2021)</t>
  </si>
  <si>
    <t>38781/SINAPI (MAIO/2021)</t>
  </si>
  <si>
    <t>38192/SINAPI (MAIO/2021)</t>
  </si>
  <si>
    <t>38778/SINAPI (MAIO/2021)</t>
  </si>
  <si>
    <t>38779/SINAPI (MAIO/2021)</t>
  </si>
  <si>
    <t>39387/SINAPI (MAIO/2021)</t>
  </si>
  <si>
    <t>39386/SINAPI (MAIO/2021)</t>
  </si>
  <si>
    <t>38194/SINAPI (MAIO/2021)</t>
  </si>
  <si>
    <t>38193/SINAPI  (MAIO/2021)</t>
  </si>
  <si>
    <t>10853/SINAPI (MAIO/2021)</t>
  </si>
  <si>
    <t>6091/SINAPI (MAIO/2021)</t>
  </si>
  <si>
    <t>3768/SINAPI (MAIO/2021)</t>
  </si>
  <si>
    <t>3767/SINAPI (MAIO/2021)</t>
  </si>
  <si>
    <t>3777/SINAPI (MAIO/2021)</t>
  </si>
  <si>
    <t>38774/SINAPI (MAIO/2021)</t>
  </si>
  <si>
    <t>38775/SINAPI (MAIO/2021)</t>
  </si>
  <si>
    <t>11621/SINAPI (MAIO/2021)</t>
  </si>
  <si>
    <t>4014/SINAPI (MAIO/2021)</t>
  </si>
  <si>
    <t>4015/SINAPI (MAIO/2021)</t>
  </si>
  <si>
    <t>4017/SINAPI (MAIO/2021)</t>
  </si>
  <si>
    <t>4053/SINAPI (MAIO/2021)</t>
  </si>
  <si>
    <t>1602/ORSE (MAIO/2021)</t>
  </si>
  <si>
    <t>4047/SINAPI (MAIO/2021)</t>
  </si>
  <si>
    <t>38877/SINAPI (MAIO/2021)</t>
  </si>
  <si>
    <t>34546/SINAPI (MAIO/2021)</t>
  </si>
  <si>
    <t>4823/SINAPI (MAIO/2021)</t>
  </si>
  <si>
    <t>11561/SINAPI (MAIO/2021)</t>
  </si>
  <si>
    <t>11560/SINAPI (MAIO/2021)</t>
  </si>
  <si>
    <t>11499/SINAPI (MAIO/2021)</t>
  </si>
  <si>
    <t>39438/SINAPI (MAIO/2021)</t>
  </si>
  <si>
    <t>11955/SINAPI (MAIO/2021)</t>
  </si>
  <si>
    <t>39435/SINAPI (MAIO/2021)</t>
  </si>
  <si>
    <t>39436/SINAPI (MAIO/2021)</t>
  </si>
  <si>
    <t>39437/SINAPI (MAIO/2021)</t>
  </si>
  <si>
    <t>39442/SINAPI (MAIO/2021)</t>
  </si>
  <si>
    <t>40547/SINAPI (MAIO/2021)</t>
  </si>
  <si>
    <t>40549/SINAPI (MAIO/2021)</t>
  </si>
  <si>
    <t>39606/SINAPI (MAIO/2021)</t>
  </si>
  <si>
    <t>39607/SINAPI (MAIO/2021)</t>
  </si>
  <si>
    <t>4720/SINAPI (MAIO/2021)</t>
  </si>
  <si>
    <t>4722/SINAPI (MAIO/2021)</t>
  </si>
  <si>
    <t>34360/SINAPI (MAIO/2021)</t>
  </si>
  <si>
    <t>38386/SINAPI (MAIO/2021)</t>
  </si>
  <si>
    <t>38181/SINAPI (MAIO/2021)</t>
  </si>
  <si>
    <t>38182/SINAPI (MAIO/2021)</t>
  </si>
  <si>
    <t>39515/SINAPI (MAIO/2021)</t>
  </si>
  <si>
    <t>39514/SINAPI (MAIO/2021)</t>
  </si>
  <si>
    <t>4812/SINAPI (MAIO/2021)</t>
  </si>
  <si>
    <t>4917/SINAPI (MAIO/2021)</t>
  </si>
  <si>
    <t>4998/SINAPI (MAIO/2021)</t>
  </si>
  <si>
    <t>4969/SINAPI (MAIO/2021)</t>
  </si>
  <si>
    <t>5020/SINAPI (MAIO/2021)</t>
  </si>
  <si>
    <t>39502/SINAPI (MAIO/2021)</t>
  </si>
  <si>
    <t>39503/SINAPI (MAIO/2021)</t>
  </si>
  <si>
    <t>11572/SINAPI (MAIO/2021)</t>
  </si>
  <si>
    <t>5102/SINAPI (MAIO/2021)</t>
  </si>
  <si>
    <t>11741/SINAPI (MAIO/2021)</t>
  </si>
  <si>
    <t>1088/SINAPI (MAIO/2021)</t>
  </si>
  <si>
    <t>1087/SINAPI (MAIO/2021)</t>
  </si>
  <si>
    <t>1086/SINAPI (MAIO/2021)</t>
  </si>
  <si>
    <t>1079/SINAPI (MAIO/2021)</t>
  </si>
  <si>
    <t>5104/SINAPI (MAIO/2021)</t>
  </si>
  <si>
    <t>6020/SINAPI (MAIO/2021)</t>
  </si>
  <si>
    <t>6016/SINAPI (MAIO/2021)</t>
  </si>
  <si>
    <t>6006/SINAPI (MAIO/2021)</t>
  </si>
  <si>
    <t>6005/SINAPI (MAIO/2021)</t>
  </si>
  <si>
    <t>11752/SINAPI (MAIO/2021)</t>
  </si>
  <si>
    <t>11753/SINAPI (MAIO/2021)</t>
  </si>
  <si>
    <t>6021/SINAPI (MAIO/2021)</t>
  </si>
  <si>
    <t>6024/SINAPI (MAIO/2021)</t>
  </si>
  <si>
    <t>34357/SINAPI (MAIO/2021)</t>
  </si>
  <si>
    <t>7353/SINAPI (MAIO/2021)</t>
  </si>
  <si>
    <t>536/SINAPI (MAIO/2021)</t>
  </si>
  <si>
    <t>6186/SINAPI (MAIO/2021)</t>
  </si>
  <si>
    <t>38390/SINAPI (MAIO/2021)</t>
  </si>
  <si>
    <t>6085/SINAPI (MAIO/2021)</t>
  </si>
  <si>
    <t>11622/SINAPI (MAIO/2021)</t>
  </si>
  <si>
    <t>6145/SINAPI (MAIO/2021)</t>
  </si>
  <si>
    <t>6149/SINAPI (MAIO/2021)</t>
  </si>
  <si>
    <t>6146/SINAPI (MAIO/2021)</t>
  </si>
  <si>
    <t>5318/SINAPI (MAIO/2021)</t>
  </si>
  <si>
    <t>7543/SINAPI (MAIO/2021)</t>
  </si>
  <si>
    <t>1570/SINAPI (MAIO/2021)</t>
  </si>
  <si>
    <t>1571/SINAPI (MAIO/2021)</t>
  </si>
  <si>
    <t>1573/SINAPI (MAIO/2021)</t>
  </si>
  <si>
    <t>43776/SINAPI (MAIO/2021)</t>
  </si>
  <si>
    <t>7348/SINAPI (MAIO/2021)</t>
  </si>
  <si>
    <t>7293/SINAPI (MAIO/2021)</t>
  </si>
  <si>
    <t>7311/SINAPI (MAIO/2021)</t>
  </si>
  <si>
    <t>7344/SINAPI (MAIO/2021)</t>
  </si>
  <si>
    <t>gl</t>
  </si>
  <si>
    <t>7528/SINAPI (MAIO/2021)</t>
  </si>
  <si>
    <t>38075/SINAPI (MAIO/2021)</t>
  </si>
  <si>
    <t>38076/SINAPI (MAIO/2021)</t>
  </si>
  <si>
    <t>11762/SINAPI (MAIO/2021)</t>
  </si>
  <si>
    <t>11772/SINAPI (MAIO/2021)</t>
  </si>
  <si>
    <t>36796/SINAPI (MAIO/2021)</t>
  </si>
  <si>
    <t>36791/SINAPI (MAIO/2021)</t>
  </si>
  <si>
    <t>21112/SINAPI (MAIO/2021)</t>
  </si>
  <si>
    <t>38643/SINAPI (MAIO/2021)</t>
  </si>
  <si>
    <t>6157/SINAPI (MAIO/2021)</t>
  </si>
  <si>
    <t>37588/SINAPI (MAIO/2021)</t>
  </si>
  <si>
    <t>10478/SINAPI (MAIO/2021)</t>
  </si>
  <si>
    <t>10475/SINAPI (MAIO/2021)</t>
  </si>
  <si>
    <t>10481/SINAPI (MAIO/2021)</t>
  </si>
  <si>
    <t>10496/SINAPI (MAIO/2021)</t>
  </si>
  <si>
    <t>11188/SINAPI (MAIO/2021)</t>
  </si>
  <si>
    <t>21107/SINAPI (MAIO/2021)</t>
  </si>
  <si>
    <t>10490/SINAPI (MAIO/2021)</t>
  </si>
  <si>
    <t>10492/SINAPI (MAIO/2021)</t>
  </si>
  <si>
    <t>10493/SINAPI (MAIO/2021)</t>
  </si>
  <si>
    <t>10499/SINAPI (MAIO/2021)</t>
  </si>
  <si>
    <t>34384/SINAPI (MAIO/2021)</t>
  </si>
  <si>
    <t>10507/SINAPI (MAIO/2021)</t>
  </si>
  <si>
    <t>10506/SINAPI (MAIO/2021)</t>
  </si>
  <si>
    <t>00135/ORSE (MAIO/2021)</t>
  </si>
  <si>
    <t>00136/ORSE (MAIO/2021)</t>
  </si>
  <si>
    <t>04157/ORSE (MAIO/2021)</t>
  </si>
  <si>
    <t>00139/ORSE (MAIO/2021)</t>
  </si>
  <si>
    <t>10424/ORSE (MAIO/2021)</t>
  </si>
  <si>
    <t>12617/ORSE (MAIO/2021)</t>
  </si>
  <si>
    <t>11633/ORSE (MAIO/2021)</t>
  </si>
  <si>
    <t>11981/ORSE (MAIO/2021)</t>
  </si>
  <si>
    <t>11440/ORSE (MAIO/2021)</t>
  </si>
  <si>
    <t>11439/ORSE (MAIO/2021)</t>
  </si>
  <si>
    <t>11045/ORSE (MAIO/2021)</t>
  </si>
  <si>
    <t>12928/ORSE (MAIO/2021)</t>
  </si>
  <si>
    <t xml:space="preserve">DESENTUPIDOR MANUAL TIPO BOMBA </t>
  </si>
  <si>
    <t>38476/SINAPI (MAIO/2021)</t>
  </si>
  <si>
    <t>38477/SINAPI (MAIO/2021)</t>
  </si>
  <si>
    <t>11248/ORSE (MAIO/2021)</t>
  </si>
  <si>
    <t>11265/ORSE (MAIO/2021)</t>
  </si>
  <si>
    <t>11272/ORSE (MAIO/2021)</t>
  </si>
  <si>
    <t>11240/ORSE (MAIO/2021)</t>
  </si>
  <si>
    <t>11278/ORSE (MAIO/2021)</t>
  </si>
  <si>
    <t>11280/ORSE (MAIO/2021)</t>
  </si>
  <si>
    <t>LANTERNA MULTIUSO PARA 3 PILHAS ( RAYOVAC )</t>
  </si>
  <si>
    <t>10577/ORSE (MAIO/2021)</t>
  </si>
  <si>
    <t>11400/ORSE (MAIO/2021)</t>
  </si>
  <si>
    <t>04729/ORSE (MAIO/2021)</t>
  </si>
  <si>
    <t>11275/ORSE (MAIO/2021)</t>
  </si>
  <si>
    <t>04722/ORSE (MAIO/2021)</t>
  </si>
  <si>
    <t>00427/ORSE (MAIO/2021)</t>
  </si>
  <si>
    <t>11429/ORSE (MAIO/2021)</t>
  </si>
  <si>
    <t>10789/ORSE (MAIO/2021)</t>
  </si>
  <si>
    <t>10282/ORSE (MAIO/2021)</t>
  </si>
  <si>
    <t>10791/ORSE (MAIO/2021)</t>
  </si>
  <si>
    <t>10586/ORSE (MAIO/2021)</t>
  </si>
  <si>
    <t>11242/ORSE (MAIO/2021)</t>
  </si>
  <si>
    <t>11462/ORSE (MAIO/2021)</t>
  </si>
  <si>
    <t>10788/ORSE (MAIO/2021)</t>
  </si>
  <si>
    <t>38384/SINAPI (MAIO/2021)</t>
  </si>
  <si>
    <t>38369/SINAPI (MAIO/2021)</t>
  </si>
  <si>
    <t>38465/SINAPI (MAIO/2021)</t>
  </si>
  <si>
    <t>2711/SINAPI (MAIO/2021)</t>
  </si>
  <si>
    <t>38403/SINAPI (MAIO/2021)</t>
  </si>
  <si>
    <t>11244/ORSE (MAIO/2021)</t>
  </si>
  <si>
    <t>08215/ORSE (MAIO/2021)</t>
  </si>
  <si>
    <t>746/SINAPI (MAIO/2021)</t>
  </si>
  <si>
    <t>ESMERILHADEIRA ANGULAR ELETRICA, DIAMETRO DO DISCO 7 '' (180 MM), ROTACAO 8500 RPM, POTENCIA 2400 W</t>
  </si>
  <si>
    <t>11359/SINAPI (MAIO/2021)</t>
  </si>
  <si>
    <t>38380/SINAPI (MAIO/2021)</t>
  </si>
  <si>
    <t>38413/SINAPI (MAIO/2021)</t>
  </si>
  <si>
    <t>38367/SINAPI (MAIO/2021)</t>
  </si>
  <si>
    <t>10585/ORSE (MAIO/2021)</t>
  </si>
  <si>
    <t>13195/ORSE (MAIO/2021)</t>
  </si>
  <si>
    <t>10790/ORSE (MAIO/2021)</t>
  </si>
  <si>
    <t>11247/ORSE (MAIO/2021)</t>
  </si>
  <si>
    <t>11273/ORSE (MAIO/2021)</t>
  </si>
  <si>
    <t>04725/ORSE (MAIO/2021)</t>
  </si>
  <si>
    <t>04174/ORSE  (MAIO/2021)</t>
  </si>
  <si>
    <t>04721/ORSE  (MAIO/2021)</t>
  </si>
  <si>
    <t>MÁQUINA DE SOLDA ELÉTRICA (h)</t>
  </si>
  <si>
    <t>ESMERILHADEIRA 850RPM (mês)</t>
  </si>
  <si>
    <t>LOCACAO DE ANDAIME METALICO TIPO FACHADEIRO, LARGURA DE 1,20 M, ALTURA POR PECA DE 2,0 M, INCLUINDO SAPATAS E ITENS NECESSARIOS A INSTALACAO (M²/MÊS)</t>
  </si>
  <si>
    <t>QTE
(p/ 12 meses)</t>
  </si>
  <si>
    <t xml:space="preserve">ANUAL = </t>
  </si>
  <si>
    <t>**** VALOR TOTAL POR PROFISSIONAL EXECUTANTE A CADA MÊS</t>
  </si>
  <si>
    <t>VALOR POR PROFISSIONAL/MÊS</t>
  </si>
</sst>
</file>

<file path=xl/styles.xml><?xml version="1.0" encoding="utf-8"?>
<styleSheet xmlns="http://schemas.openxmlformats.org/spreadsheetml/2006/main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_(* #,##0.00_);_(* \(#,##0.00\);_(* &quot;-&quot;??_);_(@_)"/>
    <numFmt numFmtId="166" formatCode="&quot;R$&quot;\ #,##0.00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7"/>
      <name val="Arial"/>
      <family val="2"/>
    </font>
    <font>
      <sz val="14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2"/>
      <name val="Tahoma"/>
      <family val="2"/>
    </font>
    <font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8"/>
      <name val="Tahoma"/>
      <family val="2"/>
    </font>
    <font>
      <sz val="10"/>
      <color rgb="FFFF0000"/>
      <name val="Arial"/>
      <family val="2"/>
    </font>
    <font>
      <b/>
      <sz val="15"/>
      <name val="Arial"/>
      <family val="2"/>
    </font>
    <font>
      <sz val="11"/>
      <name val="Calibri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20"/>
      <color rgb="FF000000"/>
      <name val="Arial"/>
      <family val="2"/>
    </font>
    <font>
      <sz val="20"/>
      <name val="Calibri"/>
      <family val="2"/>
    </font>
    <font>
      <sz val="20"/>
      <color rgb="FF000000"/>
      <name val="Calibri"/>
      <family val="2"/>
    </font>
    <font>
      <b/>
      <sz val="15"/>
      <color rgb="FF000000"/>
      <name val="Arial"/>
      <family val="2"/>
    </font>
    <font>
      <b/>
      <sz val="12"/>
      <color rgb="FF000000"/>
      <name val="Arial"/>
      <family val="2"/>
    </font>
    <font>
      <sz val="12"/>
      <name val="Calibri"/>
      <family val="2"/>
    </font>
    <font>
      <b/>
      <sz val="10"/>
      <name val="Tahoma"/>
      <family val="2"/>
    </font>
    <font>
      <b/>
      <sz val="10"/>
      <color indexed="8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indexed="8"/>
      <name val="Tahoma"/>
      <family val="2"/>
    </font>
    <font>
      <b/>
      <sz val="11"/>
      <name val="Tahoma"/>
      <family val="2"/>
    </font>
    <font>
      <b/>
      <sz val="11"/>
      <color indexed="8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u/>
      <sz val="9"/>
      <color theme="10"/>
      <name val="Arial"/>
      <family val="2"/>
    </font>
    <font>
      <u/>
      <sz val="10"/>
      <color theme="10"/>
      <name val="Arial"/>
      <family val="2"/>
    </font>
    <font>
      <sz val="9.5"/>
      <name val="Arial"/>
      <family val="2"/>
    </font>
    <font>
      <sz val="10"/>
      <color rgb="FF333333"/>
      <name val="Segoe UI"/>
      <family val="2"/>
    </font>
    <font>
      <b/>
      <sz val="24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99CCFF"/>
        <bgColor rgb="FF99CCFF"/>
      </patternFill>
    </fill>
    <fill>
      <patternFill patternType="solid">
        <fgColor rgb="FFCCFFCC"/>
        <bgColor rgb="FFCC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3300"/>
        <bgColor rgb="FF0033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43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40" fillId="0" borderId="0"/>
    <xf numFmtId="9" fontId="41" fillId="0" borderId="0" applyFont="0" applyFill="0" applyBorder="0" applyAlignment="0" applyProtection="0"/>
    <xf numFmtId="0" fontId="12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40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 applyNumberFormat="0" applyFill="0" applyBorder="0" applyAlignment="0" applyProtection="0">
      <alignment vertical="top"/>
      <protection locked="0"/>
    </xf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5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2" fillId="0" borderId="0" applyFont="0" applyFill="0" applyBorder="0" applyAlignment="0" applyProtection="0"/>
  </cellStyleXfs>
  <cellXfs count="548">
    <xf numFmtId="0" fontId="0" fillId="0" borderId="0" xfId="0"/>
    <xf numFmtId="0" fontId="8" fillId="0" borderId="0" xfId="0" applyFont="1" applyFill="1"/>
    <xf numFmtId="0" fontId="9" fillId="0" borderId="0" xfId="0" applyFont="1" applyFill="1"/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/>
    <xf numFmtId="0" fontId="11" fillId="5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9" fillId="0" borderId="0" xfId="2" applyFont="1" applyAlignment="1">
      <alignment vertical="center" wrapText="1"/>
    </xf>
    <xf numFmtId="0" fontId="20" fillId="0" borderId="0" xfId="0" applyFont="1"/>
    <xf numFmtId="0" fontId="19" fillId="0" borderId="0" xfId="5" applyFont="1" applyAlignment="1">
      <alignment vertical="center" wrapText="1"/>
    </xf>
    <xf numFmtId="0" fontId="12" fillId="0" borderId="0" xfId="0" applyFont="1" applyAlignment="1">
      <alignment vertical="center"/>
    </xf>
    <xf numFmtId="0" fontId="0" fillId="0" borderId="0" xfId="0" applyFont="1" applyAlignment="1"/>
    <xf numFmtId="0" fontId="11" fillId="0" borderId="32" xfId="0" applyFont="1" applyBorder="1" applyAlignment="1">
      <alignment vertical="center"/>
    </xf>
    <xf numFmtId="0" fontId="24" fillId="0" borderId="33" xfId="0" applyFont="1" applyBorder="1" applyAlignment="1"/>
    <xf numFmtId="10" fontId="25" fillId="0" borderId="36" xfId="0" applyNumberFormat="1" applyFont="1" applyBorder="1" applyAlignment="1">
      <alignment vertical="center" wrapText="1"/>
    </xf>
    <xf numFmtId="10" fontId="25" fillId="0" borderId="38" xfId="0" applyNumberFormat="1" applyFont="1" applyBorder="1" applyAlignment="1">
      <alignment vertical="center" wrapText="1"/>
    </xf>
    <xf numFmtId="0" fontId="0" fillId="0" borderId="0" xfId="0" applyFont="1"/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left" vertical="center"/>
    </xf>
    <xf numFmtId="0" fontId="12" fillId="0" borderId="30" xfId="0" applyFont="1" applyBorder="1" applyAlignment="1">
      <alignment horizontal="center" vertical="center"/>
    </xf>
    <xf numFmtId="0" fontId="12" fillId="0" borderId="30" xfId="0" applyFont="1" applyBorder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40" xfId="0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1" fillId="0" borderId="42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1" fillId="0" borderId="30" xfId="0" applyFont="1" applyBorder="1" applyAlignment="1">
      <alignment horizontal="center" vertical="center"/>
    </xf>
    <xf numFmtId="0" fontId="11" fillId="8" borderId="46" xfId="0" applyFont="1" applyFill="1" applyBorder="1" applyAlignment="1">
      <alignment horizontal="center" vertical="center"/>
    </xf>
    <xf numFmtId="10" fontId="27" fillId="9" borderId="49" xfId="0" applyNumberFormat="1" applyFont="1" applyFill="1" applyBorder="1" applyAlignment="1">
      <alignment horizontal="center" vertical="center"/>
    </xf>
    <xf numFmtId="10" fontId="25" fillId="9" borderId="50" xfId="0" applyNumberFormat="1" applyFont="1" applyFill="1" applyBorder="1" applyAlignment="1">
      <alignment horizontal="center" vertical="center"/>
    </xf>
    <xf numFmtId="10" fontId="27" fillId="9" borderId="53" xfId="0" applyNumberFormat="1" applyFont="1" applyFill="1" applyBorder="1" applyAlignment="1">
      <alignment horizontal="center" vertical="center"/>
    </xf>
    <xf numFmtId="10" fontId="25" fillId="9" borderId="54" xfId="0" applyNumberFormat="1" applyFont="1" applyFill="1" applyBorder="1" applyAlignment="1">
      <alignment horizontal="center" vertical="center"/>
    </xf>
    <xf numFmtId="10" fontId="27" fillId="0" borderId="53" xfId="0" applyNumberFormat="1" applyFont="1" applyBorder="1" applyAlignment="1">
      <alignment horizontal="center" vertical="center"/>
    </xf>
    <xf numFmtId="0" fontId="27" fillId="0" borderId="53" xfId="0" applyFont="1" applyBorder="1" applyAlignment="1">
      <alignment horizontal="left" vertical="center"/>
    </xf>
    <xf numFmtId="0" fontId="25" fillId="0" borderId="59" xfId="0" applyFont="1" applyBorder="1" applyAlignment="1">
      <alignment horizontal="left" vertical="center"/>
    </xf>
    <xf numFmtId="10" fontId="27" fillId="0" borderId="59" xfId="0" applyNumberFormat="1" applyFont="1" applyBorder="1" applyAlignment="1">
      <alignment horizontal="center" vertical="center"/>
    </xf>
    <xf numFmtId="10" fontId="28" fillId="10" borderId="63" xfId="0" applyNumberFormat="1" applyFont="1" applyFill="1" applyBorder="1" applyAlignment="1">
      <alignment horizontal="center"/>
    </xf>
    <xf numFmtId="0" fontId="13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0" fontId="12" fillId="0" borderId="0" xfId="0" applyNumberFormat="1" applyFont="1" applyAlignment="1">
      <alignment vertical="center"/>
    </xf>
    <xf numFmtId="0" fontId="0" fillId="0" borderId="0" xfId="0" applyFont="1" applyAlignment="1"/>
    <xf numFmtId="0" fontId="29" fillId="0" borderId="0" xfId="0" applyFont="1" applyAlignment="1">
      <alignment vertical="center"/>
    </xf>
    <xf numFmtId="4" fontId="22" fillId="0" borderId="0" xfId="0" applyNumberFormat="1" applyFont="1" applyAlignment="1">
      <alignment horizontal="center" vertical="center"/>
    </xf>
    <xf numFmtId="10" fontId="22" fillId="0" borderId="0" xfId="0" applyNumberFormat="1" applyFont="1" applyAlignment="1">
      <alignment horizontal="center" vertical="center"/>
    </xf>
    <xf numFmtId="0" fontId="29" fillId="11" borderId="44" xfId="0" applyFont="1" applyFill="1" applyBorder="1"/>
    <xf numFmtId="0" fontId="29" fillId="11" borderId="66" xfId="0" applyFont="1" applyFill="1" applyBorder="1"/>
    <xf numFmtId="0" fontId="29" fillId="11" borderId="45" xfId="0" applyFont="1" applyFill="1" applyBorder="1"/>
    <xf numFmtId="0" fontId="29" fillId="0" borderId="0" xfId="0" applyFont="1"/>
    <xf numFmtId="0" fontId="29" fillId="11" borderId="67" xfId="0" applyFont="1" applyFill="1" applyBorder="1"/>
    <xf numFmtId="0" fontId="29" fillId="11" borderId="0" xfId="0" applyFont="1" applyFill="1" applyBorder="1"/>
    <xf numFmtId="0" fontId="29" fillId="11" borderId="68" xfId="0" applyFont="1" applyFill="1" applyBorder="1"/>
    <xf numFmtId="0" fontId="29" fillId="11" borderId="69" xfId="0" applyFont="1" applyFill="1" applyBorder="1"/>
    <xf numFmtId="0" fontId="29" fillId="11" borderId="70" xfId="0" applyFont="1" applyFill="1" applyBorder="1"/>
    <xf numFmtId="0" fontId="29" fillId="11" borderId="71" xfId="0" applyFont="1" applyFill="1" applyBorder="1"/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/>
    <xf numFmtId="0" fontId="11" fillId="0" borderId="0" xfId="0" applyFont="1" applyFill="1" applyBorder="1" applyAlignment="1">
      <alignment vertical="center" wrapText="1"/>
    </xf>
    <xf numFmtId="0" fontId="0" fillId="0" borderId="11" xfId="0" applyBorder="1"/>
    <xf numFmtId="0" fontId="12" fillId="0" borderId="11" xfId="0" applyFont="1" applyFill="1" applyBorder="1" applyAlignment="1">
      <alignment horizontal="center" vertical="center"/>
    </xf>
    <xf numFmtId="0" fontId="12" fillId="0" borderId="11" xfId="0" applyFont="1" applyFill="1" applyBorder="1"/>
    <xf numFmtId="0" fontId="12" fillId="0" borderId="0" xfId="0" applyFont="1" applyFill="1" applyAlignment="1">
      <alignment horizontal="left" vertical="center"/>
    </xf>
    <xf numFmtId="0" fontId="12" fillId="0" borderId="1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wrapText="1"/>
    </xf>
    <xf numFmtId="0" fontId="12" fillId="0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wrapText="1"/>
    </xf>
    <xf numFmtId="0" fontId="0" fillId="0" borderId="11" xfId="0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1" xfId="0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vertical="center"/>
    </xf>
    <xf numFmtId="0" fontId="0" fillId="0" borderId="11" xfId="0" applyFill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2" fillId="0" borderId="11" xfId="0" applyFont="1" applyBorder="1" applyAlignment="1">
      <alignment horizontal="center" vertical="center"/>
    </xf>
    <xf numFmtId="0" fontId="21" fillId="0" borderId="0" xfId="5" applyFont="1" applyAlignment="1">
      <alignment vertical="center" wrapText="1"/>
    </xf>
    <xf numFmtId="0" fontId="21" fillId="0" borderId="0" xfId="2" applyFont="1" applyAlignment="1">
      <alignment vertical="center" wrapText="1"/>
    </xf>
    <xf numFmtId="0" fontId="21" fillId="0" borderId="0" xfId="5" applyFont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1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12" fillId="0" borderId="11" xfId="0" applyFont="1" applyBorder="1"/>
    <xf numFmtId="0" fontId="0" fillId="0" borderId="35" xfId="0" applyBorder="1"/>
    <xf numFmtId="0" fontId="11" fillId="0" borderId="75" xfId="0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11" fillId="0" borderId="35" xfId="0" applyFont="1" applyFill="1" applyBorder="1" applyAlignment="1">
      <alignment vertical="center" wrapText="1"/>
    </xf>
    <xf numFmtId="0" fontId="0" fillId="0" borderId="33" xfId="0" applyBorder="1" applyAlignment="1">
      <alignment vertical="center"/>
    </xf>
    <xf numFmtId="0" fontId="11" fillId="4" borderId="11" xfId="0" applyFont="1" applyFill="1" applyBorder="1" applyAlignment="1">
      <alignment vertical="center"/>
    </xf>
    <xf numFmtId="0" fontId="9" fillId="0" borderId="0" xfId="11" applyFont="1" applyFill="1" applyBorder="1"/>
    <xf numFmtId="0" fontId="9" fillId="0" borderId="0" xfId="11" applyFont="1" applyFill="1" applyBorder="1" applyAlignment="1">
      <alignment horizontal="left"/>
    </xf>
    <xf numFmtId="0" fontId="9" fillId="0" borderId="0" xfId="11" applyFont="1" applyFill="1"/>
    <xf numFmtId="0" fontId="10" fillId="0" borderId="0" xfId="11" applyFont="1" applyFill="1" applyBorder="1" applyAlignment="1">
      <alignment vertical="center" wrapText="1"/>
    </xf>
    <xf numFmtId="0" fontId="10" fillId="0" borderId="0" xfId="11" applyFont="1" applyFill="1" applyBorder="1" applyAlignment="1">
      <alignment horizontal="center" vertical="center" wrapText="1"/>
    </xf>
    <xf numFmtId="0" fontId="9" fillId="0" borderId="0" xfId="11" applyFont="1" applyFill="1" applyAlignment="1">
      <alignment horizontal="center" vertical="center"/>
    </xf>
    <xf numFmtId="0" fontId="11" fillId="5" borderId="20" xfId="11" applyFont="1" applyFill="1" applyBorder="1" applyAlignment="1">
      <alignment horizontal="center" vertical="center" wrapText="1"/>
    </xf>
    <xf numFmtId="4" fontId="14" fillId="0" borderId="0" xfId="11" applyNumberFormat="1" applyFont="1" applyFill="1" applyBorder="1" applyAlignment="1">
      <alignment horizontal="center" vertical="center"/>
    </xf>
    <xf numFmtId="0" fontId="15" fillId="0" borderId="0" xfId="11" applyFont="1" applyFill="1" applyBorder="1" applyAlignment="1">
      <alignment vertical="center" wrapText="1"/>
    </xf>
    <xf numFmtId="10" fontId="12" fillId="0" borderId="11" xfId="11" applyNumberFormat="1" applyFont="1" applyFill="1" applyBorder="1" applyAlignment="1">
      <alignment horizontal="center" vertical="center"/>
    </xf>
    <xf numFmtId="2" fontId="12" fillId="0" borderId="11" xfId="11" applyNumberFormat="1" applyFont="1" applyFill="1" applyBorder="1" applyAlignment="1">
      <alignment horizontal="center" vertical="center"/>
    </xf>
    <xf numFmtId="0" fontId="14" fillId="0" borderId="0" xfId="11" applyFont="1" applyFill="1" applyBorder="1" applyAlignment="1">
      <alignment horizontal="center" vertical="center"/>
    </xf>
    <xf numFmtId="4" fontId="9" fillId="0" borderId="0" xfId="11" applyNumberFormat="1" applyFont="1" applyFill="1" applyBorder="1" applyAlignment="1">
      <alignment horizontal="center" vertical="center"/>
    </xf>
    <xf numFmtId="0" fontId="9" fillId="0" borderId="0" xfId="11" applyFont="1" applyFill="1" applyBorder="1" applyAlignment="1">
      <alignment horizontal="center" vertical="center"/>
    </xf>
    <xf numFmtId="4" fontId="11" fillId="5" borderId="21" xfId="11" applyNumberFormat="1" applyFont="1" applyFill="1" applyBorder="1" applyAlignment="1">
      <alignment horizontal="center" vertical="center" wrapText="1"/>
    </xf>
    <xf numFmtId="4" fontId="12" fillId="0" borderId="11" xfId="11" applyNumberFormat="1" applyFont="1" applyFill="1" applyBorder="1" applyAlignment="1">
      <alignment horizontal="center" vertical="center"/>
    </xf>
    <xf numFmtId="0" fontId="11" fillId="5" borderId="6" xfId="11" applyFont="1" applyFill="1" applyBorder="1" applyAlignment="1">
      <alignment horizontal="center" vertical="center" wrapText="1"/>
    </xf>
    <xf numFmtId="0" fontId="11" fillId="5" borderId="21" xfId="11" applyFont="1" applyFill="1" applyBorder="1" applyAlignment="1">
      <alignment horizontal="center" vertical="center" wrapText="1"/>
    </xf>
    <xf numFmtId="2" fontId="9" fillId="0" borderId="0" xfId="11" applyNumberFormat="1" applyFont="1" applyFill="1"/>
    <xf numFmtId="0" fontId="11" fillId="5" borderId="74" xfId="11" applyFont="1" applyFill="1" applyBorder="1" applyAlignment="1">
      <alignment horizontal="center" vertical="center" wrapText="1"/>
    </xf>
    <xf numFmtId="0" fontId="11" fillId="5" borderId="21" xfId="11" applyFont="1" applyFill="1" applyBorder="1" applyAlignment="1">
      <alignment horizontal="center" vertical="center"/>
    </xf>
    <xf numFmtId="10" fontId="12" fillId="0" borderId="26" xfId="11" applyNumberFormat="1" applyFont="1" applyFill="1" applyBorder="1" applyAlignment="1">
      <alignment horizontal="center" vertical="center"/>
    </xf>
    <xf numFmtId="4" fontId="12" fillId="13" borderId="11" xfId="11" applyNumberFormat="1" applyFont="1" applyFill="1" applyBorder="1" applyAlignment="1">
      <alignment horizontal="center" vertical="center"/>
    </xf>
    <xf numFmtId="10" fontId="12" fillId="13" borderId="8" xfId="11" applyNumberFormat="1" applyFont="1" applyFill="1" applyBorder="1" applyAlignment="1">
      <alignment horizontal="center" vertical="center"/>
    </xf>
    <xf numFmtId="4" fontId="12" fillId="13" borderId="8" xfId="11" applyNumberFormat="1" applyFont="1" applyFill="1" applyBorder="1" applyAlignment="1">
      <alignment horizontal="center" vertical="center"/>
    </xf>
    <xf numFmtId="2" fontId="16" fillId="13" borderId="11" xfId="11" applyNumberFormat="1" applyFont="1" applyFill="1" applyBorder="1" applyAlignment="1">
      <alignment horizontal="center" vertical="center"/>
    </xf>
    <xf numFmtId="2" fontId="12" fillId="13" borderId="11" xfId="11" applyNumberFormat="1" applyFont="1" applyFill="1" applyBorder="1" applyAlignment="1">
      <alignment horizontal="center" vertical="center"/>
    </xf>
    <xf numFmtId="10" fontId="12" fillId="13" borderId="11" xfId="11" applyNumberFormat="1" applyFont="1" applyFill="1" applyBorder="1" applyAlignment="1">
      <alignment horizontal="center" vertical="center"/>
    </xf>
    <xf numFmtId="10" fontId="12" fillId="13" borderId="11" xfId="21" applyNumberFormat="1" applyFont="1" applyFill="1" applyBorder="1" applyAlignment="1">
      <alignment horizontal="center" vertical="center"/>
    </xf>
    <xf numFmtId="10" fontId="12" fillId="0" borderId="11" xfId="21" applyNumberFormat="1" applyFont="1" applyFill="1" applyBorder="1" applyAlignment="1">
      <alignment horizontal="center" vertical="center"/>
    </xf>
    <xf numFmtId="44" fontId="12" fillId="13" borderId="11" xfId="22" applyFont="1" applyFill="1" applyBorder="1" applyAlignment="1">
      <alignment horizontal="center" vertical="center"/>
    </xf>
    <xf numFmtId="44" fontId="9" fillId="0" borderId="0" xfId="22" applyFont="1" applyFill="1"/>
    <xf numFmtId="44" fontId="12" fillId="0" borderId="11" xfId="22" applyFont="1" applyFill="1" applyBorder="1" applyAlignment="1">
      <alignment horizontal="center" vertical="center"/>
    </xf>
    <xf numFmtId="2" fontId="16" fillId="13" borderId="8" xfId="11" applyNumberFormat="1" applyFont="1" applyFill="1" applyBorder="1" applyAlignment="1">
      <alignment horizontal="center" vertical="center"/>
    </xf>
    <xf numFmtId="10" fontId="12" fillId="13" borderId="8" xfId="21" applyNumberFormat="1" applyFont="1" applyFill="1" applyBorder="1" applyAlignment="1">
      <alignment horizontal="center" vertical="center"/>
    </xf>
    <xf numFmtId="44" fontId="12" fillId="13" borderId="8" xfId="22" applyFont="1" applyFill="1" applyBorder="1" applyAlignment="1">
      <alignment horizontal="center" vertical="center"/>
    </xf>
    <xf numFmtId="10" fontId="12" fillId="0" borderId="26" xfId="21" applyNumberFormat="1" applyFont="1" applyFill="1" applyBorder="1" applyAlignment="1">
      <alignment horizontal="center" vertical="center"/>
    </xf>
    <xf numFmtId="0" fontId="11" fillId="5" borderId="6" xfId="11" applyFont="1" applyFill="1" applyBorder="1" applyAlignment="1">
      <alignment horizontal="center" vertical="center" wrapText="1"/>
    </xf>
    <xf numFmtId="0" fontId="11" fillId="5" borderId="21" xfId="11" applyFont="1" applyFill="1" applyBorder="1" applyAlignment="1">
      <alignment horizontal="center" vertical="center" wrapText="1"/>
    </xf>
    <xf numFmtId="39" fontId="17" fillId="3" borderId="0" xfId="11" applyNumberFormat="1" applyFont="1" applyFill="1" applyBorder="1" applyAlignment="1">
      <alignment horizontal="center" vertical="center"/>
    </xf>
    <xf numFmtId="39" fontId="17" fillId="0" borderId="0" xfId="11" applyNumberFormat="1" applyFont="1" applyFill="1" applyBorder="1" applyAlignment="1">
      <alignment horizontal="center" vertical="center"/>
    </xf>
    <xf numFmtId="44" fontId="8" fillId="0" borderId="0" xfId="0" applyNumberFormat="1" applyFont="1" applyFill="1" applyBorder="1"/>
    <xf numFmtId="44" fontId="12" fillId="0" borderId="0" xfId="22" applyFont="1" applyFill="1" applyBorder="1" applyAlignment="1">
      <alignment horizontal="center" vertical="center"/>
    </xf>
    <xf numFmtId="44" fontId="12" fillId="0" borderId="0" xfId="0" applyNumberFormat="1" applyFont="1" applyFill="1" applyBorder="1"/>
    <xf numFmtId="44" fontId="12" fillId="0" borderId="0" xfId="0" applyNumberFormat="1" applyFont="1" applyFill="1" applyBorder="1" applyAlignment="1">
      <alignment horizontal="center" vertical="center"/>
    </xf>
    <xf numFmtId="0" fontId="29" fillId="11" borderId="0" xfId="0" applyFont="1" applyFill="1" applyBorder="1" applyAlignment="1">
      <alignment horizontal="left"/>
    </xf>
    <xf numFmtId="0" fontId="37" fillId="0" borderId="0" xfId="5" applyFont="1" applyAlignment="1">
      <alignment horizontal="center" vertical="center" wrapText="1"/>
    </xf>
    <xf numFmtId="0" fontId="42" fillId="0" borderId="0" xfId="13" applyFont="1" applyBorder="1" applyAlignment="1">
      <alignment horizontal="center" vertical="center" wrapText="1"/>
    </xf>
    <xf numFmtId="0" fontId="42" fillId="14" borderId="25" xfId="13" applyFont="1" applyFill="1" applyBorder="1" applyAlignment="1">
      <alignment horizontal="center" vertical="center" wrapText="1"/>
    </xf>
    <xf numFmtId="10" fontId="42" fillId="14" borderId="25" xfId="13" applyNumberFormat="1" applyFont="1" applyFill="1" applyBorder="1" applyAlignment="1">
      <alignment horizontal="center" vertical="center" wrapText="1"/>
    </xf>
    <xf numFmtId="0" fontId="37" fillId="14" borderId="0" xfId="5" applyFont="1" applyFill="1" applyBorder="1" applyAlignment="1">
      <alignment horizontal="center" vertical="center" wrapText="1"/>
    </xf>
    <xf numFmtId="10" fontId="37" fillId="14" borderId="0" xfId="5" applyNumberFormat="1" applyFont="1" applyFill="1" applyBorder="1" applyAlignment="1">
      <alignment horizontal="center" vertical="center" wrapText="1"/>
    </xf>
    <xf numFmtId="4" fontId="12" fillId="0" borderId="11" xfId="0" applyNumberFormat="1" applyFont="1" applyFill="1" applyBorder="1" applyAlignment="1">
      <alignment vertical="center" wrapText="1"/>
    </xf>
    <xf numFmtId="0" fontId="0" fillId="0" borderId="11" xfId="0" applyBorder="1" applyAlignment="1"/>
    <xf numFmtId="2" fontId="12" fillId="0" borderId="11" xfId="11" applyNumberFormat="1" applyFont="1" applyFill="1" applyBorder="1" applyAlignment="1">
      <alignment horizontal="center" vertical="center"/>
    </xf>
    <xf numFmtId="44" fontId="12" fillId="0" borderId="11" xfId="22" applyFont="1" applyFill="1" applyBorder="1" applyAlignment="1">
      <alignment horizontal="center" vertical="center"/>
    </xf>
    <xf numFmtId="10" fontId="12" fillId="13" borderId="26" xfId="11" applyNumberFormat="1" applyFont="1" applyFill="1" applyBorder="1" applyAlignment="1">
      <alignment horizontal="center" vertical="center"/>
    </xf>
    <xf numFmtId="10" fontId="12" fillId="13" borderId="26" xfId="21" applyNumberFormat="1" applyFont="1" applyFill="1" applyBorder="1" applyAlignment="1">
      <alignment horizontal="center" vertical="center"/>
    </xf>
    <xf numFmtId="2" fontId="12" fillId="0" borderId="11" xfId="11" applyNumberFormat="1" applyFont="1" applyFill="1" applyBorder="1" applyAlignment="1">
      <alignment horizontal="center" vertical="center"/>
    </xf>
    <xf numFmtId="0" fontId="12" fillId="13" borderId="8" xfId="11" applyFont="1" applyFill="1" applyBorder="1" applyAlignment="1">
      <alignment horizontal="center" vertical="center" wrapText="1"/>
    </xf>
    <xf numFmtId="0" fontId="12" fillId="0" borderId="11" xfId="11" applyFont="1" applyFill="1" applyBorder="1" applyAlignment="1">
      <alignment horizontal="center" vertical="center" wrapText="1"/>
    </xf>
    <xf numFmtId="0" fontId="12" fillId="13" borderId="11" xfId="11" applyFont="1" applyFill="1" applyBorder="1" applyAlignment="1">
      <alignment horizontal="center" vertical="center" wrapText="1"/>
    </xf>
    <xf numFmtId="39" fontId="9" fillId="0" borderId="0" xfId="11" applyNumberFormat="1" applyFont="1" applyFill="1"/>
    <xf numFmtId="2" fontId="16" fillId="0" borderId="11" xfId="0" applyNumberFormat="1" applyFont="1" applyFill="1" applyBorder="1" applyAlignment="1">
      <alignment horizontal="center" vertical="center"/>
    </xf>
    <xf numFmtId="10" fontId="12" fillId="0" borderId="11" xfId="0" applyNumberFormat="1" applyFont="1" applyFill="1" applyBorder="1" applyAlignment="1">
      <alignment horizontal="center" vertical="center"/>
    </xf>
    <xf numFmtId="2" fontId="16" fillId="0" borderId="8" xfId="0" applyNumberFormat="1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10" fontId="12" fillId="0" borderId="8" xfId="0" applyNumberFormat="1" applyFont="1" applyFill="1" applyBorder="1" applyAlignment="1">
      <alignment horizontal="center" vertical="center"/>
    </xf>
    <xf numFmtId="0" fontId="12" fillId="0" borderId="11" xfId="11" applyFont="1" applyBorder="1" applyAlignment="1">
      <alignment horizontal="center" vertical="center"/>
    </xf>
    <xf numFmtId="0" fontId="12" fillId="0" borderId="11" xfId="11" applyFont="1" applyBorder="1" applyAlignment="1">
      <alignment horizontal="center" vertical="center" wrapText="1"/>
    </xf>
    <xf numFmtId="0" fontId="12" fillId="0" borderId="11" xfId="11" applyFont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2" fillId="0" borderId="11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12" fillId="0" borderId="11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4" fontId="12" fillId="0" borderId="11" xfId="0" applyNumberFormat="1" applyFont="1" applyFill="1" applyBorder="1" applyAlignment="1">
      <alignment vertical="center" wrapText="1"/>
    </xf>
    <xf numFmtId="0" fontId="12" fillId="0" borderId="11" xfId="0" applyNumberFormat="1" applyFont="1" applyFill="1" applyBorder="1" applyAlignment="1">
      <alignment horizontal="justify" vertical="center" wrapText="1" shrinkToFit="1"/>
    </xf>
    <xf numFmtId="0" fontId="12" fillId="0" borderId="11" xfId="0" applyFont="1" applyFill="1" applyBorder="1"/>
    <xf numFmtId="0" fontId="12" fillId="0" borderId="11" xfId="0" applyFont="1" applyFill="1" applyBorder="1" applyAlignment="1">
      <alignment horizontal="center" vertical="center"/>
    </xf>
    <xf numFmtId="0" fontId="12" fillId="0" borderId="11" xfId="0" applyFont="1" applyFill="1" applyBorder="1"/>
    <xf numFmtId="0" fontId="39" fillId="0" borderId="11" xfId="0" applyNumberFormat="1" applyFont="1" applyFill="1" applyBorder="1" applyAlignment="1">
      <alignment horizontal="justify" vertical="center" wrapText="1" shrinkToFit="1"/>
    </xf>
    <xf numFmtId="0" fontId="12" fillId="0" borderId="84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/>
    </xf>
    <xf numFmtId="0" fontId="12" fillId="0" borderId="11" xfId="0" applyFont="1" applyFill="1" applyBorder="1"/>
    <xf numFmtId="2" fontId="12" fillId="0" borderId="11" xfId="11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50" fillId="0" borderId="0" xfId="0" applyFont="1"/>
    <xf numFmtId="2" fontId="12" fillId="0" borderId="11" xfId="11" applyNumberFormat="1" applyFont="1" applyFill="1" applyBorder="1" applyAlignment="1">
      <alignment horizontal="center" vertical="center"/>
    </xf>
    <xf numFmtId="10" fontId="12" fillId="15" borderId="11" xfId="21" applyNumberFormat="1" applyFont="1" applyFill="1" applyBorder="1" applyAlignment="1">
      <alignment horizontal="center" vertical="center"/>
    </xf>
    <xf numFmtId="2" fontId="12" fillId="13" borderId="11" xfId="11" applyNumberFormat="1" applyFont="1" applyFill="1" applyBorder="1" applyAlignment="1">
      <alignment horizontal="center" vertical="center"/>
    </xf>
    <xf numFmtId="2" fontId="12" fillId="13" borderId="26" xfId="11" applyNumberFormat="1" applyFont="1" applyFill="1" applyBorder="1" applyAlignment="1">
      <alignment horizontal="center" vertical="center"/>
    </xf>
    <xf numFmtId="44" fontId="12" fillId="13" borderId="11" xfId="22" applyFont="1" applyFill="1" applyBorder="1" applyAlignment="1">
      <alignment horizontal="center" vertical="center"/>
    </xf>
    <xf numFmtId="44" fontId="12" fillId="13" borderId="26" xfId="22" applyFont="1" applyFill="1" applyBorder="1" applyAlignment="1">
      <alignment horizontal="center" vertical="center"/>
    </xf>
    <xf numFmtId="4" fontId="12" fillId="13" borderId="11" xfId="11" applyNumberFormat="1" applyFont="1" applyFill="1" applyBorder="1" applyAlignment="1">
      <alignment horizontal="center" vertical="center"/>
    </xf>
    <xf numFmtId="2" fontId="12" fillId="0" borderId="11" xfId="11" applyNumberFormat="1" applyFont="1" applyFill="1" applyBorder="1" applyAlignment="1">
      <alignment horizontal="center" vertical="center"/>
    </xf>
    <xf numFmtId="2" fontId="12" fillId="0" borderId="26" xfId="11" applyNumberFormat="1" applyFont="1" applyFill="1" applyBorder="1" applyAlignment="1">
      <alignment horizontal="center" vertical="center"/>
    </xf>
    <xf numFmtId="44" fontId="12" fillId="0" borderId="11" xfId="22" applyFont="1" applyFill="1" applyBorder="1" applyAlignment="1">
      <alignment horizontal="center" vertical="center"/>
    </xf>
    <xf numFmtId="44" fontId="12" fillId="0" borderId="26" xfId="22" applyFont="1" applyFill="1" applyBorder="1" applyAlignment="1">
      <alignment horizontal="center" vertical="center"/>
    </xf>
    <xf numFmtId="4" fontId="12" fillId="0" borderId="11" xfId="11" applyNumberFormat="1" applyFont="1" applyFill="1" applyBorder="1" applyAlignment="1">
      <alignment horizontal="center" vertical="center"/>
    </xf>
    <xf numFmtId="0" fontId="42" fillId="0" borderId="0" xfId="13" applyFont="1" applyBorder="1" applyAlignment="1">
      <alignment horizontal="center" vertical="center" wrapText="1"/>
    </xf>
    <xf numFmtId="2" fontId="12" fillId="15" borderId="11" xfId="11" applyNumberFormat="1" applyFont="1" applyFill="1" applyBorder="1" applyAlignment="1">
      <alignment horizontal="center" vertical="center"/>
    </xf>
    <xf numFmtId="4" fontId="12" fillId="15" borderId="11" xfId="11" applyNumberFormat="1" applyFont="1" applyFill="1" applyBorder="1" applyAlignment="1">
      <alignment horizontal="center" vertical="center"/>
    </xf>
    <xf numFmtId="44" fontId="12" fillId="15" borderId="11" xfId="22" applyFont="1" applyFill="1" applyBorder="1" applyAlignment="1">
      <alignment horizontal="center" vertical="center"/>
    </xf>
    <xf numFmtId="0" fontId="42" fillId="14" borderId="0" xfId="13" applyFont="1" applyFill="1" applyBorder="1" applyAlignment="1">
      <alignment horizontal="center" vertical="center" wrapText="1"/>
    </xf>
    <xf numFmtId="10" fontId="42" fillId="14" borderId="0" xfId="13" applyNumberFormat="1" applyFont="1" applyFill="1" applyBorder="1" applyAlignment="1">
      <alignment horizontal="center" vertical="center" wrapText="1"/>
    </xf>
    <xf numFmtId="0" fontId="0" fillId="2" borderId="11" xfId="0" applyFill="1" applyBorder="1"/>
    <xf numFmtId="39" fontId="17" fillId="15" borderId="11" xfId="11" applyNumberFormat="1" applyFont="1" applyFill="1" applyBorder="1" applyAlignment="1">
      <alignment horizontal="center" vertical="center"/>
    </xf>
    <xf numFmtId="0" fontId="12" fillId="15" borderId="11" xfId="11" applyFont="1" applyFill="1" applyBorder="1" applyAlignment="1">
      <alignment horizontal="center" vertical="center" wrapText="1"/>
    </xf>
    <xf numFmtId="2" fontId="16" fillId="15" borderId="11" xfId="11" applyNumberFormat="1" applyFont="1" applyFill="1" applyBorder="1" applyAlignment="1">
      <alignment horizontal="center" vertical="center"/>
    </xf>
    <xf numFmtId="10" fontId="12" fillId="15" borderId="11" xfId="11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1" xfId="0" applyFont="1" applyFill="1" applyBorder="1"/>
    <xf numFmtId="0" fontId="51" fillId="0" borderId="0" xfId="0" applyFont="1"/>
    <xf numFmtId="2" fontId="12" fillId="13" borderId="11" xfId="11" applyNumberFormat="1" applyFont="1" applyFill="1" applyBorder="1" applyAlignment="1">
      <alignment horizontal="center" vertical="center"/>
    </xf>
    <xf numFmtId="44" fontId="12" fillId="13" borderId="11" xfId="22" applyFont="1" applyFill="1" applyBorder="1" applyAlignment="1">
      <alignment horizontal="center" vertical="center"/>
    </xf>
    <xf numFmtId="4" fontId="12" fillId="13" borderId="11" xfId="11" applyNumberFormat="1" applyFont="1" applyFill="1" applyBorder="1" applyAlignment="1">
      <alignment horizontal="center" vertical="center"/>
    </xf>
    <xf numFmtId="2" fontId="12" fillId="0" borderId="11" xfId="11" applyNumberFormat="1" applyFont="1" applyFill="1" applyBorder="1" applyAlignment="1">
      <alignment horizontal="center" vertical="center"/>
    </xf>
    <xf numFmtId="44" fontId="12" fillId="0" borderId="11" xfId="22" applyFont="1" applyFill="1" applyBorder="1" applyAlignment="1">
      <alignment horizontal="center" vertical="center"/>
    </xf>
    <xf numFmtId="4" fontId="12" fillId="0" borderId="11" xfId="11" applyNumberFormat="1" applyFont="1" applyFill="1" applyBorder="1" applyAlignment="1">
      <alignment horizontal="center" vertical="center"/>
    </xf>
    <xf numFmtId="44" fontId="12" fillId="13" borderId="8" xfId="22" applyFont="1" applyFill="1" applyBorder="1" applyAlignment="1">
      <alignment horizontal="center" vertical="center"/>
    </xf>
    <xf numFmtId="0" fontId="11" fillId="5" borderId="6" xfId="11" applyFont="1" applyFill="1" applyBorder="1" applyAlignment="1">
      <alignment horizontal="center" vertical="center" wrapText="1"/>
    </xf>
    <xf numFmtId="0" fontId="11" fillId="5" borderId="21" xfId="1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/>
    </xf>
    <xf numFmtId="39" fontId="11" fillId="0" borderId="0" xfId="0" applyNumberFormat="1" applyFont="1" applyFill="1" applyBorder="1" applyAlignment="1">
      <alignment horizontal="right" vertical="center"/>
    </xf>
    <xf numFmtId="0" fontId="12" fillId="13" borderId="83" xfId="11" applyFont="1" applyFill="1" applyBorder="1" applyAlignment="1">
      <alignment horizontal="center" vertical="center" wrapText="1"/>
    </xf>
    <xf numFmtId="2" fontId="16" fillId="13" borderId="83" xfId="11" applyNumberFormat="1" applyFont="1" applyFill="1" applyBorder="1" applyAlignment="1">
      <alignment horizontal="center" vertical="center"/>
    </xf>
    <xf numFmtId="0" fontId="12" fillId="13" borderId="24" xfId="11" applyFont="1" applyFill="1" applyBorder="1" applyAlignment="1">
      <alignment horizontal="center" vertical="center" wrapText="1"/>
    </xf>
    <xf numFmtId="2" fontId="16" fillId="13" borderId="24" xfId="11" applyNumberFormat="1" applyFont="1" applyFill="1" applyBorder="1" applyAlignment="1">
      <alignment horizontal="center" vertical="center"/>
    </xf>
    <xf numFmtId="0" fontId="12" fillId="0" borderId="23" xfId="11" applyFont="1" applyFill="1" applyBorder="1" applyAlignment="1">
      <alignment horizontal="center" vertical="center" wrapText="1"/>
    </xf>
    <xf numFmtId="2" fontId="12" fillId="0" borderId="23" xfId="11" applyNumberFormat="1" applyFont="1" applyFill="1" applyBorder="1" applyAlignment="1">
      <alignment horizontal="center" vertical="center"/>
    </xf>
    <xf numFmtId="10" fontId="12" fillId="0" borderId="23" xfId="11" applyNumberFormat="1" applyFont="1" applyFill="1" applyBorder="1" applyAlignment="1">
      <alignment horizontal="center" vertical="center"/>
    </xf>
    <xf numFmtId="10" fontId="12" fillId="0" borderId="23" xfId="21" applyNumberFormat="1" applyFont="1" applyFill="1" applyBorder="1" applyAlignment="1">
      <alignment horizontal="center" vertical="center"/>
    </xf>
    <xf numFmtId="44" fontId="12" fillId="0" borderId="23" xfId="22" applyFont="1" applyFill="1" applyBorder="1" applyAlignment="1">
      <alignment horizontal="center" vertical="center"/>
    </xf>
    <xf numFmtId="0" fontId="12" fillId="0" borderId="24" xfId="11" applyFont="1" applyFill="1" applyBorder="1" applyAlignment="1">
      <alignment horizontal="center" vertical="center" wrapText="1"/>
    </xf>
    <xf numFmtId="2" fontId="12" fillId="0" borderId="24" xfId="11" applyNumberFormat="1" applyFont="1" applyFill="1" applyBorder="1" applyAlignment="1">
      <alignment horizontal="center" vertical="center"/>
    </xf>
    <xf numFmtId="4" fontId="12" fillId="0" borderId="24" xfId="11" applyNumberFormat="1" applyFont="1" applyFill="1" applyBorder="1" applyAlignment="1">
      <alignment horizontal="center" vertical="center"/>
    </xf>
    <xf numFmtId="10" fontId="12" fillId="0" borderId="24" xfId="11" applyNumberFormat="1" applyFont="1" applyFill="1" applyBorder="1" applyAlignment="1">
      <alignment horizontal="center" vertical="center"/>
    </xf>
    <xf numFmtId="10" fontId="12" fillId="0" borderId="24" xfId="21" applyNumberFormat="1" applyFont="1" applyFill="1" applyBorder="1" applyAlignment="1">
      <alignment horizontal="center" vertical="center"/>
    </xf>
    <xf numFmtId="44" fontId="12" fillId="0" borderId="24" xfId="22" applyFont="1" applyFill="1" applyBorder="1" applyAlignment="1">
      <alignment horizontal="center" vertical="center"/>
    </xf>
    <xf numFmtId="0" fontId="12" fillId="0" borderId="84" xfId="11" applyFont="1" applyFill="1" applyBorder="1" applyAlignment="1">
      <alignment horizontal="center" vertical="center" wrapText="1"/>
    </xf>
    <xf numFmtId="2" fontId="12" fillId="0" borderId="84" xfId="11" applyNumberFormat="1" applyFont="1" applyFill="1" applyBorder="1" applyAlignment="1">
      <alignment horizontal="center" vertical="center"/>
    </xf>
    <xf numFmtId="0" fontId="12" fillId="13" borderId="23" xfId="11" applyFont="1" applyFill="1" applyBorder="1" applyAlignment="1">
      <alignment horizontal="center" vertical="center" wrapText="1"/>
    </xf>
    <xf numFmtId="2" fontId="12" fillId="13" borderId="23" xfId="11" applyNumberFormat="1" applyFont="1" applyFill="1" applyBorder="1" applyAlignment="1">
      <alignment horizontal="center" vertical="center"/>
    </xf>
    <xf numFmtId="10" fontId="12" fillId="13" borderId="23" xfId="11" applyNumberFormat="1" applyFont="1" applyFill="1" applyBorder="1" applyAlignment="1">
      <alignment horizontal="center" vertical="center"/>
    </xf>
    <xf numFmtId="10" fontId="12" fillId="13" borderId="23" xfId="21" applyNumberFormat="1" applyFont="1" applyFill="1" applyBorder="1" applyAlignment="1">
      <alignment horizontal="center" vertical="center"/>
    </xf>
    <xf numFmtId="44" fontId="12" fillId="13" borderId="23" xfId="22" applyFont="1" applyFill="1" applyBorder="1" applyAlignment="1">
      <alignment horizontal="center" vertical="center"/>
    </xf>
    <xf numFmtId="0" fontId="10" fillId="0" borderId="0" xfId="0" applyFont="1" applyFill="1" applyAlignment="1"/>
    <xf numFmtId="0" fontId="27" fillId="0" borderId="23" xfId="0" applyFont="1" applyFill="1" applyBorder="1" applyAlignment="1">
      <alignment horizontal="center" vertical="center" wrapText="1"/>
    </xf>
    <xf numFmtId="2" fontId="16" fillId="0" borderId="23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0" borderId="0" xfId="0" applyFont="1"/>
    <xf numFmtId="0" fontId="16" fillId="0" borderId="0" xfId="2" applyFont="1" applyAlignment="1">
      <alignment vertical="center" wrapText="1"/>
    </xf>
    <xf numFmtId="0" fontId="16" fillId="0" borderId="0" xfId="5" applyFont="1" applyAlignment="1">
      <alignment vertical="center" wrapText="1"/>
    </xf>
    <xf numFmtId="0" fontId="53" fillId="6" borderId="11" xfId="2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justify" vertical="top" wrapText="1"/>
    </xf>
    <xf numFmtId="164" fontId="12" fillId="0" borderId="11" xfId="0" applyNumberFormat="1" applyFont="1" applyBorder="1" applyAlignment="1">
      <alignment horizontal="center" vertical="center" wrapText="1"/>
    </xf>
    <xf numFmtId="0" fontId="12" fillId="0" borderId="11" xfId="0" applyFont="1" applyBorder="1" applyAlignment="1">
      <alignment vertical="top" wrapText="1"/>
    </xf>
    <xf numFmtId="0" fontId="12" fillId="0" borderId="11" xfId="0" applyNumberFormat="1" applyFont="1" applyFill="1" applyBorder="1" applyAlignment="1">
      <alignment vertical="center" wrapText="1" shrinkToFit="1"/>
    </xf>
    <xf numFmtId="164" fontId="12" fillId="0" borderId="11" xfId="0" applyNumberFormat="1" applyFont="1" applyFill="1" applyBorder="1" applyAlignment="1">
      <alignment horizontal="center" vertical="center"/>
    </xf>
    <xf numFmtId="2" fontId="12" fillId="0" borderId="11" xfId="542" applyNumberFormat="1" applyFont="1" applyBorder="1" applyAlignment="1">
      <alignment horizontal="center" vertical="center" wrapText="1"/>
    </xf>
    <xf numFmtId="2" fontId="12" fillId="0" borderId="11" xfId="0" applyNumberFormat="1" applyFont="1" applyBorder="1" applyAlignment="1">
      <alignment horizontal="center" vertical="center" wrapText="1"/>
    </xf>
    <xf numFmtId="0" fontId="11" fillId="0" borderId="0" xfId="11" applyFont="1" applyFill="1" applyAlignment="1">
      <alignment horizontal="right"/>
    </xf>
    <xf numFmtId="166" fontId="38" fillId="0" borderId="0" xfId="11" applyNumberFormat="1" applyFont="1" applyFill="1"/>
    <xf numFmtId="0" fontId="29" fillId="12" borderId="67" xfId="0" applyFont="1" applyFill="1" applyBorder="1" applyAlignment="1">
      <alignment horizontal="center"/>
    </xf>
    <xf numFmtId="0" fontId="24" fillId="0" borderId="0" xfId="0" applyFont="1" applyBorder="1"/>
    <xf numFmtId="0" fontId="24" fillId="0" borderId="68" xfId="0" applyFont="1" applyBorder="1"/>
    <xf numFmtId="0" fontId="30" fillId="11" borderId="67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left"/>
    </xf>
    <xf numFmtId="0" fontId="31" fillId="0" borderId="0" xfId="0" applyFont="1" applyBorder="1"/>
    <xf numFmtId="0" fontId="31" fillId="0" borderId="68" xfId="0" applyFont="1" applyBorder="1"/>
    <xf numFmtId="0" fontId="31" fillId="0" borderId="67" xfId="0" applyFont="1" applyBorder="1"/>
    <xf numFmtId="0" fontId="32" fillId="0" borderId="0" xfId="0" applyFont="1" applyAlignment="1">
      <alignment horizontal="left"/>
    </xf>
    <xf numFmtId="0" fontId="32" fillId="0" borderId="0" xfId="0" applyFont="1" applyAlignment="1"/>
    <xf numFmtId="0" fontId="33" fillId="11" borderId="67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left"/>
    </xf>
    <xf numFmtId="0" fontId="24" fillId="0" borderId="67" xfId="0" applyFont="1" applyBorder="1"/>
    <xf numFmtId="0" fontId="34" fillId="11" borderId="67" xfId="0" applyFont="1" applyFill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5" fillId="0" borderId="68" xfId="0" applyFont="1" applyBorder="1" applyAlignment="1">
      <alignment vertical="center"/>
    </xf>
    <xf numFmtId="0" fontId="35" fillId="0" borderId="67" xfId="0" applyFont="1" applyBorder="1" applyAlignment="1">
      <alignment vertical="center"/>
    </xf>
    <xf numFmtId="39" fontId="11" fillId="13" borderId="9" xfId="11" applyNumberFormat="1" applyFont="1" applyFill="1" applyBorder="1" applyAlignment="1">
      <alignment horizontal="center" vertical="center"/>
    </xf>
    <xf numFmtId="39" fontId="11" fillId="13" borderId="12" xfId="11" applyNumberFormat="1" applyFont="1" applyFill="1" applyBorder="1" applyAlignment="1">
      <alignment horizontal="center" vertical="center"/>
    </xf>
    <xf numFmtId="44" fontId="12" fillId="0" borderId="11" xfId="22" applyFont="1" applyFill="1" applyBorder="1" applyAlignment="1">
      <alignment horizontal="center" vertical="center"/>
    </xf>
    <xf numFmtId="44" fontId="12" fillId="0" borderId="23" xfId="22" applyFont="1" applyFill="1" applyBorder="1" applyAlignment="1">
      <alignment horizontal="center" vertical="center"/>
    </xf>
    <xf numFmtId="4" fontId="12" fillId="0" borderId="11" xfId="11" applyNumberFormat="1" applyFont="1" applyFill="1" applyBorder="1" applyAlignment="1">
      <alignment horizontal="center" vertical="center"/>
    </xf>
    <xf numFmtId="0" fontId="12" fillId="0" borderId="11" xfId="11" applyFont="1" applyFill="1" applyBorder="1"/>
    <xf numFmtId="0" fontId="12" fillId="0" borderId="23" xfId="11" applyFont="1" applyFill="1" applyBorder="1"/>
    <xf numFmtId="44" fontId="12" fillId="13" borderId="11" xfId="22" applyFont="1" applyFill="1" applyBorder="1" applyAlignment="1">
      <alignment horizontal="center" vertical="center"/>
    </xf>
    <xf numFmtId="4" fontId="12" fillId="13" borderId="11" xfId="11" applyNumberFormat="1" applyFont="1" applyFill="1" applyBorder="1" applyAlignment="1">
      <alignment horizontal="center" vertical="center"/>
    </xf>
    <xf numFmtId="0" fontId="12" fillId="13" borderId="11" xfId="11" applyFont="1" applyFill="1" applyBorder="1"/>
    <xf numFmtId="39" fontId="12" fillId="13" borderId="11" xfId="11" applyNumberFormat="1" applyFont="1" applyFill="1" applyBorder="1" applyAlignment="1">
      <alignment horizontal="center" vertical="center"/>
    </xf>
    <xf numFmtId="39" fontId="12" fillId="0" borderId="24" xfId="11" applyNumberFormat="1" applyFont="1" applyFill="1" applyBorder="1" applyAlignment="1">
      <alignment horizontal="center" vertical="center"/>
    </xf>
    <xf numFmtId="39" fontId="12" fillId="0" borderId="11" xfId="11" applyNumberFormat="1" applyFont="1" applyFill="1" applyBorder="1" applyAlignment="1">
      <alignment horizontal="center" vertical="center"/>
    </xf>
    <xf numFmtId="39" fontId="12" fillId="0" borderId="23" xfId="11" applyNumberFormat="1" applyFont="1" applyFill="1" applyBorder="1" applyAlignment="1">
      <alignment horizontal="center" vertical="center"/>
    </xf>
    <xf numFmtId="0" fontId="22" fillId="0" borderId="10" xfId="11" applyFont="1" applyFill="1" applyBorder="1" applyAlignment="1">
      <alignment horizontal="center" vertical="center"/>
    </xf>
    <xf numFmtId="0" fontId="22" fillId="0" borderId="89" xfId="11" applyFont="1" applyFill="1" applyBorder="1" applyAlignment="1">
      <alignment horizontal="center" vertical="center"/>
    </xf>
    <xf numFmtId="0" fontId="12" fillId="0" borderId="11" xfId="11" applyNumberFormat="1" applyFont="1" applyFill="1" applyBorder="1" applyAlignment="1">
      <alignment horizontal="center" vertical="center" wrapText="1" shrinkToFit="1"/>
    </xf>
    <xf numFmtId="0" fontId="12" fillId="0" borderId="11" xfId="11" applyNumberFormat="1" applyFont="1" applyFill="1" applyBorder="1" applyAlignment="1">
      <alignment horizontal="center" vertical="center" shrinkToFit="1"/>
    </xf>
    <xf numFmtId="0" fontId="12" fillId="0" borderId="23" xfId="11" applyNumberFormat="1" applyFont="1" applyFill="1" applyBorder="1" applyAlignment="1">
      <alignment horizontal="center" vertical="center" shrinkToFit="1"/>
    </xf>
    <xf numFmtId="0" fontId="12" fillId="0" borderId="11" xfId="11" applyFont="1" applyFill="1" applyBorder="1" applyAlignment="1">
      <alignment horizontal="center" vertical="center"/>
    </xf>
    <xf numFmtId="0" fontId="12" fillId="0" borderId="23" xfId="11" applyFont="1" applyFill="1" applyBorder="1" applyAlignment="1">
      <alignment horizontal="center" vertical="center"/>
    </xf>
    <xf numFmtId="2" fontId="12" fillId="0" borderId="11" xfId="11" applyNumberFormat="1" applyFont="1" applyFill="1" applyBorder="1" applyAlignment="1">
      <alignment horizontal="center" vertical="center"/>
    </xf>
    <xf numFmtId="2" fontId="12" fillId="0" borderId="23" xfId="11" applyNumberFormat="1" applyFont="1" applyFill="1" applyBorder="1" applyAlignment="1">
      <alignment horizontal="center" vertical="center"/>
    </xf>
    <xf numFmtId="0" fontId="12" fillId="13" borderId="10" xfId="11" applyFont="1" applyFill="1" applyBorder="1" applyAlignment="1">
      <alignment horizontal="center" vertical="center"/>
    </xf>
    <xf numFmtId="0" fontId="12" fillId="13" borderId="11" xfId="11" applyNumberFormat="1" applyFont="1" applyFill="1" applyBorder="1" applyAlignment="1">
      <alignment horizontal="center" vertical="center" wrapText="1" shrinkToFit="1"/>
    </xf>
    <xf numFmtId="0" fontId="12" fillId="13" borderId="11" xfId="11" applyNumberFormat="1" applyFont="1" applyFill="1" applyBorder="1" applyAlignment="1">
      <alignment horizontal="center" vertical="center"/>
    </xf>
    <xf numFmtId="0" fontId="12" fillId="13" borderId="11" xfId="11" applyFont="1" applyFill="1" applyBorder="1" applyAlignment="1">
      <alignment horizontal="center" vertical="center"/>
    </xf>
    <xf numFmtId="2" fontId="12" fillId="13" borderId="11" xfId="11" applyNumberFormat="1" applyFont="1" applyFill="1" applyBorder="1" applyAlignment="1">
      <alignment horizontal="center" vertical="center"/>
    </xf>
    <xf numFmtId="0" fontId="12" fillId="0" borderId="10" xfId="11" applyFont="1" applyFill="1" applyBorder="1" applyAlignment="1">
      <alignment horizontal="center" vertical="center"/>
    </xf>
    <xf numFmtId="0" fontId="22" fillId="13" borderId="10" xfId="11" applyFont="1" applyFill="1" applyBorder="1" applyAlignment="1">
      <alignment horizontal="center" vertical="center"/>
    </xf>
    <xf numFmtId="0" fontId="12" fillId="15" borderId="10" xfId="11" applyFont="1" applyFill="1" applyBorder="1" applyAlignment="1">
      <alignment horizontal="center" vertical="center"/>
    </xf>
    <xf numFmtId="0" fontId="12" fillId="13" borderId="23" xfId="11" applyNumberFormat="1" applyFont="1" applyFill="1" applyBorder="1" applyAlignment="1">
      <alignment horizontal="center" vertical="center"/>
    </xf>
    <xf numFmtId="0" fontId="12" fillId="13" borderId="84" xfId="11" applyNumberFormat="1" applyFont="1" applyFill="1" applyBorder="1" applyAlignment="1">
      <alignment horizontal="center" vertical="center"/>
    </xf>
    <xf numFmtId="0" fontId="12" fillId="13" borderId="24" xfId="11" applyNumberFormat="1" applyFont="1" applyFill="1" applyBorder="1" applyAlignment="1">
      <alignment horizontal="center" vertical="center"/>
    </xf>
    <xf numFmtId="0" fontId="12" fillId="0" borderId="23" xfId="11" applyNumberFormat="1" applyFont="1" applyFill="1" applyBorder="1" applyAlignment="1">
      <alignment horizontal="center" vertical="center" wrapText="1" shrinkToFit="1"/>
    </xf>
    <xf numFmtId="0" fontId="12" fillId="0" borderId="84" xfId="11" applyNumberFormat="1" applyFont="1" applyFill="1" applyBorder="1" applyAlignment="1">
      <alignment horizontal="center" vertical="center" wrapText="1" shrinkToFit="1"/>
    </xf>
    <xf numFmtId="0" fontId="12" fillId="0" borderId="24" xfId="11" applyNumberFormat="1" applyFont="1" applyFill="1" applyBorder="1" applyAlignment="1">
      <alignment horizontal="center" vertical="center" wrapText="1" shrinkToFit="1"/>
    </xf>
    <xf numFmtId="0" fontId="12" fillId="13" borderId="23" xfId="11" applyNumberFormat="1" applyFont="1" applyFill="1" applyBorder="1" applyAlignment="1">
      <alignment horizontal="center" vertical="center" wrapText="1" shrinkToFit="1"/>
    </xf>
    <xf numFmtId="0" fontId="12" fillId="13" borderId="84" xfId="11" applyNumberFormat="1" applyFont="1" applyFill="1" applyBorder="1" applyAlignment="1">
      <alignment horizontal="center" vertical="center" wrapText="1" shrinkToFit="1"/>
    </xf>
    <xf numFmtId="0" fontId="12" fillId="13" borderId="24" xfId="11" applyNumberFormat="1" applyFont="1" applyFill="1" applyBorder="1" applyAlignment="1">
      <alignment horizontal="center" vertical="center" wrapText="1" shrinkToFit="1"/>
    </xf>
    <xf numFmtId="0" fontId="11" fillId="5" borderId="77" xfId="11" applyFont="1" applyFill="1" applyBorder="1" applyAlignment="1">
      <alignment horizontal="center" vertical="center" wrapText="1"/>
    </xf>
    <xf numFmtId="0" fontId="11" fillId="5" borderId="78" xfId="11" applyFont="1" applyFill="1" applyBorder="1" applyAlignment="1">
      <alignment horizontal="center" vertical="center" wrapText="1"/>
    </xf>
    <xf numFmtId="0" fontId="11" fillId="5" borderId="21" xfId="11" applyFont="1" applyFill="1" applyBorder="1" applyAlignment="1">
      <alignment horizontal="center" vertical="center" wrapText="1"/>
    </xf>
    <xf numFmtId="0" fontId="11" fillId="5" borderId="73" xfId="11" applyFont="1" applyFill="1" applyBorder="1" applyAlignment="1">
      <alignment horizontal="center" vertical="center" wrapText="1"/>
    </xf>
    <xf numFmtId="0" fontId="12" fillId="0" borderId="84" xfId="11" applyNumberFormat="1" applyFont="1" applyFill="1" applyBorder="1" applyAlignment="1">
      <alignment horizontal="center" vertical="center" shrinkToFit="1"/>
    </xf>
    <xf numFmtId="0" fontId="12" fillId="0" borderId="24" xfId="11" applyNumberFormat="1" applyFont="1" applyFill="1" applyBorder="1" applyAlignment="1">
      <alignment horizontal="center" vertical="center" shrinkToFit="1"/>
    </xf>
    <xf numFmtId="44" fontId="12" fillId="13" borderId="8" xfId="22" applyFont="1" applyFill="1" applyBorder="1" applyAlignment="1">
      <alignment horizontal="center" vertical="center"/>
    </xf>
    <xf numFmtId="4" fontId="12" fillId="13" borderId="8" xfId="11" applyNumberFormat="1" applyFill="1" applyBorder="1" applyAlignment="1">
      <alignment horizontal="center" vertical="center"/>
    </xf>
    <xf numFmtId="4" fontId="12" fillId="13" borderId="8" xfId="11" applyNumberFormat="1" applyFont="1" applyFill="1" applyBorder="1" applyAlignment="1">
      <alignment horizontal="center" vertical="center"/>
    </xf>
    <xf numFmtId="39" fontId="12" fillId="13" borderId="8" xfId="11" applyNumberFormat="1" applyFont="1" applyFill="1" applyBorder="1" applyAlignment="1">
      <alignment horizontal="center" vertical="center"/>
    </xf>
    <xf numFmtId="0" fontId="12" fillId="13" borderId="7" xfId="11" applyFont="1" applyFill="1" applyBorder="1" applyAlignment="1">
      <alignment horizontal="center" vertical="center"/>
    </xf>
    <xf numFmtId="0" fontId="12" fillId="13" borderId="8" xfId="11" applyNumberFormat="1" applyFont="1" applyFill="1" applyBorder="1" applyAlignment="1">
      <alignment horizontal="center" vertical="center" wrapText="1" shrinkToFit="1"/>
    </xf>
    <xf numFmtId="0" fontId="12" fillId="13" borderId="11" xfId="11" applyNumberFormat="1" applyFont="1" applyFill="1" applyBorder="1" applyAlignment="1">
      <alignment horizontal="left" vertical="center" wrapText="1" shrinkToFit="1"/>
    </xf>
    <xf numFmtId="0" fontId="12" fillId="13" borderId="8" xfId="11" applyNumberFormat="1" applyFont="1" applyFill="1" applyBorder="1" applyAlignment="1">
      <alignment horizontal="center" vertical="center"/>
    </xf>
    <xf numFmtId="0" fontId="12" fillId="13" borderId="8" xfId="11" applyFont="1" applyFill="1" applyBorder="1" applyAlignment="1">
      <alignment horizontal="center" vertical="center"/>
    </xf>
    <xf numFmtId="2" fontId="12" fillId="13" borderId="8" xfId="11" applyNumberFormat="1" applyFont="1" applyFill="1" applyBorder="1" applyAlignment="1">
      <alignment horizontal="center" vertical="center"/>
    </xf>
    <xf numFmtId="2" fontId="11" fillId="5" borderId="21" xfId="11" applyNumberFormat="1" applyFont="1" applyFill="1" applyBorder="1" applyAlignment="1">
      <alignment horizontal="center" vertical="center" wrapText="1"/>
    </xf>
    <xf numFmtId="2" fontId="11" fillId="5" borderId="73" xfId="11" applyNumberFormat="1" applyFont="1" applyFill="1" applyBorder="1" applyAlignment="1">
      <alignment horizontal="center" vertical="center" wrapText="1"/>
    </xf>
    <xf numFmtId="2" fontId="45" fillId="5" borderId="21" xfId="11" applyNumberFormat="1" applyFont="1" applyFill="1" applyBorder="1" applyAlignment="1">
      <alignment horizontal="center" vertical="center" wrapText="1"/>
    </xf>
    <xf numFmtId="2" fontId="45" fillId="5" borderId="73" xfId="11" applyNumberFormat="1" applyFont="1" applyFill="1" applyBorder="1" applyAlignment="1">
      <alignment horizontal="center" vertical="center" wrapText="1"/>
    </xf>
    <xf numFmtId="44" fontId="45" fillId="5" borderId="21" xfId="22" applyFont="1" applyFill="1" applyBorder="1" applyAlignment="1">
      <alignment horizontal="center" vertical="center" wrapText="1"/>
    </xf>
    <xf numFmtId="44" fontId="45" fillId="5" borderId="73" xfId="22" applyFont="1" applyFill="1" applyBorder="1" applyAlignment="1">
      <alignment horizontal="center" vertical="center" wrapText="1"/>
    </xf>
    <xf numFmtId="44" fontId="11" fillId="5" borderId="21" xfId="22" applyFont="1" applyFill="1" applyBorder="1" applyAlignment="1">
      <alignment horizontal="center" vertical="center" wrapText="1"/>
    </xf>
    <xf numFmtId="44" fontId="11" fillId="5" borderId="73" xfId="22" applyFont="1" applyFill="1" applyBorder="1" applyAlignment="1">
      <alignment horizontal="center" vertical="center" wrapText="1"/>
    </xf>
    <xf numFmtId="0" fontId="11" fillId="5" borderId="79" xfId="11" applyFont="1" applyFill="1" applyBorder="1" applyAlignment="1">
      <alignment horizontal="center" vertical="center"/>
    </xf>
    <xf numFmtId="0" fontId="11" fillId="5" borderId="27" xfId="11" applyFont="1" applyFill="1" applyBorder="1" applyAlignment="1">
      <alignment horizontal="center" vertical="center"/>
    </xf>
    <xf numFmtId="0" fontId="11" fillId="5" borderId="80" xfId="11" applyFont="1" applyFill="1" applyBorder="1" applyAlignment="1">
      <alignment horizontal="center" vertical="center"/>
    </xf>
    <xf numFmtId="0" fontId="11" fillId="5" borderId="33" xfId="11" applyFont="1" applyFill="1" applyBorder="1" applyAlignment="1">
      <alignment horizontal="center" vertical="center"/>
    </xf>
    <xf numFmtId="0" fontId="11" fillId="5" borderId="81" xfId="11" applyFont="1" applyFill="1" applyBorder="1" applyAlignment="1">
      <alignment horizontal="center" vertical="center"/>
    </xf>
    <xf numFmtId="0" fontId="11" fillId="5" borderId="72" xfId="11" applyFont="1" applyFill="1" applyBorder="1" applyAlignment="1">
      <alignment horizontal="center" vertical="center"/>
    </xf>
    <xf numFmtId="0" fontId="12" fillId="0" borderId="24" xfId="11" applyFont="1" applyFill="1" applyBorder="1" applyAlignment="1">
      <alignment horizontal="center" vertical="center"/>
    </xf>
    <xf numFmtId="2" fontId="12" fillId="0" borderId="24" xfId="11" applyNumberFormat="1" applyFont="1" applyFill="1" applyBorder="1" applyAlignment="1">
      <alignment horizontal="center" vertical="center"/>
    </xf>
    <xf numFmtId="44" fontId="12" fillId="0" borderId="24" xfId="22" applyFont="1" applyFill="1" applyBorder="1" applyAlignment="1">
      <alignment horizontal="center" vertical="center"/>
    </xf>
    <xf numFmtId="4" fontId="12" fillId="0" borderId="24" xfId="11" applyNumberFormat="1" applyFont="1" applyFill="1" applyBorder="1" applyAlignment="1">
      <alignment horizontal="center" vertical="center"/>
    </xf>
    <xf numFmtId="0" fontId="42" fillId="0" borderId="0" xfId="12" applyFont="1" applyAlignment="1">
      <alignment horizontal="center" vertical="center" wrapText="1"/>
    </xf>
    <xf numFmtId="0" fontId="42" fillId="0" borderId="0" xfId="12" applyFont="1" applyAlignment="1">
      <alignment vertical="center" wrapText="1"/>
    </xf>
    <xf numFmtId="0" fontId="42" fillId="0" borderId="0" xfId="13" applyFont="1" applyAlignment="1">
      <alignment horizontal="center" vertical="center" wrapText="1"/>
    </xf>
    <xf numFmtId="0" fontId="42" fillId="0" borderId="0" xfId="13" applyFont="1" applyBorder="1" applyAlignment="1">
      <alignment horizontal="center" vertical="center" wrapText="1"/>
    </xf>
    <xf numFmtId="0" fontId="43" fillId="14" borderId="6" xfId="11" applyFont="1" applyFill="1" applyBorder="1" applyAlignment="1">
      <alignment horizontal="center" vertical="center"/>
    </xf>
    <xf numFmtId="0" fontId="43" fillId="14" borderId="13" xfId="11" applyFont="1" applyFill="1" applyBorder="1" applyAlignment="1">
      <alignment horizontal="center" vertical="center"/>
    </xf>
    <xf numFmtId="0" fontId="43" fillId="14" borderId="14" xfId="11" applyFont="1" applyFill="1" applyBorder="1" applyAlignment="1">
      <alignment horizontal="center" vertical="center"/>
    </xf>
    <xf numFmtId="0" fontId="11" fillId="5" borderId="6" xfId="11" applyFont="1" applyFill="1" applyBorder="1" applyAlignment="1">
      <alignment horizontal="center" vertical="center" wrapText="1"/>
    </xf>
    <xf numFmtId="0" fontId="11" fillId="5" borderId="14" xfId="11" applyFont="1" applyFill="1" applyBorder="1" applyAlignment="1">
      <alignment horizontal="center" vertical="center" wrapText="1"/>
    </xf>
    <xf numFmtId="0" fontId="11" fillId="5" borderId="6" xfId="11" applyFont="1" applyFill="1" applyBorder="1" applyAlignment="1">
      <alignment horizontal="center" vertical="center"/>
    </xf>
    <xf numFmtId="0" fontId="11" fillId="5" borderId="14" xfId="11" applyFont="1" applyFill="1" applyBorder="1" applyAlignment="1">
      <alignment horizontal="center" vertical="center"/>
    </xf>
    <xf numFmtId="0" fontId="12" fillId="13" borderId="11" xfId="11" applyNumberFormat="1" applyFont="1" applyFill="1" applyBorder="1" applyAlignment="1">
      <alignment horizontal="center" vertical="center" shrinkToFit="1"/>
    </xf>
    <xf numFmtId="0" fontId="12" fillId="0" borderId="88" xfId="11" applyFont="1" applyFill="1" applyBorder="1" applyAlignment="1">
      <alignment horizontal="center" vertical="center"/>
    </xf>
    <xf numFmtId="44" fontId="12" fillId="13" borderId="23" xfId="22" applyFont="1" applyFill="1" applyBorder="1" applyAlignment="1">
      <alignment horizontal="center" vertical="center"/>
    </xf>
    <xf numFmtId="0" fontId="12" fillId="13" borderId="23" xfId="11" applyFont="1" applyFill="1" applyBorder="1"/>
    <xf numFmtId="39" fontId="12" fillId="13" borderId="23" xfId="11" applyNumberFormat="1" applyFont="1" applyFill="1" applyBorder="1" applyAlignment="1">
      <alignment horizontal="center" vertical="center"/>
    </xf>
    <xf numFmtId="0" fontId="12" fillId="13" borderId="23" xfId="11" applyNumberFormat="1" applyFont="1" applyFill="1" applyBorder="1" applyAlignment="1">
      <alignment horizontal="center" vertical="center" shrinkToFit="1"/>
    </xf>
    <xf numFmtId="0" fontId="12" fillId="13" borderId="23" xfId="11" applyFont="1" applyFill="1" applyBorder="1" applyAlignment="1">
      <alignment horizontal="center" vertical="center"/>
    </xf>
    <xf numFmtId="2" fontId="12" fillId="13" borderId="23" xfId="11" applyNumberFormat="1" applyFont="1" applyFill="1" applyBorder="1" applyAlignment="1">
      <alignment horizontal="center" vertical="center"/>
    </xf>
    <xf numFmtId="39" fontId="11" fillId="0" borderId="85" xfId="0" applyNumberFormat="1" applyFont="1" applyFill="1" applyBorder="1" applyAlignment="1">
      <alignment horizontal="right" vertical="center"/>
    </xf>
    <xf numFmtId="39" fontId="11" fillId="0" borderId="16" xfId="0" applyNumberFormat="1" applyFont="1" applyFill="1" applyBorder="1" applyAlignment="1">
      <alignment horizontal="right" vertical="center"/>
    </xf>
    <xf numFmtId="39" fontId="11" fillId="0" borderId="12" xfId="11" applyNumberFormat="1" applyFont="1" applyFill="1" applyBorder="1" applyAlignment="1">
      <alignment horizontal="center" vertical="center"/>
    </xf>
    <xf numFmtId="39" fontId="11" fillId="0" borderId="82" xfId="11" applyNumberFormat="1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justify" vertical="center" wrapText="1" shrinkToFit="1"/>
    </xf>
    <xf numFmtId="0" fontId="12" fillId="0" borderId="11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4" fontId="12" fillId="0" borderId="11" xfId="0" applyNumberFormat="1" applyFont="1" applyFill="1" applyBorder="1" applyAlignment="1">
      <alignment horizontal="center" vertical="center"/>
    </xf>
    <xf numFmtId="0" fontId="12" fillId="0" borderId="11" xfId="0" applyFont="1" applyFill="1" applyBorder="1"/>
    <xf numFmtId="39" fontId="11" fillId="13" borderId="82" xfId="11" applyNumberFormat="1" applyFont="1" applyFill="1" applyBorder="1" applyAlignment="1">
      <alignment horizontal="center" vertical="center"/>
    </xf>
    <xf numFmtId="0" fontId="44" fillId="0" borderId="0" xfId="3" applyFont="1" applyAlignment="1">
      <alignment horizontal="center" vertical="center" wrapText="1"/>
    </xf>
    <xf numFmtId="0" fontId="44" fillId="0" borderId="0" xfId="6" applyFont="1" applyAlignment="1">
      <alignment horizontal="center" vertical="center" wrapText="1"/>
    </xf>
    <xf numFmtId="0" fontId="26" fillId="14" borderId="4" xfId="0" applyFont="1" applyFill="1" applyBorder="1" applyAlignment="1">
      <alignment horizontal="center" vertical="center"/>
    </xf>
    <xf numFmtId="0" fontId="26" fillId="14" borderId="2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right" vertical="center"/>
    </xf>
    <xf numFmtId="39" fontId="11" fillId="0" borderId="20" xfId="0" applyNumberFormat="1" applyFont="1" applyFill="1" applyBorder="1" applyAlignment="1">
      <alignment horizontal="right" vertical="center"/>
    </xf>
    <xf numFmtId="39" fontId="11" fillId="0" borderId="0" xfId="0" applyNumberFormat="1" applyFont="1" applyFill="1" applyBorder="1" applyAlignment="1">
      <alignment horizontal="right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1" xfId="0" applyFont="1" applyFill="1" applyBorder="1" applyAlignment="1">
      <alignment horizontal="center" vertical="center" wrapText="1"/>
    </xf>
    <xf numFmtId="0" fontId="11" fillId="5" borderId="22" xfId="0" applyFont="1" applyFill="1" applyBorder="1" applyAlignment="1">
      <alignment horizontal="center" vertical="center" wrapText="1"/>
    </xf>
    <xf numFmtId="0" fontId="49" fillId="0" borderId="11" xfId="0" applyNumberFormat="1" applyFont="1" applyFill="1" applyBorder="1" applyAlignment="1">
      <alignment horizontal="justify" vertical="center" wrapText="1" shrinkToFit="1"/>
    </xf>
    <xf numFmtId="0" fontId="12" fillId="0" borderId="8" xfId="0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justify" vertical="center" wrapText="1" shrinkToFit="1"/>
    </xf>
    <xf numFmtId="0" fontId="12" fillId="0" borderId="8" xfId="0" applyNumberFormat="1" applyFont="1" applyFill="1" applyBorder="1" applyAlignment="1">
      <alignment horizontal="center" vertical="center"/>
    </xf>
    <xf numFmtId="4" fontId="12" fillId="0" borderId="8" xfId="0" applyNumberFormat="1" applyFont="1" applyFill="1" applyBorder="1" applyAlignment="1">
      <alignment horizontal="center" vertical="center"/>
    </xf>
    <xf numFmtId="39" fontId="11" fillId="0" borderId="86" xfId="11" applyNumberFormat="1" applyFont="1" applyFill="1" applyBorder="1" applyAlignment="1">
      <alignment horizontal="center" vertical="center"/>
    </xf>
    <xf numFmtId="39" fontId="11" fillId="0" borderId="87" xfId="1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23" xfId="0" applyNumberFormat="1" applyFont="1" applyFill="1" applyBorder="1" applyAlignment="1">
      <alignment horizontal="center" vertical="center" wrapText="1" shrinkToFit="1"/>
    </xf>
    <xf numFmtId="0" fontId="12" fillId="0" borderId="84" xfId="0" applyNumberFormat="1" applyFont="1" applyFill="1" applyBorder="1" applyAlignment="1">
      <alignment horizontal="center" vertical="center" wrapText="1" shrinkToFit="1"/>
    </xf>
    <xf numFmtId="0" fontId="12" fillId="0" borderId="24" xfId="0" applyNumberFormat="1" applyFont="1" applyFill="1" applyBorder="1" applyAlignment="1">
      <alignment horizontal="center" vertical="center" wrapText="1" shrinkToFit="1"/>
    </xf>
    <xf numFmtId="0" fontId="37" fillId="0" borderId="0" xfId="2" applyFont="1" applyAlignment="1">
      <alignment horizontal="center" vertical="center" wrapText="1"/>
    </xf>
    <xf numFmtId="0" fontId="37" fillId="0" borderId="0" xfId="2" applyFont="1" applyAlignment="1">
      <alignment vertical="center" wrapText="1"/>
    </xf>
    <xf numFmtId="0" fontId="37" fillId="0" borderId="0" xfId="5" applyFont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0" fontId="36" fillId="14" borderId="25" xfId="0" applyFont="1" applyFill="1" applyBorder="1" applyAlignment="1">
      <alignment horizontal="center" vertical="center"/>
    </xf>
    <xf numFmtId="0" fontId="12" fillId="0" borderId="23" xfId="0" applyNumberFormat="1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4" fontId="12" fillId="0" borderId="23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left" vertical="center" wrapText="1" shrinkToFit="1"/>
    </xf>
    <xf numFmtId="0" fontId="11" fillId="5" borderId="11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24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42" fillId="0" borderId="0" xfId="1" applyFont="1" applyAlignment="1">
      <alignment horizontal="center" vertical="center" wrapText="1"/>
    </xf>
    <xf numFmtId="0" fontId="36" fillId="6" borderId="11" xfId="0" applyFont="1" applyFill="1" applyBorder="1" applyAlignment="1">
      <alignment horizontal="center" vertical="center"/>
    </xf>
    <xf numFmtId="0" fontId="53" fillId="0" borderId="16" xfId="2" applyFont="1" applyBorder="1" applyAlignment="1">
      <alignment horizontal="center" vertical="center" wrapText="1"/>
    </xf>
    <xf numFmtId="0" fontId="53" fillId="0" borderId="0" xfId="2" applyFont="1" applyAlignment="1">
      <alignment horizontal="center" vertical="center" wrapText="1"/>
    </xf>
    <xf numFmtId="0" fontId="34" fillId="11" borderId="67" xfId="0" applyFont="1" applyFill="1" applyBorder="1" applyAlignment="1">
      <alignment horizontal="center"/>
    </xf>
    <xf numFmtId="0" fontId="35" fillId="0" borderId="0" xfId="0" applyFont="1" applyBorder="1"/>
    <xf numFmtId="0" fontId="35" fillId="0" borderId="68" xfId="0" applyFont="1" applyBorder="1"/>
    <xf numFmtId="0" fontId="35" fillId="0" borderId="67" xfId="0" applyFont="1" applyBorder="1"/>
    <xf numFmtId="4" fontId="12" fillId="0" borderId="23" xfId="0" applyNumberFormat="1" applyFont="1" applyFill="1" applyBorder="1" applyAlignment="1">
      <alignment horizontal="center" vertical="center" wrapText="1"/>
    </xf>
    <xf numFmtId="4" fontId="12" fillId="0" borderId="24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84" xfId="0" applyBorder="1" applyAlignment="1">
      <alignment horizontal="center"/>
    </xf>
    <xf numFmtId="4" fontId="12" fillId="0" borderId="84" xfId="0" applyNumberFormat="1" applyFont="1" applyFill="1" applyBorder="1" applyAlignment="1">
      <alignment horizontal="center" vertical="center" wrapText="1"/>
    </xf>
    <xf numFmtId="0" fontId="44" fillId="0" borderId="0" xfId="1" applyFont="1" applyAlignment="1">
      <alignment horizontal="center" vertical="center" wrapText="1"/>
    </xf>
    <xf numFmtId="0" fontId="26" fillId="6" borderId="11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2" borderId="75" xfId="0" applyFont="1" applyFill="1" applyBorder="1" applyAlignment="1">
      <alignment horizontal="center" vertical="center" wrapText="1"/>
    </xf>
    <xf numFmtId="0" fontId="11" fillId="2" borderId="76" xfId="0" applyFont="1" applyFill="1" applyBorder="1" applyAlignment="1">
      <alignment horizontal="center" vertical="center" wrapText="1"/>
    </xf>
    <xf numFmtId="0" fontId="11" fillId="4" borderId="75" xfId="0" applyFont="1" applyFill="1" applyBorder="1" applyAlignment="1">
      <alignment horizontal="center" vertical="center"/>
    </xf>
    <xf numFmtId="0" fontId="11" fillId="4" borderId="76" xfId="0" applyFont="1" applyFill="1" applyBorder="1" applyAlignment="1">
      <alignment horizontal="center" vertical="center"/>
    </xf>
    <xf numFmtId="0" fontId="43" fillId="6" borderId="0" xfId="0" applyFont="1" applyFill="1" applyBorder="1" applyAlignment="1">
      <alignment horizontal="center" vertical="center"/>
    </xf>
    <xf numFmtId="0" fontId="42" fillId="0" borderId="0" xfId="2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0" fillId="0" borderId="0" xfId="0" applyFont="1" applyAlignment="1"/>
    <xf numFmtId="0" fontId="28" fillId="0" borderId="0" xfId="0" applyFont="1" applyAlignment="1">
      <alignment horizontal="center" vertical="center"/>
    </xf>
    <xf numFmtId="0" fontId="25" fillId="9" borderId="47" xfId="0" applyFont="1" applyFill="1" applyBorder="1" applyAlignment="1">
      <alignment horizontal="left" vertical="center"/>
    </xf>
    <xf numFmtId="0" fontId="24" fillId="0" borderId="48" xfId="0" applyFont="1" applyBorder="1"/>
    <xf numFmtId="0" fontId="25" fillId="9" borderId="51" xfId="0" applyFont="1" applyFill="1" applyBorder="1" applyAlignment="1">
      <alignment horizontal="left" vertical="center"/>
    </xf>
    <xf numFmtId="0" fontId="24" fillId="0" borderId="52" xfId="0" applyFont="1" applyBorder="1"/>
    <xf numFmtId="0" fontId="27" fillId="0" borderId="51" xfId="0" applyFont="1" applyBorder="1" applyAlignment="1">
      <alignment horizontal="left" vertical="center"/>
    </xf>
    <xf numFmtId="10" fontId="25" fillId="0" borderId="55" xfId="0" applyNumberFormat="1" applyFont="1" applyBorder="1" applyAlignment="1">
      <alignment horizontal="center" vertical="center"/>
    </xf>
    <xf numFmtId="0" fontId="24" fillId="0" borderId="56" xfId="0" applyFont="1" applyBorder="1"/>
    <xf numFmtId="0" fontId="24" fillId="0" borderId="57" xfId="0" applyFont="1" applyBorder="1"/>
    <xf numFmtId="0" fontId="27" fillId="8" borderId="58" xfId="0" applyFont="1" applyFill="1" applyBorder="1" applyAlignment="1">
      <alignment horizontal="center" vertical="center"/>
    </xf>
    <xf numFmtId="0" fontId="24" fillId="0" borderId="58" xfId="0" applyFont="1" applyBorder="1"/>
    <xf numFmtId="0" fontId="11" fillId="0" borderId="60" xfId="0" applyFont="1" applyBorder="1" applyAlignment="1">
      <alignment horizontal="right" vertical="center"/>
    </xf>
    <xf numFmtId="0" fontId="24" fillId="0" borderId="61" xfId="0" applyFont="1" applyBorder="1"/>
    <xf numFmtId="0" fontId="24" fillId="0" borderId="62" xfId="0" applyFont="1" applyBorder="1"/>
    <xf numFmtId="0" fontId="11" fillId="8" borderId="44" xfId="0" applyFont="1" applyFill="1" applyBorder="1" applyAlignment="1">
      <alignment horizontal="center" vertical="center"/>
    </xf>
    <xf numFmtId="0" fontId="24" fillId="0" borderId="45" xfId="0" applyFont="1" applyBorder="1"/>
    <xf numFmtId="0" fontId="13" fillId="7" borderId="64" xfId="0" applyFont="1" applyFill="1" applyBorder="1" applyAlignment="1">
      <alignment horizontal="center" vertical="center"/>
    </xf>
    <xf numFmtId="0" fontId="24" fillId="0" borderId="65" xfId="0" applyFont="1" applyBorder="1"/>
    <xf numFmtId="0" fontId="23" fillId="0" borderId="29" xfId="0" applyFont="1" applyBorder="1" applyAlignment="1">
      <alignment horizontal="center" vertical="center" wrapText="1"/>
    </xf>
    <xf numFmtId="0" fontId="24" fillId="0" borderId="30" xfId="0" applyFont="1" applyBorder="1"/>
    <xf numFmtId="0" fontId="24" fillId="0" borderId="31" xfId="0" applyFont="1" applyBorder="1"/>
    <xf numFmtId="0" fontId="25" fillId="0" borderId="33" xfId="0" applyFont="1" applyBorder="1" applyAlignment="1">
      <alignment horizontal="left" vertical="center" wrapText="1"/>
    </xf>
    <xf numFmtId="0" fontId="24" fillId="0" borderId="34" xfId="0" applyFont="1" applyBorder="1"/>
    <xf numFmtId="0" fontId="13" fillId="0" borderId="3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26" fillId="7" borderId="39" xfId="0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center" vertical="center"/>
    </xf>
    <xf numFmtId="0" fontId="26" fillId="7" borderId="40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24" fillId="0" borderId="11" xfId="0" applyFont="1" applyBorder="1"/>
    <xf numFmtId="0" fontId="13" fillId="7" borderId="41" xfId="0" applyFont="1" applyFill="1" applyBorder="1" applyAlignment="1">
      <alignment horizontal="center" vertical="center"/>
    </xf>
    <xf numFmtId="0" fontId="24" fillId="0" borderId="42" xfId="0" applyFont="1" applyBorder="1"/>
    <xf numFmtId="0" fontId="24" fillId="0" borderId="43" xfId="0" applyFont="1" applyBorder="1"/>
    <xf numFmtId="0" fontId="12" fillId="13" borderId="8" xfId="11" applyNumberFormat="1" applyFont="1" applyFill="1" applyBorder="1" applyAlignment="1">
      <alignment horizontal="justify" vertical="center" wrapText="1" shrinkToFit="1"/>
    </xf>
    <xf numFmtId="0" fontId="12" fillId="13" borderId="11" xfId="11" applyNumberFormat="1" applyFont="1" applyFill="1" applyBorder="1" applyAlignment="1">
      <alignment horizontal="justify" vertical="center" wrapText="1" shrinkToFit="1"/>
    </xf>
    <xf numFmtId="44" fontId="12" fillId="13" borderId="24" xfId="22" applyFont="1" applyFill="1" applyBorder="1" applyAlignment="1">
      <alignment horizontal="center" vertical="center"/>
    </xf>
    <xf numFmtId="0" fontId="43" fillId="16" borderId="11" xfId="11" applyFont="1" applyFill="1" applyBorder="1" applyAlignment="1">
      <alignment horizontal="center" vertical="center"/>
    </xf>
    <xf numFmtId="39" fontId="12" fillId="13" borderId="24" xfId="11" applyNumberFormat="1" applyFont="1" applyFill="1" applyBorder="1" applyAlignment="1">
      <alignment horizontal="center" vertical="center"/>
    </xf>
    <xf numFmtId="39" fontId="11" fillId="13" borderId="24" xfId="11" applyNumberFormat="1" applyFont="1" applyFill="1" applyBorder="1" applyAlignment="1">
      <alignment horizontal="center" vertical="center"/>
    </xf>
    <xf numFmtId="39" fontId="11" fillId="13" borderId="11" xfId="11" applyNumberFormat="1" applyFont="1" applyFill="1" applyBorder="1" applyAlignment="1">
      <alignment horizontal="center" vertical="center"/>
    </xf>
    <xf numFmtId="0" fontId="12" fillId="13" borderId="88" xfId="11" applyFont="1" applyFill="1" applyBorder="1" applyAlignment="1">
      <alignment horizontal="center" vertical="center"/>
    </xf>
    <xf numFmtId="0" fontId="12" fillId="13" borderId="23" xfId="11" applyNumberFormat="1" applyFont="1" applyFill="1" applyBorder="1" applyAlignment="1">
      <alignment horizontal="justify" vertical="center" wrapText="1" shrinkToFit="1"/>
    </xf>
    <xf numFmtId="0" fontId="12" fillId="13" borderId="84" xfId="11" applyNumberFormat="1" applyFont="1" applyFill="1" applyBorder="1" applyAlignment="1">
      <alignment horizontal="justify" vertical="center" wrapText="1" shrinkToFit="1"/>
    </xf>
    <xf numFmtId="0" fontId="12" fillId="13" borderId="24" xfId="11" applyNumberFormat="1" applyFont="1" applyFill="1" applyBorder="1" applyAlignment="1">
      <alignment horizontal="justify" vertical="center" wrapText="1" shrinkToFit="1"/>
    </xf>
    <xf numFmtId="0" fontId="12" fillId="13" borderId="24" xfId="11" applyFont="1" applyFill="1" applyBorder="1" applyAlignment="1">
      <alignment horizontal="center" vertical="center"/>
    </xf>
    <xf numFmtId="2" fontId="12" fillId="13" borderId="24" xfId="11" applyNumberFormat="1" applyFont="1" applyFill="1" applyBorder="1" applyAlignment="1">
      <alignment horizontal="center" vertical="center"/>
    </xf>
    <xf numFmtId="39" fontId="11" fillId="13" borderId="87" xfId="11" applyNumberFormat="1" applyFont="1" applyFill="1" applyBorder="1" applyAlignment="1">
      <alignment horizontal="center" vertical="center"/>
    </xf>
    <xf numFmtId="0" fontId="12" fillId="0" borderId="23" xfId="11" applyNumberFormat="1" applyFont="1" applyFill="1" applyBorder="1" applyAlignment="1">
      <alignment horizontal="justify" vertical="center" wrapText="1" shrinkToFit="1"/>
    </xf>
    <xf numFmtId="0" fontId="12" fillId="0" borderId="84" xfId="11" applyNumberFormat="1" applyFont="1" applyFill="1" applyBorder="1" applyAlignment="1">
      <alignment horizontal="justify" vertical="center" shrinkToFit="1"/>
    </xf>
    <xf numFmtId="0" fontId="12" fillId="0" borderId="24" xfId="11" applyNumberFormat="1" applyFont="1" applyFill="1" applyBorder="1" applyAlignment="1">
      <alignment horizontal="justify" vertical="center" shrinkToFit="1"/>
    </xf>
    <xf numFmtId="0" fontId="12" fillId="0" borderId="84" xfId="11" applyNumberFormat="1" applyFont="1" applyFill="1" applyBorder="1" applyAlignment="1">
      <alignment horizontal="justify" vertical="center" wrapText="1" shrinkToFit="1"/>
    </xf>
    <xf numFmtId="0" fontId="12" fillId="0" borderId="24" xfId="11" applyNumberFormat="1" applyFont="1" applyFill="1" applyBorder="1" applyAlignment="1">
      <alignment horizontal="justify" vertical="center" wrapText="1" shrinkToFit="1"/>
    </xf>
    <xf numFmtId="0" fontId="12" fillId="0" borderId="11" xfId="11" applyNumberFormat="1" applyFont="1" applyFill="1" applyBorder="1" applyAlignment="1">
      <alignment horizontal="justify" vertical="center" wrapText="1" shrinkToFit="1"/>
    </xf>
    <xf numFmtId="0" fontId="12" fillId="0" borderId="11" xfId="11" applyNumberFormat="1" applyFont="1" applyFill="1" applyBorder="1" applyAlignment="1">
      <alignment horizontal="justify" vertical="center" shrinkToFit="1"/>
    </xf>
    <xf numFmtId="39" fontId="12" fillId="0" borderId="26" xfId="11" applyNumberFormat="1" applyFont="1" applyFill="1" applyBorder="1" applyAlignment="1">
      <alignment horizontal="center" vertical="center"/>
    </xf>
    <xf numFmtId="0" fontId="12" fillId="0" borderId="26" xfId="11" applyFont="1" applyFill="1" applyBorder="1"/>
    <xf numFmtId="0" fontId="12" fillId="13" borderId="11" xfId="11" applyNumberFormat="1" applyFont="1" applyFill="1" applyBorder="1" applyAlignment="1">
      <alignment horizontal="justify" vertical="center" shrinkToFit="1"/>
    </xf>
    <xf numFmtId="0" fontId="12" fillId="13" borderId="26" xfId="11" applyNumberFormat="1" applyFont="1" applyFill="1" applyBorder="1" applyAlignment="1">
      <alignment horizontal="justify" vertical="center" shrinkToFit="1"/>
    </xf>
    <xf numFmtId="0" fontId="12" fillId="13" borderId="26" xfId="11" applyFont="1" applyFill="1" applyBorder="1" applyAlignment="1">
      <alignment horizontal="center" vertical="center"/>
    </xf>
    <xf numFmtId="2" fontId="12" fillId="13" borderId="26" xfId="11" applyNumberFormat="1" applyFont="1" applyFill="1" applyBorder="1" applyAlignment="1">
      <alignment horizontal="center" vertical="center"/>
    </xf>
    <xf numFmtId="44" fontId="12" fillId="13" borderId="26" xfId="22" applyFont="1" applyFill="1" applyBorder="1" applyAlignment="1">
      <alignment horizontal="center" vertical="center"/>
    </xf>
    <xf numFmtId="44" fontId="12" fillId="0" borderId="26" xfId="22" applyFont="1" applyFill="1" applyBorder="1" applyAlignment="1">
      <alignment horizontal="center" vertical="center"/>
    </xf>
    <xf numFmtId="0" fontId="12" fillId="0" borderId="26" xfId="11" applyNumberFormat="1" applyFont="1" applyFill="1" applyBorder="1" applyAlignment="1">
      <alignment horizontal="justify" vertical="center" shrinkToFit="1"/>
    </xf>
    <xf numFmtId="0" fontId="12" fillId="0" borderId="26" xfId="11" applyFont="1" applyFill="1" applyBorder="1" applyAlignment="1">
      <alignment horizontal="center" vertical="center"/>
    </xf>
    <xf numFmtId="2" fontId="12" fillId="0" borderId="26" xfId="11" applyNumberFormat="1" applyFont="1" applyFill="1" applyBorder="1" applyAlignment="1">
      <alignment horizontal="center" vertical="center"/>
    </xf>
    <xf numFmtId="0" fontId="12" fillId="13" borderId="26" xfId="11" applyFont="1" applyFill="1" applyBorder="1"/>
    <xf numFmtId="39" fontId="12" fillId="13" borderId="26" xfId="11" applyNumberFormat="1" applyFont="1" applyFill="1" applyBorder="1" applyAlignment="1">
      <alignment horizontal="center" vertical="center"/>
    </xf>
    <xf numFmtId="4" fontId="12" fillId="13" borderId="24" xfId="11" applyNumberFormat="1" applyFill="1" applyBorder="1" applyAlignment="1">
      <alignment horizontal="center" vertical="center"/>
    </xf>
    <xf numFmtId="4" fontId="12" fillId="13" borderId="24" xfId="11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43" fillId="2" borderId="75" xfId="11" applyFont="1" applyFill="1" applyBorder="1" applyAlignment="1">
      <alignment horizontal="center" vertical="center"/>
    </xf>
    <xf numFmtId="0" fontId="43" fillId="2" borderId="76" xfId="11" applyFont="1" applyFill="1" applyBorder="1" applyAlignment="1">
      <alignment horizontal="center" vertical="center"/>
    </xf>
    <xf numFmtId="0" fontId="43" fillId="2" borderId="28" xfId="1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44" fontId="12" fillId="15" borderId="11" xfId="22" applyFont="1" applyFill="1" applyBorder="1" applyAlignment="1">
      <alignment horizontal="center" vertical="center"/>
    </xf>
    <xf numFmtId="4" fontId="12" fillId="15" borderId="11" xfId="11" applyNumberFormat="1" applyFont="1" applyFill="1" applyBorder="1" applyAlignment="1">
      <alignment horizontal="center" vertical="center"/>
    </xf>
    <xf numFmtId="0" fontId="12" fillId="15" borderId="11" xfId="11" applyFont="1" applyFill="1" applyBorder="1"/>
    <xf numFmtId="39" fontId="12" fillId="15" borderId="11" xfId="11" applyNumberFormat="1" applyFont="1" applyFill="1" applyBorder="1" applyAlignment="1">
      <alignment horizontal="center" vertical="center"/>
    </xf>
    <xf numFmtId="0" fontId="12" fillId="15" borderId="23" xfId="11" applyNumberFormat="1" applyFont="1" applyFill="1" applyBorder="1" applyAlignment="1">
      <alignment horizontal="justify" vertical="center" wrapText="1" shrinkToFit="1"/>
    </xf>
    <xf numFmtId="0" fontId="12" fillId="15" borderId="84" xfId="11" applyNumberFormat="1" applyFont="1" applyFill="1" applyBorder="1" applyAlignment="1">
      <alignment horizontal="justify" vertical="center" wrapText="1" shrinkToFit="1"/>
    </xf>
    <xf numFmtId="0" fontId="12" fillId="15" borderId="24" xfId="11" applyNumberFormat="1" applyFont="1" applyFill="1" applyBorder="1" applyAlignment="1">
      <alignment horizontal="justify" vertical="center" wrapText="1" shrinkToFit="1"/>
    </xf>
    <xf numFmtId="0" fontId="12" fillId="15" borderId="11" xfId="11" applyNumberFormat="1" applyFont="1" applyFill="1" applyBorder="1" applyAlignment="1">
      <alignment horizontal="center" vertical="center"/>
    </xf>
    <xf numFmtId="0" fontId="12" fillId="15" borderId="11" xfId="11" applyFont="1" applyFill="1" applyBorder="1" applyAlignment="1">
      <alignment horizontal="center" vertical="center"/>
    </xf>
    <xf numFmtId="2" fontId="12" fillId="15" borderId="11" xfId="11" applyNumberFormat="1" applyFont="1" applyFill="1" applyBorder="1" applyAlignment="1">
      <alignment horizontal="center" vertical="center"/>
    </xf>
  </cellXfs>
  <cellStyles count="543">
    <cellStyle name="Hyperlink 2" xfId="179"/>
    <cellStyle name="Hyperlink 3" xfId="183"/>
    <cellStyle name="Moeda 2" xfId="22"/>
    <cellStyle name="Moeda 3" xfId="8"/>
    <cellStyle name="Moeda 3 10" xfId="362"/>
    <cellStyle name="Moeda 3 11" xfId="533"/>
    <cellStyle name="Moeda 3 2" xfId="14"/>
    <cellStyle name="Moeda 3 2 10" xfId="536"/>
    <cellStyle name="Moeda 3 2 2" xfId="40"/>
    <cellStyle name="Moeda 3 2 2 2" xfId="118"/>
    <cellStyle name="Moeda 3 2 2 2 2" xfId="294"/>
    <cellStyle name="Moeda 3 2 2 2 3" xfId="465"/>
    <cellStyle name="Moeda 3 2 2 3" xfId="217"/>
    <cellStyle name="Moeda 3 2 2 4" xfId="387"/>
    <cellStyle name="Moeda 3 2 3" xfId="55"/>
    <cellStyle name="Moeda 3 2 3 2" xfId="133"/>
    <cellStyle name="Moeda 3 2 3 2 2" xfId="309"/>
    <cellStyle name="Moeda 3 2 3 2 3" xfId="480"/>
    <cellStyle name="Moeda 3 2 3 3" xfId="232"/>
    <cellStyle name="Moeda 3 2 3 4" xfId="402"/>
    <cellStyle name="Moeda 3 2 4" xfId="72"/>
    <cellStyle name="Moeda 3 2 4 2" xfId="150"/>
    <cellStyle name="Moeda 3 2 4 2 2" xfId="326"/>
    <cellStyle name="Moeda 3 2 4 2 3" xfId="497"/>
    <cellStyle name="Moeda 3 2 4 3" xfId="249"/>
    <cellStyle name="Moeda 3 2 4 4" xfId="419"/>
    <cellStyle name="Moeda 3 2 5" xfId="87"/>
    <cellStyle name="Moeda 3 2 5 2" xfId="165"/>
    <cellStyle name="Moeda 3 2 5 2 2" xfId="341"/>
    <cellStyle name="Moeda 3 2 5 2 3" xfId="512"/>
    <cellStyle name="Moeda 3 2 5 3" xfId="264"/>
    <cellStyle name="Moeda 3 2 5 4" xfId="434"/>
    <cellStyle name="Moeda 3 2 6" xfId="103"/>
    <cellStyle name="Moeda 3 2 6 2" xfId="279"/>
    <cellStyle name="Moeda 3 2 6 3" xfId="450"/>
    <cellStyle name="Moeda 3 2 7" xfId="25"/>
    <cellStyle name="Moeda 3 2 7 2" xfId="202"/>
    <cellStyle name="Moeda 3 2 7 3" xfId="372"/>
    <cellStyle name="Moeda 3 2 8" xfId="195"/>
    <cellStyle name="Moeda 3 2 9" xfId="365"/>
    <cellStyle name="Moeda 3 3" xfId="39"/>
    <cellStyle name="Moeda 3 3 2" xfId="117"/>
    <cellStyle name="Moeda 3 3 2 2" xfId="293"/>
    <cellStyle name="Moeda 3 3 2 3" xfId="464"/>
    <cellStyle name="Moeda 3 3 3" xfId="216"/>
    <cellStyle name="Moeda 3 3 4" xfId="386"/>
    <cellStyle name="Moeda 3 4" xfId="54"/>
    <cellStyle name="Moeda 3 4 2" xfId="132"/>
    <cellStyle name="Moeda 3 4 2 2" xfId="308"/>
    <cellStyle name="Moeda 3 4 2 3" xfId="479"/>
    <cellStyle name="Moeda 3 4 3" xfId="231"/>
    <cellStyle name="Moeda 3 4 4" xfId="401"/>
    <cellStyle name="Moeda 3 5" xfId="71"/>
    <cellStyle name="Moeda 3 5 2" xfId="149"/>
    <cellStyle name="Moeda 3 5 2 2" xfId="325"/>
    <cellStyle name="Moeda 3 5 2 3" xfId="496"/>
    <cellStyle name="Moeda 3 5 3" xfId="248"/>
    <cellStyle name="Moeda 3 5 4" xfId="418"/>
    <cellStyle name="Moeda 3 6" xfId="86"/>
    <cellStyle name="Moeda 3 6 2" xfId="164"/>
    <cellStyle name="Moeda 3 6 2 2" xfId="340"/>
    <cellStyle name="Moeda 3 6 2 3" xfId="511"/>
    <cellStyle name="Moeda 3 6 3" xfId="263"/>
    <cellStyle name="Moeda 3 6 4" xfId="433"/>
    <cellStyle name="Moeda 3 7" xfId="102"/>
    <cellStyle name="Moeda 3 7 2" xfId="278"/>
    <cellStyle name="Moeda 3 7 3" xfId="449"/>
    <cellStyle name="Moeda 3 8" xfId="24"/>
    <cellStyle name="Moeda 3 8 2" xfId="201"/>
    <cellStyle name="Moeda 3 8 3" xfId="371"/>
    <cellStyle name="Moeda 3 9" xfId="192"/>
    <cellStyle name="Normal" xfId="0" builtinId="0"/>
    <cellStyle name="Normal 10" xfId="11"/>
    <cellStyle name="Normal 11" xfId="69"/>
    <cellStyle name="Normal 11 2" xfId="147"/>
    <cellStyle name="Normal 11 2 2" xfId="323"/>
    <cellStyle name="Normal 11 2 3" xfId="494"/>
    <cellStyle name="Normal 11 3" xfId="246"/>
    <cellStyle name="Normal 11 4" xfId="416"/>
    <cellStyle name="Normal 12" xfId="70"/>
    <cellStyle name="Normal 12 2" xfId="148"/>
    <cellStyle name="Normal 12 2 2" xfId="324"/>
    <cellStyle name="Normal 12 2 3" xfId="495"/>
    <cellStyle name="Normal 12 3" xfId="247"/>
    <cellStyle name="Normal 12 4" xfId="417"/>
    <cellStyle name="Normal 2" xfId="1"/>
    <cellStyle name="Normal 2 2" xfId="12"/>
    <cellStyle name="Normal 2 2 10" xfId="534"/>
    <cellStyle name="Normal 2 2 2" xfId="41"/>
    <cellStyle name="Normal 2 2 2 2" xfId="119"/>
    <cellStyle name="Normal 2 2 2 2 2" xfId="295"/>
    <cellStyle name="Normal 2 2 2 2 3" xfId="466"/>
    <cellStyle name="Normal 2 2 2 3" xfId="218"/>
    <cellStyle name="Normal 2 2 2 4" xfId="388"/>
    <cellStyle name="Normal 2 2 3" xfId="56"/>
    <cellStyle name="Normal 2 2 3 2" xfId="134"/>
    <cellStyle name="Normal 2 2 3 2 2" xfId="310"/>
    <cellStyle name="Normal 2 2 3 2 3" xfId="481"/>
    <cellStyle name="Normal 2 2 3 3" xfId="233"/>
    <cellStyle name="Normal 2 2 3 4" xfId="403"/>
    <cellStyle name="Normal 2 2 4" xfId="73"/>
    <cellStyle name="Normal 2 2 4 2" xfId="151"/>
    <cellStyle name="Normal 2 2 4 2 2" xfId="327"/>
    <cellStyle name="Normal 2 2 4 2 3" xfId="498"/>
    <cellStyle name="Normal 2 2 4 3" xfId="250"/>
    <cellStyle name="Normal 2 2 4 4" xfId="420"/>
    <cellStyle name="Normal 2 2 5" xfId="88"/>
    <cellStyle name="Normal 2 2 5 2" xfId="166"/>
    <cellStyle name="Normal 2 2 5 2 2" xfId="342"/>
    <cellStyle name="Normal 2 2 5 2 3" xfId="513"/>
    <cellStyle name="Normal 2 2 5 3" xfId="265"/>
    <cellStyle name="Normal 2 2 5 4" xfId="435"/>
    <cellStyle name="Normal 2 2 6" xfId="104"/>
    <cellStyle name="Normal 2 2 6 2" xfId="280"/>
    <cellStyle name="Normal 2 2 6 3" xfId="451"/>
    <cellStyle name="Normal 2 2 7" xfId="26"/>
    <cellStyle name="Normal 2 2 7 2" xfId="203"/>
    <cellStyle name="Normal 2 2 7 3" xfId="373"/>
    <cellStyle name="Normal 2 2 8" xfId="193"/>
    <cellStyle name="Normal 2 2 9" xfId="363"/>
    <cellStyle name="Normal 2 3" xfId="23"/>
    <cellStyle name="Normal 2 4" xfId="185"/>
    <cellStyle name="Normal 2 5" xfId="355"/>
    <cellStyle name="Normal 2 6" xfId="526"/>
    <cellStyle name="Normal 3" xfId="2"/>
    <cellStyle name="Normal 3 10" xfId="356"/>
    <cellStyle name="Normal 3 11" xfId="527"/>
    <cellStyle name="Normal 3 2" xfId="15"/>
    <cellStyle name="Normal 3 2 10" xfId="537"/>
    <cellStyle name="Normal 3 2 2" xfId="43"/>
    <cellStyle name="Normal 3 2 2 2" xfId="121"/>
    <cellStyle name="Normal 3 2 2 2 2" xfId="297"/>
    <cellStyle name="Normal 3 2 2 2 3" xfId="468"/>
    <cellStyle name="Normal 3 2 2 3" xfId="220"/>
    <cellStyle name="Normal 3 2 2 4" xfId="390"/>
    <cellStyle name="Normal 3 2 3" xfId="58"/>
    <cellStyle name="Normal 3 2 3 2" xfId="136"/>
    <cellStyle name="Normal 3 2 3 2 2" xfId="312"/>
    <cellStyle name="Normal 3 2 3 2 3" xfId="483"/>
    <cellStyle name="Normal 3 2 3 3" xfId="235"/>
    <cellStyle name="Normal 3 2 3 4" xfId="405"/>
    <cellStyle name="Normal 3 2 4" xfId="75"/>
    <cellStyle name="Normal 3 2 4 2" xfId="153"/>
    <cellStyle name="Normal 3 2 4 2 2" xfId="329"/>
    <cellStyle name="Normal 3 2 4 2 3" xfId="500"/>
    <cellStyle name="Normal 3 2 4 3" xfId="252"/>
    <cellStyle name="Normal 3 2 4 4" xfId="422"/>
    <cellStyle name="Normal 3 2 5" xfId="90"/>
    <cellStyle name="Normal 3 2 5 2" xfId="168"/>
    <cellStyle name="Normal 3 2 5 2 2" xfId="344"/>
    <cellStyle name="Normal 3 2 5 2 3" xfId="515"/>
    <cellStyle name="Normal 3 2 5 3" xfId="267"/>
    <cellStyle name="Normal 3 2 5 4" xfId="437"/>
    <cellStyle name="Normal 3 2 6" xfId="106"/>
    <cellStyle name="Normal 3 2 6 2" xfId="282"/>
    <cellStyle name="Normal 3 2 6 3" xfId="453"/>
    <cellStyle name="Normal 3 2 7" xfId="28"/>
    <cellStyle name="Normal 3 2 7 2" xfId="205"/>
    <cellStyle name="Normal 3 2 7 3" xfId="375"/>
    <cellStyle name="Normal 3 2 8" xfId="196"/>
    <cellStyle name="Normal 3 2 9" xfId="366"/>
    <cellStyle name="Normal 3 3" xfId="42"/>
    <cellStyle name="Normal 3 3 2" xfId="120"/>
    <cellStyle name="Normal 3 3 2 2" xfId="296"/>
    <cellStyle name="Normal 3 3 2 3" xfId="467"/>
    <cellStyle name="Normal 3 3 3" xfId="219"/>
    <cellStyle name="Normal 3 3 4" xfId="389"/>
    <cellStyle name="Normal 3 4" xfId="57"/>
    <cellStyle name="Normal 3 4 2" xfId="135"/>
    <cellStyle name="Normal 3 4 2 2" xfId="311"/>
    <cellStyle name="Normal 3 4 2 3" xfId="482"/>
    <cellStyle name="Normal 3 4 3" xfId="234"/>
    <cellStyle name="Normal 3 4 4" xfId="404"/>
    <cellStyle name="Normal 3 5" xfId="74"/>
    <cellStyle name="Normal 3 5 2" xfId="152"/>
    <cellStyle name="Normal 3 5 2 2" xfId="328"/>
    <cellStyle name="Normal 3 5 2 3" xfId="499"/>
    <cellStyle name="Normal 3 5 3" xfId="251"/>
    <cellStyle name="Normal 3 5 4" xfId="421"/>
    <cellStyle name="Normal 3 6" xfId="89"/>
    <cellStyle name="Normal 3 6 2" xfId="167"/>
    <cellStyle name="Normal 3 6 2 2" xfId="343"/>
    <cellStyle name="Normal 3 6 2 3" xfId="514"/>
    <cellStyle name="Normal 3 6 3" xfId="266"/>
    <cellStyle name="Normal 3 6 4" xfId="436"/>
    <cellStyle name="Normal 3 7" xfId="105"/>
    <cellStyle name="Normal 3 7 2" xfId="281"/>
    <cellStyle name="Normal 3 7 3" xfId="452"/>
    <cellStyle name="Normal 3 8" xfId="27"/>
    <cellStyle name="Normal 3 8 2" xfId="204"/>
    <cellStyle name="Normal 3 8 3" xfId="374"/>
    <cellStyle name="Normal 3 9" xfId="186"/>
    <cellStyle name="Normal 4" xfId="3"/>
    <cellStyle name="Normal 4 10" xfId="357"/>
    <cellStyle name="Normal 4 11" xfId="528"/>
    <cellStyle name="Normal 4 2" xfId="16"/>
    <cellStyle name="Normal 4 2 10" xfId="538"/>
    <cellStyle name="Normal 4 2 2" xfId="45"/>
    <cellStyle name="Normal 4 2 2 2" xfId="123"/>
    <cellStyle name="Normal 4 2 2 2 2" xfId="299"/>
    <cellStyle name="Normal 4 2 2 2 3" xfId="470"/>
    <cellStyle name="Normal 4 2 2 3" xfId="222"/>
    <cellStyle name="Normal 4 2 2 4" xfId="392"/>
    <cellStyle name="Normal 4 2 3" xfId="60"/>
    <cellStyle name="Normal 4 2 3 2" xfId="138"/>
    <cellStyle name="Normal 4 2 3 2 2" xfId="314"/>
    <cellStyle name="Normal 4 2 3 2 3" xfId="485"/>
    <cellStyle name="Normal 4 2 3 3" xfId="237"/>
    <cellStyle name="Normal 4 2 3 4" xfId="407"/>
    <cellStyle name="Normal 4 2 4" xfId="77"/>
    <cellStyle name="Normal 4 2 4 2" xfId="155"/>
    <cellStyle name="Normal 4 2 4 2 2" xfId="331"/>
    <cellStyle name="Normal 4 2 4 2 3" xfId="502"/>
    <cellStyle name="Normal 4 2 4 3" xfId="254"/>
    <cellStyle name="Normal 4 2 4 4" xfId="424"/>
    <cellStyle name="Normal 4 2 5" xfId="92"/>
    <cellStyle name="Normal 4 2 5 2" xfId="170"/>
    <cellStyle name="Normal 4 2 5 2 2" xfId="346"/>
    <cellStyle name="Normal 4 2 5 2 3" xfId="517"/>
    <cellStyle name="Normal 4 2 5 3" xfId="269"/>
    <cellStyle name="Normal 4 2 5 4" xfId="439"/>
    <cellStyle name="Normal 4 2 6" xfId="108"/>
    <cellStyle name="Normal 4 2 6 2" xfId="284"/>
    <cellStyle name="Normal 4 2 6 3" xfId="455"/>
    <cellStyle name="Normal 4 2 7" xfId="30"/>
    <cellStyle name="Normal 4 2 7 2" xfId="207"/>
    <cellStyle name="Normal 4 2 7 3" xfId="377"/>
    <cellStyle name="Normal 4 2 8" xfId="197"/>
    <cellStyle name="Normal 4 2 9" xfId="367"/>
    <cellStyle name="Normal 4 3" xfId="44"/>
    <cellStyle name="Normal 4 3 2" xfId="122"/>
    <cellStyle name="Normal 4 3 2 2" xfId="298"/>
    <cellStyle name="Normal 4 3 2 3" xfId="469"/>
    <cellStyle name="Normal 4 3 3" xfId="221"/>
    <cellStyle name="Normal 4 3 4" xfId="391"/>
    <cellStyle name="Normal 4 4" xfId="59"/>
    <cellStyle name="Normal 4 4 2" xfId="137"/>
    <cellStyle name="Normal 4 4 2 2" xfId="313"/>
    <cellStyle name="Normal 4 4 2 3" xfId="484"/>
    <cellStyle name="Normal 4 4 3" xfId="236"/>
    <cellStyle name="Normal 4 4 4" xfId="406"/>
    <cellStyle name="Normal 4 5" xfId="76"/>
    <cellStyle name="Normal 4 5 2" xfId="154"/>
    <cellStyle name="Normal 4 5 2 2" xfId="330"/>
    <cellStyle name="Normal 4 5 2 3" xfId="501"/>
    <cellStyle name="Normal 4 5 3" xfId="253"/>
    <cellStyle name="Normal 4 5 4" xfId="423"/>
    <cellStyle name="Normal 4 6" xfId="91"/>
    <cellStyle name="Normal 4 6 2" xfId="169"/>
    <cellStyle name="Normal 4 6 2 2" xfId="345"/>
    <cellStyle name="Normal 4 6 2 3" xfId="516"/>
    <cellStyle name="Normal 4 6 3" xfId="268"/>
    <cellStyle name="Normal 4 6 4" xfId="438"/>
    <cellStyle name="Normal 4 7" xfId="107"/>
    <cellStyle name="Normal 4 7 2" xfId="283"/>
    <cellStyle name="Normal 4 7 3" xfId="454"/>
    <cellStyle name="Normal 4 8" xfId="29"/>
    <cellStyle name="Normal 4 8 2" xfId="206"/>
    <cellStyle name="Normal 4 8 3" xfId="376"/>
    <cellStyle name="Normal 4 9" xfId="187"/>
    <cellStyle name="Normal 5" xfId="4"/>
    <cellStyle name="Normal 5 10" xfId="358"/>
    <cellStyle name="Normal 5 11" xfId="529"/>
    <cellStyle name="Normal 5 2" xfId="13"/>
    <cellStyle name="Normal 5 2 10" xfId="535"/>
    <cellStyle name="Normal 5 2 2" xfId="47"/>
    <cellStyle name="Normal 5 2 2 2" xfId="125"/>
    <cellStyle name="Normal 5 2 2 2 2" xfId="301"/>
    <cellStyle name="Normal 5 2 2 2 3" xfId="472"/>
    <cellStyle name="Normal 5 2 2 3" xfId="224"/>
    <cellStyle name="Normal 5 2 2 4" xfId="394"/>
    <cellStyle name="Normal 5 2 3" xfId="62"/>
    <cellStyle name="Normal 5 2 3 2" xfId="140"/>
    <cellStyle name="Normal 5 2 3 2 2" xfId="316"/>
    <cellStyle name="Normal 5 2 3 2 3" xfId="487"/>
    <cellStyle name="Normal 5 2 3 3" xfId="239"/>
    <cellStyle name="Normal 5 2 3 4" xfId="409"/>
    <cellStyle name="Normal 5 2 4" xfId="79"/>
    <cellStyle name="Normal 5 2 4 2" xfId="157"/>
    <cellStyle name="Normal 5 2 4 2 2" xfId="333"/>
    <cellStyle name="Normal 5 2 4 2 3" xfId="504"/>
    <cellStyle name="Normal 5 2 4 3" xfId="256"/>
    <cellStyle name="Normal 5 2 4 4" xfId="426"/>
    <cellStyle name="Normal 5 2 5" xfId="94"/>
    <cellStyle name="Normal 5 2 5 2" xfId="172"/>
    <cellStyle name="Normal 5 2 5 2 2" xfId="348"/>
    <cellStyle name="Normal 5 2 5 2 3" xfId="519"/>
    <cellStyle name="Normal 5 2 5 3" xfId="271"/>
    <cellStyle name="Normal 5 2 5 4" xfId="441"/>
    <cellStyle name="Normal 5 2 6" xfId="110"/>
    <cellStyle name="Normal 5 2 6 2" xfId="286"/>
    <cellStyle name="Normal 5 2 6 3" xfId="457"/>
    <cellStyle name="Normal 5 2 7" xfId="32"/>
    <cellStyle name="Normal 5 2 7 2" xfId="209"/>
    <cellStyle name="Normal 5 2 7 3" xfId="379"/>
    <cellStyle name="Normal 5 2 8" xfId="194"/>
    <cellStyle name="Normal 5 2 9" xfId="364"/>
    <cellStyle name="Normal 5 3" xfId="46"/>
    <cellStyle name="Normal 5 3 2" xfId="124"/>
    <cellStyle name="Normal 5 3 2 2" xfId="300"/>
    <cellStyle name="Normal 5 3 2 3" xfId="471"/>
    <cellStyle name="Normal 5 3 3" xfId="223"/>
    <cellStyle name="Normal 5 3 4" xfId="393"/>
    <cellStyle name="Normal 5 4" xfId="61"/>
    <cellStyle name="Normal 5 4 2" xfId="139"/>
    <cellStyle name="Normal 5 4 2 2" xfId="315"/>
    <cellStyle name="Normal 5 4 2 3" xfId="486"/>
    <cellStyle name="Normal 5 4 3" xfId="238"/>
    <cellStyle name="Normal 5 4 4" xfId="408"/>
    <cellStyle name="Normal 5 5" xfId="78"/>
    <cellStyle name="Normal 5 5 2" xfId="156"/>
    <cellStyle name="Normal 5 5 2 2" xfId="332"/>
    <cellStyle name="Normal 5 5 2 3" xfId="503"/>
    <cellStyle name="Normal 5 5 3" xfId="255"/>
    <cellStyle name="Normal 5 5 4" xfId="425"/>
    <cellStyle name="Normal 5 6" xfId="93"/>
    <cellStyle name="Normal 5 6 2" xfId="171"/>
    <cellStyle name="Normal 5 6 2 2" xfId="347"/>
    <cellStyle name="Normal 5 6 2 3" xfId="518"/>
    <cellStyle name="Normal 5 6 3" xfId="270"/>
    <cellStyle name="Normal 5 6 4" xfId="440"/>
    <cellStyle name="Normal 5 7" xfId="109"/>
    <cellStyle name="Normal 5 7 2" xfId="285"/>
    <cellStyle name="Normal 5 7 3" xfId="456"/>
    <cellStyle name="Normal 5 8" xfId="31"/>
    <cellStyle name="Normal 5 8 2" xfId="208"/>
    <cellStyle name="Normal 5 8 3" xfId="378"/>
    <cellStyle name="Normal 5 9" xfId="188"/>
    <cellStyle name="Normal 6" xfId="5"/>
    <cellStyle name="Normal 6 10" xfId="359"/>
    <cellStyle name="Normal 6 11" xfId="530"/>
    <cellStyle name="Normal 6 2" xfId="17"/>
    <cellStyle name="Normal 6 2 10" xfId="539"/>
    <cellStyle name="Normal 6 2 2" xfId="49"/>
    <cellStyle name="Normal 6 2 2 2" xfId="127"/>
    <cellStyle name="Normal 6 2 2 2 2" xfId="303"/>
    <cellStyle name="Normal 6 2 2 2 3" xfId="474"/>
    <cellStyle name="Normal 6 2 2 3" xfId="226"/>
    <cellStyle name="Normal 6 2 2 4" xfId="396"/>
    <cellStyle name="Normal 6 2 3" xfId="64"/>
    <cellStyle name="Normal 6 2 3 2" xfId="142"/>
    <cellStyle name="Normal 6 2 3 2 2" xfId="318"/>
    <cellStyle name="Normal 6 2 3 2 3" xfId="489"/>
    <cellStyle name="Normal 6 2 3 3" xfId="241"/>
    <cellStyle name="Normal 6 2 3 4" xfId="411"/>
    <cellStyle name="Normal 6 2 4" xfId="81"/>
    <cellStyle name="Normal 6 2 4 2" xfId="159"/>
    <cellStyle name="Normal 6 2 4 2 2" xfId="335"/>
    <cellStyle name="Normal 6 2 4 2 3" xfId="506"/>
    <cellStyle name="Normal 6 2 4 3" xfId="258"/>
    <cellStyle name="Normal 6 2 4 4" xfId="428"/>
    <cellStyle name="Normal 6 2 5" xfId="96"/>
    <cellStyle name="Normal 6 2 5 2" xfId="174"/>
    <cellStyle name="Normal 6 2 5 2 2" xfId="350"/>
    <cellStyle name="Normal 6 2 5 2 3" xfId="521"/>
    <cellStyle name="Normal 6 2 5 3" xfId="273"/>
    <cellStyle name="Normal 6 2 5 4" xfId="443"/>
    <cellStyle name="Normal 6 2 6" xfId="112"/>
    <cellStyle name="Normal 6 2 6 2" xfId="288"/>
    <cellStyle name="Normal 6 2 6 3" xfId="459"/>
    <cellStyle name="Normal 6 2 7" xfId="34"/>
    <cellStyle name="Normal 6 2 7 2" xfId="211"/>
    <cellStyle name="Normal 6 2 7 3" xfId="381"/>
    <cellStyle name="Normal 6 2 8" xfId="198"/>
    <cellStyle name="Normal 6 2 9" xfId="368"/>
    <cellStyle name="Normal 6 3" xfId="48"/>
    <cellStyle name="Normal 6 3 2" xfId="126"/>
    <cellStyle name="Normal 6 3 2 2" xfId="302"/>
    <cellStyle name="Normal 6 3 2 3" xfId="473"/>
    <cellStyle name="Normal 6 3 3" xfId="225"/>
    <cellStyle name="Normal 6 3 4" xfId="395"/>
    <cellStyle name="Normal 6 4" xfId="63"/>
    <cellStyle name="Normal 6 4 2" xfId="141"/>
    <cellStyle name="Normal 6 4 2 2" xfId="317"/>
    <cellStyle name="Normal 6 4 2 3" xfId="488"/>
    <cellStyle name="Normal 6 4 3" xfId="240"/>
    <cellStyle name="Normal 6 4 4" xfId="410"/>
    <cellStyle name="Normal 6 5" xfId="80"/>
    <cellStyle name="Normal 6 5 2" xfId="158"/>
    <cellStyle name="Normal 6 5 2 2" xfId="334"/>
    <cellStyle name="Normal 6 5 2 3" xfId="505"/>
    <cellStyle name="Normal 6 5 3" xfId="257"/>
    <cellStyle name="Normal 6 5 4" xfId="427"/>
    <cellStyle name="Normal 6 6" xfId="95"/>
    <cellStyle name="Normal 6 6 2" xfId="173"/>
    <cellStyle name="Normal 6 6 2 2" xfId="349"/>
    <cellStyle name="Normal 6 6 2 3" xfId="520"/>
    <cellStyle name="Normal 6 6 3" xfId="272"/>
    <cellStyle name="Normal 6 6 4" xfId="442"/>
    <cellStyle name="Normal 6 7" xfId="111"/>
    <cellStyle name="Normal 6 7 2" xfId="287"/>
    <cellStyle name="Normal 6 7 3" xfId="458"/>
    <cellStyle name="Normal 6 8" xfId="33"/>
    <cellStyle name="Normal 6 8 2" xfId="210"/>
    <cellStyle name="Normal 6 8 3" xfId="380"/>
    <cellStyle name="Normal 6 9" xfId="189"/>
    <cellStyle name="Normal 7" xfId="6"/>
    <cellStyle name="Normal 7 10" xfId="360"/>
    <cellStyle name="Normal 7 11" xfId="531"/>
    <cellStyle name="Normal 7 2" xfId="18"/>
    <cellStyle name="Normal 7 2 10" xfId="540"/>
    <cellStyle name="Normal 7 2 2" xfId="51"/>
    <cellStyle name="Normal 7 2 2 2" xfId="129"/>
    <cellStyle name="Normal 7 2 2 2 2" xfId="305"/>
    <cellStyle name="Normal 7 2 2 2 3" xfId="476"/>
    <cellStyle name="Normal 7 2 2 3" xfId="228"/>
    <cellStyle name="Normal 7 2 2 4" xfId="398"/>
    <cellStyle name="Normal 7 2 3" xfId="66"/>
    <cellStyle name="Normal 7 2 3 2" xfId="144"/>
    <cellStyle name="Normal 7 2 3 2 2" xfId="320"/>
    <cellStyle name="Normal 7 2 3 2 3" xfId="491"/>
    <cellStyle name="Normal 7 2 3 3" xfId="243"/>
    <cellStyle name="Normal 7 2 3 4" xfId="413"/>
    <cellStyle name="Normal 7 2 4" xfId="83"/>
    <cellStyle name="Normal 7 2 4 2" xfId="161"/>
    <cellStyle name="Normal 7 2 4 2 2" xfId="337"/>
    <cellStyle name="Normal 7 2 4 2 3" xfId="508"/>
    <cellStyle name="Normal 7 2 4 3" xfId="260"/>
    <cellStyle name="Normal 7 2 4 4" xfId="430"/>
    <cellStyle name="Normal 7 2 5" xfId="98"/>
    <cellStyle name="Normal 7 2 5 2" xfId="176"/>
    <cellStyle name="Normal 7 2 5 2 2" xfId="352"/>
    <cellStyle name="Normal 7 2 5 2 3" xfId="523"/>
    <cellStyle name="Normal 7 2 5 3" xfId="275"/>
    <cellStyle name="Normal 7 2 5 4" xfId="445"/>
    <cellStyle name="Normal 7 2 6" xfId="114"/>
    <cellStyle name="Normal 7 2 6 2" xfId="290"/>
    <cellStyle name="Normal 7 2 6 3" xfId="461"/>
    <cellStyle name="Normal 7 2 7" xfId="36"/>
    <cellStyle name="Normal 7 2 7 2" xfId="213"/>
    <cellStyle name="Normal 7 2 7 3" xfId="383"/>
    <cellStyle name="Normal 7 2 8" xfId="199"/>
    <cellStyle name="Normal 7 2 9" xfId="369"/>
    <cellStyle name="Normal 7 3" xfId="50"/>
    <cellStyle name="Normal 7 3 2" xfId="128"/>
    <cellStyle name="Normal 7 3 2 2" xfId="304"/>
    <cellStyle name="Normal 7 3 2 3" xfId="475"/>
    <cellStyle name="Normal 7 3 3" xfId="227"/>
    <cellStyle name="Normal 7 3 4" xfId="397"/>
    <cellStyle name="Normal 7 4" xfId="65"/>
    <cellStyle name="Normal 7 4 2" xfId="143"/>
    <cellStyle name="Normal 7 4 2 2" xfId="319"/>
    <cellStyle name="Normal 7 4 2 3" xfId="490"/>
    <cellStyle name="Normal 7 4 3" xfId="242"/>
    <cellStyle name="Normal 7 4 4" xfId="412"/>
    <cellStyle name="Normal 7 5" xfId="82"/>
    <cellStyle name="Normal 7 5 2" xfId="160"/>
    <cellStyle name="Normal 7 5 2 2" xfId="336"/>
    <cellStyle name="Normal 7 5 2 3" xfId="507"/>
    <cellStyle name="Normal 7 5 3" xfId="259"/>
    <cellStyle name="Normal 7 5 4" xfId="429"/>
    <cellStyle name="Normal 7 6" xfId="97"/>
    <cellStyle name="Normal 7 6 2" xfId="175"/>
    <cellStyle name="Normal 7 6 2 2" xfId="351"/>
    <cellStyle name="Normal 7 6 2 3" xfId="522"/>
    <cellStyle name="Normal 7 6 3" xfId="274"/>
    <cellStyle name="Normal 7 6 4" xfId="444"/>
    <cellStyle name="Normal 7 7" xfId="113"/>
    <cellStyle name="Normal 7 7 2" xfId="289"/>
    <cellStyle name="Normal 7 7 3" xfId="460"/>
    <cellStyle name="Normal 7 8" xfId="35"/>
    <cellStyle name="Normal 7 8 2" xfId="212"/>
    <cellStyle name="Normal 7 8 3" xfId="382"/>
    <cellStyle name="Normal 7 9" xfId="190"/>
    <cellStyle name="Normal 8" xfId="9"/>
    <cellStyle name="Normal 9" xfId="7"/>
    <cellStyle name="Normal 9 10" xfId="361"/>
    <cellStyle name="Normal 9 11" xfId="532"/>
    <cellStyle name="Normal 9 2" xfId="19"/>
    <cellStyle name="Normal 9 2 10" xfId="541"/>
    <cellStyle name="Normal 9 2 2" xfId="53"/>
    <cellStyle name="Normal 9 2 2 2" xfId="131"/>
    <cellStyle name="Normal 9 2 2 2 2" xfId="307"/>
    <cellStyle name="Normal 9 2 2 2 3" xfId="478"/>
    <cellStyle name="Normal 9 2 2 3" xfId="230"/>
    <cellStyle name="Normal 9 2 2 4" xfId="400"/>
    <cellStyle name="Normal 9 2 3" xfId="68"/>
    <cellStyle name="Normal 9 2 3 2" xfId="146"/>
    <cellStyle name="Normal 9 2 3 2 2" xfId="322"/>
    <cellStyle name="Normal 9 2 3 2 3" xfId="493"/>
    <cellStyle name="Normal 9 2 3 3" xfId="245"/>
    <cellStyle name="Normal 9 2 3 4" xfId="415"/>
    <cellStyle name="Normal 9 2 4" xfId="85"/>
    <cellStyle name="Normal 9 2 4 2" xfId="163"/>
    <cellStyle name="Normal 9 2 4 2 2" xfId="339"/>
    <cellStyle name="Normal 9 2 4 2 3" xfId="510"/>
    <cellStyle name="Normal 9 2 4 3" xfId="262"/>
    <cellStyle name="Normal 9 2 4 4" xfId="432"/>
    <cellStyle name="Normal 9 2 5" xfId="100"/>
    <cellStyle name="Normal 9 2 5 2" xfId="178"/>
    <cellStyle name="Normal 9 2 5 2 2" xfId="354"/>
    <cellStyle name="Normal 9 2 5 2 3" xfId="525"/>
    <cellStyle name="Normal 9 2 5 3" xfId="277"/>
    <cellStyle name="Normal 9 2 5 4" xfId="447"/>
    <cellStyle name="Normal 9 2 6" xfId="116"/>
    <cellStyle name="Normal 9 2 6 2" xfId="292"/>
    <cellStyle name="Normal 9 2 6 3" xfId="463"/>
    <cellStyle name="Normal 9 2 7" xfId="38"/>
    <cellStyle name="Normal 9 2 7 2" xfId="215"/>
    <cellStyle name="Normal 9 2 7 3" xfId="385"/>
    <cellStyle name="Normal 9 2 8" xfId="200"/>
    <cellStyle name="Normal 9 2 9" xfId="370"/>
    <cellStyle name="Normal 9 3" xfId="52"/>
    <cellStyle name="Normal 9 3 2" xfId="130"/>
    <cellStyle name="Normal 9 3 2 2" xfId="306"/>
    <cellStyle name="Normal 9 3 2 3" xfId="477"/>
    <cellStyle name="Normal 9 3 3" xfId="229"/>
    <cellStyle name="Normal 9 3 4" xfId="399"/>
    <cellStyle name="Normal 9 4" xfId="67"/>
    <cellStyle name="Normal 9 4 2" xfId="145"/>
    <cellStyle name="Normal 9 4 2 2" xfId="321"/>
    <cellStyle name="Normal 9 4 2 3" xfId="492"/>
    <cellStyle name="Normal 9 4 3" xfId="244"/>
    <cellStyle name="Normal 9 4 4" xfId="414"/>
    <cellStyle name="Normal 9 5" xfId="84"/>
    <cellStyle name="Normal 9 5 2" xfId="162"/>
    <cellStyle name="Normal 9 5 2 2" xfId="338"/>
    <cellStyle name="Normal 9 5 2 3" xfId="509"/>
    <cellStyle name="Normal 9 5 3" xfId="261"/>
    <cellStyle name="Normal 9 5 4" xfId="431"/>
    <cellStyle name="Normal 9 6" xfId="99"/>
    <cellStyle name="Normal 9 6 2" xfId="177"/>
    <cellStyle name="Normal 9 6 2 2" xfId="353"/>
    <cellStyle name="Normal 9 6 2 3" xfId="524"/>
    <cellStyle name="Normal 9 6 3" xfId="276"/>
    <cellStyle name="Normal 9 6 4" xfId="446"/>
    <cellStyle name="Normal 9 7" xfId="115"/>
    <cellStyle name="Normal 9 7 2" xfId="291"/>
    <cellStyle name="Normal 9 7 3" xfId="462"/>
    <cellStyle name="Normal 9 8" xfId="37"/>
    <cellStyle name="Normal 9 8 2" xfId="214"/>
    <cellStyle name="Normal 9 8 3" xfId="384"/>
    <cellStyle name="Normal 9 9" xfId="191"/>
    <cellStyle name="Porcentagem 2" xfId="10"/>
    <cellStyle name="Porcentagem 2 2" xfId="20"/>
    <cellStyle name="Porcentagem 3" xfId="21"/>
    <cellStyle name="Porcentagem 4" xfId="101"/>
    <cellStyle name="Porcentagem 4 2" xfId="448"/>
    <cellStyle name="Separador de milhares" xfId="542" builtinId="3"/>
    <cellStyle name="Separador de milhares 2" xfId="181"/>
    <cellStyle name="Separador de milhares 3" xfId="180"/>
    <cellStyle name="Separador de milhares 4" xfId="182"/>
    <cellStyle name="Separador de milhares 4 2" xfId="184"/>
  </cellStyles>
  <dxfs count="2"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7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50" Type="http://schemas.openxmlformats.org/officeDocument/2006/relationships/image" Target="../media/image53.jpeg"/><Relationship Id="rId55" Type="http://schemas.openxmlformats.org/officeDocument/2006/relationships/image" Target="../media/image58.jpeg"/><Relationship Id="rId63" Type="http://schemas.openxmlformats.org/officeDocument/2006/relationships/image" Target="../media/image66.jpeg"/><Relationship Id="rId68" Type="http://schemas.openxmlformats.org/officeDocument/2006/relationships/image" Target="../media/image71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9" Type="http://schemas.openxmlformats.org/officeDocument/2006/relationships/image" Target="../media/image32.jpeg"/><Relationship Id="rId1" Type="http://schemas.openxmlformats.org/officeDocument/2006/relationships/image" Target="../media/image2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3" Type="http://schemas.openxmlformats.org/officeDocument/2006/relationships/image" Target="../media/image56.jpeg"/><Relationship Id="rId58" Type="http://schemas.openxmlformats.org/officeDocument/2006/relationships/image" Target="../media/image61.jpeg"/><Relationship Id="rId66" Type="http://schemas.openxmlformats.org/officeDocument/2006/relationships/image" Target="../media/image69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49" Type="http://schemas.openxmlformats.org/officeDocument/2006/relationships/image" Target="../media/image52.png"/><Relationship Id="rId57" Type="http://schemas.openxmlformats.org/officeDocument/2006/relationships/image" Target="../media/image60.jpeg"/><Relationship Id="rId61" Type="http://schemas.openxmlformats.org/officeDocument/2006/relationships/image" Target="../media/image64.pn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4" Type="http://schemas.openxmlformats.org/officeDocument/2006/relationships/image" Target="../media/image47.jpeg"/><Relationship Id="rId52" Type="http://schemas.openxmlformats.org/officeDocument/2006/relationships/image" Target="../media/image55.jpeg"/><Relationship Id="rId60" Type="http://schemas.openxmlformats.org/officeDocument/2006/relationships/image" Target="../media/image63.jpeg"/><Relationship Id="rId65" Type="http://schemas.openxmlformats.org/officeDocument/2006/relationships/image" Target="../media/image68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png"/><Relationship Id="rId48" Type="http://schemas.openxmlformats.org/officeDocument/2006/relationships/image" Target="../media/image51.jpeg"/><Relationship Id="rId56" Type="http://schemas.openxmlformats.org/officeDocument/2006/relationships/image" Target="../media/image59.png"/><Relationship Id="rId64" Type="http://schemas.openxmlformats.org/officeDocument/2006/relationships/image" Target="../media/image67.jpeg"/><Relationship Id="rId69" Type="http://schemas.openxmlformats.org/officeDocument/2006/relationships/image" Target="../media/image72.jpe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jpeg"/><Relationship Id="rId59" Type="http://schemas.openxmlformats.org/officeDocument/2006/relationships/image" Target="../media/image62.jpeg"/><Relationship Id="rId67" Type="http://schemas.openxmlformats.org/officeDocument/2006/relationships/image" Target="../media/image70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54" Type="http://schemas.openxmlformats.org/officeDocument/2006/relationships/image" Target="../media/image57.jpeg"/><Relationship Id="rId62" Type="http://schemas.openxmlformats.org/officeDocument/2006/relationships/image" Target="../media/image6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7.jpeg"/><Relationship Id="rId117" Type="http://schemas.openxmlformats.org/officeDocument/2006/relationships/image" Target="../media/image188.jpeg"/><Relationship Id="rId21" Type="http://schemas.openxmlformats.org/officeDocument/2006/relationships/image" Target="../media/image92.jpeg"/><Relationship Id="rId42" Type="http://schemas.openxmlformats.org/officeDocument/2006/relationships/image" Target="../media/image113.jpeg"/><Relationship Id="rId47" Type="http://schemas.openxmlformats.org/officeDocument/2006/relationships/image" Target="../media/image118.jpeg"/><Relationship Id="rId63" Type="http://schemas.openxmlformats.org/officeDocument/2006/relationships/image" Target="../media/image134.jpeg"/><Relationship Id="rId68" Type="http://schemas.openxmlformats.org/officeDocument/2006/relationships/image" Target="../media/image139.jpeg"/><Relationship Id="rId84" Type="http://schemas.openxmlformats.org/officeDocument/2006/relationships/image" Target="../media/image155.jpeg"/><Relationship Id="rId89" Type="http://schemas.openxmlformats.org/officeDocument/2006/relationships/image" Target="../media/image160.jpeg"/><Relationship Id="rId112" Type="http://schemas.openxmlformats.org/officeDocument/2006/relationships/image" Target="../media/image183.jpeg"/><Relationship Id="rId16" Type="http://schemas.openxmlformats.org/officeDocument/2006/relationships/image" Target="../media/image87.jpeg"/><Relationship Id="rId107" Type="http://schemas.openxmlformats.org/officeDocument/2006/relationships/image" Target="../media/image178.jpeg"/><Relationship Id="rId11" Type="http://schemas.openxmlformats.org/officeDocument/2006/relationships/image" Target="../media/image82.jpeg"/><Relationship Id="rId32" Type="http://schemas.openxmlformats.org/officeDocument/2006/relationships/image" Target="../media/image103.jpeg"/><Relationship Id="rId37" Type="http://schemas.openxmlformats.org/officeDocument/2006/relationships/image" Target="../media/image108.jpeg"/><Relationship Id="rId53" Type="http://schemas.openxmlformats.org/officeDocument/2006/relationships/image" Target="../media/image124.jpeg"/><Relationship Id="rId58" Type="http://schemas.openxmlformats.org/officeDocument/2006/relationships/image" Target="../media/image129.jpeg"/><Relationship Id="rId74" Type="http://schemas.openxmlformats.org/officeDocument/2006/relationships/image" Target="../media/image145.jpeg"/><Relationship Id="rId79" Type="http://schemas.openxmlformats.org/officeDocument/2006/relationships/image" Target="../media/image150.jpeg"/><Relationship Id="rId102" Type="http://schemas.openxmlformats.org/officeDocument/2006/relationships/image" Target="../media/image173.jpeg"/><Relationship Id="rId123" Type="http://schemas.openxmlformats.org/officeDocument/2006/relationships/image" Target="../media/image194.jpeg"/><Relationship Id="rId5" Type="http://schemas.openxmlformats.org/officeDocument/2006/relationships/image" Target="../media/image76.jpeg"/><Relationship Id="rId61" Type="http://schemas.openxmlformats.org/officeDocument/2006/relationships/image" Target="../media/image132.jpeg"/><Relationship Id="rId82" Type="http://schemas.openxmlformats.org/officeDocument/2006/relationships/image" Target="../media/image153.jpeg"/><Relationship Id="rId90" Type="http://schemas.openxmlformats.org/officeDocument/2006/relationships/image" Target="../media/image161.jpeg"/><Relationship Id="rId95" Type="http://schemas.openxmlformats.org/officeDocument/2006/relationships/image" Target="../media/image166.jpeg"/><Relationship Id="rId19" Type="http://schemas.openxmlformats.org/officeDocument/2006/relationships/image" Target="../media/image9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98.jpeg"/><Relationship Id="rId30" Type="http://schemas.openxmlformats.org/officeDocument/2006/relationships/image" Target="../media/image101.jpeg"/><Relationship Id="rId35" Type="http://schemas.openxmlformats.org/officeDocument/2006/relationships/image" Target="../media/image106.jpeg"/><Relationship Id="rId43" Type="http://schemas.openxmlformats.org/officeDocument/2006/relationships/image" Target="../media/image114.jpeg"/><Relationship Id="rId48" Type="http://schemas.openxmlformats.org/officeDocument/2006/relationships/image" Target="../media/image119.jpeg"/><Relationship Id="rId56" Type="http://schemas.openxmlformats.org/officeDocument/2006/relationships/image" Target="../media/image127.jpeg"/><Relationship Id="rId64" Type="http://schemas.openxmlformats.org/officeDocument/2006/relationships/image" Target="../media/image135.jpeg"/><Relationship Id="rId69" Type="http://schemas.openxmlformats.org/officeDocument/2006/relationships/image" Target="../media/image140.jpeg"/><Relationship Id="rId77" Type="http://schemas.openxmlformats.org/officeDocument/2006/relationships/image" Target="../media/image148.jpeg"/><Relationship Id="rId100" Type="http://schemas.openxmlformats.org/officeDocument/2006/relationships/image" Target="../media/image171.jpeg"/><Relationship Id="rId105" Type="http://schemas.openxmlformats.org/officeDocument/2006/relationships/image" Target="../media/image176.jpeg"/><Relationship Id="rId113" Type="http://schemas.openxmlformats.org/officeDocument/2006/relationships/image" Target="../media/image184.jpeg"/><Relationship Id="rId118" Type="http://schemas.openxmlformats.org/officeDocument/2006/relationships/image" Target="../media/image189.jpeg"/><Relationship Id="rId8" Type="http://schemas.openxmlformats.org/officeDocument/2006/relationships/image" Target="../media/image79.jpeg"/><Relationship Id="rId51" Type="http://schemas.openxmlformats.org/officeDocument/2006/relationships/image" Target="../media/image122.jpeg"/><Relationship Id="rId72" Type="http://schemas.openxmlformats.org/officeDocument/2006/relationships/image" Target="../media/image143.jpeg"/><Relationship Id="rId80" Type="http://schemas.openxmlformats.org/officeDocument/2006/relationships/image" Target="../media/image151.jpeg"/><Relationship Id="rId85" Type="http://schemas.openxmlformats.org/officeDocument/2006/relationships/image" Target="../media/image156.jpeg"/><Relationship Id="rId93" Type="http://schemas.openxmlformats.org/officeDocument/2006/relationships/image" Target="../media/image164.jpeg"/><Relationship Id="rId98" Type="http://schemas.openxmlformats.org/officeDocument/2006/relationships/image" Target="../media/image169.jpeg"/><Relationship Id="rId121" Type="http://schemas.openxmlformats.org/officeDocument/2006/relationships/image" Target="../media/image192.jpeg"/><Relationship Id="rId3" Type="http://schemas.openxmlformats.org/officeDocument/2006/relationships/image" Target="../media/image74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33" Type="http://schemas.openxmlformats.org/officeDocument/2006/relationships/image" Target="../media/image104.jpeg"/><Relationship Id="rId38" Type="http://schemas.openxmlformats.org/officeDocument/2006/relationships/image" Target="../media/image109.jpeg"/><Relationship Id="rId46" Type="http://schemas.openxmlformats.org/officeDocument/2006/relationships/image" Target="../media/image117.jpeg"/><Relationship Id="rId59" Type="http://schemas.openxmlformats.org/officeDocument/2006/relationships/image" Target="../media/image130.jpeg"/><Relationship Id="rId67" Type="http://schemas.openxmlformats.org/officeDocument/2006/relationships/image" Target="../media/image138.jpeg"/><Relationship Id="rId103" Type="http://schemas.openxmlformats.org/officeDocument/2006/relationships/image" Target="../media/image174.jpeg"/><Relationship Id="rId108" Type="http://schemas.openxmlformats.org/officeDocument/2006/relationships/image" Target="../media/image179.jpeg"/><Relationship Id="rId116" Type="http://schemas.openxmlformats.org/officeDocument/2006/relationships/image" Target="../media/image187.jpeg"/><Relationship Id="rId124" Type="http://schemas.openxmlformats.org/officeDocument/2006/relationships/image" Target="../media/image195.jpeg"/><Relationship Id="rId20" Type="http://schemas.openxmlformats.org/officeDocument/2006/relationships/image" Target="../media/image91.jpeg"/><Relationship Id="rId41" Type="http://schemas.openxmlformats.org/officeDocument/2006/relationships/image" Target="../media/image112.png"/><Relationship Id="rId54" Type="http://schemas.openxmlformats.org/officeDocument/2006/relationships/image" Target="../media/image125.jpeg"/><Relationship Id="rId62" Type="http://schemas.openxmlformats.org/officeDocument/2006/relationships/image" Target="../media/image133.jpeg"/><Relationship Id="rId70" Type="http://schemas.openxmlformats.org/officeDocument/2006/relationships/image" Target="../media/image141.jpeg"/><Relationship Id="rId75" Type="http://schemas.openxmlformats.org/officeDocument/2006/relationships/image" Target="../media/image146.jpeg"/><Relationship Id="rId83" Type="http://schemas.openxmlformats.org/officeDocument/2006/relationships/image" Target="../media/image154.jpeg"/><Relationship Id="rId88" Type="http://schemas.openxmlformats.org/officeDocument/2006/relationships/image" Target="../media/image159.jpeg"/><Relationship Id="rId91" Type="http://schemas.openxmlformats.org/officeDocument/2006/relationships/image" Target="../media/image162.jpeg"/><Relationship Id="rId96" Type="http://schemas.openxmlformats.org/officeDocument/2006/relationships/image" Target="../media/image167.jpeg"/><Relationship Id="rId111" Type="http://schemas.openxmlformats.org/officeDocument/2006/relationships/image" Target="../media/image182.jpeg"/><Relationship Id="rId1" Type="http://schemas.openxmlformats.org/officeDocument/2006/relationships/image" Target="../media/image2.png"/><Relationship Id="rId6" Type="http://schemas.openxmlformats.org/officeDocument/2006/relationships/image" Target="../media/image77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28" Type="http://schemas.openxmlformats.org/officeDocument/2006/relationships/image" Target="../media/image99.jpeg"/><Relationship Id="rId36" Type="http://schemas.openxmlformats.org/officeDocument/2006/relationships/image" Target="../media/image107.jpeg"/><Relationship Id="rId49" Type="http://schemas.openxmlformats.org/officeDocument/2006/relationships/image" Target="../media/image120.jpeg"/><Relationship Id="rId57" Type="http://schemas.openxmlformats.org/officeDocument/2006/relationships/image" Target="../media/image128.jpeg"/><Relationship Id="rId106" Type="http://schemas.openxmlformats.org/officeDocument/2006/relationships/image" Target="../media/image177.jpeg"/><Relationship Id="rId114" Type="http://schemas.openxmlformats.org/officeDocument/2006/relationships/image" Target="../media/image185.jpeg"/><Relationship Id="rId119" Type="http://schemas.openxmlformats.org/officeDocument/2006/relationships/image" Target="../media/image190.jpeg"/><Relationship Id="rId10" Type="http://schemas.openxmlformats.org/officeDocument/2006/relationships/image" Target="../media/image81.jpeg"/><Relationship Id="rId31" Type="http://schemas.openxmlformats.org/officeDocument/2006/relationships/image" Target="../media/image102.jpeg"/><Relationship Id="rId44" Type="http://schemas.openxmlformats.org/officeDocument/2006/relationships/image" Target="../media/image115.jpeg"/><Relationship Id="rId52" Type="http://schemas.openxmlformats.org/officeDocument/2006/relationships/image" Target="../media/image123.jpeg"/><Relationship Id="rId60" Type="http://schemas.openxmlformats.org/officeDocument/2006/relationships/image" Target="../media/image131.jpeg"/><Relationship Id="rId65" Type="http://schemas.openxmlformats.org/officeDocument/2006/relationships/image" Target="../media/image136.jpeg"/><Relationship Id="rId73" Type="http://schemas.openxmlformats.org/officeDocument/2006/relationships/image" Target="../media/image144.jpeg"/><Relationship Id="rId78" Type="http://schemas.openxmlformats.org/officeDocument/2006/relationships/image" Target="../media/image149.jpeg"/><Relationship Id="rId81" Type="http://schemas.openxmlformats.org/officeDocument/2006/relationships/image" Target="../media/image152.jpeg"/><Relationship Id="rId86" Type="http://schemas.openxmlformats.org/officeDocument/2006/relationships/image" Target="../media/image157.jpeg"/><Relationship Id="rId94" Type="http://schemas.openxmlformats.org/officeDocument/2006/relationships/image" Target="../media/image165.jpeg"/><Relationship Id="rId99" Type="http://schemas.openxmlformats.org/officeDocument/2006/relationships/image" Target="../media/image170.jpeg"/><Relationship Id="rId101" Type="http://schemas.openxmlformats.org/officeDocument/2006/relationships/image" Target="../media/image172.jpeg"/><Relationship Id="rId122" Type="http://schemas.openxmlformats.org/officeDocument/2006/relationships/image" Target="../media/image193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39" Type="http://schemas.openxmlformats.org/officeDocument/2006/relationships/image" Target="../media/image110.jpeg"/><Relationship Id="rId109" Type="http://schemas.openxmlformats.org/officeDocument/2006/relationships/image" Target="../media/image180.jpeg"/><Relationship Id="rId34" Type="http://schemas.openxmlformats.org/officeDocument/2006/relationships/image" Target="../media/image105.jpeg"/><Relationship Id="rId50" Type="http://schemas.openxmlformats.org/officeDocument/2006/relationships/image" Target="../media/image121.jpeg"/><Relationship Id="rId55" Type="http://schemas.openxmlformats.org/officeDocument/2006/relationships/image" Target="../media/image126.jpeg"/><Relationship Id="rId76" Type="http://schemas.openxmlformats.org/officeDocument/2006/relationships/image" Target="../media/image147.jpeg"/><Relationship Id="rId97" Type="http://schemas.openxmlformats.org/officeDocument/2006/relationships/image" Target="../media/image168.jpeg"/><Relationship Id="rId104" Type="http://schemas.openxmlformats.org/officeDocument/2006/relationships/image" Target="../media/image175.jpeg"/><Relationship Id="rId120" Type="http://schemas.openxmlformats.org/officeDocument/2006/relationships/image" Target="../media/image191.jpeg"/><Relationship Id="rId125" Type="http://schemas.openxmlformats.org/officeDocument/2006/relationships/image" Target="../media/image196.jpeg"/><Relationship Id="rId7" Type="http://schemas.openxmlformats.org/officeDocument/2006/relationships/image" Target="../media/image78.jpeg"/><Relationship Id="rId71" Type="http://schemas.openxmlformats.org/officeDocument/2006/relationships/image" Target="../media/image142.jpeg"/><Relationship Id="rId92" Type="http://schemas.openxmlformats.org/officeDocument/2006/relationships/image" Target="../media/image163.jpeg"/><Relationship Id="rId2" Type="http://schemas.openxmlformats.org/officeDocument/2006/relationships/image" Target="../media/image73.jpeg"/><Relationship Id="rId29" Type="http://schemas.openxmlformats.org/officeDocument/2006/relationships/image" Target="../media/image100.jpeg"/><Relationship Id="rId24" Type="http://schemas.openxmlformats.org/officeDocument/2006/relationships/image" Target="../media/image95.jpeg"/><Relationship Id="rId40" Type="http://schemas.openxmlformats.org/officeDocument/2006/relationships/image" Target="../media/image111.jpeg"/><Relationship Id="rId45" Type="http://schemas.openxmlformats.org/officeDocument/2006/relationships/image" Target="../media/image116.jpeg"/><Relationship Id="rId66" Type="http://schemas.openxmlformats.org/officeDocument/2006/relationships/image" Target="../media/image137.jpeg"/><Relationship Id="rId87" Type="http://schemas.openxmlformats.org/officeDocument/2006/relationships/image" Target="../media/image158.jpeg"/><Relationship Id="rId110" Type="http://schemas.openxmlformats.org/officeDocument/2006/relationships/image" Target="../media/image181.jpeg"/><Relationship Id="rId115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27</xdr:row>
      <xdr:rowOff>114300</xdr:rowOff>
    </xdr:from>
    <xdr:to>
      <xdr:col>5</xdr:col>
      <xdr:colOff>584200</xdr:colOff>
      <xdr:row>34</xdr:row>
      <xdr:rowOff>76200</xdr:rowOff>
    </xdr:to>
    <xdr:pic>
      <xdr:nvPicPr>
        <xdr:cNvPr id="2" name="image00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4381500"/>
          <a:ext cx="1044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317688</xdr:colOff>
      <xdr:row>0</xdr:row>
      <xdr:rowOff>62193</xdr:rowOff>
    </xdr:from>
    <xdr:to>
      <xdr:col>1</xdr:col>
      <xdr:colOff>619125</xdr:colOff>
      <xdr:row>3</xdr:row>
      <xdr:rowOff>228040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317688" y="62193"/>
          <a:ext cx="911037" cy="851647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27</xdr:row>
      <xdr:rowOff>114300</xdr:rowOff>
    </xdr:from>
    <xdr:to>
      <xdr:col>5</xdr:col>
      <xdr:colOff>584200</xdr:colOff>
      <xdr:row>34</xdr:row>
      <xdr:rowOff>76200</xdr:rowOff>
    </xdr:to>
    <xdr:pic>
      <xdr:nvPicPr>
        <xdr:cNvPr id="2" name="image00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4381500"/>
          <a:ext cx="1044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</xdr:row>
      <xdr:rowOff>76200</xdr:rowOff>
    </xdr:from>
    <xdr:to>
      <xdr:col>5</xdr:col>
      <xdr:colOff>927100</xdr:colOff>
      <xdr:row>3</xdr:row>
      <xdr:rowOff>469900</xdr:rowOff>
    </xdr:to>
    <xdr:pic>
      <xdr:nvPicPr>
        <xdr:cNvPr id="2" name="image00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700" y="323850"/>
          <a:ext cx="815975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1333500</xdr:colOff>
      <xdr:row>11</xdr:row>
      <xdr:rowOff>88900</xdr:rowOff>
    </xdr:from>
    <xdr:to>
      <xdr:col>4</xdr:col>
      <xdr:colOff>939800</xdr:colOff>
      <xdr:row>14</xdr:row>
      <xdr:rowOff>25400</xdr:rowOff>
    </xdr:to>
    <xdr:pic>
      <xdr:nvPicPr>
        <xdr:cNvPr id="3" name="image14.png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546350"/>
          <a:ext cx="33591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244475</xdr:colOff>
      <xdr:row>34</xdr:row>
      <xdr:rowOff>111125</xdr:rowOff>
    </xdr:from>
    <xdr:to>
      <xdr:col>3</xdr:col>
      <xdr:colOff>1641475</xdr:colOff>
      <xdr:row>37</xdr:row>
      <xdr:rowOff>0</xdr:rowOff>
    </xdr:to>
    <xdr:pic>
      <xdr:nvPicPr>
        <xdr:cNvPr id="4" name="image14.png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525" y="6416675"/>
          <a:ext cx="33591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27</xdr:row>
      <xdr:rowOff>114300</xdr:rowOff>
    </xdr:from>
    <xdr:to>
      <xdr:col>5</xdr:col>
      <xdr:colOff>584200</xdr:colOff>
      <xdr:row>34</xdr:row>
      <xdr:rowOff>76200</xdr:rowOff>
    </xdr:to>
    <xdr:pic>
      <xdr:nvPicPr>
        <xdr:cNvPr id="2" name="image00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4381500"/>
          <a:ext cx="1044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25400</xdr:colOff>
      <xdr:row>27</xdr:row>
      <xdr:rowOff>114300</xdr:rowOff>
    </xdr:from>
    <xdr:to>
      <xdr:col>5</xdr:col>
      <xdr:colOff>584200</xdr:colOff>
      <xdr:row>34</xdr:row>
      <xdr:rowOff>76200</xdr:rowOff>
    </xdr:to>
    <xdr:pic>
      <xdr:nvPicPr>
        <xdr:cNvPr id="3" name="image00.jpg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4381500"/>
          <a:ext cx="1044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243417</xdr:colOff>
      <xdr:row>0</xdr:row>
      <xdr:rowOff>63500</xdr:rowOff>
    </xdr:from>
    <xdr:to>
      <xdr:col>1</xdr:col>
      <xdr:colOff>730250</xdr:colOff>
      <xdr:row>4</xdr:row>
      <xdr:rowOff>113096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243417" y="63500"/>
          <a:ext cx="1077383" cy="925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0</xdr:colOff>
      <xdr:row>3</xdr:row>
      <xdr:rowOff>179651</xdr:rowOff>
    </xdr:to>
    <xdr:pic>
      <xdr:nvPicPr>
        <xdr:cNvPr id="3" name="Picture 1" descr="Resultado de imagem para JUSTIÃA FEDERAL 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38150"/>
          <a:ext cx="0" cy="398726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429701</xdr:colOff>
      <xdr:row>0</xdr:row>
      <xdr:rowOff>137056</xdr:rowOff>
    </xdr:from>
    <xdr:to>
      <xdr:col>1</xdr:col>
      <xdr:colOff>617960</xdr:colOff>
      <xdr:row>3</xdr:row>
      <xdr:rowOff>140935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429701" y="137056"/>
          <a:ext cx="778809" cy="68967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526676</xdr:colOff>
      <xdr:row>10</xdr:row>
      <xdr:rowOff>0</xdr:rowOff>
    </xdr:from>
    <xdr:to>
      <xdr:col>9</xdr:col>
      <xdr:colOff>293594</xdr:colOff>
      <xdr:row>11</xdr:row>
      <xdr:rowOff>13447</xdr:rowOff>
    </xdr:to>
    <xdr:sp macro="" textlink="">
      <xdr:nvSpPr>
        <xdr:cNvPr id="5" name="AutoShape 4" descr="alicate amperímetro digital et-3367c minipa"/>
        <xdr:cNvSpPr>
          <a:spLocks noChangeAspect="1" noChangeArrowheads="1"/>
        </xdr:cNvSpPr>
      </xdr:nvSpPr>
      <xdr:spPr bwMode="auto">
        <a:xfrm>
          <a:off x="12623426" y="4857750"/>
          <a:ext cx="300318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448235</xdr:colOff>
      <xdr:row>12</xdr:row>
      <xdr:rowOff>764242</xdr:rowOff>
    </xdr:from>
    <xdr:to>
      <xdr:col>9</xdr:col>
      <xdr:colOff>190500</xdr:colOff>
      <xdr:row>21</xdr:row>
      <xdr:rowOff>187138</xdr:rowOff>
    </xdr:to>
    <xdr:sp macro="" textlink="">
      <xdr:nvSpPr>
        <xdr:cNvPr id="10" name="AutoShape 12" descr="https://encrypted-tbn2.gstatic.com/shopping?q=tbn:ANd9GcRXN-WnX8Vwdw4FRPKLlI98A2gnREZj3DiVaJltdABXgBPnKNegv_uoc--Or9DH2pWVqsQQhodZvL3xo9TwDbn3hfbC9WziBtGHlpTXsd6VqUtNNwsuHLoQjw&amp;usqp=CAE"/>
        <xdr:cNvSpPr>
          <a:spLocks noChangeAspect="1" noChangeArrowheads="1"/>
        </xdr:cNvSpPr>
      </xdr:nvSpPr>
      <xdr:spPr bwMode="auto">
        <a:xfrm>
          <a:off x="10306610" y="8612842"/>
          <a:ext cx="2514039" cy="2531408"/>
        </a:xfrm>
        <a:prstGeom prst="rect">
          <a:avLst/>
        </a:prstGeom>
        <a:noFill/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243417</xdr:colOff>
      <xdr:row>0</xdr:row>
      <xdr:rowOff>63500</xdr:rowOff>
    </xdr:from>
    <xdr:to>
      <xdr:col>1</xdr:col>
      <xdr:colOff>730250</xdr:colOff>
      <xdr:row>4</xdr:row>
      <xdr:rowOff>113096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243417" y="63500"/>
          <a:ext cx="1079500" cy="9385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0</xdr:colOff>
      <xdr:row>3</xdr:row>
      <xdr:rowOff>179651</xdr:rowOff>
    </xdr:to>
    <xdr:pic>
      <xdr:nvPicPr>
        <xdr:cNvPr id="3" name="Picture 1" descr="Resultado de imagem para JUSTIÃA FEDERAL 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44500"/>
          <a:ext cx="0" cy="40190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107077</xdr:colOff>
      <xdr:row>0</xdr:row>
      <xdr:rowOff>127000</xdr:rowOff>
    </xdr:from>
    <xdr:to>
      <xdr:col>1</xdr:col>
      <xdr:colOff>412706</xdr:colOff>
      <xdr:row>3</xdr:row>
      <xdr:rowOff>201083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107077" y="127000"/>
          <a:ext cx="781879" cy="74083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403413</xdr:colOff>
      <xdr:row>0</xdr:row>
      <xdr:rowOff>33618</xdr:rowOff>
    </xdr:from>
    <xdr:to>
      <xdr:col>1</xdr:col>
      <xdr:colOff>893440</xdr:colOff>
      <xdr:row>3</xdr:row>
      <xdr:rowOff>212912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403413" y="33618"/>
          <a:ext cx="971880" cy="85164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429701</xdr:colOff>
      <xdr:row>0</xdr:row>
      <xdr:rowOff>137056</xdr:rowOff>
    </xdr:from>
    <xdr:to>
      <xdr:col>1</xdr:col>
      <xdr:colOff>617960</xdr:colOff>
      <xdr:row>3</xdr:row>
      <xdr:rowOff>140935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429701" y="137056"/>
          <a:ext cx="778809" cy="67623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818028</xdr:colOff>
      <xdr:row>8</xdr:row>
      <xdr:rowOff>67237</xdr:rowOff>
    </xdr:from>
    <xdr:to>
      <xdr:col>3</xdr:col>
      <xdr:colOff>1647263</xdr:colOff>
      <xdr:row>8</xdr:row>
      <xdr:rowOff>1432071</xdr:rowOff>
    </xdr:to>
    <xdr:pic>
      <xdr:nvPicPr>
        <xdr:cNvPr id="2050" name="Picture 2" descr="https://mlx0xrnxgfzo.i.optimole.com/6aaGprZXs2I/w:446/h:260/q:90/https:/vius.com.br/wp-content/uploads/2019/06/38476-SINAPI-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 l="28894" r="35586"/>
        <a:stretch>
          <a:fillRect/>
        </a:stretch>
      </xdr:blipFill>
      <xdr:spPr bwMode="auto">
        <a:xfrm>
          <a:off x="8191499" y="1905002"/>
          <a:ext cx="829235" cy="13648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918881</xdr:colOff>
      <xdr:row>9</xdr:row>
      <xdr:rowOff>33618</xdr:rowOff>
    </xdr:from>
    <xdr:to>
      <xdr:col>3</xdr:col>
      <xdr:colOff>1736910</xdr:colOff>
      <xdr:row>9</xdr:row>
      <xdr:rowOff>1445559</xdr:rowOff>
    </xdr:to>
    <xdr:pic>
      <xdr:nvPicPr>
        <xdr:cNvPr id="2051" name="Picture 3" descr="Resultado de imagem para ESCADA EXTENSIVEL EM ALUMINIO COM 6,00 M ESTENDID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9776" r="38958"/>
        <a:stretch>
          <a:fillRect/>
        </a:stretch>
      </xdr:blipFill>
      <xdr:spPr bwMode="auto">
        <a:xfrm>
          <a:off x="8292352" y="3361765"/>
          <a:ext cx="818029" cy="141194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526676</xdr:colOff>
      <xdr:row>10</xdr:row>
      <xdr:rowOff>0</xdr:rowOff>
    </xdr:from>
    <xdr:to>
      <xdr:col>10</xdr:col>
      <xdr:colOff>293594</xdr:colOff>
      <xdr:row>10</xdr:row>
      <xdr:rowOff>304800</xdr:rowOff>
    </xdr:to>
    <xdr:sp macro="" textlink="">
      <xdr:nvSpPr>
        <xdr:cNvPr id="2052" name="AutoShape 4" descr="alicate amperímetro digital et-3367c minipa"/>
        <xdr:cNvSpPr>
          <a:spLocks noChangeAspect="1" noChangeArrowheads="1"/>
        </xdr:cNvSpPr>
      </xdr:nvSpPr>
      <xdr:spPr bwMode="auto">
        <a:xfrm>
          <a:off x="12629029" y="4885764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643231</xdr:colOff>
      <xdr:row>10</xdr:row>
      <xdr:rowOff>89646</xdr:rowOff>
    </xdr:from>
    <xdr:to>
      <xdr:col>3</xdr:col>
      <xdr:colOff>1933809</xdr:colOff>
      <xdr:row>10</xdr:row>
      <xdr:rowOff>1378323</xdr:rowOff>
    </xdr:to>
    <xdr:pic>
      <xdr:nvPicPr>
        <xdr:cNvPr id="2054" name="Picture 6" descr="Resultado de imagem para FURADEIRA E PARAFUSADEIRA ELETRICA BOSCH OU SIMILAR PROFISSION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16702" y="4908175"/>
          <a:ext cx="1290578" cy="128867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717176</xdr:colOff>
      <xdr:row>11</xdr:row>
      <xdr:rowOff>138423</xdr:rowOff>
    </xdr:from>
    <xdr:to>
      <xdr:col>3</xdr:col>
      <xdr:colOff>1949823</xdr:colOff>
      <xdr:row>11</xdr:row>
      <xdr:rowOff>1368521</xdr:rowOff>
    </xdr:to>
    <xdr:pic>
      <xdr:nvPicPr>
        <xdr:cNvPr id="2055" name="Picture 7" descr="Resultado de imagem para MARTELO DE BORRACHA COM CAB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090647" y="7937717"/>
          <a:ext cx="1232647" cy="123009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672354</xdr:colOff>
      <xdr:row>12</xdr:row>
      <xdr:rowOff>100852</xdr:rowOff>
    </xdr:from>
    <xdr:to>
      <xdr:col>3</xdr:col>
      <xdr:colOff>1996600</xdr:colOff>
      <xdr:row>12</xdr:row>
      <xdr:rowOff>1423148</xdr:rowOff>
    </xdr:to>
    <xdr:pic>
      <xdr:nvPicPr>
        <xdr:cNvPr id="2057" name="Picture 9" descr="Resultado de imagem para ALICATE CRIMPADOR (CRIMPADOR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45825" y="9390528"/>
          <a:ext cx="1324246" cy="13222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952499</xdr:colOff>
      <xdr:row>13</xdr:row>
      <xdr:rowOff>67235</xdr:rowOff>
    </xdr:from>
    <xdr:to>
      <xdr:col>3</xdr:col>
      <xdr:colOff>1692087</xdr:colOff>
      <xdr:row>13</xdr:row>
      <xdr:rowOff>1452129</xdr:rowOff>
    </xdr:to>
    <xdr:pic>
      <xdr:nvPicPr>
        <xdr:cNvPr id="2058" name="Picture 10" descr="https://www.lojatudo.com.br/media/catalog/product/cache/1/image/602f0fa2c1f0d1ba5e241f914e856ff9/a/l/alicate-isolado-hikari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7722" r="25946"/>
        <a:stretch>
          <a:fillRect/>
        </a:stretch>
      </xdr:blipFill>
      <xdr:spPr bwMode="auto">
        <a:xfrm>
          <a:off x="8325970" y="10847294"/>
          <a:ext cx="739588" cy="138489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448235</xdr:colOff>
      <xdr:row>12</xdr:row>
      <xdr:rowOff>764242</xdr:rowOff>
    </xdr:from>
    <xdr:to>
      <xdr:col>10</xdr:col>
      <xdr:colOff>190499</xdr:colOff>
      <xdr:row>14</xdr:row>
      <xdr:rowOff>304800</xdr:rowOff>
    </xdr:to>
    <xdr:sp macro="" textlink="">
      <xdr:nvSpPr>
        <xdr:cNvPr id="2060" name="AutoShape 12" descr="https://encrypted-tbn2.gstatic.com/shopping?q=tbn:ANd9GcRXN-WnX8Vwdw4FRPKLlI98A2gnREZj3DiVaJltdABXgBPnKNegv_uoc--Or9DH2pWVqsQQhodZvL3xo9TwDbn3hfbC9WziBtGHlpTXsd6VqUtNNwsuHLoQjw&amp;usqp=CAE"/>
        <xdr:cNvSpPr>
          <a:spLocks noChangeAspect="1" noChangeArrowheads="1"/>
        </xdr:cNvSpPr>
      </xdr:nvSpPr>
      <xdr:spPr bwMode="auto">
        <a:xfrm>
          <a:off x="10309411" y="10053918"/>
          <a:ext cx="2521323" cy="2521323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728385</xdr:colOff>
      <xdr:row>14</xdr:row>
      <xdr:rowOff>89647</xdr:rowOff>
    </xdr:from>
    <xdr:to>
      <xdr:col>3</xdr:col>
      <xdr:colOff>2005981</xdr:colOff>
      <xdr:row>14</xdr:row>
      <xdr:rowOff>1367118</xdr:rowOff>
    </xdr:to>
    <xdr:pic>
      <xdr:nvPicPr>
        <xdr:cNvPr id="2061" name="Picture 13" descr="https://static.ferramentaskennedy.com.br/storage/1200/alicate-corte-diagonal-corte-rente-de-5-1000-v-vonder_7_156079960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101856" y="12360088"/>
          <a:ext cx="1277596" cy="127747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526677</xdr:colOff>
      <xdr:row>15</xdr:row>
      <xdr:rowOff>22411</xdr:rowOff>
    </xdr:from>
    <xdr:to>
      <xdr:col>3</xdr:col>
      <xdr:colOff>1950780</xdr:colOff>
      <xdr:row>15</xdr:row>
      <xdr:rowOff>1452841</xdr:rowOff>
    </xdr:to>
    <xdr:pic>
      <xdr:nvPicPr>
        <xdr:cNvPr id="2062" name="Picture 14" descr="Resultado de imagem para CHAVE INGLESA 15&quot; REF. 0124180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00148" y="13783235"/>
          <a:ext cx="1424103" cy="143043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638732</xdr:colOff>
      <xdr:row>16</xdr:row>
      <xdr:rowOff>90092</xdr:rowOff>
    </xdr:from>
    <xdr:to>
      <xdr:col>3</xdr:col>
      <xdr:colOff>1961028</xdr:colOff>
      <xdr:row>16</xdr:row>
      <xdr:rowOff>1409103</xdr:rowOff>
    </xdr:to>
    <xdr:pic>
      <xdr:nvPicPr>
        <xdr:cNvPr id="2063" name="Picture 15" descr="Resultado de imagem para SERROTE 40CM TRAMONTIN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12203" y="15341298"/>
          <a:ext cx="1322296" cy="131901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650687</xdr:colOff>
      <xdr:row>17</xdr:row>
      <xdr:rowOff>246530</xdr:rowOff>
    </xdr:from>
    <xdr:to>
      <xdr:col>3</xdr:col>
      <xdr:colOff>2065465</xdr:colOff>
      <xdr:row>17</xdr:row>
      <xdr:rowOff>1277471</xdr:rowOff>
    </xdr:to>
    <xdr:pic>
      <xdr:nvPicPr>
        <xdr:cNvPr id="2064" name="Picture 16" descr="Resultado de imagem para LANTERNAMULTIUSO PARA 3 PILHAS ( RAYOVAC 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7739" r="20068"/>
        <a:stretch>
          <a:fillRect/>
        </a:stretch>
      </xdr:blipFill>
      <xdr:spPr bwMode="auto">
        <a:xfrm>
          <a:off x="8024158" y="16988118"/>
          <a:ext cx="1414778" cy="103094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669528</xdr:colOff>
      <xdr:row>18</xdr:row>
      <xdr:rowOff>112059</xdr:rowOff>
    </xdr:from>
    <xdr:to>
      <xdr:col>3</xdr:col>
      <xdr:colOff>1929770</xdr:colOff>
      <xdr:row>18</xdr:row>
      <xdr:rowOff>1367117</xdr:rowOff>
    </xdr:to>
    <xdr:pic>
      <xdr:nvPicPr>
        <xdr:cNvPr id="2065" name="Picture 17" descr="Resultado de imagem para MARRETA 1 KG COM CAB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042999" y="18344030"/>
          <a:ext cx="1260242" cy="12550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773211</xdr:colOff>
      <xdr:row>19</xdr:row>
      <xdr:rowOff>101295</xdr:rowOff>
    </xdr:from>
    <xdr:to>
      <xdr:col>3</xdr:col>
      <xdr:colOff>1669677</xdr:colOff>
      <xdr:row>19</xdr:row>
      <xdr:rowOff>1445558</xdr:rowOff>
    </xdr:to>
    <xdr:pic>
      <xdr:nvPicPr>
        <xdr:cNvPr id="2066" name="Picture 18" descr="https://images-na.ssl-images-amazon.com/images/I/613CdJ63MvL._AC_SL1500_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146682" y="19823648"/>
          <a:ext cx="896466" cy="134426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504264</xdr:colOff>
      <xdr:row>20</xdr:row>
      <xdr:rowOff>224118</xdr:rowOff>
    </xdr:from>
    <xdr:to>
      <xdr:col>3</xdr:col>
      <xdr:colOff>2185146</xdr:colOff>
      <xdr:row>20</xdr:row>
      <xdr:rowOff>1201939</xdr:rowOff>
    </xdr:to>
    <xdr:pic>
      <xdr:nvPicPr>
        <xdr:cNvPr id="2067" name="Picture 19" descr="Colher de pedreiro 7&quot; com cabo de madeir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21140" b="20783"/>
        <a:stretch>
          <a:fillRect/>
        </a:stretch>
      </xdr:blipFill>
      <xdr:spPr bwMode="auto">
        <a:xfrm>
          <a:off x="7877735" y="21436853"/>
          <a:ext cx="1680882" cy="9778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582707</xdr:colOff>
      <xdr:row>21</xdr:row>
      <xdr:rowOff>103607</xdr:rowOff>
    </xdr:from>
    <xdr:to>
      <xdr:col>3</xdr:col>
      <xdr:colOff>1916205</xdr:colOff>
      <xdr:row>21</xdr:row>
      <xdr:rowOff>1433793</xdr:rowOff>
    </xdr:to>
    <xdr:pic>
      <xdr:nvPicPr>
        <xdr:cNvPr id="2068" name="Picture 20" descr="Resultado de imagem para CADEADO 50MM,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56178" y="22806725"/>
          <a:ext cx="1333498" cy="133018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739590</xdr:colOff>
      <xdr:row>22</xdr:row>
      <xdr:rowOff>212004</xdr:rowOff>
    </xdr:from>
    <xdr:to>
      <xdr:col>3</xdr:col>
      <xdr:colOff>1871384</xdr:colOff>
      <xdr:row>22</xdr:row>
      <xdr:rowOff>1342131</xdr:rowOff>
    </xdr:to>
    <xdr:pic>
      <xdr:nvPicPr>
        <xdr:cNvPr id="2069" name="Picture 21" descr="Resultado de imagem para CADEADO 60MM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113061" y="24405504"/>
          <a:ext cx="1131794" cy="113012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448236</xdr:colOff>
      <xdr:row>23</xdr:row>
      <xdr:rowOff>403413</xdr:rowOff>
    </xdr:from>
    <xdr:to>
      <xdr:col>3</xdr:col>
      <xdr:colOff>2211983</xdr:colOff>
      <xdr:row>23</xdr:row>
      <xdr:rowOff>997324</xdr:rowOff>
    </xdr:to>
    <xdr:pic>
      <xdr:nvPicPr>
        <xdr:cNvPr id="2070" name="Picture 22" descr="Resultado de imagem para NÍVEL DE BOLHA DE MADEIR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32787" b="33433"/>
        <a:stretch>
          <a:fillRect/>
        </a:stretch>
      </xdr:blipFill>
      <xdr:spPr bwMode="auto">
        <a:xfrm>
          <a:off x="7821707" y="26087295"/>
          <a:ext cx="1763747" cy="59391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224117</xdr:colOff>
      <xdr:row>24</xdr:row>
      <xdr:rowOff>218151</xdr:rowOff>
    </xdr:from>
    <xdr:to>
      <xdr:col>3</xdr:col>
      <xdr:colOff>2319617</xdr:colOff>
      <xdr:row>24</xdr:row>
      <xdr:rowOff>1333500</xdr:rowOff>
    </xdr:to>
    <xdr:pic>
      <xdr:nvPicPr>
        <xdr:cNvPr id="2071" name="Picture 23" descr="Resultado de imagem para REGUA DE ALUMÍNIO C/ 2,00M (PARA PEDREIRO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18670" b="27985"/>
        <a:stretch>
          <a:fillRect/>
        </a:stretch>
      </xdr:blipFill>
      <xdr:spPr bwMode="auto">
        <a:xfrm>
          <a:off x="7597588" y="27392416"/>
          <a:ext cx="2095500" cy="11153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582708</xdr:colOff>
      <xdr:row>25</xdr:row>
      <xdr:rowOff>80425</xdr:rowOff>
    </xdr:from>
    <xdr:to>
      <xdr:col>3</xdr:col>
      <xdr:colOff>1927411</xdr:colOff>
      <xdr:row>25</xdr:row>
      <xdr:rowOff>1423147</xdr:rowOff>
    </xdr:to>
    <xdr:pic>
      <xdr:nvPicPr>
        <xdr:cNvPr id="2072" name="Picture 24" descr="https://images-americanas.b2w.io/produtos/01/00/image/44195/8/44195801_1SZ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956179" y="28745072"/>
          <a:ext cx="1344703" cy="134272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717176</xdr:colOff>
      <xdr:row>26</xdr:row>
      <xdr:rowOff>111945</xdr:rowOff>
    </xdr:from>
    <xdr:to>
      <xdr:col>3</xdr:col>
      <xdr:colOff>1938617</xdr:colOff>
      <xdr:row>26</xdr:row>
      <xdr:rowOff>1329258</xdr:rowOff>
    </xdr:to>
    <xdr:pic>
      <xdr:nvPicPr>
        <xdr:cNvPr id="2073" name="Picture 25" descr="Imagem de Torques Armador 1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90647" y="30266974"/>
          <a:ext cx="1221441" cy="121731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661147</xdr:colOff>
      <xdr:row>27</xdr:row>
      <xdr:rowOff>97887</xdr:rowOff>
    </xdr:from>
    <xdr:to>
      <xdr:col>3</xdr:col>
      <xdr:colOff>1927413</xdr:colOff>
      <xdr:row>27</xdr:row>
      <xdr:rowOff>1366924</xdr:rowOff>
    </xdr:to>
    <xdr:pic>
      <xdr:nvPicPr>
        <xdr:cNvPr id="2076" name="Picture 28" descr="Resultado de imagem para CHAVE INGLESA 12&quot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034618" y="31743299"/>
          <a:ext cx="1266266" cy="126903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971500</xdr:colOff>
      <xdr:row>28</xdr:row>
      <xdr:rowOff>67235</xdr:rowOff>
    </xdr:from>
    <xdr:to>
      <xdr:col>3</xdr:col>
      <xdr:colOff>1555557</xdr:colOff>
      <xdr:row>28</xdr:row>
      <xdr:rowOff>1467971</xdr:rowOff>
    </xdr:to>
    <xdr:pic>
      <xdr:nvPicPr>
        <xdr:cNvPr id="2077" name="Picture 29" descr="Resultado de imagem para TRINCHA 1&quot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36235" r="35921"/>
        <a:stretch>
          <a:fillRect/>
        </a:stretch>
      </xdr:blipFill>
      <xdr:spPr bwMode="auto">
        <a:xfrm>
          <a:off x="8344971" y="33203029"/>
          <a:ext cx="584057" cy="140073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627529</xdr:colOff>
      <xdr:row>29</xdr:row>
      <xdr:rowOff>117985</xdr:rowOff>
    </xdr:from>
    <xdr:to>
      <xdr:col>3</xdr:col>
      <xdr:colOff>1904999</xdr:colOff>
      <xdr:row>29</xdr:row>
      <xdr:rowOff>1396814</xdr:rowOff>
    </xdr:to>
    <xdr:pic>
      <xdr:nvPicPr>
        <xdr:cNvPr id="2078" name="Picture 30" descr="Resultado de imagem para PÁ QUADRAD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001000" y="34744161"/>
          <a:ext cx="1277470" cy="127882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437030</xdr:colOff>
      <xdr:row>30</xdr:row>
      <xdr:rowOff>81079</xdr:rowOff>
    </xdr:from>
    <xdr:to>
      <xdr:col>3</xdr:col>
      <xdr:colOff>1882587</xdr:colOff>
      <xdr:row>30</xdr:row>
      <xdr:rowOff>1407459</xdr:rowOff>
    </xdr:to>
    <xdr:pic>
      <xdr:nvPicPr>
        <xdr:cNvPr id="2079" name="Picture 31" descr="Resultado de imagem para ESTILETE DE METAL, LAMINA 18 MM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810501" y="36197638"/>
          <a:ext cx="1445557" cy="13263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414615</xdr:colOff>
      <xdr:row>31</xdr:row>
      <xdr:rowOff>279241</xdr:rowOff>
    </xdr:from>
    <xdr:to>
      <xdr:col>3</xdr:col>
      <xdr:colOff>2252381</xdr:colOff>
      <xdr:row>31</xdr:row>
      <xdr:rowOff>1206815</xdr:rowOff>
    </xdr:to>
    <xdr:pic>
      <xdr:nvPicPr>
        <xdr:cNvPr id="2080" name="Picture 32" descr="https://images-americanas.b2w.io/produtos/01/00/img9/12994/2/12994231_1SZ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t="24720" b="24995"/>
        <a:stretch>
          <a:fillRect/>
        </a:stretch>
      </xdr:blipFill>
      <xdr:spPr bwMode="auto">
        <a:xfrm>
          <a:off x="7788086" y="37886182"/>
          <a:ext cx="1837766" cy="9275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739589</xdr:colOff>
      <xdr:row>32</xdr:row>
      <xdr:rowOff>122952</xdr:rowOff>
    </xdr:from>
    <xdr:to>
      <xdr:col>3</xdr:col>
      <xdr:colOff>1994647</xdr:colOff>
      <xdr:row>32</xdr:row>
      <xdr:rowOff>1381501</xdr:rowOff>
    </xdr:to>
    <xdr:pic>
      <xdr:nvPicPr>
        <xdr:cNvPr id="2082" name="Picture 34" descr="https://images-americanas.b2w.io/produtos/01/00/item/13134/2/13134223_1SZ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113060" y="39220276"/>
          <a:ext cx="1255058" cy="12585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302558</xdr:colOff>
      <xdr:row>33</xdr:row>
      <xdr:rowOff>257735</xdr:rowOff>
    </xdr:from>
    <xdr:to>
      <xdr:col>3</xdr:col>
      <xdr:colOff>2115857</xdr:colOff>
      <xdr:row>33</xdr:row>
      <xdr:rowOff>1322294</xdr:rowOff>
    </xdr:to>
    <xdr:pic>
      <xdr:nvPicPr>
        <xdr:cNvPr id="2083" name="Picture 35" descr="Resultado de imagem para CARRINHO DE MAO DE ACO CAPACIDADE 50 A 60 L, PNEU COM CAMARA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23518" b="17687"/>
        <a:stretch>
          <a:fillRect/>
        </a:stretch>
      </xdr:blipFill>
      <xdr:spPr bwMode="auto">
        <a:xfrm>
          <a:off x="7676029" y="40845441"/>
          <a:ext cx="1813299" cy="106455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336177</xdr:colOff>
      <xdr:row>34</xdr:row>
      <xdr:rowOff>546264</xdr:rowOff>
    </xdr:from>
    <xdr:to>
      <xdr:col>3</xdr:col>
      <xdr:colOff>2106705</xdr:colOff>
      <xdr:row>34</xdr:row>
      <xdr:rowOff>963706</xdr:rowOff>
    </xdr:to>
    <xdr:pic>
      <xdr:nvPicPr>
        <xdr:cNvPr id="2084" name="Picture 36" descr="Resultado de imagem para ENXADA ESTREITA *25 X 23* CM COM CAB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4975" t="36841" r="15079" b="38312"/>
        <a:stretch>
          <a:fillRect/>
        </a:stretch>
      </xdr:blipFill>
      <xdr:spPr bwMode="auto">
        <a:xfrm>
          <a:off x="7709648" y="42624352"/>
          <a:ext cx="1770528" cy="41744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840441</xdr:colOff>
      <xdr:row>35</xdr:row>
      <xdr:rowOff>268942</xdr:rowOff>
    </xdr:from>
    <xdr:to>
      <xdr:col>3</xdr:col>
      <xdr:colOff>1826558</xdr:colOff>
      <xdr:row>35</xdr:row>
      <xdr:rowOff>1253020</xdr:rowOff>
    </xdr:to>
    <xdr:pic>
      <xdr:nvPicPr>
        <xdr:cNvPr id="2085" name="Picture 37" descr="Resultado de imagem para MARTELO COM UNH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213912" y="43837413"/>
          <a:ext cx="986117" cy="98407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661147</xdr:colOff>
      <xdr:row>36</xdr:row>
      <xdr:rowOff>358589</xdr:rowOff>
    </xdr:from>
    <xdr:to>
      <xdr:col>3</xdr:col>
      <xdr:colOff>1951352</xdr:colOff>
      <xdr:row>36</xdr:row>
      <xdr:rowOff>1164292</xdr:rowOff>
    </xdr:to>
    <xdr:pic>
      <xdr:nvPicPr>
        <xdr:cNvPr id="2086" name="Picture 38" descr="Resultado de imagem para BROCA AÇO RAPIDO 9/6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034618" y="45417442"/>
          <a:ext cx="1290205" cy="80570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627530</xdr:colOff>
      <xdr:row>37</xdr:row>
      <xdr:rowOff>39043</xdr:rowOff>
    </xdr:from>
    <xdr:to>
      <xdr:col>3</xdr:col>
      <xdr:colOff>2028264</xdr:colOff>
      <xdr:row>37</xdr:row>
      <xdr:rowOff>1437714</xdr:rowOff>
    </xdr:to>
    <xdr:pic>
      <xdr:nvPicPr>
        <xdr:cNvPr id="2087" name="Picture 39" descr="Lavadora de alta pressão 1.160 libras HD585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001001" y="46588278"/>
          <a:ext cx="1400734" cy="139867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414618</xdr:colOff>
      <xdr:row>38</xdr:row>
      <xdr:rowOff>273105</xdr:rowOff>
    </xdr:from>
    <xdr:to>
      <xdr:col>3</xdr:col>
      <xdr:colOff>2162735</xdr:colOff>
      <xdr:row>38</xdr:row>
      <xdr:rowOff>1222000</xdr:rowOff>
    </xdr:to>
    <xdr:pic>
      <xdr:nvPicPr>
        <xdr:cNvPr id="2088" name="Picture 40" descr="Resultado de imagem para ESMERILHADEIRA ANGULAR ELETRICA, DIAMETRO DO DISCO 7 '' (180 MM), ROTACAO 8500 RPM, POTENCIA 2400 W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788089" y="48312723"/>
          <a:ext cx="1748117" cy="9488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694766</xdr:colOff>
      <xdr:row>40</xdr:row>
      <xdr:rowOff>117287</xdr:rowOff>
    </xdr:from>
    <xdr:to>
      <xdr:col>3</xdr:col>
      <xdr:colOff>1961030</xdr:colOff>
      <xdr:row>40</xdr:row>
      <xdr:rowOff>1381686</xdr:rowOff>
    </xdr:to>
    <xdr:pic>
      <xdr:nvPicPr>
        <xdr:cNvPr id="2090" name="Picture 42" descr="Resultado de imagem para ESQUADRO DE ACO 12 &quot; (300 MM), CABO DE ALUMINIO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068237" y="51137669"/>
          <a:ext cx="1266264" cy="126439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683558</xdr:colOff>
      <xdr:row>41</xdr:row>
      <xdr:rowOff>56030</xdr:rowOff>
    </xdr:from>
    <xdr:to>
      <xdr:col>3</xdr:col>
      <xdr:colOff>2026924</xdr:colOff>
      <xdr:row>41</xdr:row>
      <xdr:rowOff>1395010</xdr:rowOff>
    </xdr:to>
    <xdr:pic>
      <xdr:nvPicPr>
        <xdr:cNvPr id="2091" name="Picture 43" descr="Resultado de imagem para MALETA PARA FERRAMENTAS COM DIVISÓRIAS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057029" y="52566795"/>
          <a:ext cx="1343366" cy="13389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504266</xdr:colOff>
      <xdr:row>42</xdr:row>
      <xdr:rowOff>327589</xdr:rowOff>
    </xdr:from>
    <xdr:to>
      <xdr:col>3</xdr:col>
      <xdr:colOff>2095500</xdr:colOff>
      <xdr:row>42</xdr:row>
      <xdr:rowOff>1179416</xdr:rowOff>
    </xdr:to>
    <xdr:pic>
      <xdr:nvPicPr>
        <xdr:cNvPr id="2092" name="Picture 44" descr="Resultado de imagem para LIXADEIRA ELETRICA ANGULAR, PARA DISCO DE 7 &quot; (180 MM), POTENCIA DE 2.200 W, *5.000* RPM, 220 V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877737" y="54328736"/>
          <a:ext cx="1591234" cy="85182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626522</xdr:colOff>
      <xdr:row>43</xdr:row>
      <xdr:rowOff>44824</xdr:rowOff>
    </xdr:from>
    <xdr:to>
      <xdr:col>3</xdr:col>
      <xdr:colOff>1680882</xdr:colOff>
      <xdr:row>43</xdr:row>
      <xdr:rowOff>1479177</xdr:rowOff>
    </xdr:to>
    <xdr:pic>
      <xdr:nvPicPr>
        <xdr:cNvPr id="2093" name="Picture 45" descr="Resultado de imagem para ASPIRADOR 2 EM 1 PÓ E ÁGUA COM RESERVATÓRIO DE 20L EM AÇO INOX, FILTRO HEPA LAVÁVEL E 1400W DE POTÊNCIA.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t="5338"/>
        <a:stretch>
          <a:fillRect/>
        </a:stretch>
      </xdr:blipFill>
      <xdr:spPr bwMode="auto">
        <a:xfrm>
          <a:off x="7999993" y="55536353"/>
          <a:ext cx="1054360" cy="143435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717175</xdr:colOff>
      <xdr:row>44</xdr:row>
      <xdr:rowOff>229049</xdr:rowOff>
    </xdr:from>
    <xdr:to>
      <xdr:col>3</xdr:col>
      <xdr:colOff>1871380</xdr:colOff>
      <xdr:row>44</xdr:row>
      <xdr:rowOff>1326215</xdr:rowOff>
    </xdr:to>
    <xdr:pic>
      <xdr:nvPicPr>
        <xdr:cNvPr id="2094" name="Picture 46" descr="Resultado de imagem para SOPRADOR, TIPO TÉRMICO PORTÁTIL, ACIONAMENTO ELÉTRICO, VOLTAGEM 220 V, POTÊNCIA 2.000 W.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090646" y="57210961"/>
          <a:ext cx="1154205" cy="109716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672353</xdr:colOff>
      <xdr:row>45</xdr:row>
      <xdr:rowOff>134470</xdr:rowOff>
    </xdr:from>
    <xdr:to>
      <xdr:col>3</xdr:col>
      <xdr:colOff>1954155</xdr:colOff>
      <xdr:row>45</xdr:row>
      <xdr:rowOff>1413621</xdr:rowOff>
    </xdr:to>
    <xdr:pic>
      <xdr:nvPicPr>
        <xdr:cNvPr id="2095" name="Picture 47" descr="Resultado de imagem para ESPATULA DE ACO INOX COM CABO DE MADEIRA, LARGURA 8 CM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045824" y="58606764"/>
          <a:ext cx="1281802" cy="12791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661147</xdr:colOff>
      <xdr:row>47</xdr:row>
      <xdr:rowOff>136367</xdr:rowOff>
    </xdr:from>
    <xdr:to>
      <xdr:col>3</xdr:col>
      <xdr:colOff>1983441</xdr:colOff>
      <xdr:row>47</xdr:row>
      <xdr:rowOff>1432672</xdr:rowOff>
    </xdr:to>
    <xdr:pic>
      <xdr:nvPicPr>
        <xdr:cNvPr id="2097" name="Picture 49" descr="Resultado de imagem para Jogo de Chaves Canhão Cr-V com 12 Peças,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034618" y="61589426"/>
          <a:ext cx="1322294" cy="12963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638736</xdr:colOff>
      <xdr:row>48</xdr:row>
      <xdr:rowOff>61415</xdr:rowOff>
    </xdr:from>
    <xdr:to>
      <xdr:col>3</xdr:col>
      <xdr:colOff>1972236</xdr:colOff>
      <xdr:row>48</xdr:row>
      <xdr:rowOff>1389429</xdr:rowOff>
    </xdr:to>
    <xdr:pic>
      <xdr:nvPicPr>
        <xdr:cNvPr id="2098" name="Picture 50" descr="Resultado de imagem para ARCO DE SERRA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012207" y="63004856"/>
          <a:ext cx="1333500" cy="132801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1084603</xdr:colOff>
      <xdr:row>49</xdr:row>
      <xdr:rowOff>134470</xdr:rowOff>
    </xdr:from>
    <xdr:to>
      <xdr:col>3</xdr:col>
      <xdr:colOff>1647264</xdr:colOff>
      <xdr:row>49</xdr:row>
      <xdr:rowOff>1423146</xdr:rowOff>
    </xdr:to>
    <xdr:pic>
      <xdr:nvPicPr>
        <xdr:cNvPr id="2099" name="Picture 51" descr="Resultado de imagem para ALICATE BICO MEIA CANA 6&quot; ISOLADO 1000 V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30350" r="25942"/>
        <a:stretch>
          <a:fillRect/>
        </a:stretch>
      </xdr:blipFill>
      <xdr:spPr bwMode="auto">
        <a:xfrm>
          <a:off x="8458074" y="64568294"/>
          <a:ext cx="562661" cy="12886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969045</xdr:colOff>
      <xdr:row>50</xdr:row>
      <xdr:rowOff>123265</xdr:rowOff>
    </xdr:from>
    <xdr:to>
      <xdr:col>3</xdr:col>
      <xdr:colOff>1703292</xdr:colOff>
      <xdr:row>50</xdr:row>
      <xdr:rowOff>1400735</xdr:rowOff>
    </xdr:to>
    <xdr:pic>
      <xdr:nvPicPr>
        <xdr:cNvPr id="2100" name="Picture 52" descr="Resultado de imagem para JOGO DE CHAVE ALLEN EM POLEGADAS COM 12 PEÇAS (1/16 A 1/2&quot;)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l="28524" t="5358" r="20630" b="6450"/>
        <a:stretch>
          <a:fillRect/>
        </a:stretch>
      </xdr:blipFill>
      <xdr:spPr bwMode="auto">
        <a:xfrm>
          <a:off x="8342516" y="66047471"/>
          <a:ext cx="734247" cy="127747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683559</xdr:colOff>
      <xdr:row>51</xdr:row>
      <xdr:rowOff>204451</xdr:rowOff>
    </xdr:from>
    <xdr:to>
      <xdr:col>3</xdr:col>
      <xdr:colOff>1781733</xdr:colOff>
      <xdr:row>51</xdr:row>
      <xdr:rowOff>1306604</xdr:rowOff>
    </xdr:to>
    <xdr:pic>
      <xdr:nvPicPr>
        <xdr:cNvPr id="2104" name="Picture 56" descr="Resultado de imagem para ALICATE UNIVERSAL,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057030" y="67619039"/>
          <a:ext cx="1098174" cy="110215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616324</xdr:colOff>
      <xdr:row>52</xdr:row>
      <xdr:rowOff>112058</xdr:rowOff>
    </xdr:from>
    <xdr:to>
      <xdr:col>3</xdr:col>
      <xdr:colOff>1915517</xdr:colOff>
      <xdr:row>52</xdr:row>
      <xdr:rowOff>1411940</xdr:rowOff>
    </xdr:to>
    <xdr:pic>
      <xdr:nvPicPr>
        <xdr:cNvPr id="2105" name="Picture 57" descr="Resultado de imagem para MARTELETE ROTATIVO E ROMPEDOR BOSCH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989795" y="69017029"/>
          <a:ext cx="1299193" cy="129988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616255</xdr:colOff>
      <xdr:row>53</xdr:row>
      <xdr:rowOff>134472</xdr:rowOff>
    </xdr:from>
    <xdr:to>
      <xdr:col>3</xdr:col>
      <xdr:colOff>1877545</xdr:colOff>
      <xdr:row>53</xdr:row>
      <xdr:rowOff>1400736</xdr:rowOff>
    </xdr:to>
    <xdr:pic>
      <xdr:nvPicPr>
        <xdr:cNvPr id="2106" name="Picture 58" descr="Resultado de imagem para PRUMO DE FAC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989726" y="70529825"/>
          <a:ext cx="1261290" cy="126626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750794</xdr:colOff>
      <xdr:row>54</xdr:row>
      <xdr:rowOff>179294</xdr:rowOff>
    </xdr:from>
    <xdr:to>
      <xdr:col>3</xdr:col>
      <xdr:colOff>1882589</xdr:colOff>
      <xdr:row>54</xdr:row>
      <xdr:rowOff>1317115</xdr:rowOff>
    </xdr:to>
    <xdr:pic>
      <xdr:nvPicPr>
        <xdr:cNvPr id="2107" name="Picture 59" descr="Resultado de imagem para SERRA MÁRMO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124265" y="72065029"/>
          <a:ext cx="1131795" cy="11378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683558</xdr:colOff>
      <xdr:row>55</xdr:row>
      <xdr:rowOff>99173</xdr:rowOff>
    </xdr:from>
    <xdr:to>
      <xdr:col>3</xdr:col>
      <xdr:colOff>1972234</xdr:colOff>
      <xdr:row>55</xdr:row>
      <xdr:rowOff>1376156</xdr:rowOff>
    </xdr:to>
    <xdr:pic>
      <xdr:nvPicPr>
        <xdr:cNvPr id="2109" name="Picture 61" descr="Resultado de imagem para ESQUADRO DE ALUMÍNIO PARA SOLDAGEM DE PEÇAS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10800000" flipV="1">
          <a:off x="8057029" y="73475291"/>
          <a:ext cx="1288676" cy="127698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593914</xdr:colOff>
      <xdr:row>56</xdr:row>
      <xdr:rowOff>156884</xdr:rowOff>
    </xdr:from>
    <xdr:to>
      <xdr:col>3</xdr:col>
      <xdr:colOff>2061882</xdr:colOff>
      <xdr:row>56</xdr:row>
      <xdr:rowOff>1364978</xdr:rowOff>
    </xdr:to>
    <xdr:pic>
      <xdr:nvPicPr>
        <xdr:cNvPr id="2110" name="Picture 62" descr="Resultado de imagem para SERRA TICO-TICO 78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t="5316" b="11536"/>
        <a:stretch>
          <a:fillRect/>
        </a:stretch>
      </xdr:blipFill>
      <xdr:spPr bwMode="auto">
        <a:xfrm>
          <a:off x="7967385" y="75023384"/>
          <a:ext cx="1467968" cy="120809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582706</xdr:colOff>
      <xdr:row>57</xdr:row>
      <xdr:rowOff>168089</xdr:rowOff>
    </xdr:from>
    <xdr:to>
      <xdr:col>3</xdr:col>
      <xdr:colOff>2074151</xdr:colOff>
      <xdr:row>57</xdr:row>
      <xdr:rowOff>1359449</xdr:rowOff>
    </xdr:to>
    <xdr:pic>
      <xdr:nvPicPr>
        <xdr:cNvPr id="2111" name="Picture 63" descr="Resultado de imagem para TRENA 5M 2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9761" b="9050"/>
        <a:stretch>
          <a:fillRect/>
        </a:stretch>
      </xdr:blipFill>
      <xdr:spPr bwMode="auto">
        <a:xfrm>
          <a:off x="7956177" y="76524971"/>
          <a:ext cx="1491445" cy="119136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720998</xdr:colOff>
      <xdr:row>58</xdr:row>
      <xdr:rowOff>118354</xdr:rowOff>
    </xdr:from>
    <xdr:to>
      <xdr:col>3</xdr:col>
      <xdr:colOff>1860176</xdr:colOff>
      <xdr:row>58</xdr:row>
      <xdr:rowOff>1378326</xdr:rowOff>
    </xdr:to>
    <xdr:pic>
      <xdr:nvPicPr>
        <xdr:cNvPr id="66" name="Picture 5" descr="Resultado de imagem para ALICATE AMPERÍMETRO COM CAPACÍMETRO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094469" y="4936883"/>
          <a:ext cx="1139178" cy="125997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683558</xdr:colOff>
      <xdr:row>59</xdr:row>
      <xdr:rowOff>89647</xdr:rowOff>
    </xdr:from>
    <xdr:to>
      <xdr:col>3</xdr:col>
      <xdr:colOff>1904999</xdr:colOff>
      <xdr:row>59</xdr:row>
      <xdr:rowOff>1313333</xdr:rowOff>
    </xdr:to>
    <xdr:pic>
      <xdr:nvPicPr>
        <xdr:cNvPr id="1025" name="Picture 1" descr="Resultado de imagem para PLAINA MAKITA KP0800K 82MM 220V.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057029" y="77936912"/>
          <a:ext cx="1221441" cy="122368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414618</xdr:colOff>
      <xdr:row>60</xdr:row>
      <xdr:rowOff>302559</xdr:rowOff>
    </xdr:from>
    <xdr:to>
      <xdr:col>3</xdr:col>
      <xdr:colOff>2155164</xdr:colOff>
      <xdr:row>60</xdr:row>
      <xdr:rowOff>1266265</xdr:rowOff>
    </xdr:to>
    <xdr:pic>
      <xdr:nvPicPr>
        <xdr:cNvPr id="1026" name="Picture 2" descr="Resultado de imagem para marca de espatula 6 TRAMONTINA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23481" b="20487"/>
        <a:stretch>
          <a:fillRect/>
        </a:stretch>
      </xdr:blipFill>
      <xdr:spPr bwMode="auto">
        <a:xfrm>
          <a:off x="7788089" y="79640206"/>
          <a:ext cx="1740546" cy="96370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627527</xdr:colOff>
      <xdr:row>61</xdr:row>
      <xdr:rowOff>99735</xdr:rowOff>
    </xdr:from>
    <xdr:to>
      <xdr:col>3</xdr:col>
      <xdr:colOff>1916204</xdr:colOff>
      <xdr:row>61</xdr:row>
      <xdr:rowOff>1368238</xdr:rowOff>
    </xdr:to>
    <xdr:pic>
      <xdr:nvPicPr>
        <xdr:cNvPr id="1027" name="Picture 3" descr="Resultado de imagem para DESEMPENADEIRA DE AÇO LISA, CABO MADEIRA, REF:143, ATLAS OU SIMILAR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000998" y="80927764"/>
          <a:ext cx="1288677" cy="126850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683558</xdr:colOff>
      <xdr:row>62</xdr:row>
      <xdr:rowOff>208689</xdr:rowOff>
    </xdr:from>
    <xdr:to>
      <xdr:col>3</xdr:col>
      <xdr:colOff>1792940</xdr:colOff>
      <xdr:row>62</xdr:row>
      <xdr:rowOff>1298201</xdr:rowOff>
    </xdr:to>
    <xdr:pic>
      <xdr:nvPicPr>
        <xdr:cNvPr id="1028" name="Picture 4" descr="Resultado de imagem para Rebitador Manual tipo Alicat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057029" y="82527101"/>
          <a:ext cx="1109382" cy="108951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678655</xdr:colOff>
      <xdr:row>39</xdr:row>
      <xdr:rowOff>40926</xdr:rowOff>
    </xdr:from>
    <xdr:to>
      <xdr:col>3</xdr:col>
      <xdr:colOff>2047876</xdr:colOff>
      <xdr:row>39</xdr:row>
      <xdr:rowOff>1416562</xdr:rowOff>
    </xdr:to>
    <xdr:pic>
      <xdr:nvPicPr>
        <xdr:cNvPr id="3073" name="Picture 1" descr="https://static.ferramentaskennedy.com.br/storage/1200/disco-corte-diamantado-segmentado-180mm-para-abrasivos-bosch_1_1531745186.jpg?qlty=3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060530" y="48404114"/>
          <a:ext cx="1369221" cy="137563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583406</xdr:colOff>
      <xdr:row>46</xdr:row>
      <xdr:rowOff>122061</xdr:rowOff>
    </xdr:from>
    <xdr:to>
      <xdr:col>3</xdr:col>
      <xdr:colOff>1821656</xdr:colOff>
      <xdr:row>46</xdr:row>
      <xdr:rowOff>1359694</xdr:rowOff>
    </xdr:to>
    <xdr:pic>
      <xdr:nvPicPr>
        <xdr:cNvPr id="3074" name="Picture 2" descr="https://www.tramontinastore.com/arquivos/ids/677596-500-500/41530510PNM001B.jpg?v=63700382300293000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965281" y="58986561"/>
          <a:ext cx="1238250" cy="123763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642939</xdr:colOff>
      <xdr:row>63</xdr:row>
      <xdr:rowOff>163805</xdr:rowOff>
    </xdr:from>
    <xdr:to>
      <xdr:col>3</xdr:col>
      <xdr:colOff>1809750</xdr:colOff>
      <xdr:row>63</xdr:row>
      <xdr:rowOff>1335882</xdr:rowOff>
    </xdr:to>
    <xdr:pic>
      <xdr:nvPicPr>
        <xdr:cNvPr id="3" name="Picture 1" descr="Resultado de imagem para CARRINHO ARTICULADO PARA MALETA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024814" y="84448149"/>
          <a:ext cx="1166811" cy="117207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595313</xdr:colOff>
      <xdr:row>64</xdr:row>
      <xdr:rowOff>141226</xdr:rowOff>
    </xdr:from>
    <xdr:to>
      <xdr:col>3</xdr:col>
      <xdr:colOff>1833562</xdr:colOff>
      <xdr:row>64</xdr:row>
      <xdr:rowOff>1383506</xdr:rowOff>
    </xdr:to>
    <xdr:pic>
      <xdr:nvPicPr>
        <xdr:cNvPr id="4" name="Picture 2" descr="Resultado de imagem para FURADEIRA DE IMPACTO / PARAFUSADEIRA A BATERIA GSB 18 V-LI PROFESSIONAL BOSCH 220V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977188" y="85913851"/>
          <a:ext cx="1238249" cy="12422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65</xdr:row>
      <xdr:rowOff>302358</xdr:rowOff>
    </xdr:from>
    <xdr:to>
      <xdr:col>3</xdr:col>
      <xdr:colOff>2095501</xdr:colOff>
      <xdr:row>65</xdr:row>
      <xdr:rowOff>1269208</xdr:rowOff>
    </xdr:to>
    <xdr:pic>
      <xdr:nvPicPr>
        <xdr:cNvPr id="5" name="Picture 3" descr="Resultado de imagem para ESCOVA DE AÇO COM CABO STANLEY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858125" y="87563264"/>
          <a:ext cx="1619251" cy="966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690562</xdr:colOff>
      <xdr:row>66</xdr:row>
      <xdr:rowOff>261937</xdr:rowOff>
    </xdr:from>
    <xdr:to>
      <xdr:col>3</xdr:col>
      <xdr:colOff>1805946</xdr:colOff>
      <xdr:row>66</xdr:row>
      <xdr:rowOff>1382074</xdr:rowOff>
    </xdr:to>
    <xdr:pic>
      <xdr:nvPicPr>
        <xdr:cNvPr id="7" name="Picture 2" descr="https://static.sonkey.com.br/produtos/28331/2000/1.jpg?ims=fit-in/1000x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072437" y="89011125"/>
          <a:ext cx="1115384" cy="112013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345281</xdr:colOff>
      <xdr:row>67</xdr:row>
      <xdr:rowOff>381000</xdr:rowOff>
    </xdr:from>
    <xdr:to>
      <xdr:col>3</xdr:col>
      <xdr:colOff>2214563</xdr:colOff>
      <xdr:row>67</xdr:row>
      <xdr:rowOff>1218438</xdr:rowOff>
    </xdr:to>
    <xdr:pic>
      <xdr:nvPicPr>
        <xdr:cNvPr id="8" name="Picture 3" descr="https://www.tramontinastore.com/arquivos/ids/698540-500-500/43752502PNM001B.jpg?v=63704929051463000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 t="29439" b="25963"/>
        <a:stretch>
          <a:fillRect/>
        </a:stretch>
      </xdr:blipFill>
      <xdr:spPr bwMode="auto">
        <a:xfrm>
          <a:off x="7727156" y="90618469"/>
          <a:ext cx="1869282" cy="83743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559595</xdr:colOff>
      <xdr:row>68</xdr:row>
      <xdr:rowOff>71438</xdr:rowOff>
    </xdr:from>
    <xdr:to>
      <xdr:col>3</xdr:col>
      <xdr:colOff>1897105</xdr:colOff>
      <xdr:row>68</xdr:row>
      <xdr:rowOff>1412714</xdr:rowOff>
    </xdr:to>
    <xdr:pic>
      <xdr:nvPicPr>
        <xdr:cNvPr id="6" name="Picture 1" descr="https://www.palaciodasferramentas.com.br/uploads/produtos/full/25285035-2019-8-15-53-43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 rot="10800000" flipV="1">
          <a:off x="7941470" y="91797188"/>
          <a:ext cx="1337510" cy="13412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690562</xdr:colOff>
      <xdr:row>69</xdr:row>
      <xdr:rowOff>130969</xdr:rowOff>
    </xdr:from>
    <xdr:to>
      <xdr:col>3</xdr:col>
      <xdr:colOff>1919285</xdr:colOff>
      <xdr:row>69</xdr:row>
      <xdr:rowOff>1359692</xdr:rowOff>
    </xdr:to>
    <xdr:pic>
      <xdr:nvPicPr>
        <xdr:cNvPr id="1090" name="Picture 66" descr="Resultado de imagem para Plataforma para Escada Multifuncional 4x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072437" y="93345000"/>
          <a:ext cx="1228723" cy="122872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726282</xdr:colOff>
      <xdr:row>70</xdr:row>
      <xdr:rowOff>175976</xdr:rowOff>
    </xdr:from>
    <xdr:to>
      <xdr:col>3</xdr:col>
      <xdr:colOff>1833562</xdr:colOff>
      <xdr:row>70</xdr:row>
      <xdr:rowOff>1288254</xdr:rowOff>
    </xdr:to>
    <xdr:pic>
      <xdr:nvPicPr>
        <xdr:cNvPr id="1091" name="Picture 67" descr="Jogo de serra copo 16 à 51 mm com 6 peças 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108157" y="94878289"/>
          <a:ext cx="1107280" cy="111227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702471</xdr:colOff>
      <xdr:row>72</xdr:row>
      <xdr:rowOff>197120</xdr:rowOff>
    </xdr:from>
    <xdr:to>
      <xdr:col>3</xdr:col>
      <xdr:colOff>1857377</xdr:colOff>
      <xdr:row>72</xdr:row>
      <xdr:rowOff>1347786</xdr:rowOff>
    </xdr:to>
    <xdr:pic>
      <xdr:nvPicPr>
        <xdr:cNvPr id="1092" name="Picture 68" descr="Resultado de imagem para Chave de Fenda Simples Isolada 3/16 x 4 Po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084346" y="97875995"/>
          <a:ext cx="1154906" cy="115066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678657</xdr:colOff>
      <xdr:row>71</xdr:row>
      <xdr:rowOff>148602</xdr:rowOff>
    </xdr:from>
    <xdr:to>
      <xdr:col>3</xdr:col>
      <xdr:colOff>1893095</xdr:colOff>
      <xdr:row>71</xdr:row>
      <xdr:rowOff>1359693</xdr:rowOff>
    </xdr:to>
    <xdr:pic>
      <xdr:nvPicPr>
        <xdr:cNvPr id="1093" name="Picture 69" descr="Resultado de imagem para MOTO ESMERIL 6 POL 36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060532" y="96339196"/>
          <a:ext cx="1214438" cy="121109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642938</xdr:colOff>
      <xdr:row>73</xdr:row>
      <xdr:rowOff>214312</xdr:rowOff>
    </xdr:from>
    <xdr:to>
      <xdr:col>3</xdr:col>
      <xdr:colOff>1743611</xdr:colOff>
      <xdr:row>73</xdr:row>
      <xdr:rowOff>1308579</xdr:rowOff>
    </xdr:to>
    <xdr:pic>
      <xdr:nvPicPr>
        <xdr:cNvPr id="1094" name="Picture 70" descr="https://img.lojadomecanico.com.br/256/2/121/77772/Chave-de-Fenda-Simples-Isolada-1-4-x-6-P-robust-v215r-14x61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024813" y="99381468"/>
          <a:ext cx="1100673" cy="109426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723901</xdr:colOff>
      <xdr:row>74</xdr:row>
      <xdr:rowOff>211930</xdr:rowOff>
    </xdr:from>
    <xdr:to>
      <xdr:col>3</xdr:col>
      <xdr:colOff>1824574</xdr:colOff>
      <xdr:row>74</xdr:row>
      <xdr:rowOff>1306197</xdr:rowOff>
    </xdr:to>
    <xdr:pic>
      <xdr:nvPicPr>
        <xdr:cNvPr id="71" name="Picture 70" descr="https://img.lojadomecanico.com.br/256/2/121/77772/Chave-de-Fenda-Simples-Isolada-1-4-x-6-P-robust-v215r-14x61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105776" y="100867368"/>
          <a:ext cx="1100673" cy="109426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631032</xdr:colOff>
      <xdr:row>75</xdr:row>
      <xdr:rowOff>72509</xdr:rowOff>
    </xdr:from>
    <xdr:to>
      <xdr:col>3</xdr:col>
      <xdr:colOff>1976438</xdr:colOff>
      <xdr:row>75</xdr:row>
      <xdr:rowOff>1423987</xdr:rowOff>
    </xdr:to>
    <xdr:pic>
      <xdr:nvPicPr>
        <xdr:cNvPr id="1095" name="Picture 71" descr="https://www.dutramaquinas.com.br/view/img/produtos/alta/60695_desentupidor_manual_tipo_bomba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012907" y="102216228"/>
          <a:ext cx="1345406" cy="135147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76</xdr:row>
      <xdr:rowOff>0</xdr:rowOff>
    </xdr:from>
    <xdr:to>
      <xdr:col>18</xdr:col>
      <xdr:colOff>276225</xdr:colOff>
      <xdr:row>99</xdr:row>
      <xdr:rowOff>33338</xdr:rowOff>
    </xdr:to>
    <xdr:sp macro="" textlink="">
      <xdr:nvSpPr>
        <xdr:cNvPr id="1096" name="AutoShape 72" descr="Resultado de imagem para Cortador de Vidro com Cabo de Metal com Recipiente para Óleo"/>
        <xdr:cNvSpPr>
          <a:spLocks noChangeAspect="1" noChangeArrowheads="1"/>
        </xdr:cNvSpPr>
      </xdr:nvSpPr>
      <xdr:spPr bwMode="auto">
        <a:xfrm>
          <a:off x="12630150" y="103365300"/>
          <a:ext cx="5162550" cy="516255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76</xdr:row>
      <xdr:rowOff>0</xdr:rowOff>
    </xdr:from>
    <xdr:to>
      <xdr:col>21</xdr:col>
      <xdr:colOff>285750</xdr:colOff>
      <xdr:row>99</xdr:row>
      <xdr:rowOff>33338</xdr:rowOff>
    </xdr:to>
    <xdr:sp macro="" textlink="">
      <xdr:nvSpPr>
        <xdr:cNvPr id="1097" name="AutoShape 73" descr="Resultado de imagem para Cortador de Vidro com Cabo de Metal com Recipiente para Óleo"/>
        <xdr:cNvSpPr>
          <a:spLocks noChangeAspect="1" noChangeArrowheads="1"/>
        </xdr:cNvSpPr>
      </xdr:nvSpPr>
      <xdr:spPr bwMode="auto">
        <a:xfrm>
          <a:off x="14468475" y="103365300"/>
          <a:ext cx="5162550" cy="516255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321470</xdr:colOff>
      <xdr:row>76</xdr:row>
      <xdr:rowOff>657273</xdr:rowOff>
    </xdr:from>
    <xdr:to>
      <xdr:col>3</xdr:col>
      <xdr:colOff>2202658</xdr:colOff>
      <xdr:row>76</xdr:row>
      <xdr:rowOff>964406</xdr:rowOff>
    </xdr:to>
    <xdr:pic>
      <xdr:nvPicPr>
        <xdr:cNvPr id="1098" name="Picture 74" descr="Resultado de imagem para Cortador de Vidro com Cabo de Metal com Recipiente para Óleo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 l="13284" t="43519" r="12328" b="44409"/>
        <a:stretch>
          <a:fillRect/>
        </a:stretch>
      </xdr:blipFill>
      <xdr:spPr bwMode="auto">
        <a:xfrm>
          <a:off x="7703345" y="104289273"/>
          <a:ext cx="1881188" cy="30713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27</xdr:row>
      <xdr:rowOff>114300</xdr:rowOff>
    </xdr:from>
    <xdr:to>
      <xdr:col>5</xdr:col>
      <xdr:colOff>584200</xdr:colOff>
      <xdr:row>34</xdr:row>
      <xdr:rowOff>76200</xdr:rowOff>
    </xdr:to>
    <xdr:pic>
      <xdr:nvPicPr>
        <xdr:cNvPr id="2" name="image00.jp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4381500"/>
          <a:ext cx="1044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24094</xdr:colOff>
      <xdr:row>0</xdr:row>
      <xdr:rowOff>96371</xdr:rowOff>
    </xdr:from>
    <xdr:to>
      <xdr:col>0</xdr:col>
      <xdr:colOff>880132</xdr:colOff>
      <xdr:row>3</xdr:row>
      <xdr:rowOff>133350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24094" y="96371"/>
          <a:ext cx="856038" cy="72277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27</xdr:row>
      <xdr:rowOff>114300</xdr:rowOff>
    </xdr:from>
    <xdr:to>
      <xdr:col>5</xdr:col>
      <xdr:colOff>584200</xdr:colOff>
      <xdr:row>34</xdr:row>
      <xdr:rowOff>76200</xdr:rowOff>
    </xdr:to>
    <xdr:pic>
      <xdr:nvPicPr>
        <xdr:cNvPr id="2" name="image00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4381500"/>
          <a:ext cx="1044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25400</xdr:colOff>
      <xdr:row>27</xdr:row>
      <xdr:rowOff>114300</xdr:rowOff>
    </xdr:from>
    <xdr:to>
      <xdr:col>5</xdr:col>
      <xdr:colOff>584200</xdr:colOff>
      <xdr:row>34</xdr:row>
      <xdr:rowOff>76200</xdr:rowOff>
    </xdr:to>
    <xdr:pic>
      <xdr:nvPicPr>
        <xdr:cNvPr id="3" name="image00.jpg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4381500"/>
          <a:ext cx="1044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429701</xdr:colOff>
      <xdr:row>0</xdr:row>
      <xdr:rowOff>137056</xdr:rowOff>
    </xdr:from>
    <xdr:to>
      <xdr:col>1</xdr:col>
      <xdr:colOff>617960</xdr:colOff>
      <xdr:row>3</xdr:row>
      <xdr:rowOff>117549</xdr:rowOff>
    </xdr:to>
    <xdr:pic>
      <xdr:nvPicPr>
        <xdr:cNvPr id="2" name="Picture 1" descr="Resultado de imagem para BRASAO DA REPUBLICA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310" r="19482"/>
        <a:stretch>
          <a:fillRect/>
        </a:stretch>
      </xdr:blipFill>
      <xdr:spPr bwMode="auto">
        <a:xfrm>
          <a:off x="429701" y="137056"/>
          <a:ext cx="781740" cy="67623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603249</xdr:colOff>
      <xdr:row>8</xdr:row>
      <xdr:rowOff>275166</xdr:rowOff>
    </xdr:from>
    <xdr:to>
      <xdr:col>3</xdr:col>
      <xdr:colOff>1926167</xdr:colOff>
      <xdr:row>10</xdr:row>
      <xdr:rowOff>355644</xdr:rowOff>
    </xdr:to>
    <xdr:pic>
      <xdr:nvPicPr>
        <xdr:cNvPr id="3" name="Imagem 1" descr="abracadeira-nylon-30-centimetros-com-100-un-preta_1_6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9832" y="2169583"/>
          <a:ext cx="1322918" cy="1350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508001</xdr:colOff>
      <xdr:row>11</xdr:row>
      <xdr:rowOff>21168</xdr:rowOff>
    </xdr:from>
    <xdr:to>
      <xdr:col>3</xdr:col>
      <xdr:colOff>1915584</xdr:colOff>
      <xdr:row>11</xdr:row>
      <xdr:rowOff>569916</xdr:rowOff>
    </xdr:to>
    <xdr:pic>
      <xdr:nvPicPr>
        <xdr:cNvPr id="4" name="Imagem 3" descr="adesivo para PVC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84584" y="3820585"/>
          <a:ext cx="1407583" cy="548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508000</xdr:colOff>
      <xdr:row>12</xdr:row>
      <xdr:rowOff>444502</xdr:rowOff>
    </xdr:from>
    <xdr:to>
      <xdr:col>3</xdr:col>
      <xdr:colOff>2074334</xdr:colOff>
      <xdr:row>14</xdr:row>
      <xdr:rowOff>285782</xdr:rowOff>
    </xdr:to>
    <xdr:pic>
      <xdr:nvPicPr>
        <xdr:cNvPr id="5" name="Imagem 7" descr="argamassa colant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84583" y="4878919"/>
          <a:ext cx="1566334" cy="1111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804334</xdr:colOff>
      <xdr:row>15</xdr:row>
      <xdr:rowOff>22069</xdr:rowOff>
    </xdr:from>
    <xdr:to>
      <xdr:col>3</xdr:col>
      <xdr:colOff>1725083</xdr:colOff>
      <xdr:row>15</xdr:row>
      <xdr:rowOff>628764</xdr:rowOff>
    </xdr:to>
    <xdr:pic>
      <xdr:nvPicPr>
        <xdr:cNvPr id="6" name="Imagem 216" descr="assento para vaso sanitário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80917" y="6361486"/>
          <a:ext cx="920749" cy="606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772584</xdr:colOff>
      <xdr:row>16</xdr:row>
      <xdr:rowOff>52915</xdr:rowOff>
    </xdr:from>
    <xdr:to>
      <xdr:col>3</xdr:col>
      <xdr:colOff>1799166</xdr:colOff>
      <xdr:row>17</xdr:row>
      <xdr:rowOff>592665</xdr:rowOff>
    </xdr:to>
    <xdr:pic>
      <xdr:nvPicPr>
        <xdr:cNvPr id="7" name="Imagem 16" descr="caixa de porta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49167" y="7027332"/>
          <a:ext cx="1026582" cy="117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1185334</xdr:colOff>
      <xdr:row>18</xdr:row>
      <xdr:rowOff>211665</xdr:rowOff>
    </xdr:from>
    <xdr:to>
      <xdr:col>3</xdr:col>
      <xdr:colOff>2314223</xdr:colOff>
      <xdr:row>19</xdr:row>
      <xdr:rowOff>423333</xdr:rowOff>
    </xdr:to>
    <xdr:pic>
      <xdr:nvPicPr>
        <xdr:cNvPr id="8" name="Imagem 18" descr="bloco de vedação ceramico 8 furos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61917" y="8456082"/>
          <a:ext cx="1128889" cy="846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264584</xdr:colOff>
      <xdr:row>18</xdr:row>
      <xdr:rowOff>213783</xdr:rowOff>
    </xdr:from>
    <xdr:to>
      <xdr:col>3</xdr:col>
      <xdr:colOff>1138151</xdr:colOff>
      <xdr:row>19</xdr:row>
      <xdr:rowOff>412751</xdr:rowOff>
    </xdr:to>
    <xdr:pic>
      <xdr:nvPicPr>
        <xdr:cNvPr id="9" name="Imagem 17" descr="bloco de vedação ceramico 6 furos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41167" y="8458200"/>
          <a:ext cx="873567" cy="833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878417</xdr:colOff>
      <xdr:row>20</xdr:row>
      <xdr:rowOff>40216</xdr:rowOff>
    </xdr:from>
    <xdr:to>
      <xdr:col>3</xdr:col>
      <xdr:colOff>1576916</xdr:colOff>
      <xdr:row>20</xdr:row>
      <xdr:rowOff>599015</xdr:rowOff>
    </xdr:to>
    <xdr:pic>
      <xdr:nvPicPr>
        <xdr:cNvPr id="10" name="Imagem 19" descr="bloco gesso vazado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55000" y="9554633"/>
          <a:ext cx="698499" cy="558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433916</xdr:colOff>
      <xdr:row>21</xdr:row>
      <xdr:rowOff>402167</xdr:rowOff>
    </xdr:from>
    <xdr:to>
      <xdr:col>3</xdr:col>
      <xdr:colOff>2057830</xdr:colOff>
      <xdr:row>22</xdr:row>
      <xdr:rowOff>371476</xdr:rowOff>
    </xdr:to>
    <xdr:pic>
      <xdr:nvPicPr>
        <xdr:cNvPr id="11" name="Imagem 24" descr="Bucha de nylon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810499" y="10551584"/>
          <a:ext cx="1623914" cy="604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772583</xdr:colOff>
      <xdr:row>23</xdr:row>
      <xdr:rowOff>95251</xdr:rowOff>
    </xdr:from>
    <xdr:to>
      <xdr:col>3</xdr:col>
      <xdr:colOff>1682749</xdr:colOff>
      <xdr:row>24</xdr:row>
      <xdr:rowOff>522111</xdr:rowOff>
    </xdr:to>
    <xdr:pic>
      <xdr:nvPicPr>
        <xdr:cNvPr id="12" name="Imagem 28" descr="Cabo de cobr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149166" y="11514668"/>
          <a:ext cx="910166" cy="106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783167</xdr:colOff>
      <xdr:row>25</xdr:row>
      <xdr:rowOff>21166</xdr:rowOff>
    </xdr:from>
    <xdr:to>
      <xdr:col>3</xdr:col>
      <xdr:colOff>1661584</xdr:colOff>
      <xdr:row>25</xdr:row>
      <xdr:rowOff>617883</xdr:rowOff>
    </xdr:to>
    <xdr:pic>
      <xdr:nvPicPr>
        <xdr:cNvPr id="13" name="Imagem 220" descr="cal para pintur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59750" y="12710583"/>
          <a:ext cx="878417" cy="596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910167</xdr:colOff>
      <xdr:row>26</xdr:row>
      <xdr:rowOff>10584</xdr:rowOff>
    </xdr:from>
    <xdr:to>
      <xdr:col>3</xdr:col>
      <xdr:colOff>1545167</xdr:colOff>
      <xdr:row>26</xdr:row>
      <xdr:rowOff>615951</xdr:rowOff>
    </xdr:to>
    <xdr:pic>
      <xdr:nvPicPr>
        <xdr:cNvPr id="14" name="Imagem 38" descr="chapa gesso acartonad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86750" y="13335001"/>
          <a:ext cx="635000" cy="605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819150</xdr:colOff>
      <xdr:row>27</xdr:row>
      <xdr:rowOff>66675</xdr:rowOff>
    </xdr:from>
    <xdr:to>
      <xdr:col>3</xdr:col>
      <xdr:colOff>1760856</xdr:colOff>
      <xdr:row>28</xdr:row>
      <xdr:rowOff>558799</xdr:rowOff>
    </xdr:to>
    <xdr:pic>
      <xdr:nvPicPr>
        <xdr:cNvPr id="15" name="Imagem 221" descr="cimento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191500" y="14058900"/>
          <a:ext cx="941706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285749</xdr:colOff>
      <xdr:row>29</xdr:row>
      <xdr:rowOff>190500</xdr:rowOff>
    </xdr:from>
    <xdr:to>
      <xdr:col>3</xdr:col>
      <xdr:colOff>1037166</xdr:colOff>
      <xdr:row>30</xdr:row>
      <xdr:rowOff>428625</xdr:rowOff>
    </xdr:to>
    <xdr:pic>
      <xdr:nvPicPr>
        <xdr:cNvPr id="16" name="Imagem 47" descr="Conector femea RJ4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62332" y="15419917"/>
          <a:ext cx="751417" cy="87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1418167</xdr:colOff>
      <xdr:row>29</xdr:row>
      <xdr:rowOff>211666</xdr:rowOff>
    </xdr:from>
    <xdr:to>
      <xdr:col>3</xdr:col>
      <xdr:colOff>2178306</xdr:colOff>
      <xdr:row>30</xdr:row>
      <xdr:rowOff>366184</xdr:rowOff>
    </xdr:to>
    <xdr:pic>
      <xdr:nvPicPr>
        <xdr:cNvPr id="17" name="Imagem 48" descr="Conector macho RJ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794750" y="15441083"/>
          <a:ext cx="760139" cy="78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920751</xdr:colOff>
      <xdr:row>31</xdr:row>
      <xdr:rowOff>31750</xdr:rowOff>
    </xdr:from>
    <xdr:to>
      <xdr:col>3</xdr:col>
      <xdr:colOff>1545167</xdr:colOff>
      <xdr:row>31</xdr:row>
      <xdr:rowOff>602749</xdr:rowOff>
    </xdr:to>
    <xdr:pic>
      <xdr:nvPicPr>
        <xdr:cNvPr id="18" name="Imagem 52" descr="disco diamantado segmentado 180mm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97334" y="16531167"/>
          <a:ext cx="624416" cy="57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973668</xdr:colOff>
      <xdr:row>32</xdr:row>
      <xdr:rowOff>31749</xdr:rowOff>
    </xdr:from>
    <xdr:to>
      <xdr:col>3</xdr:col>
      <xdr:colOff>1545168</xdr:colOff>
      <xdr:row>32</xdr:row>
      <xdr:rowOff>613832</xdr:rowOff>
    </xdr:to>
    <xdr:pic>
      <xdr:nvPicPr>
        <xdr:cNvPr id="19" name="Imagem 53" descr="disco diamantado segmentado 110m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350251" y="17166166"/>
          <a:ext cx="571500" cy="582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1005416</xdr:colOff>
      <xdr:row>33</xdr:row>
      <xdr:rowOff>63500</xdr:rowOff>
    </xdr:from>
    <xdr:to>
      <xdr:col>3</xdr:col>
      <xdr:colOff>1555749</xdr:colOff>
      <xdr:row>33</xdr:row>
      <xdr:rowOff>582083</xdr:rowOff>
    </xdr:to>
    <xdr:pic>
      <xdr:nvPicPr>
        <xdr:cNvPr id="20" name="Imagem 54" descr="disco de desbaste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381999" y="17832917"/>
          <a:ext cx="550333" cy="518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199970</xdr:colOff>
      <xdr:row>35</xdr:row>
      <xdr:rowOff>164041</xdr:rowOff>
    </xdr:from>
    <xdr:to>
      <xdr:col>3</xdr:col>
      <xdr:colOff>1037305</xdr:colOff>
      <xdr:row>36</xdr:row>
      <xdr:rowOff>476250</xdr:rowOff>
    </xdr:to>
    <xdr:pic>
      <xdr:nvPicPr>
        <xdr:cNvPr id="21" name="Imagem 56" descr="disjuntor mono din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13865"/>
        <a:stretch>
          <a:fillRect/>
        </a:stretch>
      </xdr:blipFill>
      <xdr:spPr bwMode="auto">
        <a:xfrm>
          <a:off x="7581845" y="19380729"/>
          <a:ext cx="837335" cy="955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1273968</xdr:colOff>
      <xdr:row>35</xdr:row>
      <xdr:rowOff>177270</xdr:rowOff>
    </xdr:from>
    <xdr:to>
      <xdr:col>3</xdr:col>
      <xdr:colOff>2126994</xdr:colOff>
      <xdr:row>36</xdr:row>
      <xdr:rowOff>473172</xdr:rowOff>
    </xdr:to>
    <xdr:pic>
      <xdr:nvPicPr>
        <xdr:cNvPr id="22" name="Imagem 57" descr="disjuntor tripolar di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655843" y="19393958"/>
          <a:ext cx="853026" cy="938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1026585</xdr:colOff>
      <xdr:row>34</xdr:row>
      <xdr:rowOff>52918</xdr:rowOff>
    </xdr:from>
    <xdr:to>
      <xdr:col>3</xdr:col>
      <xdr:colOff>1541993</xdr:colOff>
      <xdr:row>34</xdr:row>
      <xdr:rowOff>582084</xdr:rowOff>
    </xdr:to>
    <xdr:pic>
      <xdr:nvPicPr>
        <xdr:cNvPr id="23" name="Imagem 55" descr="disco lixa para meta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403168" y="18457335"/>
          <a:ext cx="515408" cy="529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250031</xdr:colOff>
      <xdr:row>38</xdr:row>
      <xdr:rowOff>35718</xdr:rowOff>
    </xdr:from>
    <xdr:to>
      <xdr:col>3</xdr:col>
      <xdr:colOff>1107281</xdr:colOff>
      <xdr:row>39</xdr:row>
      <xdr:rowOff>411469</xdr:rowOff>
    </xdr:to>
    <xdr:pic>
      <xdr:nvPicPr>
        <xdr:cNvPr id="24" name="Imagem 58" descr="disjuntor mono nem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31906" y="21181218"/>
          <a:ext cx="857250" cy="1018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37</xdr:row>
      <xdr:rowOff>619126</xdr:rowOff>
    </xdr:from>
    <xdr:to>
      <xdr:col>3</xdr:col>
      <xdr:colOff>2238375</xdr:colOff>
      <xdr:row>39</xdr:row>
      <xdr:rowOff>392356</xdr:rowOff>
    </xdr:to>
    <xdr:pic>
      <xdr:nvPicPr>
        <xdr:cNvPr id="25" name="Imagem 59" descr="disjuntor tripolar nema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810625" y="21121689"/>
          <a:ext cx="809625" cy="10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42</xdr:row>
      <xdr:rowOff>180975</xdr:rowOff>
    </xdr:from>
    <xdr:to>
      <xdr:col>3</xdr:col>
      <xdr:colOff>1947862</xdr:colOff>
      <xdr:row>44</xdr:row>
      <xdr:rowOff>385631</xdr:rowOff>
    </xdr:to>
    <xdr:pic>
      <xdr:nvPicPr>
        <xdr:cNvPr id="26" name="Imagem 61" descr="dispositivo dr 4 polos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029575" y="23745825"/>
          <a:ext cx="1290637" cy="1481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46</xdr:row>
      <xdr:rowOff>564357</xdr:rowOff>
    </xdr:from>
    <xdr:to>
      <xdr:col>3</xdr:col>
      <xdr:colOff>1990726</xdr:colOff>
      <xdr:row>48</xdr:row>
      <xdr:rowOff>634906</xdr:rowOff>
    </xdr:to>
    <xdr:pic>
      <xdr:nvPicPr>
        <xdr:cNvPr id="27" name="Imagem 222" descr="DIVISÓRIA NAVAL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962900" y="26681907"/>
          <a:ext cx="1400176" cy="1346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988219</xdr:colOff>
      <xdr:row>50</xdr:row>
      <xdr:rowOff>11906</xdr:rowOff>
    </xdr:from>
    <xdr:to>
      <xdr:col>3</xdr:col>
      <xdr:colOff>1466242</xdr:colOff>
      <xdr:row>50</xdr:row>
      <xdr:rowOff>619125</xdr:rowOff>
    </xdr:to>
    <xdr:pic>
      <xdr:nvPicPr>
        <xdr:cNvPr id="28" name="Imagem 62" descr="dobradiça cromada latão com anel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-2778" t="6846" b="12709"/>
        <a:stretch>
          <a:fillRect/>
        </a:stretch>
      </xdr:blipFill>
      <xdr:spPr bwMode="auto">
        <a:xfrm>
          <a:off x="8370094" y="28872656"/>
          <a:ext cx="478023" cy="607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976312</xdr:colOff>
      <xdr:row>51</xdr:row>
      <xdr:rowOff>11906</xdr:rowOff>
    </xdr:from>
    <xdr:to>
      <xdr:col>3</xdr:col>
      <xdr:colOff>1452562</xdr:colOff>
      <xdr:row>52</xdr:row>
      <xdr:rowOff>1515</xdr:rowOff>
    </xdr:to>
    <xdr:pic>
      <xdr:nvPicPr>
        <xdr:cNvPr id="29" name="Imagem 63" descr="dobradiça com anel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358187" y="29515594"/>
          <a:ext cx="476250" cy="627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1000124</xdr:colOff>
      <xdr:row>52</xdr:row>
      <xdr:rowOff>47625</xdr:rowOff>
    </xdr:from>
    <xdr:to>
      <xdr:col>3</xdr:col>
      <xdr:colOff>1447799</xdr:colOff>
      <xdr:row>52</xdr:row>
      <xdr:rowOff>611364</xdr:rowOff>
    </xdr:to>
    <xdr:pic>
      <xdr:nvPicPr>
        <xdr:cNvPr id="30" name="Imagem 65" descr="Ducha higiênica sem desviado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381999" y="30194250"/>
          <a:ext cx="447675" cy="563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690563</xdr:colOff>
      <xdr:row>53</xdr:row>
      <xdr:rowOff>119063</xdr:rowOff>
    </xdr:from>
    <xdr:to>
      <xdr:col>3</xdr:col>
      <xdr:colOff>1881187</xdr:colOff>
      <xdr:row>54</xdr:row>
      <xdr:rowOff>505891</xdr:rowOff>
    </xdr:to>
    <xdr:pic>
      <xdr:nvPicPr>
        <xdr:cNvPr id="31" name="Imagem 66" descr="Eletroduto roscavel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072438" y="30908626"/>
          <a:ext cx="1190624" cy="1029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392907</xdr:colOff>
      <xdr:row>56</xdr:row>
      <xdr:rowOff>226219</xdr:rowOff>
    </xdr:from>
    <xdr:to>
      <xdr:col>3</xdr:col>
      <xdr:colOff>2202657</xdr:colOff>
      <xdr:row>59</xdr:row>
      <xdr:rowOff>150018</xdr:rowOff>
    </xdr:to>
    <xdr:pic>
      <xdr:nvPicPr>
        <xdr:cNvPr id="32" name="Imagem 67" descr="Eletroduto flevixel revestido em pvc preto (sealtubo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774782" y="32944594"/>
          <a:ext cx="1809750" cy="1852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440532</xdr:colOff>
      <xdr:row>61</xdr:row>
      <xdr:rowOff>154780</xdr:rowOff>
    </xdr:from>
    <xdr:to>
      <xdr:col>3</xdr:col>
      <xdr:colOff>2024063</xdr:colOff>
      <xdr:row>62</xdr:row>
      <xdr:rowOff>448844</xdr:rowOff>
    </xdr:to>
    <xdr:pic>
      <xdr:nvPicPr>
        <xdr:cNvPr id="33" name="Imagem 68" descr="engate inox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822407" y="36087843"/>
          <a:ext cx="1583531" cy="93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702469</xdr:colOff>
      <xdr:row>63</xdr:row>
      <xdr:rowOff>178842</xdr:rowOff>
    </xdr:from>
    <xdr:to>
      <xdr:col>3</xdr:col>
      <xdr:colOff>1774031</xdr:colOff>
      <xdr:row>64</xdr:row>
      <xdr:rowOff>464344</xdr:rowOff>
    </xdr:to>
    <xdr:pic>
      <xdr:nvPicPr>
        <xdr:cNvPr id="34" name="Imagem 69" descr="engate plastico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084344" y="37397780"/>
          <a:ext cx="1071562" cy="928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1107282</xdr:colOff>
      <xdr:row>65</xdr:row>
      <xdr:rowOff>35719</xdr:rowOff>
    </xdr:from>
    <xdr:to>
      <xdr:col>3</xdr:col>
      <xdr:colOff>1476375</xdr:colOff>
      <xdr:row>65</xdr:row>
      <xdr:rowOff>582453</xdr:rowOff>
    </xdr:to>
    <xdr:pic>
      <xdr:nvPicPr>
        <xdr:cNvPr id="35" name="Imagem 70" descr="espuma expansiva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489157" y="38540532"/>
          <a:ext cx="369093" cy="546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675345</xdr:colOff>
      <xdr:row>66</xdr:row>
      <xdr:rowOff>11907</xdr:rowOff>
    </xdr:from>
    <xdr:to>
      <xdr:col>3</xdr:col>
      <xdr:colOff>1809746</xdr:colOff>
      <xdr:row>66</xdr:row>
      <xdr:rowOff>595313</xdr:rowOff>
    </xdr:to>
    <xdr:pic>
      <xdr:nvPicPr>
        <xdr:cNvPr id="36" name="Imagem 223" descr="FECHADURA DE ARMARIO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057220" y="39159657"/>
          <a:ext cx="1134401" cy="58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380134</xdr:colOff>
      <xdr:row>79</xdr:row>
      <xdr:rowOff>130970</xdr:rowOff>
    </xdr:from>
    <xdr:to>
      <xdr:col>3</xdr:col>
      <xdr:colOff>2100024</xdr:colOff>
      <xdr:row>79</xdr:row>
      <xdr:rowOff>595314</xdr:rowOff>
    </xdr:to>
    <xdr:pic>
      <xdr:nvPicPr>
        <xdr:cNvPr id="37" name="Imagem 224" descr="fita crep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762009" y="47636908"/>
          <a:ext cx="1719890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80</xdr:row>
      <xdr:rowOff>59531</xdr:rowOff>
    </xdr:from>
    <xdr:to>
      <xdr:col>3</xdr:col>
      <xdr:colOff>1595438</xdr:colOff>
      <xdr:row>80</xdr:row>
      <xdr:rowOff>607219</xdr:rowOff>
    </xdr:to>
    <xdr:pic>
      <xdr:nvPicPr>
        <xdr:cNvPr id="38" name="Imagem 225" descr="fita micro perfurada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286750" y="48208406"/>
          <a:ext cx="690563" cy="547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741760</xdr:colOff>
      <xdr:row>81</xdr:row>
      <xdr:rowOff>35719</xdr:rowOff>
    </xdr:from>
    <xdr:to>
      <xdr:col>3</xdr:col>
      <xdr:colOff>1845468</xdr:colOff>
      <xdr:row>81</xdr:row>
      <xdr:rowOff>607218</xdr:rowOff>
    </xdr:to>
    <xdr:pic>
      <xdr:nvPicPr>
        <xdr:cNvPr id="39" name="Imagem 71" descr="Fita isolante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123635" y="48827532"/>
          <a:ext cx="1103708" cy="571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775034</xdr:colOff>
      <xdr:row>82</xdr:row>
      <xdr:rowOff>21432</xdr:rowOff>
    </xdr:from>
    <xdr:to>
      <xdr:col>3</xdr:col>
      <xdr:colOff>1783555</xdr:colOff>
      <xdr:row>82</xdr:row>
      <xdr:rowOff>600076</xdr:rowOff>
    </xdr:to>
    <xdr:pic>
      <xdr:nvPicPr>
        <xdr:cNvPr id="40" name="Imagem 73" descr="Fita isolante auto fusão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147384" y="49113282"/>
          <a:ext cx="1008521" cy="578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895350</xdr:colOff>
      <xdr:row>83</xdr:row>
      <xdr:rowOff>9525</xdr:rowOff>
    </xdr:from>
    <xdr:to>
      <xdr:col>3</xdr:col>
      <xdr:colOff>1409700</xdr:colOff>
      <xdr:row>83</xdr:row>
      <xdr:rowOff>590243</xdr:rowOff>
    </xdr:to>
    <xdr:pic>
      <xdr:nvPicPr>
        <xdr:cNvPr id="41" name="Imagem 75" descr="Fita veda rosc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267700" y="49739550"/>
          <a:ext cx="514350" cy="580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1010854</xdr:colOff>
      <xdr:row>84</xdr:row>
      <xdr:rowOff>38100</xdr:rowOff>
    </xdr:from>
    <xdr:to>
      <xdr:col>3</xdr:col>
      <xdr:colOff>1400174</xdr:colOff>
      <xdr:row>84</xdr:row>
      <xdr:rowOff>600075</xdr:rowOff>
    </xdr:to>
    <xdr:pic>
      <xdr:nvPicPr>
        <xdr:cNvPr id="1025" name="Picture 1" descr="Resultado de imagem para INTERRUPTOR SIMPLES 10A, 250V, CONJUNTO MONTADO PARA EMBUTIR 4&quot; X 2&quot; (PLACA + SUPORTE + MODULO)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15060" r="15663"/>
        <a:stretch>
          <a:fillRect/>
        </a:stretch>
      </xdr:blipFill>
      <xdr:spPr bwMode="auto">
        <a:xfrm flipH="1">
          <a:off x="8383204" y="50406300"/>
          <a:ext cx="389320" cy="5619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504825</xdr:colOff>
      <xdr:row>93</xdr:row>
      <xdr:rowOff>352425</xdr:rowOff>
    </xdr:from>
    <xdr:to>
      <xdr:col>3</xdr:col>
      <xdr:colOff>1933575</xdr:colOff>
      <xdr:row>94</xdr:row>
      <xdr:rowOff>295275</xdr:rowOff>
    </xdr:to>
    <xdr:pic>
      <xdr:nvPicPr>
        <xdr:cNvPr id="43" name="Imagem 90" descr="Lâmpada fluorescente compacta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877175" y="56464200"/>
          <a:ext cx="1428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95</xdr:row>
      <xdr:rowOff>361950</xdr:rowOff>
    </xdr:from>
    <xdr:to>
      <xdr:col>3</xdr:col>
      <xdr:colOff>2076449</xdr:colOff>
      <xdr:row>96</xdr:row>
      <xdr:rowOff>361950</xdr:rowOff>
    </xdr:to>
    <xdr:pic>
      <xdr:nvPicPr>
        <xdr:cNvPr id="44" name="Imagem 91" descr="Lâmpada fluorescente compacta espiral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896225" y="57750075"/>
          <a:ext cx="1552574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97</xdr:row>
      <xdr:rowOff>257175</xdr:rowOff>
    </xdr:from>
    <xdr:to>
      <xdr:col>3</xdr:col>
      <xdr:colOff>1981200</xdr:colOff>
      <xdr:row>98</xdr:row>
      <xdr:rowOff>371475</xdr:rowOff>
    </xdr:to>
    <xdr:pic>
      <xdr:nvPicPr>
        <xdr:cNvPr id="45" name="Imagem 93" descr="Lâmpada fluorescente t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867650" y="58921650"/>
          <a:ext cx="1485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357059</xdr:colOff>
      <xdr:row>99</xdr:row>
      <xdr:rowOff>419100</xdr:rowOff>
    </xdr:from>
    <xdr:to>
      <xdr:col>3</xdr:col>
      <xdr:colOff>2095500</xdr:colOff>
      <xdr:row>100</xdr:row>
      <xdr:rowOff>345156</xdr:rowOff>
    </xdr:to>
    <xdr:pic>
      <xdr:nvPicPr>
        <xdr:cNvPr id="46" name="Imagem 95" descr="Lâmpada tubular le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729409" y="60359925"/>
          <a:ext cx="1738441" cy="564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101</xdr:row>
      <xdr:rowOff>266700</xdr:rowOff>
    </xdr:from>
    <xdr:to>
      <xdr:col>3</xdr:col>
      <xdr:colOff>1847850</xdr:colOff>
      <xdr:row>102</xdr:row>
      <xdr:rowOff>371475</xdr:rowOff>
    </xdr:to>
    <xdr:pic>
      <xdr:nvPicPr>
        <xdr:cNvPr id="47" name="Imagem 174" descr="Lâmpada led e2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962900" y="61483875"/>
          <a:ext cx="1257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1085851</xdr:colOff>
      <xdr:row>104</xdr:row>
      <xdr:rowOff>19050</xdr:rowOff>
    </xdr:from>
    <xdr:to>
      <xdr:col>3</xdr:col>
      <xdr:colOff>1435895</xdr:colOff>
      <xdr:row>104</xdr:row>
      <xdr:rowOff>619125</xdr:rowOff>
    </xdr:to>
    <xdr:pic>
      <xdr:nvPicPr>
        <xdr:cNvPr id="48" name="Imagem 101" descr="liquido para brilho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458201" y="63150750"/>
          <a:ext cx="35004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942975</xdr:colOff>
      <xdr:row>105</xdr:row>
      <xdr:rowOff>95250</xdr:rowOff>
    </xdr:from>
    <xdr:to>
      <xdr:col>3</xdr:col>
      <xdr:colOff>1571625</xdr:colOff>
      <xdr:row>105</xdr:row>
      <xdr:rowOff>581025</xdr:rowOff>
    </xdr:to>
    <xdr:pic>
      <xdr:nvPicPr>
        <xdr:cNvPr id="49" name="Imagem 103" descr="lixa ferro 15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15325" y="63865125"/>
          <a:ext cx="6286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981075</xdr:colOff>
      <xdr:row>106</xdr:row>
      <xdr:rowOff>38100</xdr:rowOff>
    </xdr:from>
    <xdr:to>
      <xdr:col>3</xdr:col>
      <xdr:colOff>1600200</xdr:colOff>
      <xdr:row>106</xdr:row>
      <xdr:rowOff>600075</xdr:rowOff>
    </xdr:to>
    <xdr:pic>
      <xdr:nvPicPr>
        <xdr:cNvPr id="50" name="Imagem 104" descr="lixa madeira 12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353425" y="64446150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781050</xdr:colOff>
      <xdr:row>107</xdr:row>
      <xdr:rowOff>9524</xdr:rowOff>
    </xdr:from>
    <xdr:to>
      <xdr:col>3</xdr:col>
      <xdr:colOff>1876425</xdr:colOff>
      <xdr:row>107</xdr:row>
      <xdr:rowOff>628649</xdr:rowOff>
    </xdr:to>
    <xdr:pic>
      <xdr:nvPicPr>
        <xdr:cNvPr id="51" name="Imagem 105" descr="lona plastica preta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153400" y="65055749"/>
          <a:ext cx="10953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108</xdr:row>
      <xdr:rowOff>28575</xdr:rowOff>
    </xdr:from>
    <xdr:to>
      <xdr:col>3</xdr:col>
      <xdr:colOff>1885950</xdr:colOff>
      <xdr:row>109</xdr:row>
      <xdr:rowOff>0</xdr:rowOff>
    </xdr:to>
    <xdr:pic>
      <xdr:nvPicPr>
        <xdr:cNvPr id="52" name="Imagem 107" descr="luminária de emergecia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953375" y="65712975"/>
          <a:ext cx="13049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619126</xdr:colOff>
      <xdr:row>109</xdr:row>
      <xdr:rowOff>31453</xdr:rowOff>
    </xdr:from>
    <xdr:to>
      <xdr:col>3</xdr:col>
      <xdr:colOff>1895476</xdr:colOff>
      <xdr:row>109</xdr:row>
      <xdr:rowOff>619125</xdr:rowOff>
    </xdr:to>
    <xdr:pic>
      <xdr:nvPicPr>
        <xdr:cNvPr id="53" name="Imagem 110" descr="luminária tipo tartaruga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991476" y="66354028"/>
          <a:ext cx="1276350" cy="587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110</xdr:row>
      <xdr:rowOff>66675</xdr:rowOff>
    </xdr:from>
    <xdr:to>
      <xdr:col>3</xdr:col>
      <xdr:colOff>1828800</xdr:colOff>
      <xdr:row>110</xdr:row>
      <xdr:rowOff>628651</xdr:rowOff>
    </xdr:to>
    <xdr:pic>
      <xdr:nvPicPr>
        <xdr:cNvPr id="54" name="Imagem 179" descr="Manta asfaltica alumizada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115300" y="67027425"/>
          <a:ext cx="1085850" cy="561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1066802</xdr:colOff>
      <xdr:row>111</xdr:row>
      <xdr:rowOff>209550</xdr:rowOff>
    </xdr:from>
    <xdr:to>
      <xdr:col>3</xdr:col>
      <xdr:colOff>1528090</xdr:colOff>
      <xdr:row>113</xdr:row>
      <xdr:rowOff>457200</xdr:rowOff>
    </xdr:to>
    <xdr:pic>
      <xdr:nvPicPr>
        <xdr:cNvPr id="55" name="Imagem 119" descr="Manta asfaltica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439152" y="67808475"/>
          <a:ext cx="461288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114</xdr:row>
      <xdr:rowOff>9525</xdr:rowOff>
    </xdr:from>
    <xdr:to>
      <xdr:col>3</xdr:col>
      <xdr:colOff>1571625</xdr:colOff>
      <xdr:row>114</xdr:row>
      <xdr:rowOff>619125</xdr:rowOff>
    </xdr:to>
    <xdr:pic>
      <xdr:nvPicPr>
        <xdr:cNvPr id="56" name="Imagem 120" descr="Massa óleo para madeir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410575" y="69522975"/>
          <a:ext cx="5334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115</xdr:row>
      <xdr:rowOff>19050</xdr:rowOff>
    </xdr:from>
    <xdr:to>
      <xdr:col>3</xdr:col>
      <xdr:colOff>1562100</xdr:colOff>
      <xdr:row>115</xdr:row>
      <xdr:rowOff>624753</xdr:rowOff>
    </xdr:to>
    <xdr:pic>
      <xdr:nvPicPr>
        <xdr:cNvPr id="57" name="Imagem 121" descr="Massa acrilica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410575" y="70170675"/>
          <a:ext cx="523875" cy="605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1057276</xdr:colOff>
      <xdr:row>116</xdr:row>
      <xdr:rowOff>19050</xdr:rowOff>
    </xdr:from>
    <xdr:to>
      <xdr:col>3</xdr:col>
      <xdr:colOff>1562100</xdr:colOff>
      <xdr:row>116</xdr:row>
      <xdr:rowOff>627944</xdr:rowOff>
    </xdr:to>
    <xdr:pic>
      <xdr:nvPicPr>
        <xdr:cNvPr id="58" name="Imagem 122" descr="Massa corrida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429626" y="70808850"/>
          <a:ext cx="504824" cy="6088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1057275</xdr:colOff>
      <xdr:row>117</xdr:row>
      <xdr:rowOff>19049</xdr:rowOff>
    </xdr:from>
    <xdr:to>
      <xdr:col>3</xdr:col>
      <xdr:colOff>1567873</xdr:colOff>
      <xdr:row>117</xdr:row>
      <xdr:rowOff>600074</xdr:rowOff>
    </xdr:to>
    <xdr:pic>
      <xdr:nvPicPr>
        <xdr:cNvPr id="59" name="Imagem 123" descr="massa para textura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429625" y="71447024"/>
          <a:ext cx="510598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1085850</xdr:colOff>
      <xdr:row>118</xdr:row>
      <xdr:rowOff>19050</xdr:rowOff>
    </xdr:from>
    <xdr:to>
      <xdr:col>3</xdr:col>
      <xdr:colOff>1571625</xdr:colOff>
      <xdr:row>118</xdr:row>
      <xdr:rowOff>630654</xdr:rowOff>
    </xdr:to>
    <xdr:pic>
      <xdr:nvPicPr>
        <xdr:cNvPr id="60" name="Imagem 124" descr="massa para textura rústic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458200" y="72085200"/>
          <a:ext cx="485775" cy="611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1076325</xdr:colOff>
      <xdr:row>119</xdr:row>
      <xdr:rowOff>54405</xdr:rowOff>
    </xdr:from>
    <xdr:to>
      <xdr:col>3</xdr:col>
      <xdr:colOff>1581150</xdr:colOff>
      <xdr:row>119</xdr:row>
      <xdr:rowOff>619124</xdr:rowOff>
    </xdr:to>
    <xdr:pic>
      <xdr:nvPicPr>
        <xdr:cNvPr id="61" name="Imagem 125" descr="Massa plastica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448675" y="72758730"/>
          <a:ext cx="504825" cy="564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709777</xdr:colOff>
      <xdr:row>120</xdr:row>
      <xdr:rowOff>352426</xdr:rowOff>
    </xdr:from>
    <xdr:to>
      <xdr:col>3</xdr:col>
      <xdr:colOff>1876425</xdr:colOff>
      <xdr:row>122</xdr:row>
      <xdr:rowOff>219076</xdr:rowOff>
    </xdr:to>
    <xdr:pic>
      <xdr:nvPicPr>
        <xdr:cNvPr id="62" name="Imagem 126" descr="Mola aére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082127" y="73694926"/>
          <a:ext cx="1166648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123</xdr:row>
      <xdr:rowOff>95250</xdr:rowOff>
    </xdr:from>
    <xdr:to>
      <xdr:col>3</xdr:col>
      <xdr:colOff>1762124</xdr:colOff>
      <xdr:row>123</xdr:row>
      <xdr:rowOff>581025</xdr:rowOff>
    </xdr:to>
    <xdr:pic>
      <xdr:nvPicPr>
        <xdr:cNvPr id="63" name="Imagem 127" descr="Mola hidrulica de piso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096249" y="75352275"/>
          <a:ext cx="10382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847725</xdr:colOff>
      <xdr:row>124</xdr:row>
      <xdr:rowOff>28575</xdr:rowOff>
    </xdr:from>
    <xdr:to>
      <xdr:col>3</xdr:col>
      <xdr:colOff>1581150</xdr:colOff>
      <xdr:row>124</xdr:row>
      <xdr:rowOff>615315</xdr:rowOff>
    </xdr:to>
    <xdr:pic>
      <xdr:nvPicPr>
        <xdr:cNvPr id="64" name="Imagem 129" descr="PARAFUSO CABECA TROMBETA E PONTA AGULHA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220075" y="75923775"/>
          <a:ext cx="733425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842961</xdr:colOff>
      <xdr:row>125</xdr:row>
      <xdr:rowOff>76200</xdr:rowOff>
    </xdr:from>
    <xdr:to>
      <xdr:col>3</xdr:col>
      <xdr:colOff>1600199</xdr:colOff>
      <xdr:row>125</xdr:row>
      <xdr:rowOff>581025</xdr:rowOff>
    </xdr:to>
    <xdr:pic>
      <xdr:nvPicPr>
        <xdr:cNvPr id="65" name="Imagem 134" descr="PARAFUSO DE LATÃO BACIA SANITÁRIA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215311" y="76609575"/>
          <a:ext cx="757238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771524</xdr:colOff>
      <xdr:row>126</xdr:row>
      <xdr:rowOff>438150</xdr:rowOff>
    </xdr:from>
    <xdr:to>
      <xdr:col>3</xdr:col>
      <xdr:colOff>1943099</xdr:colOff>
      <xdr:row>128</xdr:row>
      <xdr:rowOff>256205</xdr:rowOff>
    </xdr:to>
    <xdr:pic>
      <xdr:nvPicPr>
        <xdr:cNvPr id="66" name="Imagem 135" descr="PARAFUSO DRY WALL CABECA TROMBETA E PONTA AGULHA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143874" y="77609700"/>
          <a:ext cx="1171575" cy="1094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129</xdr:row>
      <xdr:rowOff>47626</xdr:rowOff>
    </xdr:from>
    <xdr:to>
      <xdr:col>3</xdr:col>
      <xdr:colOff>1381125</xdr:colOff>
      <xdr:row>129</xdr:row>
      <xdr:rowOff>578828</xdr:rowOff>
    </xdr:to>
    <xdr:pic>
      <xdr:nvPicPr>
        <xdr:cNvPr id="67" name="Imagem 137" descr="PARAFUSO CABECA DE LENTILHA ZINZADO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277225" y="79133701"/>
          <a:ext cx="476250" cy="531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819150</xdr:colOff>
      <xdr:row>130</xdr:row>
      <xdr:rowOff>57150</xdr:rowOff>
    </xdr:from>
    <xdr:to>
      <xdr:col>3</xdr:col>
      <xdr:colOff>1657350</xdr:colOff>
      <xdr:row>130</xdr:row>
      <xdr:rowOff>590550</xdr:rowOff>
    </xdr:to>
    <xdr:pic>
      <xdr:nvPicPr>
        <xdr:cNvPr id="68" name="Imagem 142" descr="PARAFUSO AUTOBROCANTE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191500" y="79781400"/>
          <a:ext cx="8382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819150</xdr:colOff>
      <xdr:row>131</xdr:row>
      <xdr:rowOff>114299</xdr:rowOff>
    </xdr:from>
    <xdr:to>
      <xdr:col>3</xdr:col>
      <xdr:colOff>1676400</xdr:colOff>
      <xdr:row>131</xdr:row>
      <xdr:rowOff>556750</xdr:rowOff>
    </xdr:to>
    <xdr:pic>
      <xdr:nvPicPr>
        <xdr:cNvPr id="69" name="Imagem 143" descr="PARAFUSO SEXTAVADO ROSCA INTEIRA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191500" y="80476724"/>
          <a:ext cx="857250" cy="44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762000</xdr:colOff>
      <xdr:row>132</xdr:row>
      <xdr:rowOff>247650</xdr:rowOff>
    </xdr:from>
    <xdr:to>
      <xdr:col>3</xdr:col>
      <xdr:colOff>1685925</xdr:colOff>
      <xdr:row>133</xdr:row>
      <xdr:rowOff>421717</xdr:rowOff>
    </xdr:to>
    <xdr:pic>
      <xdr:nvPicPr>
        <xdr:cNvPr id="70" name="Imagem 144" descr="PATCH CORD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134350" y="81248250"/>
          <a:ext cx="923925" cy="812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819149</xdr:colOff>
      <xdr:row>137</xdr:row>
      <xdr:rowOff>28575</xdr:rowOff>
    </xdr:from>
    <xdr:to>
      <xdr:col>3</xdr:col>
      <xdr:colOff>1647824</xdr:colOff>
      <xdr:row>137</xdr:row>
      <xdr:rowOff>619125</xdr:rowOff>
    </xdr:to>
    <xdr:pic>
      <xdr:nvPicPr>
        <xdr:cNvPr id="71" name="Imagem 146" descr="PINCEL CHATO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191499" y="84220050"/>
          <a:ext cx="828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609601</xdr:colOff>
      <xdr:row>138</xdr:row>
      <xdr:rowOff>161925</xdr:rowOff>
    </xdr:from>
    <xdr:to>
      <xdr:col>3</xdr:col>
      <xdr:colOff>1933575</xdr:colOff>
      <xdr:row>139</xdr:row>
      <xdr:rowOff>462848</xdr:rowOff>
    </xdr:to>
    <xdr:pic>
      <xdr:nvPicPr>
        <xdr:cNvPr id="72" name="Imagem 149" descr="PISO TÁTIL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981951" y="84991575"/>
          <a:ext cx="1323974" cy="9390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541627</xdr:colOff>
      <xdr:row>140</xdr:row>
      <xdr:rowOff>219074</xdr:rowOff>
    </xdr:from>
    <xdr:to>
      <xdr:col>3</xdr:col>
      <xdr:colOff>1943101</xdr:colOff>
      <xdr:row>141</xdr:row>
      <xdr:rowOff>371474</xdr:rowOff>
    </xdr:to>
    <xdr:pic>
      <xdr:nvPicPr>
        <xdr:cNvPr id="73" name="Imagem 150" descr="PLACA DE FIBRA MINERAL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913977" y="86325074"/>
          <a:ext cx="1401474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809624</xdr:colOff>
      <xdr:row>142</xdr:row>
      <xdr:rowOff>19050</xdr:rowOff>
    </xdr:from>
    <xdr:to>
      <xdr:col>3</xdr:col>
      <xdr:colOff>1695449</xdr:colOff>
      <xdr:row>142</xdr:row>
      <xdr:rowOff>628055</xdr:rowOff>
    </xdr:to>
    <xdr:pic>
      <xdr:nvPicPr>
        <xdr:cNvPr id="74" name="Imagem 151" descr="PLACA DE FORRO DE GESSO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181974" y="87401400"/>
          <a:ext cx="885825" cy="609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857250</xdr:colOff>
      <xdr:row>154</xdr:row>
      <xdr:rowOff>19050</xdr:rowOff>
    </xdr:from>
    <xdr:to>
      <xdr:col>3</xdr:col>
      <xdr:colOff>1638300</xdr:colOff>
      <xdr:row>154</xdr:row>
      <xdr:rowOff>615398</xdr:rowOff>
    </xdr:to>
    <xdr:pic>
      <xdr:nvPicPr>
        <xdr:cNvPr id="75" name="Imagem 149" descr="Ralo seco quadrado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229600" y="95059500"/>
          <a:ext cx="781050" cy="596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847725</xdr:colOff>
      <xdr:row>155</xdr:row>
      <xdr:rowOff>28576</xdr:rowOff>
    </xdr:from>
    <xdr:to>
      <xdr:col>3</xdr:col>
      <xdr:colOff>1691967</xdr:colOff>
      <xdr:row>155</xdr:row>
      <xdr:rowOff>590950</xdr:rowOff>
    </xdr:to>
    <xdr:pic>
      <xdr:nvPicPr>
        <xdr:cNvPr id="1026" name="Picture 2" descr="Resultado de imagem para RALO SIFONADO PVC CILINDRICO, 100 X 40 MM, COM GRELHA REDONDA BRANCA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220075" y="95707201"/>
          <a:ext cx="844242" cy="5623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542280</xdr:colOff>
      <xdr:row>156</xdr:row>
      <xdr:rowOff>485775</xdr:rowOff>
    </xdr:from>
    <xdr:to>
      <xdr:col>3</xdr:col>
      <xdr:colOff>2019300</xdr:colOff>
      <xdr:row>159</xdr:row>
      <xdr:rowOff>9525</xdr:rowOff>
    </xdr:to>
    <xdr:pic>
      <xdr:nvPicPr>
        <xdr:cNvPr id="77" name="Imagem 150" descr="Reator eletronico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914630" y="96802575"/>
          <a:ext cx="147702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609600</xdr:colOff>
      <xdr:row>160</xdr:row>
      <xdr:rowOff>95250</xdr:rowOff>
    </xdr:from>
    <xdr:to>
      <xdr:col>3</xdr:col>
      <xdr:colOff>2026920</xdr:colOff>
      <xdr:row>160</xdr:row>
      <xdr:rowOff>581025</xdr:rowOff>
    </xdr:to>
    <xdr:pic>
      <xdr:nvPicPr>
        <xdr:cNvPr id="78" name="Imagem 223" descr="Rebite de aluminio 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981950" y="98964750"/>
          <a:ext cx="141732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981075</xdr:colOff>
      <xdr:row>161</xdr:row>
      <xdr:rowOff>19050</xdr:rowOff>
    </xdr:from>
    <xdr:to>
      <xdr:col>3</xdr:col>
      <xdr:colOff>1485900</xdr:colOff>
      <xdr:row>161</xdr:row>
      <xdr:rowOff>638174</xdr:rowOff>
    </xdr:to>
    <xdr:pic>
      <xdr:nvPicPr>
        <xdr:cNvPr id="79" name="Imagem 152" descr="Redutor tipo thinner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353425" y="99526725"/>
          <a:ext cx="50482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326798</xdr:colOff>
      <xdr:row>163</xdr:row>
      <xdr:rowOff>9525</xdr:rowOff>
    </xdr:from>
    <xdr:to>
      <xdr:col>3</xdr:col>
      <xdr:colOff>1015320</xdr:colOff>
      <xdr:row>164</xdr:row>
      <xdr:rowOff>628650</xdr:rowOff>
    </xdr:to>
    <xdr:pic>
      <xdr:nvPicPr>
        <xdr:cNvPr id="80" name="Imagem 153" descr="Registro gaveta bruto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699148" y="100793550"/>
          <a:ext cx="688522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1447800</xdr:colOff>
      <xdr:row>163</xdr:row>
      <xdr:rowOff>123826</xdr:rowOff>
    </xdr:from>
    <xdr:to>
      <xdr:col>3</xdr:col>
      <xdr:colOff>2200275</xdr:colOff>
      <xdr:row>164</xdr:row>
      <xdr:rowOff>473861</xdr:rowOff>
    </xdr:to>
    <xdr:pic>
      <xdr:nvPicPr>
        <xdr:cNvPr id="81" name="Imagem 155" descr="Registro pressão bruto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820150" y="100907851"/>
          <a:ext cx="752475" cy="988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1438275</xdr:colOff>
      <xdr:row>166</xdr:row>
      <xdr:rowOff>619126</xdr:rowOff>
    </xdr:from>
    <xdr:to>
      <xdr:col>3</xdr:col>
      <xdr:colOff>2295524</xdr:colOff>
      <xdr:row>168</xdr:row>
      <xdr:rowOff>590550</xdr:rowOff>
    </xdr:to>
    <xdr:pic>
      <xdr:nvPicPr>
        <xdr:cNvPr id="82" name="Imagem 154" descr="Registro gaveta com acabamento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810625" y="103317676"/>
          <a:ext cx="857249" cy="1247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247649</xdr:colOff>
      <xdr:row>166</xdr:row>
      <xdr:rowOff>600075</xdr:rowOff>
    </xdr:from>
    <xdr:to>
      <xdr:col>3</xdr:col>
      <xdr:colOff>1095374</xdr:colOff>
      <xdr:row>169</xdr:row>
      <xdr:rowOff>987</xdr:rowOff>
    </xdr:to>
    <xdr:pic>
      <xdr:nvPicPr>
        <xdr:cNvPr id="83" name="Imagem 156" descr="Regisro pressão com acabamento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619999" y="103298625"/>
          <a:ext cx="847725" cy="1315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847726</xdr:colOff>
      <xdr:row>170</xdr:row>
      <xdr:rowOff>96818</xdr:rowOff>
    </xdr:from>
    <xdr:to>
      <xdr:col>3</xdr:col>
      <xdr:colOff>1676400</xdr:colOff>
      <xdr:row>171</xdr:row>
      <xdr:rowOff>514351</xdr:rowOff>
    </xdr:to>
    <xdr:pic>
      <xdr:nvPicPr>
        <xdr:cNvPr id="84" name="Imagem 157" descr="Rejunte branco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220076" y="105348068"/>
          <a:ext cx="828674" cy="1055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1076325</xdr:colOff>
      <xdr:row>172</xdr:row>
      <xdr:rowOff>9525</xdr:rowOff>
    </xdr:from>
    <xdr:to>
      <xdr:col>3</xdr:col>
      <xdr:colOff>1562100</xdr:colOff>
      <xdr:row>173</xdr:row>
      <xdr:rowOff>0</xdr:rowOff>
    </xdr:to>
    <xdr:pic>
      <xdr:nvPicPr>
        <xdr:cNvPr id="85" name="Imagem 158" descr="REMOVEDOR DE VERNIZ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448675" y="106537125"/>
          <a:ext cx="485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1085850</xdr:colOff>
      <xdr:row>173</xdr:row>
      <xdr:rowOff>38100</xdr:rowOff>
    </xdr:from>
    <xdr:to>
      <xdr:col>3</xdr:col>
      <xdr:colOff>1562100</xdr:colOff>
      <xdr:row>173</xdr:row>
      <xdr:rowOff>630174</xdr:rowOff>
    </xdr:to>
    <xdr:pic>
      <xdr:nvPicPr>
        <xdr:cNvPr id="86" name="Imagem 159" descr="RESINA ACRILICA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458200" y="107203875"/>
          <a:ext cx="476250" cy="592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175</xdr:row>
      <xdr:rowOff>28575</xdr:rowOff>
    </xdr:from>
    <xdr:to>
      <xdr:col>3</xdr:col>
      <xdr:colOff>2085975</xdr:colOff>
      <xdr:row>175</xdr:row>
      <xdr:rowOff>590550</xdr:rowOff>
    </xdr:to>
    <xdr:pic>
      <xdr:nvPicPr>
        <xdr:cNvPr id="87" name="Imagem 164" descr="RODAPÉ 1,5X7CM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772400" y="108470700"/>
          <a:ext cx="16859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176</xdr:row>
      <xdr:rowOff>104775</xdr:rowOff>
    </xdr:from>
    <xdr:to>
      <xdr:col>3</xdr:col>
      <xdr:colOff>2007519</xdr:colOff>
      <xdr:row>176</xdr:row>
      <xdr:rowOff>571501</xdr:rowOff>
    </xdr:to>
    <xdr:pic>
      <xdr:nvPicPr>
        <xdr:cNvPr id="88" name="Imagem 165" descr="ROLO LÃ DE CARNEIRO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934325" y="109185075"/>
          <a:ext cx="1445544" cy="466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1038226</xdr:colOff>
      <xdr:row>177</xdr:row>
      <xdr:rowOff>28575</xdr:rowOff>
    </xdr:from>
    <xdr:to>
      <xdr:col>3</xdr:col>
      <xdr:colOff>1590676</xdr:colOff>
      <xdr:row>177</xdr:row>
      <xdr:rowOff>628650</xdr:rowOff>
    </xdr:to>
    <xdr:pic>
      <xdr:nvPicPr>
        <xdr:cNvPr id="89" name="Imagem 167" descr="Selador acrílico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410576" y="109747050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1057274</xdr:colOff>
      <xdr:row>178</xdr:row>
      <xdr:rowOff>45894</xdr:rowOff>
    </xdr:from>
    <xdr:to>
      <xdr:col>3</xdr:col>
      <xdr:colOff>1581149</xdr:colOff>
      <xdr:row>178</xdr:row>
      <xdr:rowOff>593582</xdr:rowOff>
    </xdr:to>
    <xdr:pic>
      <xdr:nvPicPr>
        <xdr:cNvPr id="90" name="Imagem 168" descr="Selante a base de alcatrão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429624" y="110402544"/>
          <a:ext cx="523875" cy="547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179</xdr:row>
      <xdr:rowOff>266701</xdr:rowOff>
    </xdr:from>
    <xdr:to>
      <xdr:col>3</xdr:col>
      <xdr:colOff>1952625</xdr:colOff>
      <xdr:row>181</xdr:row>
      <xdr:rowOff>259365</xdr:rowOff>
    </xdr:to>
    <xdr:pic>
      <xdr:nvPicPr>
        <xdr:cNvPr id="91" name="Imagem 170" descr="Sifão plastico copo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896225" y="111261526"/>
          <a:ext cx="1428750" cy="1269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952500</xdr:colOff>
      <xdr:row>182</xdr:row>
      <xdr:rowOff>28575</xdr:rowOff>
    </xdr:from>
    <xdr:to>
      <xdr:col>3</xdr:col>
      <xdr:colOff>1473653</xdr:colOff>
      <xdr:row>182</xdr:row>
      <xdr:rowOff>619125</xdr:rowOff>
    </xdr:to>
    <xdr:pic>
      <xdr:nvPicPr>
        <xdr:cNvPr id="92" name="Imagem 171" descr="Solvente Aguarras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327571" y="113199182"/>
          <a:ext cx="52115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970218</xdr:colOff>
      <xdr:row>183</xdr:row>
      <xdr:rowOff>47625</xdr:rowOff>
    </xdr:from>
    <xdr:to>
      <xdr:col>3</xdr:col>
      <xdr:colOff>1457325</xdr:colOff>
      <xdr:row>183</xdr:row>
      <xdr:rowOff>609601</xdr:rowOff>
    </xdr:to>
    <xdr:pic>
      <xdr:nvPicPr>
        <xdr:cNvPr id="93" name="Imagem 173" descr="Tampa cega PVC para condulete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342568" y="113595150"/>
          <a:ext cx="487107" cy="561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184</xdr:row>
      <xdr:rowOff>228600</xdr:rowOff>
    </xdr:from>
    <xdr:to>
      <xdr:col>3</xdr:col>
      <xdr:colOff>1981200</xdr:colOff>
      <xdr:row>186</xdr:row>
      <xdr:rowOff>180975</xdr:rowOff>
    </xdr:to>
    <xdr:pic>
      <xdr:nvPicPr>
        <xdr:cNvPr id="94" name="Imagem 179" descr="Terminal a pressão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039100" y="114414300"/>
          <a:ext cx="13144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1020535</xdr:colOff>
      <xdr:row>187</xdr:row>
      <xdr:rowOff>27215</xdr:rowOff>
    </xdr:from>
    <xdr:to>
      <xdr:col>3</xdr:col>
      <xdr:colOff>1537607</xdr:colOff>
      <xdr:row>187</xdr:row>
      <xdr:rowOff>635534</xdr:rowOff>
    </xdr:to>
    <xdr:pic>
      <xdr:nvPicPr>
        <xdr:cNvPr id="95" name="Imagem 178" descr="Tinta óleo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8395606" y="116395501"/>
          <a:ext cx="517072" cy="608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188</xdr:row>
      <xdr:rowOff>29223</xdr:rowOff>
    </xdr:from>
    <xdr:to>
      <xdr:col>3</xdr:col>
      <xdr:colOff>1524000</xdr:colOff>
      <xdr:row>188</xdr:row>
      <xdr:rowOff>620486</xdr:rowOff>
    </xdr:to>
    <xdr:pic>
      <xdr:nvPicPr>
        <xdr:cNvPr id="96" name="Imagem 317" descr="Tinta acrílica premium para piso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420100" y="116767623"/>
          <a:ext cx="476250" cy="591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189</xdr:row>
      <xdr:rowOff>57150</xdr:rowOff>
    </xdr:from>
    <xdr:to>
      <xdr:col>3</xdr:col>
      <xdr:colOff>1524000</xdr:colOff>
      <xdr:row>189</xdr:row>
      <xdr:rowOff>589429</xdr:rowOff>
    </xdr:to>
    <xdr:pic>
      <xdr:nvPicPr>
        <xdr:cNvPr id="97" name="Imagem 181" descr="Tinta esmalte sintetico com proteção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8410575" y="117433725"/>
          <a:ext cx="485775" cy="532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1057274</xdr:colOff>
      <xdr:row>190</xdr:row>
      <xdr:rowOff>38100</xdr:rowOff>
    </xdr:from>
    <xdr:to>
      <xdr:col>3</xdr:col>
      <xdr:colOff>1504949</xdr:colOff>
      <xdr:row>190</xdr:row>
      <xdr:rowOff>591185</xdr:rowOff>
    </xdr:to>
    <xdr:pic>
      <xdr:nvPicPr>
        <xdr:cNvPr id="98" name="Imagem 182" descr="Tinta esmalte sintetico premium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429624" y="118052850"/>
          <a:ext cx="447675" cy="553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1076325</xdr:colOff>
      <xdr:row>191</xdr:row>
      <xdr:rowOff>57150</xdr:rowOff>
    </xdr:from>
    <xdr:to>
      <xdr:col>3</xdr:col>
      <xdr:colOff>1543050</xdr:colOff>
      <xdr:row>191</xdr:row>
      <xdr:rowOff>600075</xdr:rowOff>
    </xdr:to>
    <xdr:pic>
      <xdr:nvPicPr>
        <xdr:cNvPr id="99" name="Imagem 183" descr="Tinta latex premium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448675" y="118710075"/>
          <a:ext cx="4667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1066800</xdr:colOff>
      <xdr:row>192</xdr:row>
      <xdr:rowOff>19050</xdr:rowOff>
    </xdr:from>
    <xdr:to>
      <xdr:col>3</xdr:col>
      <xdr:colOff>1543050</xdr:colOff>
      <xdr:row>192</xdr:row>
      <xdr:rowOff>619125</xdr:rowOff>
    </xdr:to>
    <xdr:pic>
      <xdr:nvPicPr>
        <xdr:cNvPr id="100" name="Imagem 184" descr="Tinta latex stadard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439150" y="119310150"/>
          <a:ext cx="476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364967</xdr:colOff>
      <xdr:row>193</xdr:row>
      <xdr:rowOff>438255</xdr:rowOff>
    </xdr:from>
    <xdr:to>
      <xdr:col>3</xdr:col>
      <xdr:colOff>1181100</xdr:colOff>
      <xdr:row>195</xdr:row>
      <xdr:rowOff>238125</xdr:rowOff>
    </xdr:to>
    <xdr:pic>
      <xdr:nvPicPr>
        <xdr:cNvPr id="101" name="Imagem 186" descr="Tomada conjunto completo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737317" y="120367530"/>
          <a:ext cx="816133" cy="107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1476374</xdr:colOff>
      <xdr:row>193</xdr:row>
      <xdr:rowOff>409574</xdr:rowOff>
    </xdr:from>
    <xdr:to>
      <xdr:col>3</xdr:col>
      <xdr:colOff>2266949</xdr:colOff>
      <xdr:row>195</xdr:row>
      <xdr:rowOff>250305</xdr:rowOff>
    </xdr:to>
    <xdr:pic>
      <xdr:nvPicPr>
        <xdr:cNvPr id="102" name="Imagem 188" descr="Tomada conjunto completo 2 módulos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8848724" y="120338849"/>
          <a:ext cx="790575" cy="1117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942975</xdr:colOff>
      <xdr:row>196</xdr:row>
      <xdr:rowOff>57149</xdr:rowOff>
    </xdr:from>
    <xdr:to>
      <xdr:col>3</xdr:col>
      <xdr:colOff>1647826</xdr:colOff>
      <xdr:row>196</xdr:row>
      <xdr:rowOff>603160</xdr:rowOff>
    </xdr:to>
    <xdr:pic>
      <xdr:nvPicPr>
        <xdr:cNvPr id="103" name="Imagem 189" descr="Torneira cromada de jardim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8315325" y="121900949"/>
          <a:ext cx="704851" cy="546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1038110</xdr:colOff>
      <xdr:row>197</xdr:row>
      <xdr:rowOff>38100</xdr:rowOff>
    </xdr:from>
    <xdr:to>
      <xdr:col>3</xdr:col>
      <xdr:colOff>1504950</xdr:colOff>
      <xdr:row>197</xdr:row>
      <xdr:rowOff>590550</xdr:rowOff>
    </xdr:to>
    <xdr:pic>
      <xdr:nvPicPr>
        <xdr:cNvPr id="104" name="Imagem 191" descr="Torneira cromada pia mesa bica móvel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410460" y="122520075"/>
          <a:ext cx="46684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958454</xdr:colOff>
      <xdr:row>198</xdr:row>
      <xdr:rowOff>38100</xdr:rowOff>
    </xdr:from>
    <xdr:to>
      <xdr:col>3</xdr:col>
      <xdr:colOff>1504950</xdr:colOff>
      <xdr:row>198</xdr:row>
      <xdr:rowOff>609600</xdr:rowOff>
    </xdr:to>
    <xdr:pic>
      <xdr:nvPicPr>
        <xdr:cNvPr id="105" name="Imagem 192" descr="Torneira cromada lavatório bica curta pressão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330804" y="123158250"/>
          <a:ext cx="546496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952500</xdr:colOff>
      <xdr:row>199</xdr:row>
      <xdr:rowOff>28574</xdr:rowOff>
    </xdr:from>
    <xdr:to>
      <xdr:col>3</xdr:col>
      <xdr:colOff>1628775</xdr:colOff>
      <xdr:row>199</xdr:row>
      <xdr:rowOff>590549</xdr:rowOff>
    </xdr:to>
    <xdr:pic>
      <xdr:nvPicPr>
        <xdr:cNvPr id="106" name="Imagem 193" descr="Torneira cromada lavatorio de mesa bica alta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324850" y="123786899"/>
          <a:ext cx="676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1095376</xdr:colOff>
      <xdr:row>200</xdr:row>
      <xdr:rowOff>47625</xdr:rowOff>
    </xdr:from>
    <xdr:to>
      <xdr:col>3</xdr:col>
      <xdr:colOff>1590676</xdr:colOff>
      <xdr:row>200</xdr:row>
      <xdr:rowOff>571500</xdr:rowOff>
    </xdr:to>
    <xdr:pic>
      <xdr:nvPicPr>
        <xdr:cNvPr id="107" name="Imagem 199" descr="Váluvula para mictorio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467726" y="1244441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763360</xdr:colOff>
      <xdr:row>201</xdr:row>
      <xdr:rowOff>400050</xdr:rowOff>
    </xdr:from>
    <xdr:to>
      <xdr:col>3</xdr:col>
      <xdr:colOff>1838325</xdr:colOff>
      <xdr:row>203</xdr:row>
      <xdr:rowOff>123825</xdr:rowOff>
    </xdr:to>
    <xdr:pic>
      <xdr:nvPicPr>
        <xdr:cNvPr id="108" name="Imagem 200" descr="Váluvula sem ladrão para lavatorio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8135710" y="125434725"/>
          <a:ext cx="107496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977557</xdr:colOff>
      <xdr:row>204</xdr:row>
      <xdr:rowOff>28575</xdr:rowOff>
    </xdr:from>
    <xdr:to>
      <xdr:col>3</xdr:col>
      <xdr:colOff>1552574</xdr:colOff>
      <xdr:row>204</xdr:row>
      <xdr:rowOff>628650</xdr:rowOff>
    </xdr:to>
    <xdr:pic>
      <xdr:nvPicPr>
        <xdr:cNvPr id="109" name="Imagem 201" descr="Verniz PU brilhante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349907" y="126977775"/>
          <a:ext cx="575017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1066801</xdr:colOff>
      <xdr:row>205</xdr:row>
      <xdr:rowOff>47625</xdr:rowOff>
    </xdr:from>
    <xdr:to>
      <xdr:col>3</xdr:col>
      <xdr:colOff>1466851</xdr:colOff>
      <xdr:row>205</xdr:row>
      <xdr:rowOff>590550</xdr:rowOff>
    </xdr:to>
    <xdr:pic>
      <xdr:nvPicPr>
        <xdr:cNvPr id="110" name="Imagem 202" descr="Verniz sintetico brilhante copal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439151" y="127635000"/>
          <a:ext cx="4000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1009650</xdr:colOff>
      <xdr:row>206</xdr:row>
      <xdr:rowOff>28576</xdr:rowOff>
    </xdr:from>
    <xdr:to>
      <xdr:col>3</xdr:col>
      <xdr:colOff>1562100</xdr:colOff>
      <xdr:row>206</xdr:row>
      <xdr:rowOff>600076</xdr:rowOff>
    </xdr:to>
    <xdr:pic>
      <xdr:nvPicPr>
        <xdr:cNvPr id="111" name="Imagem 203" descr="Verniz sintetico brilhante com filtro solar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382000" y="128254126"/>
          <a:ext cx="552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752475</xdr:colOff>
      <xdr:row>207</xdr:row>
      <xdr:rowOff>66675</xdr:rowOff>
    </xdr:from>
    <xdr:to>
      <xdr:col>3</xdr:col>
      <xdr:colOff>1819275</xdr:colOff>
      <xdr:row>207</xdr:row>
      <xdr:rowOff>609600</xdr:rowOff>
    </xdr:to>
    <xdr:pic>
      <xdr:nvPicPr>
        <xdr:cNvPr id="112" name="Imagem 204" descr="vidro laminado incolor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124825" y="128930400"/>
          <a:ext cx="10668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742951</xdr:colOff>
      <xdr:row>208</xdr:row>
      <xdr:rowOff>238125</xdr:rowOff>
    </xdr:from>
    <xdr:to>
      <xdr:col>3</xdr:col>
      <xdr:colOff>1847851</xdr:colOff>
      <xdr:row>209</xdr:row>
      <xdr:rowOff>410210</xdr:rowOff>
    </xdr:to>
    <xdr:pic>
      <xdr:nvPicPr>
        <xdr:cNvPr id="113" name="Imagem 206" descr="vidro liso fumê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115301" y="129740025"/>
          <a:ext cx="1104900" cy="81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210</xdr:row>
      <xdr:rowOff>352425</xdr:rowOff>
    </xdr:from>
    <xdr:to>
      <xdr:col>3</xdr:col>
      <xdr:colOff>1962150</xdr:colOff>
      <xdr:row>212</xdr:row>
      <xdr:rowOff>146983</xdr:rowOff>
    </xdr:to>
    <xdr:pic>
      <xdr:nvPicPr>
        <xdr:cNvPr id="114" name="Imagem 207" descr="vidro liso incolor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924800" y="131130675"/>
          <a:ext cx="1409700" cy="1070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213</xdr:row>
      <xdr:rowOff>19050</xdr:rowOff>
    </xdr:from>
    <xdr:to>
      <xdr:col>3</xdr:col>
      <xdr:colOff>1781175</xdr:colOff>
      <xdr:row>214</xdr:row>
      <xdr:rowOff>1</xdr:rowOff>
    </xdr:to>
    <xdr:pic>
      <xdr:nvPicPr>
        <xdr:cNvPr id="115" name="Imagem 208" descr="vidro martelado e canelado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086725" y="132711825"/>
          <a:ext cx="1066800" cy="619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895350</xdr:colOff>
      <xdr:row>214</xdr:row>
      <xdr:rowOff>19050</xdr:rowOff>
    </xdr:from>
    <xdr:to>
      <xdr:col>3</xdr:col>
      <xdr:colOff>1619250</xdr:colOff>
      <xdr:row>214</xdr:row>
      <xdr:rowOff>607218</xdr:rowOff>
    </xdr:to>
    <xdr:pic>
      <xdr:nvPicPr>
        <xdr:cNvPr id="116" name="Imagem 209" descr="vidro plano aramado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8267700" y="133350000"/>
          <a:ext cx="723900" cy="5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215</xdr:row>
      <xdr:rowOff>133350</xdr:rowOff>
    </xdr:from>
    <xdr:to>
      <xdr:col>3</xdr:col>
      <xdr:colOff>1962150</xdr:colOff>
      <xdr:row>216</xdr:row>
      <xdr:rowOff>504825</xdr:rowOff>
    </xdr:to>
    <xdr:pic>
      <xdr:nvPicPr>
        <xdr:cNvPr id="117" name="Imagem 210" descr="vidro temperado incolor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877175" y="134102475"/>
          <a:ext cx="14573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952499</xdr:colOff>
      <xdr:row>217</xdr:row>
      <xdr:rowOff>38100</xdr:rowOff>
    </xdr:from>
    <xdr:to>
      <xdr:col>3</xdr:col>
      <xdr:colOff>1552574</xdr:colOff>
      <xdr:row>217</xdr:row>
      <xdr:rowOff>609600</xdr:rowOff>
    </xdr:to>
    <xdr:pic>
      <xdr:nvPicPr>
        <xdr:cNvPr id="118" name="Imagem 212" descr="adesivo bianco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324849" y="135283575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1057274</xdr:colOff>
      <xdr:row>218</xdr:row>
      <xdr:rowOff>57150</xdr:rowOff>
    </xdr:from>
    <xdr:to>
      <xdr:col>3</xdr:col>
      <xdr:colOff>1466849</xdr:colOff>
      <xdr:row>218</xdr:row>
      <xdr:rowOff>599837</xdr:rowOff>
    </xdr:to>
    <xdr:pic>
      <xdr:nvPicPr>
        <xdr:cNvPr id="119" name="Imagem 213" descr="adesivo compound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8429624" y="135940800"/>
          <a:ext cx="409575" cy="542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983085</xdr:colOff>
      <xdr:row>219</xdr:row>
      <xdr:rowOff>28576</xdr:rowOff>
    </xdr:from>
    <xdr:to>
      <xdr:col>3</xdr:col>
      <xdr:colOff>1523998</xdr:colOff>
      <xdr:row>220</xdr:row>
      <xdr:rowOff>1</xdr:rowOff>
    </xdr:to>
    <xdr:pic>
      <xdr:nvPicPr>
        <xdr:cNvPr id="120" name="Imagem 214" descr="adesivo sikadur 3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 flipH="1">
          <a:off x="8355435" y="136550401"/>
          <a:ext cx="54091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1038224</xdr:colOff>
      <xdr:row>220</xdr:row>
      <xdr:rowOff>47626</xdr:rowOff>
    </xdr:from>
    <xdr:to>
      <xdr:col>3</xdr:col>
      <xdr:colOff>1533525</xdr:colOff>
      <xdr:row>220</xdr:row>
      <xdr:rowOff>609600</xdr:rowOff>
    </xdr:to>
    <xdr:pic>
      <xdr:nvPicPr>
        <xdr:cNvPr id="121" name="Imagem 215" descr="adesivo sikafix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410574" y="137207626"/>
          <a:ext cx="49530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1057275</xdr:colOff>
      <xdr:row>221</xdr:row>
      <xdr:rowOff>47625</xdr:rowOff>
    </xdr:from>
    <xdr:to>
      <xdr:col>3</xdr:col>
      <xdr:colOff>1533525</xdr:colOff>
      <xdr:row>221</xdr:row>
      <xdr:rowOff>581025</xdr:rowOff>
    </xdr:to>
    <xdr:pic>
      <xdr:nvPicPr>
        <xdr:cNvPr id="122" name="Imagem 216" descr="Botoeira de destrave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8429625" y="137845800"/>
          <a:ext cx="476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847874</xdr:colOff>
      <xdr:row>222</xdr:row>
      <xdr:rowOff>28575</xdr:rowOff>
    </xdr:from>
    <xdr:to>
      <xdr:col>3</xdr:col>
      <xdr:colOff>1724024</xdr:colOff>
      <xdr:row>222</xdr:row>
      <xdr:rowOff>609601</xdr:rowOff>
    </xdr:to>
    <xdr:pic>
      <xdr:nvPicPr>
        <xdr:cNvPr id="123" name="Imagem 217" descr="Cabo balanceado para microfone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220224" y="138464925"/>
          <a:ext cx="876150" cy="581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1009650</xdr:colOff>
      <xdr:row>223</xdr:row>
      <xdr:rowOff>9525</xdr:rowOff>
    </xdr:from>
    <xdr:to>
      <xdr:col>3</xdr:col>
      <xdr:colOff>1543049</xdr:colOff>
      <xdr:row>223</xdr:row>
      <xdr:rowOff>586653</xdr:rowOff>
    </xdr:to>
    <xdr:pic>
      <xdr:nvPicPr>
        <xdr:cNvPr id="124" name="Imagem 218" descr="Cabo de audio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382000" y="139084050"/>
          <a:ext cx="533399" cy="577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962025</xdr:colOff>
      <xdr:row>224</xdr:row>
      <xdr:rowOff>9525</xdr:rowOff>
    </xdr:from>
    <xdr:to>
      <xdr:col>3</xdr:col>
      <xdr:colOff>1590675</xdr:colOff>
      <xdr:row>224</xdr:row>
      <xdr:rowOff>587203</xdr:rowOff>
    </xdr:to>
    <xdr:pic>
      <xdr:nvPicPr>
        <xdr:cNvPr id="125" name="Imagem 219" descr="Exaustor para banheiro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8334375" y="139722225"/>
          <a:ext cx="628650" cy="577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733424</xdr:colOff>
      <xdr:row>225</xdr:row>
      <xdr:rowOff>238125</xdr:rowOff>
    </xdr:from>
    <xdr:to>
      <xdr:col>3</xdr:col>
      <xdr:colOff>1828799</xdr:colOff>
      <xdr:row>226</xdr:row>
      <xdr:rowOff>381000</xdr:rowOff>
    </xdr:to>
    <xdr:pic>
      <xdr:nvPicPr>
        <xdr:cNvPr id="126" name="Imagem 220" descr="Fita plástica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105774" y="140589000"/>
          <a:ext cx="1095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685799</xdr:colOff>
      <xdr:row>227</xdr:row>
      <xdr:rowOff>266700</xdr:rowOff>
    </xdr:from>
    <xdr:to>
      <xdr:col>3</xdr:col>
      <xdr:colOff>1905000</xdr:colOff>
      <xdr:row>228</xdr:row>
      <xdr:rowOff>285749</xdr:rowOff>
    </xdr:to>
    <xdr:pic>
      <xdr:nvPicPr>
        <xdr:cNvPr id="127" name="Imagem 221" descr="Rebite de aluminio 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058149" y="141893925"/>
          <a:ext cx="1219201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2" zoomScale="55" zoomScaleNormal="55" workbookViewId="0">
      <selection activeCell="N53" sqref="N53:O72"/>
    </sheetView>
  </sheetViews>
  <sheetFormatPr defaultColWidth="15.140625" defaultRowHeight="15" customHeight="1"/>
  <cols>
    <col min="1" max="11" width="8" style="16" customWidth="1"/>
    <col min="12" max="26" width="7" style="16" customWidth="1"/>
    <col min="27" max="16384" width="15.140625" style="16"/>
  </cols>
  <sheetData>
    <row r="1" spans="1:26" ht="12.75" customHeight="1">
      <c r="A1" s="54"/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2.75" customHeight="1">
      <c r="A2" s="58"/>
      <c r="B2" s="59"/>
      <c r="C2" s="59"/>
      <c r="D2" s="59"/>
      <c r="E2" s="59"/>
      <c r="F2" s="59"/>
      <c r="G2" s="59"/>
      <c r="H2" s="59"/>
      <c r="I2" s="59"/>
      <c r="J2" s="60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2.75" customHeight="1">
      <c r="A3" s="58"/>
      <c r="B3" s="59"/>
      <c r="C3" s="59"/>
      <c r="D3" s="59"/>
      <c r="E3" s="59"/>
      <c r="F3" s="59"/>
      <c r="G3" s="59"/>
      <c r="H3" s="59"/>
      <c r="I3" s="59"/>
      <c r="J3" s="60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2.75" customHeight="1">
      <c r="A4" s="58"/>
      <c r="B4" s="59"/>
      <c r="C4" s="59"/>
      <c r="D4" s="59"/>
      <c r="E4" s="59"/>
      <c r="F4" s="59"/>
      <c r="G4" s="59"/>
      <c r="H4" s="59"/>
      <c r="I4" s="59"/>
      <c r="J4" s="60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2.75" customHeight="1">
      <c r="A5" s="58"/>
      <c r="B5" s="59"/>
      <c r="C5" s="59"/>
      <c r="D5" s="59"/>
      <c r="E5" s="59"/>
      <c r="F5" s="59"/>
      <c r="G5" s="59"/>
      <c r="H5" s="59"/>
      <c r="I5" s="59"/>
      <c r="J5" s="60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2.75" customHeight="1">
      <c r="A6" s="58"/>
      <c r="B6" s="59"/>
      <c r="C6" s="59"/>
      <c r="D6" s="59"/>
      <c r="E6" s="59"/>
      <c r="F6" s="59"/>
      <c r="G6" s="59"/>
      <c r="H6" s="59"/>
      <c r="I6" s="59"/>
      <c r="J6" s="60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4.5" customHeight="1">
      <c r="A7" s="274"/>
      <c r="B7" s="275"/>
      <c r="C7" s="275"/>
      <c r="D7" s="275"/>
      <c r="E7" s="275"/>
      <c r="F7" s="275"/>
      <c r="G7" s="275"/>
      <c r="H7" s="275"/>
      <c r="I7" s="275"/>
      <c r="J7" s="276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2.75" customHeight="1">
      <c r="A8" s="58"/>
      <c r="B8" s="59"/>
      <c r="C8" s="59"/>
      <c r="D8" s="59"/>
      <c r="E8" s="59"/>
      <c r="F8" s="59"/>
      <c r="G8" s="59"/>
      <c r="H8" s="59"/>
      <c r="I8" s="59"/>
      <c r="J8" s="60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2.75" customHeight="1">
      <c r="A9" s="58"/>
      <c r="B9" s="59"/>
      <c r="C9" s="59"/>
      <c r="D9" s="59"/>
      <c r="E9" s="59"/>
      <c r="F9" s="59"/>
      <c r="G9" s="59"/>
      <c r="H9" s="59"/>
      <c r="I9" s="59"/>
      <c r="J9" s="60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2.75" customHeight="1">
      <c r="A10" s="58"/>
      <c r="B10" s="152"/>
      <c r="C10" s="59"/>
      <c r="D10" s="59"/>
      <c r="E10" s="59"/>
      <c r="F10" s="59"/>
      <c r="G10" s="59"/>
      <c r="H10" s="59"/>
      <c r="I10" s="59"/>
      <c r="J10" s="60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2.75" customHeight="1">
      <c r="A11" s="58"/>
      <c r="B11" s="152"/>
      <c r="C11" s="59"/>
      <c r="D11" s="59"/>
      <c r="E11" s="59"/>
      <c r="F11" s="59"/>
      <c r="G11" s="59"/>
      <c r="H11" s="59"/>
      <c r="I11" s="59"/>
      <c r="J11" s="60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customHeight="1">
      <c r="A12" s="58"/>
      <c r="B12" s="152"/>
      <c r="C12" s="59"/>
      <c r="D12" s="59"/>
      <c r="E12" s="59"/>
      <c r="F12" s="59"/>
      <c r="G12" s="59"/>
      <c r="H12" s="59"/>
      <c r="I12" s="59"/>
      <c r="J12" s="60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customHeight="1">
      <c r="A13" s="58"/>
      <c r="B13" s="152"/>
      <c r="C13" s="59"/>
      <c r="D13" s="59"/>
      <c r="E13" s="59"/>
      <c r="F13" s="59"/>
      <c r="G13" s="59"/>
      <c r="H13" s="59"/>
      <c r="I13" s="59"/>
      <c r="J13" s="60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2.75" customHeight="1">
      <c r="A14" s="58"/>
      <c r="B14" s="152"/>
      <c r="C14" s="59"/>
      <c r="D14" s="59"/>
      <c r="E14" s="59"/>
      <c r="F14" s="59"/>
      <c r="G14" s="59"/>
      <c r="H14" s="59"/>
      <c r="I14" s="59"/>
      <c r="J14" s="60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2.75" customHeight="1">
      <c r="A15" s="58"/>
      <c r="B15" s="152"/>
      <c r="C15" s="59"/>
      <c r="D15" s="59"/>
      <c r="E15" s="59"/>
      <c r="F15" s="59"/>
      <c r="G15" s="59"/>
      <c r="H15" s="59"/>
      <c r="I15" s="59"/>
      <c r="J15" s="60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2.75" customHeight="1">
      <c r="A16" s="58"/>
      <c r="B16" s="152"/>
      <c r="C16" s="59"/>
      <c r="D16" s="59"/>
      <c r="E16" s="59"/>
      <c r="F16" s="59"/>
      <c r="G16" s="59"/>
      <c r="H16" s="59"/>
      <c r="I16" s="59"/>
      <c r="J16" s="60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58"/>
      <c r="B17" s="152"/>
      <c r="C17" s="59"/>
      <c r="D17" s="59"/>
      <c r="E17" s="59"/>
      <c r="F17" s="59"/>
      <c r="G17" s="59"/>
      <c r="H17" s="59"/>
      <c r="I17" s="59"/>
      <c r="J17" s="60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customHeight="1">
      <c r="A18" s="58"/>
      <c r="B18" s="152"/>
      <c r="C18" s="59"/>
      <c r="D18" s="59"/>
      <c r="E18" s="59"/>
      <c r="F18" s="59"/>
      <c r="G18" s="59"/>
      <c r="H18" s="59"/>
      <c r="I18" s="59"/>
      <c r="J18" s="60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2.75" customHeight="1">
      <c r="A19" s="58"/>
      <c r="B19" s="152"/>
      <c r="C19" s="59"/>
      <c r="D19" s="59"/>
      <c r="E19" s="59"/>
      <c r="F19" s="59"/>
      <c r="G19" s="59"/>
      <c r="H19" s="59"/>
      <c r="I19" s="59"/>
      <c r="J19" s="60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2.75" customHeight="1">
      <c r="A20" s="58"/>
      <c r="B20" s="152"/>
      <c r="C20" s="59"/>
      <c r="D20" s="59"/>
      <c r="E20" s="59"/>
      <c r="F20" s="59"/>
      <c r="G20" s="59"/>
      <c r="H20" s="59"/>
      <c r="I20" s="59"/>
      <c r="J20" s="60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2.75" customHeight="1">
      <c r="A21" s="277" t="s">
        <v>1016</v>
      </c>
      <c r="B21" s="278"/>
      <c r="C21" s="279"/>
      <c r="D21" s="279"/>
      <c r="E21" s="279"/>
      <c r="F21" s="279"/>
      <c r="G21" s="279"/>
      <c r="H21" s="279"/>
      <c r="I21" s="279"/>
      <c r="J21" s="280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2.75" customHeight="1">
      <c r="A22" s="281"/>
      <c r="B22" s="282"/>
      <c r="C22" s="283"/>
      <c r="D22" s="283"/>
      <c r="E22" s="283"/>
      <c r="F22" s="283"/>
      <c r="G22" s="283"/>
      <c r="H22" s="283"/>
      <c r="I22" s="283"/>
      <c r="J22" s="280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2.75" customHeight="1">
      <c r="A23" s="281"/>
      <c r="B23" s="282"/>
      <c r="C23" s="283"/>
      <c r="D23" s="283"/>
      <c r="E23" s="283"/>
      <c r="F23" s="283"/>
      <c r="G23" s="283"/>
      <c r="H23" s="283"/>
      <c r="I23" s="283"/>
      <c r="J23" s="280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2.75" customHeight="1">
      <c r="A24" s="281"/>
      <c r="B24" s="282"/>
      <c r="C24" s="283"/>
      <c r="D24" s="283"/>
      <c r="E24" s="283"/>
      <c r="F24" s="283"/>
      <c r="G24" s="283"/>
      <c r="H24" s="283"/>
      <c r="I24" s="283"/>
      <c r="J24" s="280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2.75" customHeight="1">
      <c r="A25" s="281"/>
      <c r="B25" s="278"/>
      <c r="C25" s="279"/>
      <c r="D25" s="279"/>
      <c r="E25" s="279"/>
      <c r="F25" s="279"/>
      <c r="G25" s="279"/>
      <c r="H25" s="279"/>
      <c r="I25" s="279"/>
      <c r="J25" s="280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2.75" customHeight="1">
      <c r="A26" s="284"/>
      <c r="B26" s="285"/>
      <c r="C26" s="275"/>
      <c r="D26" s="275"/>
      <c r="E26" s="275"/>
      <c r="F26" s="275"/>
      <c r="G26" s="275"/>
      <c r="H26" s="275"/>
      <c r="I26" s="275"/>
      <c r="J26" s="276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2.75" customHeight="1">
      <c r="A27" s="286"/>
      <c r="B27" s="285"/>
      <c r="C27" s="275"/>
      <c r="D27" s="275"/>
      <c r="E27" s="275"/>
      <c r="F27" s="275"/>
      <c r="G27" s="275"/>
      <c r="H27" s="275"/>
      <c r="I27" s="275"/>
      <c r="J27" s="276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2.75" customHeight="1">
      <c r="A28" s="58"/>
      <c r="B28" s="59"/>
      <c r="C28" s="59"/>
      <c r="D28" s="59"/>
      <c r="E28" s="59"/>
      <c r="F28" s="59"/>
      <c r="G28" s="59"/>
      <c r="H28" s="59"/>
      <c r="I28" s="59"/>
      <c r="J28" s="60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customHeight="1">
      <c r="A29" s="58"/>
      <c r="B29" s="59"/>
      <c r="C29" s="59"/>
      <c r="D29" s="59"/>
      <c r="E29" s="59"/>
      <c r="F29" s="59"/>
      <c r="G29" s="59"/>
      <c r="H29" s="59"/>
      <c r="I29" s="59"/>
      <c r="J29" s="60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customHeight="1">
      <c r="A30" s="58"/>
      <c r="B30" s="59"/>
      <c r="C30" s="59"/>
      <c r="D30" s="59"/>
      <c r="E30" s="59"/>
      <c r="F30" s="59"/>
      <c r="G30" s="59"/>
      <c r="H30" s="59"/>
      <c r="I30" s="59"/>
      <c r="J30" s="60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2.75" customHeight="1">
      <c r="A31" s="58"/>
      <c r="B31" s="59"/>
      <c r="C31" s="59"/>
      <c r="D31" s="59"/>
      <c r="E31" s="59"/>
      <c r="F31" s="59"/>
      <c r="G31" s="59"/>
      <c r="H31" s="59"/>
      <c r="I31" s="59"/>
      <c r="J31" s="60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customHeight="1">
      <c r="A32" s="58"/>
      <c r="B32" s="59"/>
      <c r="C32" s="59"/>
      <c r="D32" s="59"/>
      <c r="E32" s="59"/>
      <c r="F32" s="59"/>
      <c r="G32" s="59"/>
      <c r="H32" s="59"/>
      <c r="I32" s="59"/>
      <c r="J32" s="60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2.75" customHeight="1">
      <c r="A33" s="58"/>
      <c r="B33" s="59"/>
      <c r="C33" s="59"/>
      <c r="D33" s="59"/>
      <c r="E33" s="59"/>
      <c r="F33" s="59"/>
      <c r="G33" s="59"/>
      <c r="H33" s="59"/>
      <c r="I33" s="59"/>
      <c r="J33" s="60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2.75" customHeight="1">
      <c r="A34" s="58"/>
      <c r="B34" s="59"/>
      <c r="C34" s="59"/>
      <c r="D34" s="59"/>
      <c r="E34" s="59"/>
      <c r="F34" s="59"/>
      <c r="G34" s="59"/>
      <c r="H34" s="59"/>
      <c r="I34" s="59"/>
      <c r="J34" s="60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2.75" customHeight="1">
      <c r="A35" s="58"/>
      <c r="B35" s="59"/>
      <c r="C35" s="59"/>
      <c r="D35" s="59"/>
      <c r="E35" s="59"/>
      <c r="F35" s="59"/>
      <c r="G35" s="59"/>
      <c r="H35" s="59"/>
      <c r="I35" s="59"/>
      <c r="J35" s="60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2.75" customHeight="1">
      <c r="A36" s="287" t="s">
        <v>946</v>
      </c>
      <c r="B36" s="288"/>
      <c r="C36" s="288"/>
      <c r="D36" s="288"/>
      <c r="E36" s="288"/>
      <c r="F36" s="288"/>
      <c r="G36" s="288"/>
      <c r="H36" s="288"/>
      <c r="I36" s="288"/>
      <c r="J36" s="289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2.75" customHeight="1">
      <c r="A37" s="290"/>
      <c r="B37" s="288"/>
      <c r="C37" s="288"/>
      <c r="D37" s="288"/>
      <c r="E37" s="288"/>
      <c r="F37" s="288"/>
      <c r="G37" s="288"/>
      <c r="H37" s="288"/>
      <c r="I37" s="288"/>
      <c r="J37" s="289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2.75" customHeight="1">
      <c r="A38" s="58"/>
      <c r="B38" s="59"/>
      <c r="C38" s="59"/>
      <c r="D38" s="59"/>
      <c r="E38" s="59"/>
      <c r="F38" s="59"/>
      <c r="G38" s="59"/>
      <c r="H38" s="59"/>
      <c r="I38" s="59"/>
      <c r="J38" s="60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2.75" customHeight="1">
      <c r="A39" s="58"/>
      <c r="B39" s="59"/>
      <c r="C39" s="59"/>
      <c r="D39" s="59"/>
      <c r="E39" s="59"/>
      <c r="F39" s="59"/>
      <c r="G39" s="59"/>
      <c r="H39" s="59"/>
      <c r="I39" s="59"/>
      <c r="J39" s="60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2.75" customHeight="1">
      <c r="A40" s="58"/>
      <c r="B40" s="59"/>
      <c r="C40" s="59"/>
      <c r="D40" s="59"/>
      <c r="E40" s="59"/>
      <c r="F40" s="59"/>
      <c r="G40" s="59"/>
      <c r="H40" s="59"/>
      <c r="I40" s="59"/>
      <c r="J40" s="60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2.75" customHeight="1">
      <c r="A41" s="58"/>
      <c r="B41" s="59"/>
      <c r="C41" s="59"/>
      <c r="D41" s="59"/>
      <c r="E41" s="59"/>
      <c r="F41" s="59"/>
      <c r="G41" s="59"/>
      <c r="H41" s="59"/>
      <c r="I41" s="59"/>
      <c r="J41" s="60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2.75" customHeight="1">
      <c r="A42" s="287" t="s">
        <v>247</v>
      </c>
      <c r="B42" s="288"/>
      <c r="C42" s="288"/>
      <c r="D42" s="288"/>
      <c r="E42" s="288"/>
      <c r="F42" s="288"/>
      <c r="G42" s="288"/>
      <c r="H42" s="288"/>
      <c r="I42" s="288"/>
      <c r="J42" s="289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2.75" customHeight="1">
      <c r="A43" s="290"/>
      <c r="B43" s="288"/>
      <c r="C43" s="288"/>
      <c r="D43" s="288"/>
      <c r="E43" s="288"/>
      <c r="F43" s="288"/>
      <c r="G43" s="288"/>
      <c r="H43" s="288"/>
      <c r="I43" s="288"/>
      <c r="J43" s="289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2.75" customHeight="1">
      <c r="A44" s="58"/>
      <c r="B44" s="59"/>
      <c r="C44" s="59"/>
      <c r="D44" s="59"/>
      <c r="E44" s="59"/>
      <c r="F44" s="59"/>
      <c r="G44" s="59"/>
      <c r="H44" s="59"/>
      <c r="I44" s="59"/>
      <c r="J44" s="60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2.75" customHeight="1">
      <c r="A45" s="58"/>
      <c r="B45" s="59"/>
      <c r="C45" s="59"/>
      <c r="D45" s="59"/>
      <c r="E45" s="59"/>
      <c r="F45" s="59"/>
      <c r="G45" s="59"/>
      <c r="H45" s="59"/>
      <c r="I45" s="59"/>
      <c r="J45" s="60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2.75" customHeight="1">
      <c r="A46" s="58"/>
      <c r="B46" s="59"/>
      <c r="C46" s="59"/>
      <c r="D46" s="59"/>
      <c r="E46" s="59"/>
      <c r="F46" s="59"/>
      <c r="G46" s="59"/>
      <c r="H46" s="59"/>
      <c r="I46" s="59"/>
      <c r="J46" s="60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2.75" customHeight="1">
      <c r="A47" s="58"/>
      <c r="B47" s="59"/>
      <c r="C47" s="59"/>
      <c r="D47" s="59"/>
      <c r="E47" s="59"/>
      <c r="F47" s="59"/>
      <c r="G47" s="59"/>
      <c r="H47" s="59"/>
      <c r="I47" s="59"/>
      <c r="J47" s="60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2.75" customHeight="1">
      <c r="A48" s="58"/>
      <c r="B48" s="59"/>
      <c r="C48" s="59"/>
      <c r="D48" s="59"/>
      <c r="E48" s="59"/>
      <c r="F48" s="59"/>
      <c r="G48" s="59"/>
      <c r="H48" s="59"/>
      <c r="I48" s="59"/>
      <c r="J48" s="60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2.75" customHeight="1">
      <c r="A49" s="58"/>
      <c r="B49" s="59"/>
      <c r="C49" s="59"/>
      <c r="D49" s="59"/>
      <c r="E49" s="59"/>
      <c r="F49" s="59"/>
      <c r="G49" s="59"/>
      <c r="H49" s="59"/>
      <c r="I49" s="59"/>
      <c r="J49" s="60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2.75" customHeight="1">
      <c r="A50" s="58"/>
      <c r="B50" s="59"/>
      <c r="C50" s="59"/>
      <c r="D50" s="59"/>
      <c r="E50" s="59"/>
      <c r="F50" s="59"/>
      <c r="G50" s="59"/>
      <c r="H50" s="59"/>
      <c r="I50" s="59"/>
      <c r="J50" s="60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2.75" customHeight="1">
      <c r="A51" s="58"/>
      <c r="B51" s="59"/>
      <c r="C51" s="59"/>
      <c r="D51" s="59"/>
      <c r="E51" s="59"/>
      <c r="F51" s="59"/>
      <c r="G51" s="59"/>
      <c r="H51" s="59"/>
      <c r="I51" s="59"/>
      <c r="J51" s="60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2.75" customHeight="1">
      <c r="A52" s="58"/>
      <c r="B52" s="59"/>
      <c r="C52" s="59"/>
      <c r="D52" s="59"/>
      <c r="E52" s="59"/>
      <c r="F52" s="59"/>
      <c r="G52" s="59"/>
      <c r="H52" s="59"/>
      <c r="I52" s="59"/>
      <c r="J52" s="60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2.75" customHeight="1">
      <c r="A53" s="58"/>
      <c r="B53" s="59"/>
      <c r="C53" s="59"/>
      <c r="D53" s="59"/>
      <c r="E53" s="59"/>
      <c r="F53" s="59"/>
      <c r="G53" s="59"/>
      <c r="H53" s="59"/>
      <c r="I53" s="59"/>
      <c r="J53" s="60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2.75" customHeight="1">
      <c r="A54" s="58"/>
      <c r="B54" s="59"/>
      <c r="C54" s="59"/>
      <c r="D54" s="59"/>
      <c r="E54" s="59"/>
      <c r="F54" s="59"/>
      <c r="G54" s="59"/>
      <c r="H54" s="59"/>
      <c r="I54" s="59"/>
      <c r="J54" s="60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2.75" customHeight="1">
      <c r="A55" s="58"/>
      <c r="B55" s="59"/>
      <c r="C55" s="59"/>
      <c r="D55" s="59"/>
      <c r="E55" s="59"/>
      <c r="F55" s="59"/>
      <c r="G55" s="59"/>
      <c r="H55" s="59"/>
      <c r="I55" s="59"/>
      <c r="J55" s="60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customHeight="1">
      <c r="A56" s="58"/>
      <c r="B56" s="59"/>
      <c r="C56" s="59"/>
      <c r="D56" s="59"/>
      <c r="E56" s="59"/>
      <c r="F56" s="59"/>
      <c r="G56" s="59"/>
      <c r="H56" s="59"/>
      <c r="I56" s="59"/>
      <c r="J56" s="60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customHeight="1">
      <c r="A57" s="58"/>
      <c r="B57" s="59"/>
      <c r="C57" s="59"/>
      <c r="D57" s="59"/>
      <c r="E57" s="59"/>
      <c r="F57" s="59"/>
      <c r="G57" s="59"/>
      <c r="H57" s="59"/>
      <c r="I57" s="59"/>
      <c r="J57" s="60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2.75" customHeight="1">
      <c r="A58" s="58"/>
      <c r="B58" s="59"/>
      <c r="C58" s="59"/>
      <c r="D58" s="59"/>
      <c r="E58" s="59"/>
      <c r="F58" s="59"/>
      <c r="G58" s="59"/>
      <c r="H58" s="59"/>
      <c r="I58" s="59"/>
      <c r="J58" s="60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3.5" customHeight="1" thickBot="1">
      <c r="A59" s="61"/>
      <c r="B59" s="62"/>
      <c r="C59" s="62"/>
      <c r="D59" s="62"/>
      <c r="E59" s="62"/>
      <c r="F59" s="62"/>
      <c r="G59" s="62"/>
      <c r="H59" s="62"/>
      <c r="I59" s="62"/>
      <c r="J59" s="63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2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2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2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2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2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2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2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2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2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2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2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2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2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2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2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2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2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2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2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2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2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2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2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2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customHeight="1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customHeight="1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customHeight="1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customHeight="1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customHeight="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customHeight="1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customHeight="1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customHeight="1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customHeight="1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customHeight="1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customHeight="1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customHeight="1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customHeight="1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customHeight="1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customHeight="1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customHeight="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customHeight="1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customHeight="1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customHeight="1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customHeight="1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customHeight="1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customHeight="1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customHeight="1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customHeight="1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customHeight="1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customHeight="1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customHeight="1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customHeight="1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customHeight="1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customHeight="1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customHeight="1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customHeight="1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customHeight="1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customHeight="1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customHeight="1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customHeight="1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customHeight="1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customHeight="1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customHeight="1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customHeight="1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customHeight="1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customHeight="1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customHeight="1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customHeight="1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customHeight="1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customHeight="1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customHeight="1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customHeight="1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customHeight="1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customHeight="1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customHeight="1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customHeight="1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customHeight="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customHeight="1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customHeight="1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customHeight="1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customHeight="1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customHeight="1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customHeight="1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customHeight="1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customHeight="1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customHeight="1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customHeight="1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customHeight="1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customHeight="1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customHeight="1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customHeight="1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customHeight="1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customHeight="1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customHeight="1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customHeight="1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customHeight="1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customHeight="1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customHeight="1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customHeight="1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customHeight="1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customHeight="1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customHeight="1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customHeight="1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customHeight="1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customHeight="1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customHeight="1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customHeight="1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customHeight="1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customHeight="1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customHeight="1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customHeight="1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customHeight="1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customHeight="1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customHeight="1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customHeight="1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customHeight="1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customHeight="1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customHeight="1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customHeight="1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customHeight="1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customHeight="1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customHeight="1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customHeight="1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customHeight="1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customHeight="1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customHeight="1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customHeight="1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customHeight="1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customHeight="1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customHeight="1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customHeight="1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customHeight="1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customHeight="1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customHeight="1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customHeight="1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customHeight="1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customHeight="1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customHeight="1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customHeight="1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customHeight="1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customHeight="1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customHeight="1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customHeight="1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customHeight="1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customHeight="1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customHeight="1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customHeight="1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customHeight="1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customHeight="1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customHeight="1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customHeight="1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customHeight="1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customHeight="1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customHeight="1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customHeight="1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customHeight="1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customHeight="1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customHeight="1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customHeight="1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customHeight="1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customHeight="1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customHeight="1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customHeight="1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customHeight="1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customHeight="1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customHeight="1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customHeight="1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customHeight="1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customHeight="1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customHeight="1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customHeight="1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customHeight="1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customHeight="1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customHeight="1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customHeight="1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customHeight="1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customHeight="1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customHeight="1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customHeight="1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customHeight="1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customHeight="1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customHeight="1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customHeight="1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customHeight="1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customHeight="1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customHeight="1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customHeight="1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customHeight="1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customHeight="1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customHeight="1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customHeight="1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customHeight="1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customHeight="1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customHeight="1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customHeight="1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customHeight="1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customHeight="1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customHeight="1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customHeight="1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customHeight="1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customHeight="1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customHeight="1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customHeight="1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customHeight="1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customHeight="1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customHeight="1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customHeight="1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customHeight="1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customHeight="1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customHeight="1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customHeight="1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customHeight="1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customHeight="1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customHeight="1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customHeight="1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customHeight="1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customHeight="1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customHeight="1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customHeight="1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customHeight="1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customHeight="1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customHeight="1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customHeight="1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customHeight="1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customHeight="1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customHeight="1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customHeight="1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customHeight="1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customHeight="1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customHeight="1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customHeight="1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customHeight="1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customHeight="1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customHeight="1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customHeight="1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customHeight="1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customHeight="1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customHeight="1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customHeight="1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customHeight="1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customHeight="1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customHeight="1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customHeight="1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customHeight="1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customHeight="1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customHeight="1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customHeight="1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customHeight="1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customHeight="1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customHeight="1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customHeight="1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customHeight="1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customHeight="1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customHeight="1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customHeight="1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customHeight="1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customHeight="1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customHeight="1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customHeight="1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customHeight="1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customHeight="1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customHeight="1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customHeight="1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customHeight="1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customHeight="1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customHeight="1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customHeight="1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customHeight="1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customHeight="1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customHeight="1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customHeight="1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customHeight="1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customHeight="1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customHeight="1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customHeight="1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customHeight="1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customHeight="1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customHeight="1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customHeight="1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customHeight="1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customHeight="1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customHeight="1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customHeight="1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customHeight="1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customHeight="1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customHeight="1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customHeight="1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customHeight="1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customHeight="1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customHeight="1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customHeight="1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customHeight="1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customHeight="1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customHeight="1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customHeight="1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customHeight="1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customHeight="1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customHeight="1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customHeight="1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customHeight="1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customHeight="1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customHeight="1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customHeight="1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customHeight="1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customHeight="1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customHeight="1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customHeight="1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customHeight="1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customHeight="1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customHeight="1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customHeight="1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customHeight="1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customHeight="1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customHeight="1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customHeight="1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customHeight="1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customHeight="1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customHeight="1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customHeight="1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customHeight="1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customHeight="1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customHeight="1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customHeight="1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customHeight="1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customHeight="1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customHeight="1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customHeight="1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customHeight="1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customHeight="1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customHeight="1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customHeight="1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customHeight="1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customHeight="1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customHeight="1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customHeight="1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customHeight="1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customHeight="1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customHeight="1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customHeight="1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customHeight="1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customHeight="1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customHeight="1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customHeight="1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customHeight="1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customHeight="1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customHeight="1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customHeight="1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customHeight="1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customHeight="1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customHeight="1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customHeight="1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customHeight="1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customHeight="1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customHeight="1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customHeight="1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customHeight="1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customHeight="1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customHeight="1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customHeight="1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customHeight="1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customHeight="1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customHeight="1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customHeight="1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customHeight="1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customHeight="1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customHeight="1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customHeight="1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customHeight="1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customHeight="1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customHeight="1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customHeight="1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customHeight="1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customHeight="1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customHeight="1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customHeight="1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customHeight="1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customHeight="1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customHeight="1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customHeight="1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customHeight="1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customHeight="1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customHeight="1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customHeight="1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customHeight="1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customHeight="1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customHeight="1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customHeight="1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customHeight="1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customHeight="1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customHeight="1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customHeight="1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customHeight="1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customHeight="1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customHeight="1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customHeight="1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customHeight="1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customHeight="1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customHeight="1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customHeight="1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customHeight="1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customHeight="1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customHeight="1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customHeight="1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customHeight="1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customHeight="1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customHeight="1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customHeight="1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customHeight="1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customHeight="1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customHeight="1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customHeight="1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customHeight="1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customHeight="1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customHeight="1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customHeight="1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customHeight="1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customHeight="1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customHeight="1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customHeight="1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customHeight="1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customHeight="1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customHeight="1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customHeight="1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customHeight="1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customHeight="1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customHeight="1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customHeight="1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customHeight="1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customHeight="1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customHeight="1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customHeight="1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customHeight="1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customHeight="1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customHeight="1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customHeight="1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customHeight="1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customHeight="1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customHeight="1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customHeight="1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customHeight="1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customHeight="1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customHeight="1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customHeight="1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customHeight="1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customHeight="1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customHeight="1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customHeight="1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customHeight="1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customHeight="1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customHeight="1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customHeight="1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customHeight="1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customHeight="1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customHeight="1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customHeight="1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customHeight="1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customHeight="1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customHeight="1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customHeight="1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customHeight="1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customHeight="1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customHeight="1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customHeight="1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customHeight="1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customHeight="1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customHeight="1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customHeight="1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customHeight="1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customHeight="1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customHeight="1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customHeight="1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customHeight="1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customHeight="1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customHeight="1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customHeight="1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customHeight="1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customHeight="1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customHeight="1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customHeight="1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customHeight="1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customHeight="1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customHeight="1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customHeight="1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customHeight="1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customHeight="1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customHeight="1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customHeight="1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customHeight="1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customHeight="1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customHeight="1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customHeight="1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customHeight="1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customHeight="1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customHeight="1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customHeight="1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customHeight="1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customHeight="1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customHeight="1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customHeight="1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customHeight="1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customHeight="1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customHeight="1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customHeight="1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customHeight="1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customHeight="1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customHeight="1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customHeight="1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customHeight="1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customHeight="1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customHeight="1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customHeight="1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customHeight="1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customHeight="1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customHeight="1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customHeight="1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customHeight="1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customHeight="1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customHeight="1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customHeight="1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customHeight="1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customHeight="1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customHeight="1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customHeight="1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customHeight="1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customHeight="1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customHeight="1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customHeight="1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customHeight="1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customHeight="1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customHeight="1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customHeight="1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customHeight="1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customHeight="1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customHeight="1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customHeight="1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customHeight="1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customHeight="1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customHeight="1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customHeight="1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customHeight="1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customHeight="1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customHeight="1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customHeight="1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customHeight="1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customHeight="1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customHeight="1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customHeight="1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customHeight="1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customHeight="1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customHeight="1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customHeight="1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customHeight="1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customHeight="1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customHeight="1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customHeight="1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customHeight="1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customHeight="1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customHeight="1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customHeight="1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customHeight="1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customHeight="1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customHeight="1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customHeight="1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customHeight="1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customHeight="1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customHeight="1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customHeight="1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customHeight="1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customHeight="1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customHeight="1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customHeight="1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customHeight="1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customHeight="1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customHeight="1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customHeight="1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customHeight="1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customHeight="1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customHeight="1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customHeight="1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customHeight="1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customHeight="1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customHeight="1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customHeight="1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customHeight="1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customHeight="1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customHeight="1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customHeight="1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customHeight="1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customHeight="1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customHeight="1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customHeight="1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customHeight="1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customHeight="1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customHeight="1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customHeight="1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customHeight="1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customHeight="1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customHeight="1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customHeight="1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customHeight="1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customHeight="1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customHeight="1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customHeight="1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customHeight="1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customHeight="1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customHeight="1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customHeight="1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customHeight="1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customHeight="1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customHeight="1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customHeight="1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customHeight="1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customHeight="1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customHeight="1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customHeight="1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customHeight="1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customHeight="1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customHeight="1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customHeight="1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customHeight="1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customHeight="1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customHeight="1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customHeight="1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customHeight="1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customHeight="1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customHeight="1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customHeight="1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customHeight="1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customHeight="1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customHeight="1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customHeight="1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customHeight="1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customHeight="1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customHeight="1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customHeight="1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customHeight="1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customHeight="1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customHeight="1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customHeight="1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customHeight="1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customHeight="1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customHeight="1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customHeight="1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customHeight="1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customHeight="1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customHeight="1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customHeight="1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customHeight="1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customHeight="1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customHeight="1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customHeight="1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customHeight="1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customHeight="1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customHeight="1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customHeight="1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customHeight="1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customHeight="1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customHeight="1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customHeight="1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customHeight="1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customHeight="1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customHeight="1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customHeight="1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customHeight="1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customHeight="1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customHeight="1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customHeight="1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customHeight="1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customHeight="1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customHeight="1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customHeight="1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customHeight="1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customHeight="1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customHeight="1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customHeight="1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customHeight="1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customHeight="1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customHeight="1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customHeight="1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customHeight="1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customHeight="1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customHeight="1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customHeight="1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customHeight="1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customHeight="1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customHeight="1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customHeight="1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customHeight="1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customHeight="1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customHeight="1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customHeight="1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customHeight="1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customHeight="1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customHeight="1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customHeight="1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customHeight="1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customHeight="1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customHeight="1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customHeight="1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customHeight="1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customHeight="1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customHeight="1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customHeight="1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customHeight="1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customHeight="1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customHeight="1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customHeight="1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customHeight="1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customHeight="1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customHeight="1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customHeight="1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customHeight="1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customHeight="1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customHeight="1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customHeight="1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customHeight="1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customHeight="1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customHeight="1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customHeight="1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customHeight="1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customHeight="1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5">
    <mergeCell ref="A7:J7"/>
    <mergeCell ref="A21:J25"/>
    <mergeCell ref="A26:J27"/>
    <mergeCell ref="A36:J37"/>
    <mergeCell ref="A42:J43"/>
  </mergeCells>
  <printOptions horizontalCentered="1" verticalCentered="1"/>
  <pageMargins left="0.37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85"/>
  <sheetViews>
    <sheetView showGridLines="0" zoomScale="55" zoomScaleNormal="55" workbookViewId="0">
      <selection activeCell="A3" sqref="A3:G3"/>
    </sheetView>
  </sheetViews>
  <sheetFormatPr defaultColWidth="8.85546875" defaultRowHeight="12.75"/>
  <cols>
    <col min="2" max="2" width="83.85546875" customWidth="1"/>
    <col min="3" max="4" width="13.7109375" customWidth="1"/>
    <col min="5" max="7" width="22.7109375" customWidth="1"/>
  </cols>
  <sheetData>
    <row r="1" spans="1:23" s="4" customFormat="1" ht="18" customHeight="1">
      <c r="A1" s="459" t="s">
        <v>125</v>
      </c>
      <c r="B1" s="459"/>
      <c r="C1" s="459"/>
      <c r="D1" s="459"/>
      <c r="E1" s="459"/>
      <c r="F1" s="459"/>
      <c r="G1" s="459"/>
      <c r="H1" s="93"/>
      <c r="I1" s="93"/>
      <c r="J1" s="93"/>
      <c r="K1" s="93"/>
      <c r="L1" s="93"/>
      <c r="M1" s="93"/>
    </row>
    <row r="2" spans="1:23" s="4" customFormat="1" ht="18" customHeight="1">
      <c r="A2" s="459" t="s">
        <v>1016</v>
      </c>
      <c r="B2" s="459"/>
      <c r="C2" s="459"/>
      <c r="D2" s="459"/>
      <c r="E2" s="459"/>
      <c r="F2" s="459"/>
      <c r="G2" s="459"/>
      <c r="H2" s="92"/>
      <c r="I2" s="92"/>
      <c r="J2" s="92"/>
      <c r="K2" s="92"/>
      <c r="L2" s="92"/>
      <c r="M2" s="92"/>
    </row>
    <row r="3" spans="1:23" s="4" customFormat="1" ht="18" customHeight="1">
      <c r="A3" s="459" t="s">
        <v>126</v>
      </c>
      <c r="B3" s="459"/>
      <c r="C3" s="459"/>
      <c r="D3" s="459"/>
      <c r="E3" s="459"/>
      <c r="F3" s="459"/>
      <c r="G3" s="459"/>
      <c r="H3" s="92"/>
      <c r="I3" s="92"/>
      <c r="J3" s="92"/>
      <c r="K3" s="92"/>
      <c r="L3" s="92"/>
      <c r="M3" s="92"/>
    </row>
    <row r="4" spans="1:23" s="4" customFormat="1" ht="18" customHeight="1">
      <c r="A4" s="459" t="s">
        <v>127</v>
      </c>
      <c r="B4" s="459"/>
      <c r="C4" s="459"/>
      <c r="D4" s="459"/>
      <c r="E4" s="459"/>
      <c r="F4" s="459"/>
      <c r="G4" s="459"/>
      <c r="H4" s="92"/>
      <c r="I4" s="92"/>
      <c r="J4" s="92"/>
      <c r="K4" s="92"/>
      <c r="L4" s="92"/>
      <c r="M4" s="92"/>
    </row>
    <row r="5" spans="1:23" s="4" customFormat="1" ht="18" customHeight="1">
      <c r="A5" s="459" t="s">
        <v>128</v>
      </c>
      <c r="B5" s="459"/>
      <c r="C5" s="459"/>
      <c r="D5" s="459"/>
      <c r="E5" s="459"/>
      <c r="F5" s="459"/>
      <c r="G5" s="459"/>
      <c r="H5" s="94"/>
      <c r="I5" s="94"/>
      <c r="J5" s="94"/>
      <c r="K5" s="94"/>
      <c r="L5" s="94"/>
      <c r="M5" s="94"/>
    </row>
    <row r="6" spans="1:23" s="1" customFormat="1" ht="18" customHeight="1">
      <c r="A6" s="458" t="s">
        <v>247</v>
      </c>
      <c r="B6" s="458"/>
      <c r="C6" s="458"/>
      <c r="D6" s="458"/>
      <c r="E6" s="458"/>
      <c r="F6" s="458"/>
      <c r="G6" s="458"/>
      <c r="H6" s="95"/>
      <c r="I6" s="95"/>
      <c r="J6" s="95"/>
      <c r="K6" s="95"/>
      <c r="L6" s="95"/>
      <c r="M6" s="95"/>
      <c r="N6" s="4"/>
      <c r="O6" s="4"/>
      <c r="P6" s="4"/>
      <c r="Q6" s="4"/>
      <c r="R6" s="4"/>
      <c r="S6" s="4"/>
      <c r="T6" s="4"/>
      <c r="U6" s="4"/>
      <c r="V6" s="4"/>
      <c r="W6" s="4"/>
    </row>
    <row r="8" spans="1:23" ht="39" customHeight="1">
      <c r="A8" s="87" t="s">
        <v>0</v>
      </c>
      <c r="B8" s="87" t="s">
        <v>215</v>
      </c>
      <c r="C8" s="97" t="s">
        <v>214</v>
      </c>
      <c r="D8" s="87" t="s">
        <v>217</v>
      </c>
      <c r="E8" s="87" t="s">
        <v>230</v>
      </c>
      <c r="F8" s="87" t="s">
        <v>231</v>
      </c>
      <c r="G8" s="97" t="s">
        <v>232</v>
      </c>
    </row>
    <row r="9" spans="1:23" s="83" customFormat="1" ht="69" customHeight="1">
      <c r="A9" s="80">
        <v>1</v>
      </c>
      <c r="B9" s="90"/>
      <c r="C9" s="80"/>
      <c r="D9" s="91"/>
      <c r="E9" s="84"/>
      <c r="F9" s="84"/>
      <c r="G9" s="84"/>
    </row>
    <row r="10" spans="1:23" s="83" customFormat="1" ht="69" customHeight="1">
      <c r="A10" s="80">
        <v>2</v>
      </c>
      <c r="B10" s="90"/>
      <c r="C10" s="80"/>
      <c r="D10" s="91"/>
      <c r="E10" s="84"/>
      <c r="F10" s="84"/>
      <c r="G10" s="84"/>
    </row>
    <row r="11" spans="1:23" s="83" customFormat="1" ht="69" customHeight="1">
      <c r="A11" s="80">
        <v>3</v>
      </c>
      <c r="B11" s="90"/>
      <c r="C11" s="80"/>
      <c r="D11" s="91"/>
      <c r="E11" s="84"/>
      <c r="F11" s="84"/>
      <c r="G11" s="84"/>
    </row>
    <row r="12" spans="1:23" s="83" customFormat="1" ht="69" customHeight="1">
      <c r="A12" s="80">
        <v>4</v>
      </c>
      <c r="B12" s="90"/>
      <c r="C12" s="80"/>
      <c r="D12" s="91"/>
      <c r="E12" s="84"/>
      <c r="F12" s="84"/>
      <c r="G12" s="84"/>
    </row>
    <row r="13" spans="1:23" s="83" customFormat="1" ht="69" customHeight="1">
      <c r="A13" s="80">
        <v>5</v>
      </c>
      <c r="B13" s="90"/>
      <c r="C13" s="80"/>
      <c r="D13" s="91"/>
      <c r="E13" s="84"/>
      <c r="F13" s="84"/>
      <c r="G13" s="84"/>
    </row>
    <row r="14" spans="1:23" s="83" customFormat="1" ht="69" customHeight="1">
      <c r="A14" s="80">
        <v>6</v>
      </c>
      <c r="B14" s="82"/>
      <c r="C14" s="80"/>
      <c r="D14" s="91"/>
      <c r="E14" s="84"/>
      <c r="F14" s="84"/>
      <c r="G14" s="84"/>
    </row>
    <row r="15" spans="1:23" s="83" customFormat="1" ht="69" customHeight="1">
      <c r="A15" s="80">
        <v>7</v>
      </c>
      <c r="B15" s="90"/>
      <c r="C15" s="80"/>
      <c r="D15" s="91"/>
      <c r="E15" s="84"/>
      <c r="F15" s="84"/>
      <c r="G15" s="84"/>
    </row>
    <row r="16" spans="1:23" s="83" customFormat="1" ht="69" customHeight="1">
      <c r="A16" s="80">
        <v>8</v>
      </c>
      <c r="B16" s="90"/>
      <c r="C16" s="80"/>
      <c r="D16" s="91"/>
      <c r="E16" s="84"/>
      <c r="F16" s="84"/>
      <c r="G16" s="84"/>
    </row>
    <row r="17" spans="1:7" s="83" customFormat="1" ht="69" customHeight="1">
      <c r="A17" s="80">
        <v>9</v>
      </c>
      <c r="B17" s="90"/>
      <c r="C17" s="80"/>
      <c r="D17" s="91"/>
      <c r="E17" s="84"/>
      <c r="F17" s="84"/>
      <c r="G17" s="84"/>
    </row>
    <row r="18" spans="1:7" s="83" customFormat="1" ht="54" customHeight="1">
      <c r="A18" s="80">
        <v>10</v>
      </c>
      <c r="B18" s="90"/>
      <c r="C18" s="80"/>
      <c r="D18" s="91"/>
      <c r="E18" s="84"/>
      <c r="F18" s="84"/>
      <c r="G18" s="84"/>
    </row>
    <row r="19" spans="1:7" s="83" customFormat="1" ht="54" customHeight="1">
      <c r="A19" s="80">
        <v>11</v>
      </c>
      <c r="B19" s="90"/>
      <c r="C19" s="80"/>
      <c r="D19" s="91"/>
      <c r="E19" s="84"/>
      <c r="F19" s="84"/>
      <c r="G19" s="84"/>
    </row>
    <row r="20" spans="1:7" s="83" customFormat="1" ht="54" customHeight="1">
      <c r="A20" s="80">
        <v>12</v>
      </c>
      <c r="B20" s="90"/>
      <c r="C20" s="80"/>
      <c r="D20" s="91"/>
      <c r="E20" s="84"/>
      <c r="F20" s="84"/>
      <c r="G20" s="84"/>
    </row>
    <row r="21" spans="1:7" s="83" customFormat="1" ht="54" customHeight="1">
      <c r="A21" s="80">
        <v>13</v>
      </c>
      <c r="B21" s="90"/>
      <c r="C21" s="80"/>
      <c r="D21" s="91"/>
      <c r="E21" s="84"/>
      <c r="F21" s="84"/>
      <c r="G21" s="84"/>
    </row>
    <row r="22" spans="1:7" s="83" customFormat="1" ht="54" customHeight="1">
      <c r="A22" s="80">
        <v>14</v>
      </c>
      <c r="B22" s="90"/>
      <c r="C22" s="80"/>
      <c r="D22" s="91"/>
      <c r="E22" s="84"/>
      <c r="F22" s="84"/>
      <c r="G22" s="84"/>
    </row>
    <row r="23" spans="1:7" s="83" customFormat="1" ht="54" customHeight="1">
      <c r="A23" s="80">
        <v>15</v>
      </c>
      <c r="B23" s="90"/>
      <c r="C23" s="80"/>
      <c r="D23" s="91"/>
      <c r="E23" s="84"/>
      <c r="F23" s="84"/>
      <c r="G23" s="84"/>
    </row>
    <row r="24" spans="1:7" s="83" customFormat="1" ht="54" customHeight="1">
      <c r="A24" s="80">
        <v>16</v>
      </c>
      <c r="B24" s="90"/>
      <c r="C24" s="80"/>
      <c r="D24" s="91"/>
      <c r="E24" s="84"/>
      <c r="F24" s="84"/>
      <c r="G24" s="84"/>
    </row>
    <row r="25" spans="1:7" s="83" customFormat="1" ht="54" customHeight="1">
      <c r="A25" s="80">
        <v>17</v>
      </c>
      <c r="B25" s="89"/>
      <c r="C25" s="86"/>
      <c r="D25" s="96"/>
      <c r="E25" s="85"/>
      <c r="F25" s="85"/>
      <c r="G25" s="84"/>
    </row>
    <row r="26" spans="1:7" s="83" customFormat="1" ht="18" customHeight="1">
      <c r="A26" s="456" t="s">
        <v>223</v>
      </c>
      <c r="B26" s="457"/>
      <c r="C26" s="457"/>
      <c r="D26" s="457"/>
      <c r="E26" s="106"/>
      <c r="F26" s="106"/>
      <c r="G26" s="106"/>
    </row>
    <row r="27" spans="1:7" s="83" customFormat="1" ht="18" customHeight="1">
      <c r="A27" s="100"/>
      <c r="B27" s="101"/>
      <c r="C27" s="101"/>
      <c r="D27" s="101"/>
      <c r="E27" s="101"/>
      <c r="F27" s="102"/>
      <c r="G27" s="105"/>
    </row>
    <row r="28" spans="1:7" s="83" customFormat="1" ht="27" customHeight="1">
      <c r="A28" s="454" t="s">
        <v>216</v>
      </c>
      <c r="B28" s="455"/>
      <c r="C28" s="455"/>
      <c r="D28" s="455"/>
      <c r="E28" s="455"/>
      <c r="F28" s="455"/>
      <c r="G28" s="104"/>
    </row>
    <row r="29" spans="1:7" s="83" customFormat="1" ht="27" customHeight="1">
      <c r="A29" s="87" t="s">
        <v>0</v>
      </c>
      <c r="B29" s="87" t="s">
        <v>220</v>
      </c>
      <c r="C29" s="87" t="s">
        <v>214</v>
      </c>
      <c r="D29" s="87" t="s">
        <v>217</v>
      </c>
      <c r="E29" s="87" t="s">
        <v>218</v>
      </c>
      <c r="F29" s="87" t="s">
        <v>219</v>
      </c>
      <c r="G29" s="103"/>
    </row>
    <row r="30" spans="1:7">
      <c r="A30" s="80">
        <v>10</v>
      </c>
      <c r="B30" s="73" t="s">
        <v>100</v>
      </c>
      <c r="C30" s="79">
        <v>72</v>
      </c>
      <c r="D30" s="98"/>
      <c r="E30" s="73"/>
      <c r="F30" s="73"/>
      <c r="G30" s="99"/>
    </row>
    <row r="31" spans="1:7">
      <c r="A31" s="80">
        <v>11</v>
      </c>
      <c r="B31" s="73" t="s">
        <v>16</v>
      </c>
      <c r="C31" s="79">
        <v>72</v>
      </c>
      <c r="D31" s="98"/>
      <c r="E31" s="73"/>
      <c r="F31" s="73"/>
      <c r="G31" s="99"/>
    </row>
    <row r="32" spans="1:7">
      <c r="A32" s="80">
        <v>12</v>
      </c>
      <c r="B32" s="73" t="s">
        <v>113</v>
      </c>
      <c r="C32" s="79">
        <v>72</v>
      </c>
      <c r="D32" s="98"/>
      <c r="E32" s="73"/>
      <c r="F32" s="73"/>
      <c r="G32" s="99"/>
    </row>
    <row r="33" spans="1:7">
      <c r="A33" s="80">
        <v>13</v>
      </c>
      <c r="B33" s="73" t="s">
        <v>17</v>
      </c>
      <c r="C33" s="79">
        <v>72</v>
      </c>
      <c r="D33" s="98"/>
      <c r="E33" s="73"/>
      <c r="F33" s="73"/>
      <c r="G33" s="99"/>
    </row>
    <row r="34" spans="1:7">
      <c r="A34" s="80">
        <v>14</v>
      </c>
      <c r="B34" s="73" t="s">
        <v>101</v>
      </c>
      <c r="C34" s="79">
        <v>72</v>
      </c>
      <c r="D34" s="98"/>
      <c r="E34" s="73"/>
      <c r="F34" s="73"/>
      <c r="G34" s="99"/>
    </row>
    <row r="35" spans="1:7">
      <c r="A35" s="80">
        <v>15</v>
      </c>
      <c r="B35" s="73" t="s">
        <v>18</v>
      </c>
      <c r="C35" s="79">
        <v>72</v>
      </c>
      <c r="D35" s="98"/>
      <c r="E35" s="73"/>
      <c r="F35" s="73"/>
      <c r="G35" s="99"/>
    </row>
    <row r="36" spans="1:7">
      <c r="A36" s="80">
        <v>16</v>
      </c>
      <c r="B36" s="73" t="s">
        <v>102</v>
      </c>
      <c r="C36" s="79">
        <v>72</v>
      </c>
      <c r="D36" s="73"/>
      <c r="E36" s="73"/>
      <c r="F36" s="73"/>
      <c r="G36" s="99"/>
    </row>
    <row r="37" spans="1:7">
      <c r="A37" s="80">
        <v>17</v>
      </c>
      <c r="B37" s="73" t="s">
        <v>19</v>
      </c>
      <c r="C37" s="79">
        <v>72</v>
      </c>
      <c r="D37" s="73"/>
      <c r="E37" s="73"/>
      <c r="F37" s="73"/>
      <c r="G37" s="99"/>
    </row>
    <row r="38" spans="1:7">
      <c r="A38" s="80">
        <v>18</v>
      </c>
      <c r="B38" s="73" t="s">
        <v>103</v>
      </c>
      <c r="C38" s="79">
        <v>72</v>
      </c>
      <c r="D38" s="73"/>
      <c r="E38" s="73"/>
      <c r="F38" s="73"/>
      <c r="G38" s="99"/>
    </row>
    <row r="39" spans="1:7">
      <c r="A39" s="80">
        <v>19</v>
      </c>
      <c r="B39" s="73" t="s">
        <v>104</v>
      </c>
      <c r="C39" s="79">
        <v>72</v>
      </c>
      <c r="D39" s="73"/>
      <c r="E39" s="73"/>
      <c r="F39" s="73"/>
      <c r="G39" s="99"/>
    </row>
    <row r="40" spans="1:7">
      <c r="A40" s="80">
        <v>20</v>
      </c>
      <c r="B40" s="73" t="s">
        <v>105</v>
      </c>
      <c r="C40" s="79">
        <v>72</v>
      </c>
      <c r="D40" s="73"/>
      <c r="E40" s="73"/>
      <c r="F40" s="73"/>
      <c r="G40" s="99"/>
    </row>
    <row r="41" spans="1:7">
      <c r="A41" s="80">
        <v>21</v>
      </c>
      <c r="B41" s="73" t="s">
        <v>20</v>
      </c>
      <c r="C41" s="79">
        <v>72</v>
      </c>
      <c r="D41" s="73"/>
      <c r="E41" s="73"/>
      <c r="F41" s="73"/>
      <c r="G41" s="99"/>
    </row>
    <row r="42" spans="1:7">
      <c r="A42" s="80">
        <v>22</v>
      </c>
      <c r="B42" s="73" t="s">
        <v>106</v>
      </c>
      <c r="C42" s="79">
        <v>72</v>
      </c>
      <c r="D42" s="73"/>
      <c r="E42" s="73"/>
      <c r="F42" s="73"/>
      <c r="G42" s="99"/>
    </row>
    <row r="43" spans="1:7">
      <c r="A43" s="80">
        <v>23</v>
      </c>
      <c r="B43" s="73" t="s">
        <v>107</v>
      </c>
      <c r="C43" s="79">
        <v>72</v>
      </c>
      <c r="D43" s="73"/>
      <c r="E43" s="73"/>
      <c r="F43" s="73"/>
      <c r="G43" s="99"/>
    </row>
    <row r="44" spans="1:7">
      <c r="A44" s="80">
        <v>24</v>
      </c>
      <c r="B44" s="73" t="s">
        <v>108</v>
      </c>
      <c r="C44" s="79">
        <v>72</v>
      </c>
      <c r="D44" s="73"/>
      <c r="E44" s="73"/>
      <c r="F44" s="73"/>
      <c r="G44" s="99"/>
    </row>
    <row r="45" spans="1:7">
      <c r="A45" s="80">
        <v>25</v>
      </c>
      <c r="B45" s="73" t="s">
        <v>109</v>
      </c>
      <c r="C45" s="79">
        <v>72</v>
      </c>
      <c r="D45" s="73"/>
      <c r="E45" s="73"/>
      <c r="F45" s="73"/>
      <c r="G45" s="99"/>
    </row>
    <row r="46" spans="1:7">
      <c r="A46" s="80">
        <v>26</v>
      </c>
      <c r="B46" s="73" t="s">
        <v>21</v>
      </c>
      <c r="C46" s="79">
        <v>72</v>
      </c>
      <c r="D46" s="73"/>
      <c r="E46" s="73"/>
      <c r="F46" s="73"/>
      <c r="G46" s="99"/>
    </row>
    <row r="47" spans="1:7">
      <c r="A47" s="80">
        <v>27</v>
      </c>
      <c r="B47" s="73" t="s">
        <v>22</v>
      </c>
      <c r="C47" s="79">
        <v>72</v>
      </c>
      <c r="D47" s="73"/>
      <c r="E47" s="73"/>
      <c r="F47" s="73"/>
      <c r="G47" s="99"/>
    </row>
    <row r="48" spans="1:7">
      <c r="A48" s="80">
        <v>28</v>
      </c>
      <c r="B48" s="73" t="s">
        <v>23</v>
      </c>
      <c r="C48" s="79">
        <v>72</v>
      </c>
      <c r="D48" s="73"/>
      <c r="E48" s="73"/>
      <c r="F48" s="73"/>
      <c r="G48" s="99"/>
    </row>
    <row r="49" spans="1:7">
      <c r="A49" s="80">
        <v>29</v>
      </c>
      <c r="B49" s="73" t="s">
        <v>25</v>
      </c>
      <c r="C49" s="79">
        <v>72</v>
      </c>
      <c r="D49" s="73"/>
      <c r="E49" s="73"/>
      <c r="F49" s="73"/>
      <c r="G49" s="99"/>
    </row>
    <row r="50" spans="1:7">
      <c r="A50" s="80">
        <v>30</v>
      </c>
      <c r="B50" s="73" t="s">
        <v>24</v>
      </c>
      <c r="C50" s="79">
        <v>72</v>
      </c>
      <c r="D50" s="73"/>
      <c r="E50" s="73"/>
      <c r="F50" s="73"/>
      <c r="G50" s="99"/>
    </row>
    <row r="51" spans="1:7">
      <c r="A51" s="80">
        <v>31</v>
      </c>
      <c r="B51" s="73" t="s">
        <v>87</v>
      </c>
      <c r="C51" s="79">
        <v>72</v>
      </c>
      <c r="D51" s="73"/>
      <c r="E51" s="73"/>
      <c r="F51" s="73"/>
      <c r="G51" s="99"/>
    </row>
    <row r="52" spans="1:7">
      <c r="A52" s="80">
        <v>32</v>
      </c>
      <c r="B52" s="73" t="s">
        <v>26</v>
      </c>
      <c r="C52" s="79">
        <v>72</v>
      </c>
      <c r="D52" s="73"/>
      <c r="E52" s="73"/>
      <c r="F52" s="73"/>
      <c r="G52" s="99"/>
    </row>
    <row r="53" spans="1:7">
      <c r="A53" s="80">
        <v>33</v>
      </c>
      <c r="B53" s="73" t="s">
        <v>27</v>
      </c>
      <c r="C53" s="79">
        <v>72</v>
      </c>
      <c r="D53" s="73"/>
      <c r="E53" s="73"/>
      <c r="F53" s="73"/>
      <c r="G53" s="99"/>
    </row>
    <row r="54" spans="1:7">
      <c r="A54" s="80">
        <v>34</v>
      </c>
      <c r="B54" s="73" t="s">
        <v>28</v>
      </c>
      <c r="C54" s="79">
        <v>72</v>
      </c>
      <c r="D54" s="73"/>
      <c r="E54" s="73"/>
      <c r="F54" s="73"/>
      <c r="G54" s="99"/>
    </row>
    <row r="55" spans="1:7">
      <c r="A55" s="80">
        <v>35</v>
      </c>
      <c r="B55" s="73" t="s">
        <v>29</v>
      </c>
      <c r="C55" s="79">
        <v>72</v>
      </c>
      <c r="D55" s="73"/>
      <c r="E55" s="73"/>
      <c r="F55" s="73"/>
      <c r="G55" s="99"/>
    </row>
    <row r="56" spans="1:7">
      <c r="A56" s="80">
        <v>36</v>
      </c>
      <c r="B56" s="73" t="s">
        <v>30</v>
      </c>
      <c r="C56" s="79">
        <v>72</v>
      </c>
      <c r="D56" s="73"/>
      <c r="E56" s="73"/>
      <c r="F56" s="73"/>
      <c r="G56" s="99"/>
    </row>
    <row r="57" spans="1:7">
      <c r="A57" s="80">
        <v>37</v>
      </c>
      <c r="B57" s="73" t="s">
        <v>31</v>
      </c>
      <c r="C57" s="79">
        <v>72</v>
      </c>
      <c r="D57" s="73"/>
      <c r="E57" s="73"/>
      <c r="F57" s="73"/>
      <c r="G57" s="99"/>
    </row>
    <row r="58" spans="1:7">
      <c r="A58" s="80">
        <v>38</v>
      </c>
      <c r="B58" s="73" t="s">
        <v>32</v>
      </c>
      <c r="C58" s="79">
        <v>72</v>
      </c>
      <c r="D58" s="73"/>
      <c r="E58" s="73"/>
      <c r="F58" s="73"/>
      <c r="G58" s="99"/>
    </row>
    <row r="59" spans="1:7">
      <c r="A59" s="80">
        <v>39</v>
      </c>
      <c r="B59" s="73" t="s">
        <v>33</v>
      </c>
      <c r="C59" s="79">
        <v>20</v>
      </c>
      <c r="D59" s="73"/>
      <c r="E59" s="73"/>
      <c r="F59" s="73"/>
      <c r="G59" s="99"/>
    </row>
    <row r="60" spans="1:7">
      <c r="A60" s="80">
        <v>40</v>
      </c>
      <c r="B60" s="73" t="s">
        <v>34</v>
      </c>
      <c r="C60" s="79">
        <v>20</v>
      </c>
      <c r="D60" s="73"/>
      <c r="E60" s="73"/>
      <c r="F60" s="73"/>
      <c r="G60" s="99"/>
    </row>
    <row r="61" spans="1:7">
      <c r="A61" s="80">
        <v>41</v>
      </c>
      <c r="B61" s="73" t="s">
        <v>35</v>
      </c>
      <c r="C61" s="79">
        <v>20</v>
      </c>
      <c r="D61" s="73"/>
      <c r="E61" s="73"/>
      <c r="F61" s="73"/>
      <c r="G61" s="99"/>
    </row>
    <row r="62" spans="1:7">
      <c r="A62" s="80">
        <v>42</v>
      </c>
      <c r="B62" s="73" t="s">
        <v>36</v>
      </c>
      <c r="C62" s="79">
        <v>20</v>
      </c>
      <c r="D62" s="73"/>
      <c r="E62" s="73"/>
      <c r="F62" s="73"/>
      <c r="G62" s="99"/>
    </row>
    <row r="63" spans="1:7">
      <c r="A63" s="80">
        <v>43</v>
      </c>
      <c r="B63" s="73" t="s">
        <v>37</v>
      </c>
      <c r="C63" s="79">
        <v>20</v>
      </c>
      <c r="D63" s="73"/>
      <c r="E63" s="73"/>
      <c r="F63" s="73"/>
      <c r="G63" s="99"/>
    </row>
    <row r="64" spans="1:7">
      <c r="A64" s="80">
        <v>44</v>
      </c>
      <c r="B64" s="73" t="s">
        <v>38</v>
      </c>
      <c r="C64" s="79">
        <v>20</v>
      </c>
      <c r="D64" s="73"/>
      <c r="E64" s="73"/>
      <c r="F64" s="73"/>
      <c r="G64" s="99"/>
    </row>
    <row r="65" spans="1:7">
      <c r="A65" s="80">
        <v>45</v>
      </c>
      <c r="B65" s="73" t="s">
        <v>39</v>
      </c>
      <c r="C65" s="79">
        <v>20</v>
      </c>
      <c r="D65" s="73"/>
      <c r="E65" s="73"/>
      <c r="F65" s="73"/>
      <c r="G65" s="99"/>
    </row>
    <row r="66" spans="1:7">
      <c r="A66" s="80">
        <v>46</v>
      </c>
      <c r="B66" s="73" t="s">
        <v>40</v>
      </c>
      <c r="C66" s="79">
        <v>20</v>
      </c>
      <c r="D66" s="73"/>
      <c r="E66" s="73"/>
      <c r="F66" s="73"/>
      <c r="G66" s="99"/>
    </row>
    <row r="67" spans="1:7">
      <c r="A67" s="80">
        <v>47</v>
      </c>
      <c r="B67" s="73" t="s">
        <v>41</v>
      </c>
      <c r="C67" s="79">
        <v>72</v>
      </c>
      <c r="D67" s="73"/>
      <c r="E67" s="73"/>
      <c r="F67" s="73"/>
      <c r="G67" s="99"/>
    </row>
    <row r="68" spans="1:7">
      <c r="A68" s="80">
        <v>48</v>
      </c>
      <c r="B68" s="73" t="s">
        <v>42</v>
      </c>
      <c r="C68" s="79">
        <v>36</v>
      </c>
      <c r="D68" s="73"/>
      <c r="E68" s="73"/>
      <c r="F68" s="73"/>
      <c r="G68" s="99"/>
    </row>
    <row r="69" spans="1:7">
      <c r="A69" s="80">
        <v>49</v>
      </c>
      <c r="B69" s="73" t="s">
        <v>43</v>
      </c>
      <c r="C69" s="79">
        <v>36</v>
      </c>
      <c r="D69" s="73"/>
      <c r="E69" s="73"/>
      <c r="F69" s="73"/>
      <c r="G69" s="99"/>
    </row>
    <row r="70" spans="1:7">
      <c r="A70" s="80">
        <v>50</v>
      </c>
      <c r="B70" s="73" t="s">
        <v>44</v>
      </c>
      <c r="C70" s="79">
        <v>36</v>
      </c>
      <c r="D70" s="73"/>
      <c r="E70" s="73"/>
      <c r="F70" s="73"/>
      <c r="G70" s="99"/>
    </row>
    <row r="71" spans="1:7">
      <c r="A71" s="80">
        <v>51</v>
      </c>
      <c r="B71" s="73" t="s">
        <v>45</v>
      </c>
      <c r="C71" s="79">
        <v>100</v>
      </c>
      <c r="D71" s="73"/>
      <c r="E71" s="73"/>
      <c r="F71" s="73"/>
      <c r="G71" s="99"/>
    </row>
    <row r="72" spans="1:7">
      <c r="A72" s="80">
        <v>52</v>
      </c>
      <c r="B72" s="73" t="s">
        <v>46</v>
      </c>
      <c r="C72" s="79">
        <v>100</v>
      </c>
      <c r="D72" s="73"/>
      <c r="E72" s="73"/>
      <c r="F72" s="73"/>
      <c r="G72" s="99"/>
    </row>
    <row r="73" spans="1:7">
      <c r="A73" s="80">
        <v>53</v>
      </c>
      <c r="B73" s="73" t="s">
        <v>47</v>
      </c>
      <c r="C73" s="79">
        <v>10</v>
      </c>
      <c r="D73" s="73"/>
      <c r="E73" s="73"/>
      <c r="F73" s="73"/>
      <c r="G73" s="99"/>
    </row>
    <row r="74" spans="1:7">
      <c r="A74" s="80">
        <v>54</v>
      </c>
      <c r="B74" s="73" t="s">
        <v>48</v>
      </c>
      <c r="C74" s="79">
        <v>10</v>
      </c>
      <c r="D74" s="73"/>
      <c r="E74" s="73"/>
      <c r="F74" s="73"/>
      <c r="G74" s="99"/>
    </row>
    <row r="75" spans="1:7">
      <c r="A75" s="80">
        <v>55</v>
      </c>
      <c r="B75" s="73" t="s">
        <v>49</v>
      </c>
      <c r="C75" s="79">
        <v>72</v>
      </c>
      <c r="D75" s="73"/>
      <c r="E75" s="73"/>
      <c r="F75" s="73"/>
      <c r="G75" s="99"/>
    </row>
    <row r="76" spans="1:7">
      <c r="A76" s="80">
        <v>56</v>
      </c>
      <c r="B76" s="73" t="s">
        <v>50</v>
      </c>
      <c r="C76" s="79">
        <v>72</v>
      </c>
      <c r="D76" s="73"/>
      <c r="E76" s="73"/>
      <c r="F76" s="73"/>
      <c r="G76" s="99"/>
    </row>
    <row r="77" spans="1:7">
      <c r="A77" s="80">
        <v>57</v>
      </c>
      <c r="B77" s="73" t="s">
        <v>51</v>
      </c>
      <c r="C77" s="79">
        <v>200</v>
      </c>
      <c r="D77" s="73"/>
      <c r="E77" s="73"/>
      <c r="F77" s="73"/>
      <c r="G77" s="99"/>
    </row>
    <row r="78" spans="1:7">
      <c r="A78" s="80">
        <v>58</v>
      </c>
      <c r="B78" s="73" t="s">
        <v>52</v>
      </c>
      <c r="C78" s="79">
        <v>200</v>
      </c>
      <c r="D78" s="73"/>
      <c r="E78" s="73"/>
      <c r="F78" s="73"/>
      <c r="G78" s="99"/>
    </row>
    <row r="79" spans="1:7">
      <c r="A79" s="80">
        <v>59</v>
      </c>
      <c r="B79" s="73" t="s">
        <v>53</v>
      </c>
      <c r="C79" s="79">
        <v>200</v>
      </c>
      <c r="D79" s="73"/>
      <c r="E79" s="73"/>
      <c r="F79" s="73"/>
      <c r="G79" s="99"/>
    </row>
    <row r="80" spans="1:7">
      <c r="A80" s="80">
        <v>60</v>
      </c>
      <c r="B80" s="73" t="s">
        <v>54</v>
      </c>
      <c r="C80" s="79">
        <v>200</v>
      </c>
      <c r="D80" s="73"/>
      <c r="E80" s="73"/>
      <c r="F80" s="73"/>
      <c r="G80" s="99"/>
    </row>
    <row r="81" spans="1:7">
      <c r="A81" s="80">
        <v>61</v>
      </c>
      <c r="B81" s="73" t="s">
        <v>55</v>
      </c>
      <c r="C81" s="79">
        <v>200</v>
      </c>
      <c r="D81" s="73"/>
      <c r="E81" s="73"/>
      <c r="F81" s="73"/>
      <c r="G81" s="99"/>
    </row>
    <row r="82" spans="1:7">
      <c r="A82" s="80">
        <v>62</v>
      </c>
      <c r="B82" s="73" t="s">
        <v>56</v>
      </c>
      <c r="C82" s="79">
        <v>200</v>
      </c>
      <c r="D82" s="73"/>
      <c r="E82" s="73"/>
      <c r="F82" s="73"/>
      <c r="G82" s="99"/>
    </row>
    <row r="83" spans="1:7">
      <c r="A83" s="80">
        <v>63</v>
      </c>
      <c r="B83" s="73" t="s">
        <v>57</v>
      </c>
      <c r="C83" s="79">
        <v>200</v>
      </c>
      <c r="D83" s="73"/>
      <c r="E83" s="73"/>
      <c r="F83" s="73"/>
      <c r="G83" s="99"/>
    </row>
    <row r="84" spans="1:7" ht="51">
      <c r="A84" s="80">
        <v>64</v>
      </c>
      <c r="B84" s="81" t="s">
        <v>58</v>
      </c>
      <c r="C84" s="79">
        <v>20</v>
      </c>
      <c r="D84" s="73"/>
      <c r="E84" s="73"/>
      <c r="F84" s="73"/>
      <c r="G84" s="99"/>
    </row>
    <row r="85" spans="1:7">
      <c r="A85" s="80">
        <v>65</v>
      </c>
      <c r="B85" s="73" t="s">
        <v>59</v>
      </c>
      <c r="C85" s="79">
        <v>10</v>
      </c>
      <c r="D85" s="73"/>
      <c r="E85" s="73"/>
      <c r="F85" s="73"/>
      <c r="G85" s="99"/>
    </row>
    <row r="86" spans="1:7">
      <c r="A86" s="80">
        <v>66</v>
      </c>
      <c r="B86" s="73" t="s">
        <v>60</v>
      </c>
      <c r="C86" s="79">
        <v>10</v>
      </c>
      <c r="D86" s="73"/>
      <c r="E86" s="73"/>
      <c r="F86" s="73"/>
      <c r="G86" s="99"/>
    </row>
    <row r="87" spans="1:7">
      <c r="A87" s="80">
        <v>67</v>
      </c>
      <c r="B87" s="73" t="s">
        <v>61</v>
      </c>
      <c r="C87" s="79">
        <v>10</v>
      </c>
      <c r="D87" s="73"/>
      <c r="E87" s="73"/>
      <c r="F87" s="73"/>
      <c r="G87" s="99"/>
    </row>
    <row r="88" spans="1:7">
      <c r="A88" s="80">
        <v>68</v>
      </c>
      <c r="B88" s="73" t="s">
        <v>62</v>
      </c>
      <c r="C88" s="79">
        <v>10</v>
      </c>
      <c r="D88" s="73"/>
      <c r="E88" s="73"/>
      <c r="F88" s="73"/>
      <c r="G88" s="99"/>
    </row>
    <row r="89" spans="1:7">
      <c r="A89" s="80">
        <v>69</v>
      </c>
      <c r="B89" s="73" t="s">
        <v>63</v>
      </c>
      <c r="C89" s="79">
        <v>10</v>
      </c>
      <c r="D89" s="73"/>
      <c r="E89" s="73"/>
      <c r="F89" s="73"/>
      <c r="G89" s="99"/>
    </row>
    <row r="90" spans="1:7">
      <c r="A90" s="80">
        <v>70</v>
      </c>
      <c r="B90" s="73" t="s">
        <v>64</v>
      </c>
      <c r="C90" s="79">
        <v>10</v>
      </c>
      <c r="D90" s="73"/>
      <c r="E90" s="73"/>
      <c r="F90" s="73"/>
      <c r="G90" s="99"/>
    </row>
    <row r="91" spans="1:7">
      <c r="A91" s="80">
        <v>71</v>
      </c>
      <c r="B91" s="73" t="s">
        <v>65</v>
      </c>
      <c r="C91" s="79">
        <v>10</v>
      </c>
      <c r="D91" s="73"/>
      <c r="E91" s="73"/>
      <c r="F91" s="73"/>
      <c r="G91" s="99"/>
    </row>
    <row r="92" spans="1:7">
      <c r="A92" s="80">
        <v>72</v>
      </c>
      <c r="B92" s="73" t="s">
        <v>66</v>
      </c>
      <c r="C92" s="79">
        <v>10</v>
      </c>
      <c r="D92" s="73"/>
      <c r="E92" s="73"/>
      <c r="F92" s="73"/>
      <c r="G92" s="99"/>
    </row>
    <row r="93" spans="1:7">
      <c r="A93" s="80">
        <v>73</v>
      </c>
      <c r="B93" s="73" t="s">
        <v>67</v>
      </c>
      <c r="C93" s="79">
        <v>24</v>
      </c>
      <c r="D93" s="73"/>
      <c r="E93" s="73"/>
      <c r="F93" s="73"/>
      <c r="G93" s="99"/>
    </row>
    <row r="94" spans="1:7">
      <c r="A94" s="80">
        <v>74</v>
      </c>
      <c r="B94" s="73" t="s">
        <v>68</v>
      </c>
      <c r="C94" s="79">
        <v>24</v>
      </c>
      <c r="D94" s="73"/>
      <c r="E94" s="73"/>
      <c r="F94" s="73"/>
      <c r="G94" s="99"/>
    </row>
    <row r="95" spans="1:7">
      <c r="A95" s="80">
        <v>75</v>
      </c>
      <c r="B95" s="73" t="s">
        <v>69</v>
      </c>
      <c r="C95" s="79">
        <v>24</v>
      </c>
      <c r="D95" s="73"/>
      <c r="E95" s="73"/>
      <c r="F95" s="73"/>
      <c r="G95" s="99"/>
    </row>
    <row r="96" spans="1:7">
      <c r="A96" s="80">
        <v>76</v>
      </c>
      <c r="B96" s="73" t="s">
        <v>70</v>
      </c>
      <c r="C96" s="79">
        <v>24</v>
      </c>
      <c r="D96" s="73"/>
      <c r="E96" s="73"/>
      <c r="F96" s="73"/>
      <c r="G96" s="99"/>
    </row>
    <row r="97" spans="1:7">
      <c r="A97" s="80">
        <v>77</v>
      </c>
      <c r="B97" s="73" t="s">
        <v>71</v>
      </c>
      <c r="C97" s="79">
        <v>24</v>
      </c>
      <c r="D97" s="73"/>
      <c r="E97" s="73"/>
      <c r="F97" s="73"/>
      <c r="G97" s="99"/>
    </row>
    <row r="98" spans="1:7">
      <c r="A98" s="80">
        <v>78</v>
      </c>
      <c r="B98" s="73" t="s">
        <v>72</v>
      </c>
      <c r="C98" s="79">
        <v>24</v>
      </c>
      <c r="D98" s="73"/>
      <c r="E98" s="73"/>
      <c r="F98" s="73"/>
      <c r="G98" s="99"/>
    </row>
    <row r="99" spans="1:7">
      <c r="A99" s="80">
        <v>79</v>
      </c>
      <c r="B99" s="73" t="s">
        <v>74</v>
      </c>
      <c r="C99" s="79">
        <v>24</v>
      </c>
      <c r="D99" s="73"/>
      <c r="E99" s="73"/>
      <c r="F99" s="73"/>
      <c r="G99" s="99"/>
    </row>
    <row r="100" spans="1:7">
      <c r="A100" s="80">
        <v>80</v>
      </c>
      <c r="B100" s="73" t="s">
        <v>73</v>
      </c>
      <c r="C100" s="79">
        <v>24</v>
      </c>
      <c r="D100" s="73"/>
      <c r="E100" s="73"/>
      <c r="F100" s="73"/>
      <c r="G100" s="99"/>
    </row>
    <row r="101" spans="1:7">
      <c r="A101" s="80">
        <v>81</v>
      </c>
      <c r="B101" s="73" t="s">
        <v>75</v>
      </c>
      <c r="C101" s="79">
        <v>10</v>
      </c>
      <c r="D101" s="73"/>
      <c r="E101" s="73"/>
      <c r="F101" s="73"/>
      <c r="G101" s="99"/>
    </row>
    <row r="102" spans="1:7">
      <c r="A102" s="80">
        <v>82</v>
      </c>
      <c r="B102" s="73" t="s">
        <v>76</v>
      </c>
      <c r="C102" s="79">
        <v>10</v>
      </c>
      <c r="D102" s="73"/>
      <c r="E102" s="73"/>
      <c r="F102" s="73"/>
      <c r="G102" s="99"/>
    </row>
    <row r="103" spans="1:7">
      <c r="A103" s="80">
        <v>83</v>
      </c>
      <c r="B103" s="73" t="s">
        <v>77</v>
      </c>
      <c r="C103" s="79">
        <v>10</v>
      </c>
      <c r="D103" s="73"/>
      <c r="E103" s="73"/>
      <c r="F103" s="73"/>
      <c r="G103" s="99"/>
    </row>
    <row r="104" spans="1:7">
      <c r="A104" s="80">
        <v>84</v>
      </c>
      <c r="B104" s="73" t="s">
        <v>78</v>
      </c>
      <c r="C104" s="79">
        <v>10</v>
      </c>
      <c r="D104" s="73"/>
      <c r="E104" s="73"/>
      <c r="F104" s="73"/>
      <c r="G104" s="99"/>
    </row>
    <row r="105" spans="1:7">
      <c r="A105" s="80">
        <v>85</v>
      </c>
      <c r="B105" s="73" t="s">
        <v>79</v>
      </c>
      <c r="C105" s="79">
        <v>10</v>
      </c>
      <c r="D105" s="73"/>
      <c r="E105" s="73"/>
      <c r="F105" s="73"/>
      <c r="G105" s="99"/>
    </row>
    <row r="106" spans="1:7">
      <c r="A106" s="80">
        <v>86</v>
      </c>
      <c r="B106" s="73" t="s">
        <v>80</v>
      </c>
      <c r="C106" s="79">
        <v>10</v>
      </c>
      <c r="D106" s="73"/>
      <c r="E106" s="73"/>
      <c r="F106" s="73"/>
      <c r="G106" s="99"/>
    </row>
    <row r="107" spans="1:7">
      <c r="A107" s="80">
        <v>87</v>
      </c>
      <c r="B107" s="73" t="s">
        <v>81</v>
      </c>
      <c r="C107" s="79">
        <v>10</v>
      </c>
      <c r="D107" s="73"/>
      <c r="E107" s="73"/>
      <c r="F107" s="73"/>
      <c r="G107" s="99"/>
    </row>
    <row r="108" spans="1:7">
      <c r="A108" s="80">
        <v>88</v>
      </c>
      <c r="B108" s="73" t="s">
        <v>82</v>
      </c>
      <c r="C108" s="79">
        <v>10</v>
      </c>
      <c r="D108" s="73"/>
      <c r="E108" s="73"/>
      <c r="F108" s="73"/>
      <c r="G108" s="99"/>
    </row>
    <row r="109" spans="1:7">
      <c r="A109" s="80">
        <v>89</v>
      </c>
      <c r="B109" s="73" t="s">
        <v>83</v>
      </c>
      <c r="C109" s="79">
        <v>10</v>
      </c>
      <c r="D109" s="73"/>
      <c r="E109" s="73"/>
      <c r="F109" s="73"/>
      <c r="G109" s="99"/>
    </row>
    <row r="110" spans="1:7">
      <c r="A110" s="80">
        <v>90</v>
      </c>
      <c r="B110" s="73" t="s">
        <v>84</v>
      </c>
      <c r="C110" s="79">
        <v>10</v>
      </c>
      <c r="D110" s="73"/>
      <c r="E110" s="73"/>
      <c r="F110" s="73"/>
      <c r="G110" s="99"/>
    </row>
    <row r="111" spans="1:7">
      <c r="A111" s="80">
        <v>91</v>
      </c>
      <c r="B111" s="73" t="s">
        <v>162</v>
      </c>
      <c r="C111" s="79">
        <v>20</v>
      </c>
      <c r="D111" s="73"/>
      <c r="E111" s="73"/>
      <c r="F111" s="73"/>
      <c r="G111" s="99"/>
    </row>
    <row r="112" spans="1:7">
      <c r="A112" s="80">
        <v>92</v>
      </c>
      <c r="B112" s="73" t="s">
        <v>164</v>
      </c>
      <c r="C112" s="79">
        <v>20</v>
      </c>
      <c r="D112" s="73"/>
      <c r="E112" s="73"/>
      <c r="F112" s="73"/>
      <c r="G112" s="99"/>
    </row>
    <row r="113" spans="1:7">
      <c r="A113" s="80">
        <v>93</v>
      </c>
      <c r="B113" s="73" t="s">
        <v>163</v>
      </c>
      <c r="C113" s="79">
        <v>20</v>
      </c>
      <c r="D113" s="73"/>
      <c r="E113" s="73"/>
      <c r="F113" s="73"/>
      <c r="G113" s="99"/>
    </row>
    <row r="114" spans="1:7">
      <c r="A114" s="80">
        <v>94</v>
      </c>
      <c r="B114" s="73" t="s">
        <v>85</v>
      </c>
      <c r="C114" s="79">
        <v>5</v>
      </c>
      <c r="D114" s="73"/>
      <c r="E114" s="73"/>
      <c r="F114" s="73"/>
      <c r="G114" s="99"/>
    </row>
    <row r="115" spans="1:7">
      <c r="A115" s="80">
        <v>95</v>
      </c>
      <c r="B115" s="73" t="s">
        <v>86</v>
      </c>
      <c r="C115" s="79">
        <v>5</v>
      </c>
      <c r="D115" s="73"/>
      <c r="E115" s="73"/>
      <c r="F115" s="73"/>
      <c r="G115" s="99"/>
    </row>
    <row r="116" spans="1:7">
      <c r="A116" s="80">
        <v>96</v>
      </c>
      <c r="B116" s="73" t="s">
        <v>110</v>
      </c>
      <c r="C116" s="79">
        <v>5</v>
      </c>
      <c r="D116" s="73"/>
      <c r="E116" s="73"/>
      <c r="F116" s="73"/>
      <c r="G116" s="99"/>
    </row>
    <row r="117" spans="1:7">
      <c r="A117" s="80">
        <v>97</v>
      </c>
      <c r="B117" s="73" t="s">
        <v>111</v>
      </c>
      <c r="C117" s="79">
        <v>5</v>
      </c>
      <c r="D117" s="73"/>
      <c r="E117" s="73"/>
      <c r="F117" s="73"/>
      <c r="G117" s="99"/>
    </row>
    <row r="118" spans="1:7">
      <c r="A118" s="80">
        <v>98</v>
      </c>
      <c r="B118" s="73" t="s">
        <v>165</v>
      </c>
      <c r="C118" s="79">
        <v>200</v>
      </c>
      <c r="D118" s="73"/>
      <c r="E118" s="73"/>
      <c r="F118" s="73"/>
      <c r="G118" s="99"/>
    </row>
    <row r="119" spans="1:7">
      <c r="A119" s="80">
        <v>99</v>
      </c>
      <c r="B119" s="73" t="s">
        <v>166</v>
      </c>
      <c r="C119" s="79">
        <v>200</v>
      </c>
      <c r="D119" s="73"/>
      <c r="E119" s="73"/>
      <c r="F119" s="73"/>
      <c r="G119" s="99"/>
    </row>
    <row r="120" spans="1:7">
      <c r="A120" s="80">
        <v>100</v>
      </c>
      <c r="B120" s="73" t="s">
        <v>167</v>
      </c>
      <c r="C120" s="79">
        <v>200</v>
      </c>
      <c r="D120" s="73"/>
      <c r="E120" s="73"/>
      <c r="F120" s="73"/>
      <c r="G120" s="99"/>
    </row>
    <row r="121" spans="1:7">
      <c r="A121" s="80">
        <v>101</v>
      </c>
      <c r="B121" s="73" t="s">
        <v>168</v>
      </c>
      <c r="C121" s="79">
        <v>200</v>
      </c>
      <c r="D121" s="73"/>
      <c r="E121" s="73"/>
      <c r="F121" s="73"/>
      <c r="G121" s="99"/>
    </row>
    <row r="122" spans="1:7">
      <c r="A122" s="80">
        <v>102</v>
      </c>
      <c r="B122" s="73" t="s">
        <v>169</v>
      </c>
      <c r="C122" s="79">
        <v>200</v>
      </c>
      <c r="D122" s="73"/>
      <c r="E122" s="73"/>
      <c r="F122" s="73"/>
      <c r="G122" s="99"/>
    </row>
    <row r="123" spans="1:7">
      <c r="A123" s="80">
        <v>103</v>
      </c>
      <c r="B123" s="73" t="s">
        <v>170</v>
      </c>
      <c r="C123" s="79">
        <v>200</v>
      </c>
      <c r="D123" s="73"/>
      <c r="E123" s="73"/>
      <c r="F123" s="73"/>
      <c r="G123" s="99"/>
    </row>
    <row r="124" spans="1:7">
      <c r="A124" s="80">
        <v>104</v>
      </c>
      <c r="B124" s="73" t="s">
        <v>171</v>
      </c>
      <c r="C124" s="79">
        <v>200</v>
      </c>
      <c r="D124" s="73"/>
      <c r="E124" s="73"/>
      <c r="F124" s="73"/>
      <c r="G124" s="99"/>
    </row>
    <row r="125" spans="1:7">
      <c r="A125" s="80">
        <v>105</v>
      </c>
      <c r="B125" s="73" t="s">
        <v>172</v>
      </c>
      <c r="C125" s="79">
        <v>200</v>
      </c>
      <c r="D125" s="73"/>
      <c r="E125" s="73"/>
      <c r="F125" s="73"/>
      <c r="G125" s="99"/>
    </row>
    <row r="126" spans="1:7">
      <c r="A126" s="80">
        <v>106</v>
      </c>
      <c r="B126" s="73" t="s">
        <v>173</v>
      </c>
      <c r="C126" s="79">
        <v>200</v>
      </c>
      <c r="D126" s="73"/>
      <c r="E126" s="73"/>
      <c r="F126" s="73"/>
      <c r="G126" s="99"/>
    </row>
    <row r="127" spans="1:7">
      <c r="A127" s="80">
        <v>107</v>
      </c>
      <c r="B127" s="73" t="s">
        <v>94</v>
      </c>
      <c r="C127" s="79">
        <v>10</v>
      </c>
      <c r="D127" s="73"/>
      <c r="E127" s="73"/>
      <c r="F127" s="73"/>
      <c r="G127" s="99"/>
    </row>
    <row r="128" spans="1:7">
      <c r="A128" s="80">
        <v>108</v>
      </c>
      <c r="B128" s="73" t="s">
        <v>95</v>
      </c>
      <c r="C128" s="79">
        <v>10</v>
      </c>
      <c r="D128" s="73"/>
      <c r="E128" s="73"/>
      <c r="F128" s="73"/>
      <c r="G128" s="99"/>
    </row>
    <row r="129" spans="1:7">
      <c r="A129" s="80">
        <v>109</v>
      </c>
      <c r="B129" s="73" t="s">
        <v>88</v>
      </c>
      <c r="C129" s="79">
        <v>10</v>
      </c>
      <c r="D129" s="73"/>
      <c r="E129" s="73"/>
      <c r="F129" s="73"/>
      <c r="G129" s="99"/>
    </row>
    <row r="130" spans="1:7">
      <c r="A130" s="80">
        <v>110</v>
      </c>
      <c r="B130" s="73" t="s">
        <v>89</v>
      </c>
      <c r="C130" s="79">
        <v>10</v>
      </c>
      <c r="D130" s="73"/>
      <c r="E130" s="73"/>
      <c r="F130" s="73"/>
      <c r="G130" s="99"/>
    </row>
    <row r="131" spans="1:7">
      <c r="A131" s="80">
        <v>111</v>
      </c>
      <c r="B131" s="73" t="s">
        <v>92</v>
      </c>
      <c r="C131" s="79">
        <v>10</v>
      </c>
      <c r="D131" s="73"/>
      <c r="E131" s="73"/>
      <c r="F131" s="73"/>
      <c r="G131" s="99"/>
    </row>
    <row r="132" spans="1:7">
      <c r="A132" s="80">
        <v>112</v>
      </c>
      <c r="B132" s="73" t="s">
        <v>90</v>
      </c>
      <c r="C132" s="79">
        <v>10</v>
      </c>
      <c r="D132" s="73"/>
      <c r="E132" s="73"/>
      <c r="F132" s="73"/>
      <c r="G132" s="99"/>
    </row>
    <row r="133" spans="1:7">
      <c r="A133" s="80">
        <v>113</v>
      </c>
      <c r="B133" s="73" t="s">
        <v>91</v>
      </c>
      <c r="C133" s="79">
        <v>10</v>
      </c>
      <c r="D133" s="73"/>
      <c r="E133" s="73"/>
      <c r="F133" s="73"/>
      <c r="G133" s="99"/>
    </row>
    <row r="134" spans="1:7">
      <c r="A134" s="80">
        <v>114</v>
      </c>
      <c r="B134" s="73" t="s">
        <v>114</v>
      </c>
      <c r="C134" s="79">
        <v>10</v>
      </c>
      <c r="D134" s="73"/>
      <c r="E134" s="73"/>
      <c r="F134" s="73"/>
      <c r="G134" s="99"/>
    </row>
    <row r="135" spans="1:7">
      <c r="A135" s="80">
        <v>115</v>
      </c>
      <c r="B135" s="73" t="s">
        <v>93</v>
      </c>
      <c r="C135" s="79">
        <v>10</v>
      </c>
      <c r="D135" s="73"/>
      <c r="E135" s="73"/>
      <c r="F135" s="73"/>
      <c r="G135" s="99"/>
    </row>
    <row r="136" spans="1:7">
      <c r="A136" s="80">
        <v>116</v>
      </c>
      <c r="B136" s="73" t="s">
        <v>115</v>
      </c>
      <c r="C136" s="79">
        <v>10</v>
      </c>
      <c r="D136" s="73"/>
      <c r="E136" s="73"/>
      <c r="F136" s="73"/>
      <c r="G136" s="99"/>
    </row>
    <row r="137" spans="1:7">
      <c r="A137" s="80">
        <v>117</v>
      </c>
      <c r="B137" s="73" t="s">
        <v>97</v>
      </c>
      <c r="C137" s="79">
        <v>5</v>
      </c>
      <c r="D137" s="73"/>
      <c r="E137" s="73"/>
      <c r="F137" s="73"/>
      <c r="G137" s="99"/>
    </row>
    <row r="138" spans="1:7">
      <c r="A138" s="80">
        <v>118</v>
      </c>
      <c r="B138" s="73" t="s">
        <v>96</v>
      </c>
      <c r="C138" s="79">
        <v>5</v>
      </c>
      <c r="D138" s="73"/>
      <c r="E138" s="73"/>
      <c r="F138" s="73"/>
      <c r="G138" s="99"/>
    </row>
    <row r="139" spans="1:7">
      <c r="A139" s="80">
        <v>119</v>
      </c>
      <c r="B139" s="73" t="s">
        <v>98</v>
      </c>
      <c r="C139" s="79">
        <v>36</v>
      </c>
      <c r="D139" s="73"/>
      <c r="E139" s="73"/>
      <c r="F139" s="73"/>
      <c r="G139" s="99"/>
    </row>
    <row r="140" spans="1:7">
      <c r="A140" s="80">
        <v>120</v>
      </c>
      <c r="B140" s="73" t="s">
        <v>99</v>
      </c>
      <c r="C140" s="79">
        <v>20</v>
      </c>
      <c r="D140" s="73"/>
      <c r="E140" s="73"/>
      <c r="F140" s="73"/>
      <c r="G140" s="99"/>
    </row>
    <row r="141" spans="1:7">
      <c r="A141" s="80">
        <v>121</v>
      </c>
      <c r="B141" s="73" t="s">
        <v>112</v>
      </c>
      <c r="C141" s="79">
        <v>300</v>
      </c>
      <c r="D141" s="73"/>
      <c r="E141" s="73"/>
      <c r="F141" s="73"/>
      <c r="G141" s="99"/>
    </row>
    <row r="142" spans="1:7">
      <c r="A142" s="80">
        <v>122</v>
      </c>
      <c r="B142" s="73" t="s">
        <v>174</v>
      </c>
      <c r="C142" s="79">
        <v>40</v>
      </c>
      <c r="D142" s="73"/>
      <c r="E142" s="73"/>
      <c r="F142" s="73"/>
      <c r="G142" s="99"/>
    </row>
    <row r="143" spans="1:7">
      <c r="A143" s="80">
        <v>123</v>
      </c>
      <c r="B143" s="73" t="s">
        <v>175</v>
      </c>
      <c r="C143" s="79">
        <v>100</v>
      </c>
      <c r="D143" s="73"/>
      <c r="E143" s="73"/>
      <c r="F143" s="73"/>
      <c r="G143" s="99"/>
    </row>
    <row r="144" spans="1:7">
      <c r="A144" s="80">
        <v>124</v>
      </c>
      <c r="B144" s="73" t="s">
        <v>176</v>
      </c>
      <c r="C144" s="79">
        <v>10</v>
      </c>
      <c r="D144" s="73"/>
      <c r="E144" s="73"/>
      <c r="F144" s="73"/>
      <c r="G144" s="99"/>
    </row>
    <row r="145" spans="1:7">
      <c r="A145" s="80">
        <v>125</v>
      </c>
      <c r="B145" s="73" t="s">
        <v>177</v>
      </c>
      <c r="C145" s="79">
        <v>10</v>
      </c>
      <c r="D145" s="73"/>
      <c r="E145" s="73"/>
      <c r="F145" s="73"/>
      <c r="G145" s="99"/>
    </row>
    <row r="146" spans="1:7">
      <c r="A146" s="80">
        <v>126</v>
      </c>
      <c r="B146" s="73" t="s">
        <v>178</v>
      </c>
      <c r="C146" s="79">
        <v>10</v>
      </c>
      <c r="D146" s="73"/>
      <c r="E146" s="73"/>
      <c r="F146" s="73"/>
      <c r="G146" s="99"/>
    </row>
    <row r="147" spans="1:7">
      <c r="A147" s="80">
        <v>127</v>
      </c>
      <c r="B147" s="73" t="s">
        <v>179</v>
      </c>
      <c r="C147" s="79">
        <v>10</v>
      </c>
      <c r="D147" s="73"/>
      <c r="E147" s="73"/>
      <c r="F147" s="73"/>
      <c r="G147" s="99"/>
    </row>
    <row r="148" spans="1:7">
      <c r="A148" s="80">
        <v>128</v>
      </c>
      <c r="B148" s="73" t="s">
        <v>180</v>
      </c>
      <c r="C148" s="79">
        <v>10</v>
      </c>
      <c r="D148" s="73"/>
      <c r="E148" s="73"/>
      <c r="F148" s="73"/>
      <c r="G148" s="99"/>
    </row>
    <row r="149" spans="1:7">
      <c r="A149" s="80">
        <v>129</v>
      </c>
      <c r="B149" s="73" t="s">
        <v>181</v>
      </c>
      <c r="C149" s="79">
        <v>10</v>
      </c>
      <c r="D149" s="73"/>
      <c r="E149" s="73"/>
      <c r="F149" s="73"/>
      <c r="G149" s="99"/>
    </row>
    <row r="150" spans="1:7">
      <c r="A150" s="80">
        <v>130</v>
      </c>
      <c r="B150" s="73" t="s">
        <v>182</v>
      </c>
      <c r="C150" s="79">
        <v>10</v>
      </c>
      <c r="D150" s="73"/>
      <c r="E150" s="73"/>
      <c r="F150" s="73"/>
      <c r="G150" s="99"/>
    </row>
    <row r="151" spans="1:7">
      <c r="A151" s="80">
        <v>131</v>
      </c>
      <c r="B151" s="73" t="s">
        <v>183</v>
      </c>
      <c r="C151" s="79">
        <v>20</v>
      </c>
      <c r="D151" s="73"/>
      <c r="E151" s="73"/>
      <c r="F151" s="73"/>
      <c r="G151" s="99"/>
    </row>
    <row r="152" spans="1:7">
      <c r="A152" s="80">
        <v>132</v>
      </c>
      <c r="B152" s="73" t="s">
        <v>116</v>
      </c>
      <c r="C152" s="79">
        <v>5</v>
      </c>
      <c r="D152" s="73"/>
      <c r="E152" s="73"/>
      <c r="F152" s="73"/>
      <c r="G152" s="99"/>
    </row>
    <row r="153" spans="1:7">
      <c r="A153" s="80">
        <v>133</v>
      </c>
      <c r="B153" s="73" t="s">
        <v>117</v>
      </c>
      <c r="C153" s="79">
        <v>5</v>
      </c>
      <c r="D153" s="73"/>
      <c r="E153" s="73"/>
      <c r="F153" s="73"/>
      <c r="G153" s="99"/>
    </row>
    <row r="154" spans="1:7">
      <c r="A154" s="80">
        <v>134</v>
      </c>
      <c r="B154" s="73" t="s">
        <v>118</v>
      </c>
      <c r="C154" s="79">
        <v>10</v>
      </c>
      <c r="D154" s="73"/>
      <c r="E154" s="73"/>
      <c r="F154" s="73"/>
      <c r="G154" s="99"/>
    </row>
    <row r="155" spans="1:7">
      <c r="A155" s="80">
        <v>135</v>
      </c>
      <c r="B155" s="73" t="s">
        <v>184</v>
      </c>
      <c r="C155" s="79">
        <v>5</v>
      </c>
      <c r="D155" s="73"/>
      <c r="E155" s="73"/>
      <c r="F155" s="73"/>
      <c r="G155" s="99"/>
    </row>
    <row r="156" spans="1:7">
      <c r="A156" s="80">
        <v>136</v>
      </c>
      <c r="B156" s="73" t="s">
        <v>185</v>
      </c>
      <c r="C156" s="79">
        <v>200</v>
      </c>
      <c r="D156" s="73"/>
      <c r="E156" s="73"/>
      <c r="F156" s="73"/>
      <c r="G156" s="99"/>
    </row>
    <row r="157" spans="1:7">
      <c r="A157" s="80">
        <v>137</v>
      </c>
      <c r="B157" s="73" t="s">
        <v>186</v>
      </c>
      <c r="C157" s="79">
        <v>12</v>
      </c>
      <c r="D157" s="73"/>
      <c r="E157" s="73"/>
      <c r="F157" s="73"/>
      <c r="G157" s="99"/>
    </row>
    <row r="158" spans="1:7">
      <c r="A158" s="80">
        <v>138</v>
      </c>
      <c r="B158" s="73" t="s">
        <v>188</v>
      </c>
      <c r="C158" s="79">
        <v>36</v>
      </c>
      <c r="D158" s="73"/>
      <c r="E158" s="73"/>
      <c r="F158" s="73"/>
      <c r="G158" s="99"/>
    </row>
    <row r="159" spans="1:7">
      <c r="A159" s="80">
        <v>139</v>
      </c>
      <c r="B159" s="73" t="s">
        <v>187</v>
      </c>
      <c r="C159" s="79">
        <v>72</v>
      </c>
      <c r="D159" s="73"/>
      <c r="E159" s="73"/>
      <c r="F159" s="73"/>
      <c r="G159" s="99"/>
    </row>
    <row r="160" spans="1:7">
      <c r="A160" s="80">
        <v>140</v>
      </c>
      <c r="B160" s="73" t="s">
        <v>189</v>
      </c>
      <c r="C160" s="79">
        <v>10</v>
      </c>
      <c r="D160" s="73"/>
      <c r="E160" s="73"/>
      <c r="F160" s="73"/>
      <c r="G160" s="99"/>
    </row>
    <row r="161" spans="1:7">
      <c r="A161" s="80">
        <v>141</v>
      </c>
      <c r="B161" s="73" t="s">
        <v>190</v>
      </c>
      <c r="C161" s="79">
        <v>5</v>
      </c>
      <c r="D161" s="73"/>
      <c r="E161" s="73"/>
      <c r="F161" s="73"/>
      <c r="G161" s="99"/>
    </row>
    <row r="162" spans="1:7">
      <c r="A162" s="80">
        <v>142</v>
      </c>
      <c r="B162" s="73" t="s">
        <v>191</v>
      </c>
      <c r="C162" s="79">
        <v>10</v>
      </c>
      <c r="D162" s="73"/>
      <c r="E162" s="73"/>
      <c r="F162" s="73"/>
      <c r="G162" s="99"/>
    </row>
    <row r="163" spans="1:7">
      <c r="A163" s="80">
        <v>143</v>
      </c>
      <c r="B163" s="73" t="s">
        <v>119</v>
      </c>
      <c r="C163" s="79">
        <v>20</v>
      </c>
      <c r="D163" s="73"/>
      <c r="E163" s="73"/>
      <c r="F163" s="73"/>
      <c r="G163" s="99"/>
    </row>
    <row r="164" spans="1:7">
      <c r="A164" s="80">
        <v>144</v>
      </c>
      <c r="B164" s="73" t="s">
        <v>192</v>
      </c>
      <c r="C164" s="79">
        <v>36</v>
      </c>
      <c r="D164" s="73"/>
      <c r="E164" s="73"/>
      <c r="F164" s="73"/>
      <c r="G164" s="99"/>
    </row>
    <row r="165" spans="1:7">
      <c r="A165" s="80">
        <v>145</v>
      </c>
      <c r="B165" s="73" t="s">
        <v>193</v>
      </c>
      <c r="C165" s="79">
        <v>100</v>
      </c>
      <c r="D165" s="73"/>
      <c r="E165" s="73"/>
      <c r="F165" s="73"/>
      <c r="G165" s="99"/>
    </row>
    <row r="166" spans="1:7">
      <c r="A166" s="80">
        <v>146</v>
      </c>
      <c r="B166" s="73" t="s">
        <v>194</v>
      </c>
      <c r="C166" s="79">
        <v>100</v>
      </c>
      <c r="D166" s="73"/>
      <c r="E166" s="73"/>
      <c r="F166" s="73"/>
      <c r="G166" s="99"/>
    </row>
    <row r="167" spans="1:7">
      <c r="A167" s="80">
        <v>147</v>
      </c>
      <c r="B167" s="73" t="s">
        <v>195</v>
      </c>
      <c r="C167" s="79">
        <v>100</v>
      </c>
      <c r="D167" s="73"/>
      <c r="E167" s="73"/>
      <c r="F167" s="73"/>
      <c r="G167" s="99"/>
    </row>
    <row r="168" spans="1:7">
      <c r="A168" s="80">
        <v>148</v>
      </c>
      <c r="B168" s="73" t="s">
        <v>196</v>
      </c>
      <c r="C168" s="79">
        <v>5</v>
      </c>
      <c r="D168" s="73"/>
      <c r="E168" s="73"/>
      <c r="F168" s="73"/>
      <c r="G168" s="99"/>
    </row>
    <row r="169" spans="1:7">
      <c r="A169" s="80">
        <v>149</v>
      </c>
      <c r="B169" s="73" t="s">
        <v>197</v>
      </c>
      <c r="C169" s="79">
        <v>5</v>
      </c>
      <c r="D169" s="73"/>
      <c r="E169" s="73"/>
      <c r="F169" s="73"/>
      <c r="G169" s="99"/>
    </row>
    <row r="170" spans="1:7">
      <c r="A170" s="80">
        <v>150</v>
      </c>
      <c r="B170" s="73" t="s">
        <v>198</v>
      </c>
      <c r="C170" s="79">
        <v>20</v>
      </c>
      <c r="D170" s="73"/>
      <c r="E170" s="73"/>
      <c r="F170" s="73"/>
      <c r="G170" s="99"/>
    </row>
    <row r="171" spans="1:7">
      <c r="A171" s="80">
        <v>151</v>
      </c>
      <c r="B171" s="73" t="s">
        <v>199</v>
      </c>
      <c r="C171" s="79">
        <v>40</v>
      </c>
      <c r="D171" s="73"/>
      <c r="E171" s="73"/>
      <c r="F171" s="73"/>
      <c r="G171" s="99"/>
    </row>
    <row r="172" spans="1:7">
      <c r="A172" s="80">
        <v>152</v>
      </c>
      <c r="B172" s="73" t="s">
        <v>200</v>
      </c>
      <c r="C172" s="79">
        <v>40</v>
      </c>
      <c r="D172" s="73"/>
      <c r="E172" s="73"/>
      <c r="F172" s="73"/>
      <c r="G172" s="99"/>
    </row>
    <row r="173" spans="1:7">
      <c r="A173" s="80">
        <v>153</v>
      </c>
      <c r="B173" s="73" t="s">
        <v>201</v>
      </c>
      <c r="C173" s="79">
        <v>100</v>
      </c>
      <c r="D173" s="73"/>
      <c r="E173" s="73"/>
      <c r="F173" s="73"/>
      <c r="G173" s="99"/>
    </row>
    <row r="174" spans="1:7">
      <c r="A174" s="80">
        <v>154</v>
      </c>
      <c r="B174" s="73" t="s">
        <v>202</v>
      </c>
      <c r="C174" s="79">
        <v>100</v>
      </c>
      <c r="D174" s="73"/>
      <c r="E174" s="73"/>
      <c r="F174" s="73"/>
      <c r="G174" s="99"/>
    </row>
    <row r="175" spans="1:7">
      <c r="A175" s="80">
        <v>155</v>
      </c>
      <c r="B175" s="73" t="s">
        <v>203</v>
      </c>
      <c r="C175" s="79">
        <v>100</v>
      </c>
      <c r="D175" s="73"/>
      <c r="E175" s="73"/>
      <c r="F175" s="73"/>
      <c r="G175" s="99"/>
    </row>
    <row r="176" spans="1:7">
      <c r="A176" s="80">
        <v>156</v>
      </c>
      <c r="B176" s="73" t="s">
        <v>204</v>
      </c>
      <c r="C176" s="79">
        <v>50</v>
      </c>
      <c r="D176" s="73"/>
      <c r="E176" s="73"/>
      <c r="F176" s="73"/>
      <c r="G176" s="99"/>
    </row>
    <row r="177" spans="1:7">
      <c r="A177" s="80">
        <v>157</v>
      </c>
      <c r="B177" s="73" t="s">
        <v>205</v>
      </c>
      <c r="C177" s="79">
        <v>10</v>
      </c>
      <c r="D177" s="73"/>
      <c r="E177" s="73"/>
      <c r="F177" s="73"/>
      <c r="G177" s="99"/>
    </row>
    <row r="178" spans="1:7">
      <c r="A178" s="80">
        <v>158</v>
      </c>
      <c r="B178" s="73" t="s">
        <v>206</v>
      </c>
      <c r="C178" s="79">
        <v>10</v>
      </c>
      <c r="D178" s="73"/>
      <c r="E178" s="73"/>
      <c r="F178" s="73"/>
      <c r="G178" s="99"/>
    </row>
    <row r="179" spans="1:7">
      <c r="A179" s="80">
        <v>159</v>
      </c>
      <c r="B179" s="73" t="s">
        <v>207</v>
      </c>
      <c r="C179" s="79">
        <v>30</v>
      </c>
      <c r="D179" s="73"/>
      <c r="E179" s="73"/>
      <c r="F179" s="73"/>
      <c r="G179" s="99"/>
    </row>
    <row r="180" spans="1:7">
      <c r="A180" s="80">
        <v>160</v>
      </c>
      <c r="B180" s="73" t="s">
        <v>208</v>
      </c>
      <c r="C180" s="79">
        <v>10</v>
      </c>
      <c r="D180" s="73"/>
      <c r="E180" s="73"/>
      <c r="F180" s="73"/>
      <c r="G180" s="99"/>
    </row>
    <row r="181" spans="1:7">
      <c r="A181" s="80">
        <v>161</v>
      </c>
      <c r="B181" s="73" t="s">
        <v>209</v>
      </c>
      <c r="C181" s="79">
        <v>30</v>
      </c>
      <c r="D181" s="73"/>
      <c r="E181" s="73"/>
      <c r="F181" s="73"/>
      <c r="G181" s="99"/>
    </row>
    <row r="182" spans="1:7">
      <c r="A182" s="80">
        <v>162</v>
      </c>
      <c r="B182" s="73" t="s">
        <v>210</v>
      </c>
      <c r="C182" s="79">
        <v>72</v>
      </c>
      <c r="D182" s="73"/>
      <c r="E182" s="73"/>
      <c r="F182" s="73"/>
      <c r="G182" s="99"/>
    </row>
    <row r="183" spans="1:7">
      <c r="A183" s="80">
        <v>163</v>
      </c>
      <c r="B183" s="73" t="s">
        <v>211</v>
      </c>
      <c r="C183" s="79">
        <v>72</v>
      </c>
      <c r="D183" s="73"/>
      <c r="E183" s="73"/>
      <c r="F183" s="73"/>
      <c r="G183" s="99"/>
    </row>
    <row r="184" spans="1:7" ht="21" customHeight="1">
      <c r="A184" s="453" t="s">
        <v>222</v>
      </c>
      <c r="B184" s="453"/>
      <c r="C184" s="453"/>
      <c r="D184" s="453"/>
      <c r="E184" s="453"/>
      <c r="F184" s="88"/>
      <c r="G184" s="99"/>
    </row>
    <row r="185" spans="1:7" ht="21" customHeight="1">
      <c r="A185" s="453" t="s">
        <v>221</v>
      </c>
      <c r="B185" s="453"/>
      <c r="C185" s="453"/>
      <c r="D185" s="453"/>
      <c r="E185" s="453"/>
      <c r="F185" s="88"/>
      <c r="G185" s="99"/>
    </row>
  </sheetData>
  <mergeCells count="10">
    <mergeCell ref="A1:G1"/>
    <mergeCell ref="A2:G2"/>
    <mergeCell ref="A3:G3"/>
    <mergeCell ref="A4:G4"/>
    <mergeCell ref="A5:G5"/>
    <mergeCell ref="A184:E184"/>
    <mergeCell ref="A185:E185"/>
    <mergeCell ref="A28:F28"/>
    <mergeCell ref="A26:D26"/>
    <mergeCell ref="A6:G6"/>
  </mergeCells>
  <pageMargins left="0.51181102362204722" right="0.51181102362204722" top="0.78740157480314965" bottom="0.78740157480314965" header="0.31496062992125984" footer="0.31496062992125984"/>
  <pageSetup paperSize="9" scale="44" fitToHeight="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11" zoomScale="70" zoomScaleNormal="70" workbookViewId="0">
      <selection activeCell="A26" sqref="A26:J27"/>
    </sheetView>
  </sheetViews>
  <sheetFormatPr defaultColWidth="15.140625" defaultRowHeight="15" customHeight="1"/>
  <cols>
    <col min="1" max="11" width="8" style="16" customWidth="1"/>
    <col min="12" max="26" width="7" style="16" customWidth="1"/>
    <col min="27" max="16384" width="15.140625" style="16"/>
  </cols>
  <sheetData>
    <row r="1" spans="1:26" ht="12.75" customHeight="1">
      <c r="A1" s="54"/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2.75" customHeight="1">
      <c r="A2" s="58"/>
      <c r="B2" s="59"/>
      <c r="C2" s="59"/>
      <c r="D2" s="59"/>
      <c r="E2" s="59"/>
      <c r="F2" s="59"/>
      <c r="G2" s="59"/>
      <c r="H2" s="59"/>
      <c r="I2" s="59"/>
      <c r="J2" s="60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2.75" customHeight="1">
      <c r="A3" s="58"/>
      <c r="B3" s="59"/>
      <c r="C3" s="59"/>
      <c r="D3" s="59"/>
      <c r="E3" s="59"/>
      <c r="F3" s="59"/>
      <c r="G3" s="59"/>
      <c r="H3" s="59"/>
      <c r="I3" s="59"/>
      <c r="J3" s="60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2.75" customHeight="1">
      <c r="A4" s="58"/>
      <c r="B4" s="59"/>
      <c r="C4" s="59"/>
      <c r="D4" s="59"/>
      <c r="E4" s="59"/>
      <c r="F4" s="59"/>
      <c r="G4" s="59"/>
      <c r="H4" s="59"/>
      <c r="I4" s="59"/>
      <c r="J4" s="60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2.75" customHeight="1">
      <c r="A5" s="58"/>
      <c r="B5" s="59"/>
      <c r="C5" s="59"/>
      <c r="D5" s="59"/>
      <c r="E5" s="59"/>
      <c r="F5" s="59"/>
      <c r="G5" s="59"/>
      <c r="H5" s="59"/>
      <c r="I5" s="59"/>
      <c r="J5" s="60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2.75" customHeight="1">
      <c r="A6" s="58"/>
      <c r="B6" s="59"/>
      <c r="C6" s="59"/>
      <c r="D6" s="59"/>
      <c r="E6" s="59"/>
      <c r="F6" s="59"/>
      <c r="G6" s="59"/>
      <c r="H6" s="59"/>
      <c r="I6" s="59"/>
      <c r="J6" s="60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4.5" customHeight="1">
      <c r="A7" s="274"/>
      <c r="B7" s="275"/>
      <c r="C7" s="275"/>
      <c r="D7" s="275"/>
      <c r="E7" s="275"/>
      <c r="F7" s="275"/>
      <c r="G7" s="275"/>
      <c r="H7" s="275"/>
      <c r="I7" s="275"/>
      <c r="J7" s="276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2.75" customHeight="1">
      <c r="A8" s="58"/>
      <c r="B8" s="59"/>
      <c r="C8" s="59"/>
      <c r="D8" s="59"/>
      <c r="E8" s="59"/>
      <c r="F8" s="59"/>
      <c r="G8" s="59"/>
      <c r="H8" s="59"/>
      <c r="I8" s="59"/>
      <c r="J8" s="60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2.75" customHeight="1">
      <c r="A9" s="58"/>
      <c r="B9" s="59"/>
      <c r="C9" s="59"/>
      <c r="D9" s="59"/>
      <c r="E9" s="59"/>
      <c r="F9" s="59"/>
      <c r="G9" s="59"/>
      <c r="H9" s="59"/>
      <c r="I9" s="59"/>
      <c r="J9" s="60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2.75" customHeight="1">
      <c r="A10" s="58"/>
      <c r="B10" s="59"/>
      <c r="C10" s="59"/>
      <c r="D10" s="59"/>
      <c r="E10" s="59"/>
      <c r="F10" s="59"/>
      <c r="G10" s="59"/>
      <c r="H10" s="59"/>
      <c r="I10" s="59"/>
      <c r="J10" s="60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2.75" customHeight="1">
      <c r="A11" s="58"/>
      <c r="B11" s="59"/>
      <c r="C11" s="59"/>
      <c r="D11" s="59"/>
      <c r="E11" s="59"/>
      <c r="F11" s="59"/>
      <c r="G11" s="59"/>
      <c r="H11" s="59"/>
      <c r="I11" s="59"/>
      <c r="J11" s="60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customHeight="1">
      <c r="A12" s="58"/>
      <c r="B12" s="59"/>
      <c r="C12" s="59"/>
      <c r="D12" s="59"/>
      <c r="E12" s="59"/>
      <c r="F12" s="59"/>
      <c r="G12" s="59"/>
      <c r="H12" s="59"/>
      <c r="I12" s="59"/>
      <c r="J12" s="60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customHeight="1">
      <c r="A13" s="58"/>
      <c r="B13" s="59"/>
      <c r="C13" s="59"/>
      <c r="D13" s="59"/>
      <c r="E13" s="59"/>
      <c r="F13" s="59"/>
      <c r="G13" s="59"/>
      <c r="H13" s="59"/>
      <c r="I13" s="59"/>
      <c r="J13" s="60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2.75" customHeight="1">
      <c r="A14" s="58"/>
      <c r="B14" s="59"/>
      <c r="C14" s="59"/>
      <c r="D14" s="59"/>
      <c r="E14" s="59"/>
      <c r="F14" s="59"/>
      <c r="G14" s="59"/>
      <c r="H14" s="59"/>
      <c r="I14" s="59"/>
      <c r="J14" s="60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2.75" customHeight="1">
      <c r="A15" s="58"/>
      <c r="B15" s="59"/>
      <c r="C15" s="59"/>
      <c r="D15" s="59"/>
      <c r="E15" s="59"/>
      <c r="F15" s="59"/>
      <c r="G15" s="59"/>
      <c r="H15" s="59"/>
      <c r="I15" s="59"/>
      <c r="J15" s="60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2.75" customHeight="1">
      <c r="A16" s="58"/>
      <c r="B16" s="59"/>
      <c r="C16" s="59"/>
      <c r="D16" s="59"/>
      <c r="E16" s="59"/>
      <c r="F16" s="59"/>
      <c r="G16" s="59"/>
      <c r="H16" s="59"/>
      <c r="I16" s="59"/>
      <c r="J16" s="60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58"/>
      <c r="B17" s="59"/>
      <c r="C17" s="59"/>
      <c r="D17" s="59"/>
      <c r="E17" s="59"/>
      <c r="F17" s="59"/>
      <c r="G17" s="59"/>
      <c r="H17" s="59"/>
      <c r="I17" s="59"/>
      <c r="J17" s="60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customHeight="1">
      <c r="A18" s="58"/>
      <c r="B18" s="59"/>
      <c r="C18" s="59"/>
      <c r="D18" s="59"/>
      <c r="E18" s="59"/>
      <c r="F18" s="59"/>
      <c r="G18" s="59"/>
      <c r="H18" s="59"/>
      <c r="I18" s="59"/>
      <c r="J18" s="60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2.75" customHeight="1">
      <c r="A19" s="58"/>
      <c r="B19" s="59"/>
      <c r="C19" s="59"/>
      <c r="D19" s="59"/>
      <c r="E19" s="59"/>
      <c r="F19" s="59"/>
      <c r="G19" s="59"/>
      <c r="H19" s="59"/>
      <c r="I19" s="59"/>
      <c r="J19" s="60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2.75" customHeight="1">
      <c r="A20" s="58"/>
      <c r="B20" s="59"/>
      <c r="C20" s="59"/>
      <c r="D20" s="59"/>
      <c r="E20" s="59"/>
      <c r="F20" s="59"/>
      <c r="G20" s="59"/>
      <c r="H20" s="59"/>
      <c r="I20" s="59"/>
      <c r="J20" s="60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2.75" customHeight="1">
      <c r="A21" s="277" t="s">
        <v>1016</v>
      </c>
      <c r="B21" s="279"/>
      <c r="C21" s="279"/>
      <c r="D21" s="279"/>
      <c r="E21" s="279"/>
      <c r="F21" s="279"/>
      <c r="G21" s="279"/>
      <c r="H21" s="279"/>
      <c r="I21" s="279"/>
      <c r="J21" s="280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2.75" customHeight="1">
      <c r="A22" s="281"/>
      <c r="B22" s="283"/>
      <c r="C22" s="283"/>
      <c r="D22" s="283"/>
      <c r="E22" s="283"/>
      <c r="F22" s="283"/>
      <c r="G22" s="283"/>
      <c r="H22" s="283"/>
      <c r="I22" s="283"/>
      <c r="J22" s="280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2.75" customHeight="1">
      <c r="A23" s="281"/>
      <c r="B23" s="283"/>
      <c r="C23" s="283"/>
      <c r="D23" s="283"/>
      <c r="E23" s="283"/>
      <c r="F23" s="283"/>
      <c r="G23" s="283"/>
      <c r="H23" s="283"/>
      <c r="I23" s="283"/>
      <c r="J23" s="280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2.75" customHeight="1">
      <c r="A24" s="281"/>
      <c r="B24" s="283"/>
      <c r="C24" s="283"/>
      <c r="D24" s="283"/>
      <c r="E24" s="283"/>
      <c r="F24" s="283"/>
      <c r="G24" s="283"/>
      <c r="H24" s="283"/>
      <c r="I24" s="283"/>
      <c r="J24" s="280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2.75" customHeight="1">
      <c r="A25" s="281"/>
      <c r="B25" s="279"/>
      <c r="C25" s="279"/>
      <c r="D25" s="279"/>
      <c r="E25" s="279"/>
      <c r="F25" s="279"/>
      <c r="G25" s="279"/>
      <c r="H25" s="279"/>
      <c r="I25" s="279"/>
      <c r="J25" s="280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2.75" customHeight="1">
      <c r="A26" s="284"/>
      <c r="B26" s="275"/>
      <c r="C26" s="275"/>
      <c r="D26" s="275"/>
      <c r="E26" s="275"/>
      <c r="F26" s="275"/>
      <c r="G26" s="275"/>
      <c r="H26" s="275"/>
      <c r="I26" s="275"/>
      <c r="J26" s="276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2.75" customHeight="1">
      <c r="A27" s="286"/>
      <c r="B27" s="275"/>
      <c r="C27" s="275"/>
      <c r="D27" s="275"/>
      <c r="E27" s="275"/>
      <c r="F27" s="275"/>
      <c r="G27" s="275"/>
      <c r="H27" s="275"/>
      <c r="I27" s="275"/>
      <c r="J27" s="276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2.75" customHeight="1">
      <c r="A28" s="58"/>
      <c r="B28" s="59"/>
      <c r="C28" s="59"/>
      <c r="D28" s="59"/>
      <c r="E28" s="59"/>
      <c r="F28" s="59"/>
      <c r="G28" s="59"/>
      <c r="H28" s="59"/>
      <c r="I28" s="59"/>
      <c r="J28" s="60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customHeight="1">
      <c r="A29" s="58"/>
      <c r="B29" s="59"/>
      <c r="C29" s="59"/>
      <c r="D29" s="59"/>
      <c r="E29" s="59"/>
      <c r="F29" s="59"/>
      <c r="G29" s="59"/>
      <c r="H29" s="59"/>
      <c r="I29" s="59"/>
      <c r="J29" s="60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customHeight="1">
      <c r="A30" s="58"/>
      <c r="B30" s="59"/>
      <c r="C30" s="59"/>
      <c r="D30" s="59"/>
      <c r="E30" s="59"/>
      <c r="F30" s="59"/>
      <c r="G30" s="59"/>
      <c r="H30" s="59"/>
      <c r="I30" s="59"/>
      <c r="J30" s="60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2.75" customHeight="1">
      <c r="A31" s="58"/>
      <c r="B31" s="59"/>
      <c r="C31" s="59"/>
      <c r="D31" s="59"/>
      <c r="E31" s="59"/>
      <c r="F31" s="59"/>
      <c r="G31" s="59"/>
      <c r="H31" s="59"/>
      <c r="I31" s="59"/>
      <c r="J31" s="60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customHeight="1">
      <c r="A32" s="58"/>
      <c r="B32" s="59"/>
      <c r="C32" s="59"/>
      <c r="D32" s="59"/>
      <c r="E32" s="59"/>
      <c r="F32" s="59"/>
      <c r="G32" s="59"/>
      <c r="H32" s="59"/>
      <c r="I32" s="59"/>
      <c r="J32" s="60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2.75" customHeight="1">
      <c r="A33" s="58"/>
      <c r="B33" s="59"/>
      <c r="C33" s="59"/>
      <c r="D33" s="59"/>
      <c r="E33" s="59"/>
      <c r="F33" s="59"/>
      <c r="G33" s="59"/>
      <c r="H33" s="59"/>
      <c r="I33" s="59"/>
      <c r="J33" s="60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2.75" customHeight="1">
      <c r="A34" s="58"/>
      <c r="B34" s="59"/>
      <c r="C34" s="59"/>
      <c r="D34" s="59"/>
      <c r="E34" s="59"/>
      <c r="F34" s="59"/>
      <c r="G34" s="59"/>
      <c r="H34" s="59"/>
      <c r="I34" s="59"/>
      <c r="J34" s="60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2.75" customHeight="1">
      <c r="A35" s="58"/>
      <c r="B35" s="59"/>
      <c r="C35" s="59"/>
      <c r="D35" s="59"/>
      <c r="E35" s="59"/>
      <c r="F35" s="59"/>
      <c r="G35" s="59"/>
      <c r="H35" s="59"/>
      <c r="I35" s="59"/>
      <c r="J35" s="60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2.75" customHeight="1">
      <c r="A36" s="441" t="s">
        <v>130</v>
      </c>
      <c r="B36" s="442"/>
      <c r="C36" s="442"/>
      <c r="D36" s="442"/>
      <c r="E36" s="442"/>
      <c r="F36" s="442"/>
      <c r="G36" s="442"/>
      <c r="H36" s="442"/>
      <c r="I36" s="442"/>
      <c r="J36" s="443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2.75" customHeight="1">
      <c r="A37" s="444"/>
      <c r="B37" s="442"/>
      <c r="C37" s="442"/>
      <c r="D37" s="442"/>
      <c r="E37" s="442"/>
      <c r="F37" s="442"/>
      <c r="G37" s="442"/>
      <c r="H37" s="442"/>
      <c r="I37" s="442"/>
      <c r="J37" s="443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2.75" customHeight="1">
      <c r="A38" s="287" t="s">
        <v>247</v>
      </c>
      <c r="B38" s="288"/>
      <c r="C38" s="288"/>
      <c r="D38" s="288"/>
      <c r="E38" s="288"/>
      <c r="F38" s="288"/>
      <c r="G38" s="288"/>
      <c r="H38" s="288"/>
      <c r="I38" s="288"/>
      <c r="J38" s="289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2.75" customHeight="1">
      <c r="A39" s="290"/>
      <c r="B39" s="288"/>
      <c r="C39" s="288"/>
      <c r="D39" s="288"/>
      <c r="E39" s="288"/>
      <c r="F39" s="288"/>
      <c r="G39" s="288"/>
      <c r="H39" s="288"/>
      <c r="I39" s="288"/>
      <c r="J39" s="289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2.75" customHeight="1">
      <c r="A40" s="58"/>
      <c r="B40" s="59"/>
      <c r="C40" s="59"/>
      <c r="D40" s="59"/>
      <c r="E40" s="59"/>
      <c r="F40" s="59"/>
      <c r="G40" s="59"/>
      <c r="H40" s="59"/>
      <c r="I40" s="59"/>
      <c r="J40" s="60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2.75" customHeight="1">
      <c r="A41" s="58"/>
      <c r="B41" s="59"/>
      <c r="C41" s="59"/>
      <c r="D41" s="59"/>
      <c r="E41" s="59"/>
      <c r="F41" s="59"/>
      <c r="G41" s="59"/>
      <c r="H41" s="59"/>
      <c r="I41" s="59"/>
      <c r="J41" s="60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2.75" customHeight="1">
      <c r="A42" s="58"/>
      <c r="B42" s="59"/>
      <c r="C42" s="59"/>
      <c r="D42" s="59"/>
      <c r="E42" s="59"/>
      <c r="F42" s="59"/>
      <c r="G42" s="59"/>
      <c r="H42" s="59"/>
      <c r="I42" s="59"/>
      <c r="J42" s="60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2.75" customHeight="1">
      <c r="A43" s="58"/>
      <c r="B43" s="59"/>
      <c r="C43" s="59"/>
      <c r="D43" s="59"/>
      <c r="E43" s="59"/>
      <c r="F43" s="59"/>
      <c r="G43" s="59"/>
      <c r="H43" s="59"/>
      <c r="I43" s="59"/>
      <c r="J43" s="60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2.75" customHeight="1">
      <c r="A44" s="58"/>
      <c r="B44" s="59"/>
      <c r="C44" s="59"/>
      <c r="D44" s="59"/>
      <c r="E44" s="59"/>
      <c r="F44" s="59"/>
      <c r="G44" s="59"/>
      <c r="H44" s="59"/>
      <c r="I44" s="59"/>
      <c r="J44" s="60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2.75" customHeight="1">
      <c r="A45" s="58"/>
      <c r="B45" s="59"/>
      <c r="C45" s="59"/>
      <c r="D45" s="59"/>
      <c r="E45" s="59"/>
      <c r="F45" s="59"/>
      <c r="G45" s="59"/>
      <c r="H45" s="59"/>
      <c r="I45" s="59"/>
      <c r="J45" s="60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2.75" customHeight="1">
      <c r="A46" s="58"/>
      <c r="B46" s="59"/>
      <c r="C46" s="59"/>
      <c r="D46" s="59"/>
      <c r="E46" s="59"/>
      <c r="F46" s="59"/>
      <c r="G46" s="59"/>
      <c r="H46" s="59"/>
      <c r="I46" s="59"/>
      <c r="J46" s="60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2.75" customHeight="1">
      <c r="A47" s="58"/>
      <c r="B47" s="59"/>
      <c r="C47" s="59"/>
      <c r="D47" s="59"/>
      <c r="E47" s="59"/>
      <c r="F47" s="59"/>
      <c r="G47" s="59"/>
      <c r="H47" s="59"/>
      <c r="I47" s="59"/>
      <c r="J47" s="60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2.75" customHeight="1">
      <c r="A48" s="58"/>
      <c r="B48" s="59"/>
      <c r="C48" s="59"/>
      <c r="D48" s="59"/>
      <c r="E48" s="59"/>
      <c r="F48" s="59"/>
      <c r="G48" s="59"/>
      <c r="H48" s="59"/>
      <c r="I48" s="59"/>
      <c r="J48" s="60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2.75" customHeight="1">
      <c r="A49" s="58"/>
      <c r="B49" s="59"/>
      <c r="C49" s="59"/>
      <c r="D49" s="59"/>
      <c r="E49" s="59"/>
      <c r="F49" s="59"/>
      <c r="G49" s="59"/>
      <c r="H49" s="59"/>
      <c r="I49" s="59"/>
      <c r="J49" s="60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2.75" customHeight="1">
      <c r="A50" s="58"/>
      <c r="B50" s="59"/>
      <c r="C50" s="59"/>
      <c r="D50" s="59"/>
      <c r="E50" s="59"/>
      <c r="F50" s="59"/>
      <c r="G50" s="59"/>
      <c r="H50" s="59"/>
      <c r="I50" s="59"/>
      <c r="J50" s="60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2.75" customHeight="1">
      <c r="A51" s="58"/>
      <c r="B51" s="59"/>
      <c r="C51" s="59"/>
      <c r="D51" s="59"/>
      <c r="E51" s="59"/>
      <c r="F51" s="59"/>
      <c r="G51" s="59"/>
      <c r="H51" s="59"/>
      <c r="I51" s="59"/>
      <c r="J51" s="60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2.75" customHeight="1">
      <c r="A52" s="58"/>
      <c r="B52" s="59"/>
      <c r="C52" s="59"/>
      <c r="D52" s="59"/>
      <c r="E52" s="59"/>
      <c r="F52" s="59"/>
      <c r="G52" s="59"/>
      <c r="H52" s="59"/>
      <c r="I52" s="59"/>
      <c r="J52" s="60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2.75" customHeight="1">
      <c r="A53" s="58"/>
      <c r="B53" s="59"/>
      <c r="C53" s="59"/>
      <c r="D53" s="59"/>
      <c r="E53" s="59"/>
      <c r="F53" s="59"/>
      <c r="G53" s="59"/>
      <c r="H53" s="59"/>
      <c r="I53" s="59"/>
      <c r="J53" s="60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2.75" customHeight="1">
      <c r="A54" s="58"/>
      <c r="B54" s="59"/>
      <c r="C54" s="59"/>
      <c r="D54" s="59"/>
      <c r="E54" s="59"/>
      <c r="F54" s="59"/>
      <c r="G54" s="59"/>
      <c r="H54" s="59"/>
      <c r="I54" s="59"/>
      <c r="J54" s="60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2.75" customHeight="1">
      <c r="A55" s="58"/>
      <c r="B55" s="59"/>
      <c r="C55" s="59"/>
      <c r="D55" s="59"/>
      <c r="E55" s="59"/>
      <c r="F55" s="59"/>
      <c r="G55" s="59"/>
      <c r="H55" s="59"/>
      <c r="I55" s="59"/>
      <c r="J55" s="60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customHeight="1">
      <c r="A56" s="58"/>
      <c r="B56" s="59"/>
      <c r="C56" s="59"/>
      <c r="D56" s="59"/>
      <c r="E56" s="59"/>
      <c r="F56" s="59"/>
      <c r="G56" s="59"/>
      <c r="H56" s="59"/>
      <c r="I56" s="59"/>
      <c r="J56" s="60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customHeight="1">
      <c r="A57" s="58"/>
      <c r="B57" s="59"/>
      <c r="C57" s="59"/>
      <c r="D57" s="59"/>
      <c r="E57" s="59"/>
      <c r="F57" s="59"/>
      <c r="G57" s="59"/>
      <c r="H57" s="59"/>
      <c r="I57" s="59"/>
      <c r="J57" s="60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2.75" customHeight="1">
      <c r="A58" s="58"/>
      <c r="B58" s="59"/>
      <c r="C58" s="59"/>
      <c r="D58" s="59"/>
      <c r="E58" s="59"/>
      <c r="F58" s="59"/>
      <c r="G58" s="59"/>
      <c r="H58" s="59"/>
      <c r="I58" s="59"/>
      <c r="J58" s="60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3.5" customHeight="1" thickBot="1">
      <c r="A59" s="61"/>
      <c r="B59" s="62"/>
      <c r="C59" s="62"/>
      <c r="D59" s="62"/>
      <c r="E59" s="62"/>
      <c r="F59" s="62"/>
      <c r="G59" s="62"/>
      <c r="H59" s="62"/>
      <c r="I59" s="62"/>
      <c r="J59" s="63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2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2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2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2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2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2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2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2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2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2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2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2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2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2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2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2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2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2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2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2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2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2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2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2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customHeight="1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customHeight="1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customHeight="1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customHeight="1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customHeight="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customHeight="1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customHeight="1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customHeight="1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customHeight="1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customHeight="1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customHeight="1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customHeight="1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customHeight="1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customHeight="1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customHeight="1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customHeight="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customHeight="1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customHeight="1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customHeight="1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customHeight="1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customHeight="1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customHeight="1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customHeight="1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customHeight="1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customHeight="1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customHeight="1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customHeight="1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customHeight="1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customHeight="1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customHeight="1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customHeight="1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customHeight="1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customHeight="1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customHeight="1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customHeight="1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customHeight="1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customHeight="1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customHeight="1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customHeight="1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customHeight="1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customHeight="1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customHeight="1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customHeight="1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customHeight="1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customHeight="1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customHeight="1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customHeight="1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customHeight="1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customHeight="1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customHeight="1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customHeight="1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customHeight="1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customHeight="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customHeight="1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customHeight="1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customHeight="1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customHeight="1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customHeight="1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customHeight="1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customHeight="1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customHeight="1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customHeight="1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customHeight="1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customHeight="1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customHeight="1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customHeight="1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customHeight="1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customHeight="1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customHeight="1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customHeight="1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customHeight="1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customHeight="1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customHeight="1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customHeight="1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customHeight="1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customHeight="1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customHeight="1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customHeight="1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customHeight="1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customHeight="1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customHeight="1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customHeight="1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customHeight="1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customHeight="1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customHeight="1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customHeight="1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customHeight="1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customHeight="1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customHeight="1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customHeight="1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customHeight="1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customHeight="1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customHeight="1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customHeight="1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customHeight="1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customHeight="1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customHeight="1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customHeight="1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customHeight="1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customHeight="1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customHeight="1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customHeight="1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customHeight="1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customHeight="1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customHeight="1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customHeight="1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customHeight="1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customHeight="1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customHeight="1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customHeight="1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customHeight="1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customHeight="1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customHeight="1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customHeight="1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customHeight="1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customHeight="1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customHeight="1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customHeight="1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customHeight="1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customHeight="1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customHeight="1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customHeight="1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customHeight="1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customHeight="1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customHeight="1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customHeight="1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customHeight="1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customHeight="1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customHeight="1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customHeight="1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customHeight="1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customHeight="1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customHeight="1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customHeight="1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customHeight="1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customHeight="1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customHeight="1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customHeight="1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customHeight="1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customHeight="1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customHeight="1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customHeight="1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customHeight="1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customHeight="1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customHeight="1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customHeight="1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customHeight="1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customHeight="1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customHeight="1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customHeight="1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customHeight="1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customHeight="1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customHeight="1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customHeight="1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customHeight="1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customHeight="1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customHeight="1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customHeight="1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customHeight="1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customHeight="1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customHeight="1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customHeight="1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customHeight="1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customHeight="1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customHeight="1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customHeight="1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customHeight="1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customHeight="1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customHeight="1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customHeight="1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customHeight="1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customHeight="1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customHeight="1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customHeight="1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customHeight="1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customHeight="1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customHeight="1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customHeight="1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customHeight="1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customHeight="1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customHeight="1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customHeight="1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customHeight="1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customHeight="1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customHeight="1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customHeight="1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customHeight="1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customHeight="1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customHeight="1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customHeight="1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customHeight="1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customHeight="1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customHeight="1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customHeight="1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customHeight="1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customHeight="1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customHeight="1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customHeight="1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customHeight="1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customHeight="1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customHeight="1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customHeight="1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customHeight="1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customHeight="1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customHeight="1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customHeight="1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customHeight="1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customHeight="1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customHeight="1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customHeight="1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customHeight="1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customHeight="1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customHeight="1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customHeight="1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customHeight="1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customHeight="1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customHeight="1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customHeight="1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customHeight="1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customHeight="1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customHeight="1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customHeight="1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customHeight="1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customHeight="1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customHeight="1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customHeight="1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customHeight="1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customHeight="1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customHeight="1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customHeight="1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customHeight="1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customHeight="1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customHeight="1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customHeight="1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customHeight="1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customHeight="1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customHeight="1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customHeight="1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customHeight="1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customHeight="1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customHeight="1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customHeight="1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customHeight="1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customHeight="1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customHeight="1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customHeight="1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customHeight="1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customHeight="1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customHeight="1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customHeight="1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customHeight="1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customHeight="1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customHeight="1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customHeight="1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customHeight="1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customHeight="1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customHeight="1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customHeight="1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customHeight="1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customHeight="1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customHeight="1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customHeight="1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customHeight="1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customHeight="1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customHeight="1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customHeight="1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customHeight="1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customHeight="1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customHeight="1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customHeight="1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customHeight="1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customHeight="1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customHeight="1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customHeight="1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customHeight="1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customHeight="1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customHeight="1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customHeight="1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customHeight="1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customHeight="1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customHeight="1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customHeight="1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customHeight="1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customHeight="1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customHeight="1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customHeight="1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customHeight="1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customHeight="1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customHeight="1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customHeight="1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customHeight="1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customHeight="1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customHeight="1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customHeight="1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customHeight="1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customHeight="1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customHeight="1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customHeight="1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customHeight="1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customHeight="1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customHeight="1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customHeight="1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customHeight="1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customHeight="1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customHeight="1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customHeight="1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customHeight="1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customHeight="1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customHeight="1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customHeight="1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customHeight="1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customHeight="1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customHeight="1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customHeight="1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customHeight="1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customHeight="1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customHeight="1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customHeight="1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customHeight="1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customHeight="1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customHeight="1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customHeight="1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customHeight="1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customHeight="1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customHeight="1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customHeight="1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customHeight="1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customHeight="1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customHeight="1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customHeight="1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customHeight="1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customHeight="1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customHeight="1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customHeight="1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customHeight="1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customHeight="1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customHeight="1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customHeight="1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customHeight="1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customHeight="1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customHeight="1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customHeight="1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customHeight="1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customHeight="1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customHeight="1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customHeight="1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customHeight="1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customHeight="1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customHeight="1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customHeight="1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customHeight="1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customHeight="1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customHeight="1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customHeight="1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customHeight="1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customHeight="1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customHeight="1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customHeight="1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customHeight="1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customHeight="1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customHeight="1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customHeight="1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customHeight="1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customHeight="1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customHeight="1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customHeight="1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customHeight="1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customHeight="1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customHeight="1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customHeight="1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customHeight="1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customHeight="1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customHeight="1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customHeight="1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customHeight="1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customHeight="1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customHeight="1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customHeight="1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customHeight="1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customHeight="1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customHeight="1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customHeight="1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customHeight="1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customHeight="1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customHeight="1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customHeight="1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customHeight="1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customHeight="1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customHeight="1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customHeight="1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customHeight="1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customHeight="1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customHeight="1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customHeight="1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customHeight="1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customHeight="1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customHeight="1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customHeight="1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customHeight="1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customHeight="1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customHeight="1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customHeight="1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customHeight="1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customHeight="1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customHeight="1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customHeight="1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customHeight="1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customHeight="1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customHeight="1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customHeight="1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customHeight="1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customHeight="1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customHeight="1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customHeight="1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customHeight="1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customHeight="1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customHeight="1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customHeight="1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customHeight="1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customHeight="1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customHeight="1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customHeight="1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customHeight="1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customHeight="1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customHeight="1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customHeight="1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customHeight="1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customHeight="1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customHeight="1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customHeight="1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customHeight="1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customHeight="1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customHeight="1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customHeight="1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customHeight="1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customHeight="1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customHeight="1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customHeight="1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customHeight="1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customHeight="1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customHeight="1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customHeight="1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customHeight="1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customHeight="1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customHeight="1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customHeight="1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customHeight="1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customHeight="1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customHeight="1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customHeight="1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customHeight="1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customHeight="1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customHeight="1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customHeight="1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customHeight="1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customHeight="1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customHeight="1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customHeight="1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customHeight="1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customHeight="1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customHeight="1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customHeight="1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customHeight="1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customHeight="1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customHeight="1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customHeight="1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customHeight="1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customHeight="1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customHeight="1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customHeight="1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customHeight="1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customHeight="1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customHeight="1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customHeight="1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customHeight="1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customHeight="1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customHeight="1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customHeight="1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customHeight="1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customHeight="1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customHeight="1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customHeight="1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customHeight="1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customHeight="1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customHeight="1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customHeight="1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customHeight="1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customHeight="1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customHeight="1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customHeight="1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customHeight="1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customHeight="1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customHeight="1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customHeight="1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customHeight="1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customHeight="1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customHeight="1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customHeight="1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customHeight="1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customHeight="1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customHeight="1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customHeight="1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customHeight="1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customHeight="1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customHeight="1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customHeight="1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customHeight="1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customHeight="1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customHeight="1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customHeight="1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customHeight="1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customHeight="1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customHeight="1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customHeight="1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customHeight="1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customHeight="1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customHeight="1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customHeight="1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customHeight="1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customHeight="1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customHeight="1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customHeight="1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customHeight="1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customHeight="1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customHeight="1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customHeight="1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customHeight="1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customHeight="1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customHeight="1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customHeight="1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customHeight="1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customHeight="1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customHeight="1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customHeight="1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customHeight="1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customHeight="1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customHeight="1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customHeight="1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customHeight="1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customHeight="1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customHeight="1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customHeight="1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customHeight="1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customHeight="1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customHeight="1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customHeight="1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customHeight="1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customHeight="1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customHeight="1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customHeight="1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customHeight="1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customHeight="1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customHeight="1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customHeight="1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customHeight="1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customHeight="1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customHeight="1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customHeight="1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customHeight="1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customHeight="1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customHeight="1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customHeight="1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customHeight="1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customHeight="1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customHeight="1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customHeight="1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customHeight="1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customHeight="1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customHeight="1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customHeight="1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customHeight="1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customHeight="1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customHeight="1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customHeight="1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customHeight="1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customHeight="1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customHeight="1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customHeight="1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customHeight="1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customHeight="1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customHeight="1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customHeight="1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customHeight="1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customHeight="1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customHeight="1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customHeight="1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customHeight="1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customHeight="1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customHeight="1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customHeight="1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customHeight="1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customHeight="1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customHeight="1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customHeight="1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customHeight="1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customHeight="1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customHeight="1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customHeight="1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customHeight="1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customHeight="1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customHeight="1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customHeight="1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customHeight="1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customHeight="1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customHeight="1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customHeight="1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customHeight="1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customHeight="1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customHeight="1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customHeight="1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customHeight="1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customHeight="1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customHeight="1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customHeight="1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customHeight="1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customHeight="1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customHeight="1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customHeight="1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customHeight="1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customHeight="1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customHeight="1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customHeight="1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customHeight="1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customHeight="1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customHeight="1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customHeight="1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customHeight="1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customHeight="1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customHeight="1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customHeight="1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customHeight="1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customHeight="1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customHeight="1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customHeight="1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customHeight="1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customHeight="1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customHeight="1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customHeight="1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customHeight="1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customHeight="1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customHeight="1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customHeight="1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customHeight="1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customHeight="1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customHeight="1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customHeight="1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customHeight="1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customHeight="1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customHeight="1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customHeight="1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customHeight="1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customHeight="1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customHeight="1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customHeight="1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customHeight="1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customHeight="1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customHeight="1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customHeight="1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customHeight="1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customHeight="1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customHeight="1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customHeight="1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customHeight="1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customHeight="1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customHeight="1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customHeight="1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customHeight="1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customHeight="1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customHeight="1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customHeight="1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customHeight="1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customHeight="1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customHeight="1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customHeight="1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customHeight="1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customHeight="1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customHeight="1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customHeight="1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customHeight="1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customHeight="1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customHeight="1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customHeight="1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customHeight="1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customHeight="1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customHeight="1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customHeight="1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customHeight="1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customHeight="1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customHeight="1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customHeight="1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customHeight="1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customHeight="1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customHeight="1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customHeight="1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customHeight="1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customHeight="1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customHeight="1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5">
    <mergeCell ref="A7:J7"/>
    <mergeCell ref="A21:J25"/>
    <mergeCell ref="A26:J27"/>
    <mergeCell ref="A36:J37"/>
    <mergeCell ref="A38:J3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995"/>
  <sheetViews>
    <sheetView showGridLines="0" workbookViewId="0">
      <selection activeCell="A70" sqref="A70:F70"/>
    </sheetView>
  </sheetViews>
  <sheetFormatPr defaultColWidth="15.140625" defaultRowHeight="15" customHeight="1"/>
  <cols>
    <col min="1" max="1" width="13.7109375" style="16" customWidth="1"/>
    <col min="2" max="2" width="9.42578125" style="16" customWidth="1"/>
    <col min="3" max="3" width="29.42578125" style="16" customWidth="1"/>
    <col min="4" max="4" width="26.85546875" style="16" customWidth="1"/>
    <col min="5" max="5" width="14.28515625" style="16" bestFit="1" customWidth="1"/>
    <col min="6" max="6" width="13.7109375" style="16" customWidth="1"/>
    <col min="7" max="14" width="8" style="16" customWidth="1"/>
    <col min="15" max="25" width="7" style="16" customWidth="1"/>
    <col min="26" max="16384" width="15.140625" style="16"/>
  </cols>
  <sheetData>
    <row r="1" spans="1:25" ht="19.5" customHeight="1">
      <c r="A1" s="480" t="s">
        <v>130</v>
      </c>
      <c r="B1" s="481"/>
      <c r="C1" s="481"/>
      <c r="D1" s="481"/>
      <c r="E1" s="481"/>
      <c r="F1" s="482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12.75" customHeight="1">
      <c r="A2" s="17" t="s">
        <v>131</v>
      </c>
      <c r="B2" s="18"/>
      <c r="C2" s="18"/>
      <c r="D2" s="18"/>
      <c r="E2" s="483"/>
      <c r="F2" s="48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2.75" customHeight="1">
      <c r="A3" s="485" t="s">
        <v>1016</v>
      </c>
      <c r="B3" s="486"/>
      <c r="C3" s="486"/>
      <c r="D3" s="486"/>
      <c r="E3" s="486"/>
      <c r="F3" s="19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44.25" customHeight="1">
      <c r="A4" s="487"/>
      <c r="B4" s="488"/>
      <c r="C4" s="488"/>
      <c r="D4" s="488"/>
      <c r="E4" s="488"/>
      <c r="F4" s="2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2.75" customHeight="1">
      <c r="A5" s="489" t="s">
        <v>1017</v>
      </c>
      <c r="B5" s="490"/>
      <c r="C5" s="490"/>
      <c r="D5" s="490"/>
      <c r="E5" s="490"/>
      <c r="F5" s="491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2.75" customHeight="1">
      <c r="A6" s="489"/>
      <c r="B6" s="490"/>
      <c r="C6" s="490"/>
      <c r="D6" s="490"/>
      <c r="E6" s="490"/>
      <c r="F6" s="491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5" customHeight="1">
      <c r="A7" s="492" t="s">
        <v>1018</v>
      </c>
      <c r="B7" s="492"/>
      <c r="C7" s="492"/>
      <c r="D7" s="492"/>
      <c r="E7" s="492"/>
      <c r="F7" s="492"/>
      <c r="G7" s="15"/>
      <c r="H7" s="21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2.75" customHeight="1">
      <c r="A8" s="492" t="s">
        <v>249</v>
      </c>
      <c r="B8" s="492"/>
      <c r="C8" s="492"/>
      <c r="D8" s="492"/>
      <c r="E8" s="492"/>
      <c r="F8" s="492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2.75" customHeight="1">
      <c r="A9" s="492"/>
      <c r="B9" s="493"/>
      <c r="C9" s="493"/>
      <c r="D9" s="493"/>
      <c r="E9" s="493"/>
      <c r="F9" s="493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2.75" customHeight="1">
      <c r="A10" s="494" t="s">
        <v>132</v>
      </c>
      <c r="B10" s="495"/>
      <c r="C10" s="495"/>
      <c r="D10" s="495"/>
      <c r="E10" s="495"/>
      <c r="F10" s="496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2.75" customHeight="1">
      <c r="A11" s="22" t="s">
        <v>133</v>
      </c>
      <c r="B11" s="23" t="s">
        <v>134</v>
      </c>
      <c r="C11" s="24"/>
      <c r="D11" s="23"/>
      <c r="E11" s="25"/>
      <c r="F11" s="26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5" customHeight="1">
      <c r="A12" s="27"/>
      <c r="B12" s="28"/>
      <c r="C12" s="21"/>
      <c r="D12" s="21"/>
      <c r="E12" s="29"/>
      <c r="F12" s="30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2.75" customHeight="1">
      <c r="A13" s="27"/>
      <c r="B13" s="28"/>
      <c r="C13" s="29"/>
      <c r="D13" s="29"/>
      <c r="E13" s="29"/>
      <c r="F13" s="30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2.75" customHeight="1">
      <c r="A14" s="27"/>
      <c r="B14" s="28"/>
      <c r="C14" s="29"/>
      <c r="D14" s="29"/>
      <c r="E14" s="29"/>
      <c r="F14" s="30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" customHeight="1">
      <c r="A15" s="31"/>
      <c r="B15" s="32"/>
      <c r="C15" s="33"/>
      <c r="D15" s="21"/>
      <c r="E15" s="33"/>
      <c r="F15" s="34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2.75" customHeight="1">
      <c r="A16" s="22" t="s">
        <v>135</v>
      </c>
      <c r="B16" s="35"/>
      <c r="C16" s="23" t="s">
        <v>136</v>
      </c>
      <c r="D16" s="23"/>
      <c r="E16" s="25"/>
      <c r="F16" s="26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3.5" customHeight="1" thickBot="1">
      <c r="A17" s="27"/>
      <c r="B17" s="28"/>
      <c r="C17" s="29"/>
      <c r="D17" s="29"/>
      <c r="E17" s="29"/>
      <c r="F17" s="30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.75" customHeight="1" thickBot="1">
      <c r="A18" s="27"/>
      <c r="B18" s="476" t="s">
        <v>0</v>
      </c>
      <c r="C18" s="477"/>
      <c r="D18" s="36" t="s">
        <v>137</v>
      </c>
      <c r="E18" s="36" t="s">
        <v>138</v>
      </c>
      <c r="F18" s="30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2.75" customHeight="1">
      <c r="A19" s="27"/>
      <c r="B19" s="463" t="s">
        <v>139</v>
      </c>
      <c r="C19" s="464"/>
      <c r="D19" s="37">
        <v>6.1600000000000002E-2</v>
      </c>
      <c r="E19" s="38">
        <f>D19</f>
        <v>6.1600000000000002E-2</v>
      </c>
      <c r="F19" s="30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2.75" customHeight="1">
      <c r="A20" s="27"/>
      <c r="B20" s="465" t="s">
        <v>140</v>
      </c>
      <c r="C20" s="466"/>
      <c r="D20" s="39"/>
      <c r="E20" s="40">
        <f>SUM(D21:D25)</f>
        <v>5.3600000000000002E-2</v>
      </c>
      <c r="F20" s="30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2.75" customHeight="1">
      <c r="A21" s="27"/>
      <c r="B21" s="467" t="s">
        <v>141</v>
      </c>
      <c r="C21" s="466"/>
      <c r="D21" s="41">
        <v>0.03</v>
      </c>
      <c r="E21" s="468"/>
      <c r="F21" s="30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2.75" customHeight="1">
      <c r="A22" s="27"/>
      <c r="B22" s="467" t="s">
        <v>142</v>
      </c>
      <c r="C22" s="466"/>
      <c r="D22" s="41">
        <v>6.0000000000000001E-3</v>
      </c>
      <c r="E22" s="469"/>
      <c r="F22" s="30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2.75" customHeight="1">
      <c r="A23" s="27"/>
      <c r="B23" s="467" t="s">
        <v>143</v>
      </c>
      <c r="C23" s="466"/>
      <c r="D23" s="41">
        <v>9.7000000000000003E-3</v>
      </c>
      <c r="E23" s="469"/>
      <c r="F23" s="30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2.75" customHeight="1">
      <c r="A24" s="27"/>
      <c r="B24" s="467" t="s">
        <v>144</v>
      </c>
      <c r="C24" s="466"/>
      <c r="D24" s="41">
        <v>2E-3</v>
      </c>
      <c r="E24" s="469"/>
      <c r="F24" s="3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2.75" customHeight="1">
      <c r="A25" s="27"/>
      <c r="B25" s="467" t="s">
        <v>145</v>
      </c>
      <c r="C25" s="466"/>
      <c r="D25" s="41">
        <v>5.8999999999999999E-3</v>
      </c>
      <c r="E25" s="470"/>
      <c r="F25" s="30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2.75" customHeight="1">
      <c r="A26" s="27"/>
      <c r="B26" s="465" t="s">
        <v>146</v>
      </c>
      <c r="C26" s="466"/>
      <c r="D26" s="39"/>
      <c r="E26" s="40">
        <f>SUM(D27:D30)</f>
        <v>0.1115</v>
      </c>
      <c r="F26" s="30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2.75" customHeight="1">
      <c r="A27" s="27"/>
      <c r="B27" s="471" t="s">
        <v>147</v>
      </c>
      <c r="C27" s="42" t="s">
        <v>148</v>
      </c>
      <c r="D27" s="41">
        <v>0.03</v>
      </c>
      <c r="E27" s="468"/>
      <c r="F27" s="30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2.75" customHeight="1">
      <c r="A28" s="27"/>
      <c r="B28" s="472"/>
      <c r="C28" s="42" t="s">
        <v>149</v>
      </c>
      <c r="D28" s="41">
        <v>6.4999999999999997E-3</v>
      </c>
      <c r="E28" s="469"/>
      <c r="F28" s="30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2.75" customHeight="1">
      <c r="A29" s="27"/>
      <c r="B29" s="472"/>
      <c r="C29" s="42" t="s">
        <v>150</v>
      </c>
      <c r="D29" s="41">
        <v>0.03</v>
      </c>
      <c r="E29" s="469"/>
      <c r="F29" s="30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3.5" customHeight="1" thickBot="1">
      <c r="A30" s="27"/>
      <c r="B30" s="472"/>
      <c r="C30" s="43" t="s">
        <v>151</v>
      </c>
      <c r="D30" s="44">
        <v>4.4999999999999998E-2</v>
      </c>
      <c r="E30" s="469"/>
      <c r="F30" s="30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3.5" customHeight="1" thickBot="1">
      <c r="A31" s="27"/>
      <c r="B31" s="473" t="s">
        <v>152</v>
      </c>
      <c r="C31" s="474"/>
      <c r="D31" s="475"/>
      <c r="E31" s="45">
        <f>(((1+(D21+D22+D23+D24))*(1+D25)*(1+D19))/(1-E26))-1</f>
        <v>0.25920149250197011</v>
      </c>
      <c r="F31" s="30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2.75" customHeight="1">
      <c r="A32" s="31"/>
      <c r="B32" s="32"/>
      <c r="C32" s="33"/>
      <c r="D32" s="33"/>
      <c r="E32" s="33"/>
      <c r="F32" s="34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2.75" customHeight="1">
      <c r="A33" s="478" t="s">
        <v>153</v>
      </c>
      <c r="B33" s="479"/>
      <c r="C33" s="479"/>
      <c r="D33" s="479"/>
      <c r="E33" s="479"/>
      <c r="F33" s="466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2.75" customHeight="1">
      <c r="A34" s="22" t="s">
        <v>133</v>
      </c>
      <c r="B34" s="23" t="s">
        <v>134</v>
      </c>
      <c r="C34" s="24"/>
      <c r="D34" s="23"/>
      <c r="E34" s="25"/>
      <c r="F34" s="26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5" customHeight="1">
      <c r="A35" s="27"/>
      <c r="B35" s="28"/>
      <c r="C35" s="21"/>
      <c r="D35" s="21"/>
      <c r="E35" s="29"/>
      <c r="F35" s="30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5" customHeight="1">
      <c r="A36" s="27"/>
      <c r="B36" s="28"/>
      <c r="C36" s="29"/>
      <c r="D36" s="21"/>
      <c r="E36" s="29"/>
      <c r="F36" s="30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2.75" customHeight="1">
      <c r="A37" s="27"/>
      <c r="B37" s="28"/>
      <c r="C37" s="29"/>
      <c r="D37" s="29"/>
      <c r="E37" s="2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2.75" customHeight="1">
      <c r="A38" s="31"/>
      <c r="B38" s="32"/>
      <c r="C38" s="33"/>
      <c r="D38" s="33"/>
      <c r="E38" s="33"/>
      <c r="F38" s="34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2.75" customHeight="1">
      <c r="A39" s="22" t="s">
        <v>135</v>
      </c>
      <c r="B39" s="35"/>
      <c r="C39" s="23" t="s">
        <v>136</v>
      </c>
      <c r="D39" s="23"/>
      <c r="E39" s="25"/>
      <c r="F39" s="26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3.5" customHeight="1" thickBot="1">
      <c r="A40" s="27"/>
      <c r="B40" s="28"/>
      <c r="C40" s="29"/>
      <c r="D40" s="29"/>
      <c r="E40" s="29"/>
      <c r="F40" s="30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5.75" customHeight="1" thickBot="1">
      <c r="A41" s="27"/>
      <c r="B41" s="476" t="s">
        <v>0</v>
      </c>
      <c r="C41" s="477"/>
      <c r="D41" s="36" t="s">
        <v>137</v>
      </c>
      <c r="E41" s="36" t="s">
        <v>138</v>
      </c>
      <c r="F41" s="30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2.75" customHeight="1">
      <c r="A42" s="27"/>
      <c r="B42" s="463" t="s">
        <v>139</v>
      </c>
      <c r="C42" s="464"/>
      <c r="D42" s="37">
        <v>0.04</v>
      </c>
      <c r="E42" s="38">
        <f>D42</f>
        <v>0.04</v>
      </c>
      <c r="F42" s="30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2.75" customHeight="1">
      <c r="A43" s="27"/>
      <c r="B43" s="465" t="s">
        <v>140</v>
      </c>
      <c r="C43" s="466"/>
      <c r="D43" s="39"/>
      <c r="E43" s="40">
        <f>SUM(D44:D48)</f>
        <v>4.7E-2</v>
      </c>
      <c r="F43" s="30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2.75" customHeight="1">
      <c r="A44" s="27"/>
      <c r="B44" s="467" t="s">
        <v>141</v>
      </c>
      <c r="C44" s="466"/>
      <c r="D44" s="41">
        <v>0.03</v>
      </c>
      <c r="E44" s="468"/>
      <c r="F44" s="30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2.75" customHeight="1">
      <c r="A45" s="27"/>
      <c r="B45" s="467" t="s">
        <v>142</v>
      </c>
      <c r="C45" s="466"/>
      <c r="D45" s="41">
        <v>4.0000000000000001E-3</v>
      </c>
      <c r="E45" s="469"/>
      <c r="F45" s="30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2.75" customHeight="1">
      <c r="A46" s="27"/>
      <c r="B46" s="467" t="s">
        <v>143</v>
      </c>
      <c r="C46" s="466"/>
      <c r="D46" s="41">
        <v>5.0000000000000001E-3</v>
      </c>
      <c r="E46" s="469"/>
      <c r="F46" s="30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2.75" customHeight="1">
      <c r="A47" s="27"/>
      <c r="B47" s="467" t="s">
        <v>144</v>
      </c>
      <c r="C47" s="466"/>
      <c r="D47" s="41">
        <v>2E-3</v>
      </c>
      <c r="E47" s="469"/>
      <c r="F47" s="30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2.75" customHeight="1">
      <c r="A48" s="27"/>
      <c r="B48" s="467" t="s">
        <v>145</v>
      </c>
      <c r="C48" s="466"/>
      <c r="D48" s="41">
        <v>6.0000000000000001E-3</v>
      </c>
      <c r="E48" s="470"/>
      <c r="F48" s="30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2.75" customHeight="1">
      <c r="A49" s="27"/>
      <c r="B49" s="465" t="s">
        <v>146</v>
      </c>
      <c r="C49" s="466"/>
      <c r="D49" s="39"/>
      <c r="E49" s="40">
        <f>SUM(D50:D53)</f>
        <v>8.1499999999999989E-2</v>
      </c>
      <c r="F49" s="30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2.75" customHeight="1">
      <c r="A50" s="27"/>
      <c r="B50" s="471" t="s">
        <v>147</v>
      </c>
      <c r="C50" s="42" t="s">
        <v>148</v>
      </c>
      <c r="D50" s="41">
        <v>0</v>
      </c>
      <c r="E50" s="468"/>
      <c r="F50" s="30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2.75" customHeight="1">
      <c r="A51" s="27"/>
      <c r="B51" s="472"/>
      <c r="C51" s="42" t="s">
        <v>149</v>
      </c>
      <c r="D51" s="41">
        <v>6.4999999999999997E-3</v>
      </c>
      <c r="E51" s="469"/>
      <c r="F51" s="30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2.75" customHeight="1">
      <c r="A52" s="27"/>
      <c r="B52" s="472"/>
      <c r="C52" s="42" t="s">
        <v>150</v>
      </c>
      <c r="D52" s="41">
        <v>0.03</v>
      </c>
      <c r="E52" s="469"/>
      <c r="F52" s="30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3.5" customHeight="1" thickBot="1">
      <c r="A53" s="27"/>
      <c r="B53" s="472"/>
      <c r="C53" s="43" t="s">
        <v>151</v>
      </c>
      <c r="D53" s="44">
        <v>4.4999999999999998E-2</v>
      </c>
      <c r="E53" s="469"/>
      <c r="F53" s="30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3.5" customHeight="1" thickBot="1">
      <c r="A54" s="27"/>
      <c r="B54" s="473" t="s">
        <v>152</v>
      </c>
      <c r="C54" s="474"/>
      <c r="D54" s="475"/>
      <c r="E54" s="45">
        <f>(((1+(D44+D45+D46+D47))*(1+D48)*(1+D42))/(1-E49))-1</f>
        <v>0.18577663581927051</v>
      </c>
      <c r="F54" s="30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2.75" customHeight="1">
      <c r="A55" s="31"/>
      <c r="B55" s="32"/>
      <c r="C55" s="33"/>
      <c r="D55" s="33"/>
      <c r="E55" s="33"/>
      <c r="F55" s="34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2.75" customHeight="1">
      <c r="A56" s="28"/>
      <c r="B56" s="28"/>
      <c r="C56" s="29"/>
      <c r="D56" s="29"/>
      <c r="E56" s="29"/>
      <c r="F56" s="29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2.75" customHeight="1">
      <c r="A57" s="46" t="s">
        <v>154</v>
      </c>
      <c r="B57" s="46"/>
      <c r="C57" s="47"/>
      <c r="D57" s="47"/>
      <c r="E57" s="29"/>
      <c r="F57" s="29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2.75" customHeight="1">
      <c r="A58" s="47" t="s">
        <v>155</v>
      </c>
      <c r="B58" s="46"/>
      <c r="C58" s="47"/>
      <c r="D58" s="47"/>
      <c r="E58" s="29"/>
      <c r="F58" s="29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2.75" customHeight="1">
      <c r="A59" s="47" t="s">
        <v>156</v>
      </c>
      <c r="B59" s="46"/>
      <c r="C59" s="47"/>
      <c r="D59" s="47"/>
      <c r="E59" s="29"/>
      <c r="F59" s="29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2.75" customHeight="1">
      <c r="A60" s="47" t="s">
        <v>157</v>
      </c>
      <c r="B60" s="46"/>
      <c r="C60" s="47"/>
      <c r="D60" s="47"/>
      <c r="E60" s="29"/>
      <c r="F60" s="29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2.75" customHeight="1">
      <c r="A61" s="28"/>
      <c r="B61" s="28"/>
      <c r="C61" s="29"/>
      <c r="D61" s="29"/>
      <c r="E61" s="29"/>
      <c r="F61" s="29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2.75" customHeight="1">
      <c r="A62" s="48"/>
      <c r="B62" s="48"/>
      <c r="C62" s="15"/>
      <c r="D62" s="15"/>
      <c r="E62" s="15"/>
      <c r="F62" s="49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2.75" customHeight="1">
      <c r="A63" s="460" t="s">
        <v>1019</v>
      </c>
      <c r="B63" s="461"/>
      <c r="C63" s="461"/>
      <c r="D63" s="461"/>
      <c r="E63" s="461"/>
      <c r="F63" s="46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</row>
    <row r="64" spans="1:25" ht="12.75" customHeight="1">
      <c r="A64" s="460"/>
      <c r="B64" s="461"/>
      <c r="C64" s="461"/>
      <c r="D64" s="461"/>
      <c r="E64" s="461"/>
      <c r="F64" s="46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</row>
    <row r="65" spans="1:25" ht="12.75" customHeight="1">
      <c r="A65" s="460"/>
      <c r="B65" s="461"/>
      <c r="C65" s="461"/>
      <c r="D65" s="461"/>
      <c r="E65" s="461"/>
      <c r="F65" s="46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</row>
    <row r="66" spans="1:25" ht="12.75" customHeight="1">
      <c r="A66" s="460"/>
      <c r="B66" s="461"/>
      <c r="C66" s="461"/>
      <c r="D66" s="461"/>
      <c r="E66" s="461"/>
      <c r="F66" s="46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</row>
    <row r="67" spans="1:25" ht="12.75" customHeight="1">
      <c r="A67" s="460" t="s">
        <v>158</v>
      </c>
      <c r="B67" s="461"/>
      <c r="C67" s="461"/>
      <c r="D67" s="461"/>
      <c r="E67" s="461"/>
      <c r="F67" s="46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</row>
    <row r="68" spans="1:25" ht="12.75" customHeight="1">
      <c r="A68" s="462" t="s">
        <v>1016</v>
      </c>
      <c r="B68" s="461"/>
      <c r="C68" s="461"/>
      <c r="D68" s="461"/>
      <c r="E68" s="461"/>
      <c r="F68" s="46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</row>
    <row r="69" spans="1:25" ht="12.75" customHeight="1">
      <c r="A69" s="460" t="s">
        <v>1020</v>
      </c>
      <c r="B69" s="461"/>
      <c r="C69" s="461"/>
      <c r="D69" s="461"/>
      <c r="E69" s="461"/>
      <c r="F69" s="46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</row>
    <row r="70" spans="1:25" ht="12.75" customHeight="1">
      <c r="A70" s="460"/>
      <c r="B70" s="461"/>
      <c r="C70" s="461"/>
      <c r="D70" s="461"/>
      <c r="E70" s="461"/>
      <c r="F70" s="46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</row>
    <row r="71" spans="1:25" ht="12.75" customHeight="1">
      <c r="A71" s="48"/>
      <c r="B71" s="48"/>
      <c r="C71" s="48"/>
      <c r="D71" s="48"/>
      <c r="E71" s="52"/>
      <c r="F71" s="53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2.75" customHeight="1">
      <c r="A72" s="48"/>
      <c r="B72" s="48"/>
      <c r="C72" s="48"/>
      <c r="D72" s="48"/>
      <c r="E72" s="52"/>
      <c r="F72" s="53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2.75" customHeight="1">
      <c r="A73" s="48"/>
      <c r="B73" s="48"/>
      <c r="C73" s="48"/>
      <c r="D73" s="48"/>
      <c r="E73" s="52"/>
      <c r="F73" s="53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2.75" customHeight="1">
      <c r="A74" s="48"/>
      <c r="B74" s="48"/>
      <c r="C74" s="48"/>
      <c r="D74" s="48"/>
      <c r="E74" s="52"/>
      <c r="F74" s="53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2.75" customHeight="1">
      <c r="A75" s="48"/>
      <c r="B75" s="48"/>
      <c r="C75" s="48"/>
      <c r="D75" s="48"/>
      <c r="E75" s="52"/>
      <c r="F75" s="53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2.75" customHeight="1">
      <c r="A76" s="48"/>
      <c r="B76" s="48"/>
      <c r="C76" s="48"/>
      <c r="D76" s="48"/>
      <c r="E76" s="52"/>
      <c r="F76" s="53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2.75" customHeight="1">
      <c r="A77" s="48"/>
      <c r="B77" s="48"/>
      <c r="C77" s="48"/>
      <c r="D77" s="48"/>
      <c r="E77" s="52"/>
      <c r="F77" s="53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2.75" customHeight="1">
      <c r="A78" s="48"/>
      <c r="B78" s="48"/>
      <c r="C78" s="48"/>
      <c r="D78" s="48"/>
      <c r="E78" s="52"/>
      <c r="F78" s="53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2.75" customHeight="1">
      <c r="A79" s="48"/>
      <c r="B79" s="48"/>
      <c r="C79" s="48"/>
      <c r="D79" s="48"/>
      <c r="E79" s="52"/>
      <c r="F79" s="53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2.75" customHeight="1">
      <c r="A80" s="48"/>
      <c r="B80" s="48"/>
      <c r="C80" s="48"/>
      <c r="D80" s="48"/>
      <c r="E80" s="52"/>
      <c r="F80" s="53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2.75" customHeight="1">
      <c r="A81" s="48"/>
      <c r="B81" s="48"/>
      <c r="C81" s="48"/>
      <c r="D81" s="48"/>
      <c r="E81" s="52"/>
      <c r="F81" s="53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2.75" customHeight="1">
      <c r="A82" s="48"/>
      <c r="B82" s="48"/>
      <c r="C82" s="48"/>
      <c r="D82" s="48"/>
      <c r="E82" s="52"/>
      <c r="F82" s="53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2.75" customHeight="1">
      <c r="A83" s="48"/>
      <c r="B83" s="48"/>
      <c r="C83" s="48"/>
      <c r="D83" s="48"/>
      <c r="E83" s="52"/>
      <c r="F83" s="53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2.75" customHeight="1">
      <c r="A84" s="48"/>
      <c r="B84" s="48"/>
      <c r="C84" s="48"/>
      <c r="D84" s="48"/>
      <c r="E84" s="52"/>
      <c r="F84" s="53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2.75" customHeight="1">
      <c r="A85" s="48"/>
      <c r="B85" s="48"/>
      <c r="C85" s="48"/>
      <c r="D85" s="48"/>
      <c r="E85" s="52"/>
      <c r="F85" s="53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2.75" customHeight="1">
      <c r="A86" s="48"/>
      <c r="B86" s="48"/>
      <c r="C86" s="48"/>
      <c r="D86" s="48"/>
      <c r="E86" s="52"/>
      <c r="F86" s="53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2.75" customHeight="1">
      <c r="A87" s="48"/>
      <c r="B87" s="48"/>
      <c r="C87" s="48"/>
      <c r="D87" s="48"/>
      <c r="E87" s="52"/>
      <c r="F87" s="53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2.75" customHeight="1">
      <c r="A88" s="48"/>
      <c r="B88" s="48"/>
      <c r="C88" s="48"/>
      <c r="D88" s="48"/>
      <c r="E88" s="52"/>
      <c r="F88" s="53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2.75" customHeight="1">
      <c r="A89" s="48"/>
      <c r="B89" s="48"/>
      <c r="C89" s="48"/>
      <c r="D89" s="48"/>
      <c r="E89" s="52"/>
      <c r="F89" s="53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2.75" customHeight="1">
      <c r="A90" s="48"/>
      <c r="B90" s="48"/>
      <c r="C90" s="48"/>
      <c r="D90" s="48"/>
      <c r="E90" s="52"/>
      <c r="F90" s="53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2.75" customHeight="1">
      <c r="A91" s="48"/>
      <c r="B91" s="48"/>
      <c r="C91" s="48"/>
      <c r="D91" s="48"/>
      <c r="E91" s="52"/>
      <c r="F91" s="53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2.75" customHeight="1">
      <c r="A92" s="48"/>
      <c r="B92" s="48"/>
      <c r="C92" s="48"/>
      <c r="D92" s="48"/>
      <c r="E92" s="52"/>
      <c r="F92" s="53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2.75" customHeight="1">
      <c r="A93" s="48"/>
      <c r="B93" s="48"/>
      <c r="C93" s="48"/>
      <c r="D93" s="48"/>
      <c r="E93" s="52"/>
      <c r="F93" s="53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2.75" customHeight="1">
      <c r="A94" s="48"/>
      <c r="B94" s="48"/>
      <c r="C94" s="48"/>
      <c r="D94" s="48"/>
      <c r="E94" s="52"/>
      <c r="F94" s="53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2.75" customHeight="1">
      <c r="A95" s="48"/>
      <c r="B95" s="48"/>
      <c r="C95" s="48"/>
      <c r="D95" s="48"/>
      <c r="E95" s="52"/>
      <c r="F95" s="53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2.75" customHeight="1">
      <c r="A96" s="48"/>
      <c r="B96" s="48"/>
      <c r="C96" s="48"/>
      <c r="D96" s="48"/>
      <c r="E96" s="52"/>
      <c r="F96" s="53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2.75" customHeight="1">
      <c r="A97" s="48"/>
      <c r="B97" s="48"/>
      <c r="C97" s="48"/>
      <c r="D97" s="48"/>
      <c r="E97" s="52"/>
      <c r="F97" s="53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2.75" customHeight="1">
      <c r="A98" s="48"/>
      <c r="B98" s="48"/>
      <c r="C98" s="48"/>
      <c r="D98" s="48"/>
      <c r="E98" s="52"/>
      <c r="F98" s="53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2.75" customHeight="1">
      <c r="A99" s="48"/>
      <c r="B99" s="48"/>
      <c r="C99" s="48"/>
      <c r="D99" s="48"/>
      <c r="E99" s="52"/>
      <c r="F99" s="53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2.75" customHeight="1">
      <c r="A100" s="48"/>
      <c r="B100" s="48"/>
      <c r="C100" s="48"/>
      <c r="D100" s="48"/>
      <c r="E100" s="52"/>
      <c r="F100" s="53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2.75" customHeight="1">
      <c r="A101" s="48"/>
      <c r="B101" s="48"/>
      <c r="C101" s="48"/>
      <c r="D101" s="48"/>
      <c r="E101" s="52"/>
      <c r="F101" s="53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2.75" customHeight="1">
      <c r="A102" s="48"/>
      <c r="B102" s="48"/>
      <c r="C102" s="48"/>
      <c r="D102" s="48"/>
      <c r="E102" s="52"/>
      <c r="F102" s="53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2.75" customHeight="1">
      <c r="A103" s="48"/>
      <c r="B103" s="48"/>
      <c r="C103" s="48"/>
      <c r="D103" s="48"/>
      <c r="E103" s="52"/>
      <c r="F103" s="53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2.75" customHeight="1">
      <c r="A104" s="48"/>
      <c r="B104" s="48"/>
      <c r="C104" s="48"/>
      <c r="D104" s="48"/>
      <c r="E104" s="52"/>
      <c r="F104" s="53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2.75" customHeight="1">
      <c r="A105" s="48"/>
      <c r="B105" s="48"/>
      <c r="C105" s="48"/>
      <c r="D105" s="48"/>
      <c r="E105" s="52"/>
      <c r="F105" s="53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2.75" customHeight="1">
      <c r="A106" s="48"/>
      <c r="B106" s="48"/>
      <c r="C106" s="48"/>
      <c r="D106" s="48"/>
      <c r="E106" s="52"/>
      <c r="F106" s="53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2.75" customHeight="1">
      <c r="A107" s="48"/>
      <c r="B107" s="48"/>
      <c r="C107" s="48"/>
      <c r="D107" s="48"/>
      <c r="E107" s="52"/>
      <c r="F107" s="53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2.75" customHeight="1">
      <c r="A108" s="48"/>
      <c r="B108" s="48"/>
      <c r="C108" s="48"/>
      <c r="D108" s="48"/>
      <c r="E108" s="52"/>
      <c r="F108" s="53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2.75" customHeight="1">
      <c r="A109" s="48"/>
      <c r="B109" s="48"/>
      <c r="C109" s="48"/>
      <c r="D109" s="48"/>
      <c r="E109" s="52"/>
      <c r="F109" s="53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2.75" customHeight="1">
      <c r="A110" s="48"/>
      <c r="B110" s="48"/>
      <c r="C110" s="48"/>
      <c r="D110" s="48"/>
      <c r="E110" s="52"/>
      <c r="F110" s="53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2.75" customHeight="1">
      <c r="A111" s="48"/>
      <c r="B111" s="48"/>
      <c r="C111" s="48"/>
      <c r="D111" s="48"/>
      <c r="E111" s="52"/>
      <c r="F111" s="53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2.75" customHeight="1">
      <c r="A112" s="48"/>
      <c r="B112" s="48"/>
      <c r="C112" s="48"/>
      <c r="D112" s="48"/>
      <c r="E112" s="52"/>
      <c r="F112" s="53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2.75" customHeight="1">
      <c r="A113" s="48"/>
      <c r="B113" s="48"/>
      <c r="C113" s="48"/>
      <c r="D113" s="48"/>
      <c r="E113" s="52"/>
      <c r="F113" s="53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2.75" customHeight="1">
      <c r="A114" s="48"/>
      <c r="B114" s="48"/>
      <c r="C114" s="48"/>
      <c r="D114" s="48"/>
      <c r="E114" s="52"/>
      <c r="F114" s="53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2.75" customHeight="1">
      <c r="A115" s="48"/>
      <c r="B115" s="48"/>
      <c r="C115" s="48"/>
      <c r="D115" s="48"/>
      <c r="E115" s="52"/>
      <c r="F115" s="53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2.75" customHeight="1">
      <c r="A116" s="48"/>
      <c r="B116" s="48"/>
      <c r="C116" s="48"/>
      <c r="D116" s="48"/>
      <c r="E116" s="52"/>
      <c r="F116" s="53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2.75" customHeight="1">
      <c r="A117" s="48"/>
      <c r="B117" s="48"/>
      <c r="C117" s="48"/>
      <c r="D117" s="48"/>
      <c r="E117" s="52"/>
      <c r="F117" s="53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2.75" customHeight="1">
      <c r="A118" s="48"/>
      <c r="B118" s="48"/>
      <c r="C118" s="48"/>
      <c r="D118" s="48"/>
      <c r="E118" s="52"/>
      <c r="F118" s="53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2.75" customHeight="1">
      <c r="A119" s="48"/>
      <c r="B119" s="48"/>
      <c r="C119" s="48"/>
      <c r="D119" s="48"/>
      <c r="E119" s="52"/>
      <c r="F119" s="53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2.75" customHeight="1">
      <c r="A120" s="48"/>
      <c r="B120" s="48"/>
      <c r="C120" s="48"/>
      <c r="D120" s="48"/>
      <c r="E120" s="52"/>
      <c r="F120" s="53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2.75" customHeight="1">
      <c r="A121" s="48"/>
      <c r="B121" s="48"/>
      <c r="C121" s="48"/>
      <c r="D121" s="48"/>
      <c r="E121" s="52"/>
      <c r="F121" s="53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2.75" customHeight="1">
      <c r="A122" s="48"/>
      <c r="B122" s="48"/>
      <c r="C122" s="48"/>
      <c r="D122" s="48"/>
      <c r="E122" s="52"/>
      <c r="F122" s="53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2.75" customHeight="1">
      <c r="A123" s="48"/>
      <c r="B123" s="48"/>
      <c r="C123" s="48"/>
      <c r="D123" s="48"/>
      <c r="E123" s="52"/>
      <c r="F123" s="53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2.75" customHeight="1">
      <c r="A124" s="48"/>
      <c r="B124" s="48"/>
      <c r="C124" s="48"/>
      <c r="D124" s="48"/>
      <c r="E124" s="52"/>
      <c r="F124" s="53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2.75" customHeight="1">
      <c r="A125" s="48"/>
      <c r="B125" s="48"/>
      <c r="C125" s="48"/>
      <c r="D125" s="48"/>
      <c r="E125" s="52"/>
      <c r="F125" s="53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2.75" customHeight="1">
      <c r="A126" s="48"/>
      <c r="B126" s="48"/>
      <c r="C126" s="48"/>
      <c r="D126" s="48"/>
      <c r="E126" s="52"/>
      <c r="F126" s="53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2.75" customHeight="1">
      <c r="A127" s="48"/>
      <c r="B127" s="48"/>
      <c r="C127" s="48"/>
      <c r="D127" s="48"/>
      <c r="E127" s="52"/>
      <c r="F127" s="53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2.75" customHeight="1">
      <c r="A128" s="48"/>
      <c r="B128" s="48"/>
      <c r="C128" s="48"/>
      <c r="D128" s="48"/>
      <c r="E128" s="52"/>
      <c r="F128" s="53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2.75" customHeight="1">
      <c r="A129" s="48"/>
      <c r="B129" s="48"/>
      <c r="C129" s="48"/>
      <c r="D129" s="48"/>
      <c r="E129" s="52"/>
      <c r="F129" s="53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2.75" customHeight="1">
      <c r="A130" s="48"/>
      <c r="B130" s="48"/>
      <c r="C130" s="48"/>
      <c r="D130" s="48"/>
      <c r="E130" s="52"/>
      <c r="F130" s="53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2.75" customHeight="1">
      <c r="A131" s="48"/>
      <c r="B131" s="48"/>
      <c r="C131" s="48"/>
      <c r="D131" s="48"/>
      <c r="E131" s="52"/>
      <c r="F131" s="53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2.75" customHeight="1">
      <c r="A132" s="48"/>
      <c r="B132" s="48"/>
      <c r="C132" s="48"/>
      <c r="D132" s="48"/>
      <c r="E132" s="52"/>
      <c r="F132" s="53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2.75" customHeight="1">
      <c r="A133" s="48"/>
      <c r="B133" s="48"/>
      <c r="C133" s="48"/>
      <c r="D133" s="48"/>
      <c r="E133" s="52"/>
      <c r="F133" s="53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2.75" customHeight="1">
      <c r="A134" s="48"/>
      <c r="B134" s="48"/>
      <c r="C134" s="48"/>
      <c r="D134" s="48"/>
      <c r="E134" s="52"/>
      <c r="F134" s="53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2.75" customHeight="1">
      <c r="A135" s="48"/>
      <c r="B135" s="48"/>
      <c r="C135" s="48"/>
      <c r="D135" s="48"/>
      <c r="E135" s="52"/>
      <c r="F135" s="53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2.75" customHeight="1">
      <c r="A136" s="48"/>
      <c r="B136" s="48"/>
      <c r="C136" s="48"/>
      <c r="D136" s="48"/>
      <c r="E136" s="52"/>
      <c r="F136" s="53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2.75" customHeight="1">
      <c r="A137" s="48"/>
      <c r="B137" s="48"/>
      <c r="C137" s="48"/>
      <c r="D137" s="48"/>
      <c r="E137" s="52"/>
      <c r="F137" s="53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2.75" customHeight="1">
      <c r="A138" s="48"/>
      <c r="B138" s="48"/>
      <c r="C138" s="48"/>
      <c r="D138" s="48"/>
      <c r="E138" s="52"/>
      <c r="F138" s="53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2.75" customHeight="1">
      <c r="A139" s="48"/>
      <c r="B139" s="48"/>
      <c r="C139" s="48"/>
      <c r="D139" s="48"/>
      <c r="E139" s="52"/>
      <c r="F139" s="53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2.75" customHeight="1">
      <c r="A140" s="48"/>
      <c r="B140" s="48"/>
      <c r="C140" s="48"/>
      <c r="D140" s="48"/>
      <c r="E140" s="52"/>
      <c r="F140" s="53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2.75" customHeight="1">
      <c r="A141" s="48"/>
      <c r="B141" s="48"/>
      <c r="C141" s="48"/>
      <c r="D141" s="48"/>
      <c r="E141" s="52"/>
      <c r="F141" s="53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2.75" customHeight="1">
      <c r="A142" s="48"/>
      <c r="B142" s="48"/>
      <c r="C142" s="48"/>
      <c r="D142" s="48"/>
      <c r="E142" s="52"/>
      <c r="F142" s="53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2.75" customHeight="1">
      <c r="A143" s="48"/>
      <c r="B143" s="48"/>
      <c r="C143" s="48"/>
      <c r="D143" s="48"/>
      <c r="E143" s="52"/>
      <c r="F143" s="53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2.75" customHeight="1">
      <c r="A144" s="48"/>
      <c r="B144" s="48"/>
      <c r="C144" s="48"/>
      <c r="D144" s="48"/>
      <c r="E144" s="52"/>
      <c r="F144" s="53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2.75" customHeight="1">
      <c r="A145" s="48"/>
      <c r="B145" s="48"/>
      <c r="C145" s="48"/>
      <c r="D145" s="48"/>
      <c r="E145" s="52"/>
      <c r="F145" s="53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2.75" customHeight="1">
      <c r="A146" s="48"/>
      <c r="B146" s="48"/>
      <c r="C146" s="48"/>
      <c r="D146" s="48"/>
      <c r="E146" s="52"/>
      <c r="F146" s="53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2.75" customHeight="1">
      <c r="A147" s="48"/>
      <c r="B147" s="48"/>
      <c r="C147" s="48"/>
      <c r="D147" s="48"/>
      <c r="E147" s="52"/>
      <c r="F147" s="53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2.75" customHeight="1">
      <c r="A148" s="48"/>
      <c r="B148" s="48"/>
      <c r="C148" s="48"/>
      <c r="D148" s="48"/>
      <c r="E148" s="52"/>
      <c r="F148" s="53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2.75" customHeight="1">
      <c r="A149" s="48"/>
      <c r="B149" s="48"/>
      <c r="C149" s="48"/>
      <c r="D149" s="48"/>
      <c r="E149" s="52"/>
      <c r="F149" s="53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2.75" customHeight="1">
      <c r="A150" s="48"/>
      <c r="B150" s="48"/>
      <c r="C150" s="48"/>
      <c r="D150" s="48"/>
      <c r="E150" s="52"/>
      <c r="F150" s="53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2.75" customHeight="1">
      <c r="A151" s="48"/>
      <c r="B151" s="48"/>
      <c r="C151" s="48"/>
      <c r="D151" s="48"/>
      <c r="E151" s="52"/>
      <c r="F151" s="53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2.75" customHeight="1">
      <c r="A152" s="48"/>
      <c r="B152" s="48"/>
      <c r="C152" s="48"/>
      <c r="D152" s="48"/>
      <c r="E152" s="52"/>
      <c r="F152" s="53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2.75" customHeight="1">
      <c r="A153" s="48"/>
      <c r="B153" s="48"/>
      <c r="C153" s="48"/>
      <c r="D153" s="48"/>
      <c r="E153" s="52"/>
      <c r="F153" s="53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2.75" customHeight="1">
      <c r="A154" s="48"/>
      <c r="B154" s="48"/>
      <c r="C154" s="48"/>
      <c r="D154" s="48"/>
      <c r="E154" s="52"/>
      <c r="F154" s="53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2.75" customHeight="1">
      <c r="A155" s="48"/>
      <c r="B155" s="48"/>
      <c r="C155" s="48"/>
      <c r="D155" s="48"/>
      <c r="E155" s="52"/>
      <c r="F155" s="53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2.75" customHeight="1">
      <c r="A156" s="48"/>
      <c r="B156" s="48"/>
      <c r="C156" s="48"/>
      <c r="D156" s="48"/>
      <c r="E156" s="52"/>
      <c r="F156" s="53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2.75" customHeight="1">
      <c r="A157" s="48"/>
      <c r="B157" s="48"/>
      <c r="C157" s="48"/>
      <c r="D157" s="48"/>
      <c r="E157" s="52"/>
      <c r="F157" s="53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2.75" customHeight="1">
      <c r="A158" s="48"/>
      <c r="B158" s="48"/>
      <c r="C158" s="48"/>
      <c r="D158" s="48"/>
      <c r="E158" s="52"/>
      <c r="F158" s="53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2.75" customHeight="1">
      <c r="A159" s="48"/>
      <c r="B159" s="48"/>
      <c r="C159" s="48"/>
      <c r="D159" s="48"/>
      <c r="E159" s="52"/>
      <c r="F159" s="53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2.75" customHeight="1">
      <c r="A160" s="48"/>
      <c r="B160" s="48"/>
      <c r="C160" s="48"/>
      <c r="D160" s="48"/>
      <c r="E160" s="52"/>
      <c r="F160" s="53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2.75" customHeight="1">
      <c r="A161" s="48"/>
      <c r="B161" s="48"/>
      <c r="C161" s="48"/>
      <c r="D161" s="48"/>
      <c r="E161" s="52"/>
      <c r="F161" s="53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2.75" customHeight="1">
      <c r="A162" s="48"/>
      <c r="B162" s="48"/>
      <c r="C162" s="48"/>
      <c r="D162" s="48"/>
      <c r="E162" s="52"/>
      <c r="F162" s="53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2.75" customHeight="1">
      <c r="A163" s="48"/>
      <c r="B163" s="48"/>
      <c r="C163" s="48"/>
      <c r="D163" s="48"/>
      <c r="E163" s="52"/>
      <c r="F163" s="53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2.75" customHeight="1">
      <c r="A164" s="48"/>
      <c r="B164" s="48"/>
      <c r="C164" s="48"/>
      <c r="D164" s="48"/>
      <c r="E164" s="52"/>
      <c r="F164" s="53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2.75" customHeight="1">
      <c r="A165" s="48"/>
      <c r="B165" s="48"/>
      <c r="C165" s="48"/>
      <c r="D165" s="48"/>
      <c r="E165" s="52"/>
      <c r="F165" s="53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2.75" customHeight="1">
      <c r="A166" s="48"/>
      <c r="B166" s="48"/>
      <c r="C166" s="48"/>
      <c r="D166" s="48"/>
      <c r="E166" s="52"/>
      <c r="F166" s="53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2.75" customHeight="1">
      <c r="A167" s="48"/>
      <c r="B167" s="48"/>
      <c r="C167" s="48"/>
      <c r="D167" s="48"/>
      <c r="E167" s="52"/>
      <c r="F167" s="53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2.75" customHeight="1">
      <c r="A168" s="48"/>
      <c r="B168" s="48"/>
      <c r="C168" s="48"/>
      <c r="D168" s="48"/>
      <c r="E168" s="52"/>
      <c r="F168" s="53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2.75" customHeight="1">
      <c r="A169" s="48"/>
      <c r="B169" s="48"/>
      <c r="C169" s="48"/>
      <c r="D169" s="48"/>
      <c r="E169" s="52"/>
      <c r="F169" s="53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2.75" customHeight="1">
      <c r="A170" s="48"/>
      <c r="B170" s="48"/>
      <c r="C170" s="48"/>
      <c r="D170" s="48"/>
      <c r="E170" s="52"/>
      <c r="F170" s="53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2.75" customHeight="1">
      <c r="A171" s="48"/>
      <c r="B171" s="48"/>
      <c r="C171" s="48"/>
      <c r="D171" s="48"/>
      <c r="E171" s="52"/>
      <c r="F171" s="53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2.75" customHeight="1">
      <c r="A172" s="48"/>
      <c r="B172" s="48"/>
      <c r="C172" s="48"/>
      <c r="D172" s="48"/>
      <c r="E172" s="52"/>
      <c r="F172" s="53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2.75" customHeight="1">
      <c r="A173" s="48"/>
      <c r="B173" s="48"/>
      <c r="C173" s="48"/>
      <c r="D173" s="48"/>
      <c r="E173" s="52"/>
      <c r="F173" s="53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2.75" customHeight="1">
      <c r="A174" s="48"/>
      <c r="B174" s="48"/>
      <c r="C174" s="48"/>
      <c r="D174" s="48"/>
      <c r="E174" s="52"/>
      <c r="F174" s="53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2.75" customHeight="1">
      <c r="A175" s="48"/>
      <c r="B175" s="48"/>
      <c r="C175" s="48"/>
      <c r="D175" s="48"/>
      <c r="E175" s="52"/>
      <c r="F175" s="53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2.75" customHeight="1">
      <c r="A176" s="48"/>
      <c r="B176" s="48"/>
      <c r="C176" s="48"/>
      <c r="D176" s="48"/>
      <c r="E176" s="52"/>
      <c r="F176" s="53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2.75" customHeight="1">
      <c r="A177" s="48"/>
      <c r="B177" s="48"/>
      <c r="C177" s="48"/>
      <c r="D177" s="48"/>
      <c r="E177" s="52"/>
      <c r="F177" s="53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2.75" customHeight="1">
      <c r="A178" s="48"/>
      <c r="B178" s="48"/>
      <c r="C178" s="48"/>
      <c r="D178" s="48"/>
      <c r="E178" s="52"/>
      <c r="F178" s="53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2.75" customHeight="1">
      <c r="A179" s="48"/>
      <c r="B179" s="48"/>
      <c r="C179" s="48"/>
      <c r="D179" s="48"/>
      <c r="E179" s="52"/>
      <c r="F179" s="53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2.75" customHeight="1">
      <c r="A180" s="48"/>
      <c r="B180" s="48"/>
      <c r="C180" s="48"/>
      <c r="D180" s="48"/>
      <c r="E180" s="52"/>
      <c r="F180" s="53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2.75" customHeight="1">
      <c r="A181" s="48"/>
      <c r="B181" s="48"/>
      <c r="C181" s="48"/>
      <c r="D181" s="48"/>
      <c r="E181" s="52"/>
      <c r="F181" s="53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2.75" customHeight="1">
      <c r="A182" s="48"/>
      <c r="B182" s="48"/>
      <c r="C182" s="48"/>
      <c r="D182" s="48"/>
      <c r="E182" s="52"/>
      <c r="F182" s="53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2.75" customHeight="1">
      <c r="A183" s="48"/>
      <c r="B183" s="48"/>
      <c r="C183" s="48"/>
      <c r="D183" s="48"/>
      <c r="E183" s="52"/>
      <c r="F183" s="53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2.75" customHeight="1">
      <c r="A184" s="48"/>
      <c r="B184" s="48"/>
      <c r="C184" s="48"/>
      <c r="D184" s="48"/>
      <c r="E184" s="52"/>
      <c r="F184" s="53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2.75" customHeight="1">
      <c r="A185" s="48"/>
      <c r="B185" s="48"/>
      <c r="C185" s="48"/>
      <c r="D185" s="48"/>
      <c r="E185" s="52"/>
      <c r="F185" s="53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2.75" customHeight="1">
      <c r="A186" s="48"/>
      <c r="B186" s="48"/>
      <c r="C186" s="48"/>
      <c r="D186" s="48"/>
      <c r="E186" s="52"/>
      <c r="F186" s="53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2.75" customHeight="1">
      <c r="A187" s="48"/>
      <c r="B187" s="48"/>
      <c r="C187" s="48"/>
      <c r="D187" s="48"/>
      <c r="E187" s="52"/>
      <c r="F187" s="53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2.75" customHeight="1">
      <c r="A188" s="48"/>
      <c r="B188" s="48"/>
      <c r="C188" s="48"/>
      <c r="D188" s="48"/>
      <c r="E188" s="52"/>
      <c r="F188" s="53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2.75" customHeight="1">
      <c r="A189" s="48"/>
      <c r="B189" s="48"/>
      <c r="C189" s="48"/>
      <c r="D189" s="48"/>
      <c r="E189" s="52"/>
      <c r="F189" s="53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2.75" customHeight="1">
      <c r="A190" s="48"/>
      <c r="B190" s="48"/>
      <c r="C190" s="48"/>
      <c r="D190" s="48"/>
      <c r="E190" s="52"/>
      <c r="F190" s="53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2.75" customHeight="1">
      <c r="A191" s="48"/>
      <c r="B191" s="48"/>
      <c r="C191" s="48"/>
      <c r="D191" s="48"/>
      <c r="E191" s="52"/>
      <c r="F191" s="53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2.75" customHeight="1">
      <c r="A192" s="48"/>
      <c r="B192" s="48"/>
      <c r="C192" s="48"/>
      <c r="D192" s="48"/>
      <c r="E192" s="52"/>
      <c r="F192" s="53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2.75" customHeight="1">
      <c r="A193" s="48"/>
      <c r="B193" s="48"/>
      <c r="C193" s="48"/>
      <c r="D193" s="48"/>
      <c r="E193" s="52"/>
      <c r="F193" s="53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2.75" customHeight="1">
      <c r="A194" s="48"/>
      <c r="B194" s="48"/>
      <c r="C194" s="48"/>
      <c r="D194" s="48"/>
      <c r="E194" s="52"/>
      <c r="F194" s="53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2.75" customHeight="1">
      <c r="A195" s="48"/>
      <c r="B195" s="48"/>
      <c r="C195" s="48"/>
      <c r="D195" s="48"/>
      <c r="E195" s="52"/>
      <c r="F195" s="53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2.75" customHeight="1">
      <c r="A196" s="48"/>
      <c r="B196" s="48"/>
      <c r="C196" s="48"/>
      <c r="D196" s="48"/>
      <c r="E196" s="52"/>
      <c r="F196" s="53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2.75" customHeight="1">
      <c r="A197" s="48"/>
      <c r="B197" s="48"/>
      <c r="C197" s="48"/>
      <c r="D197" s="48"/>
      <c r="E197" s="52"/>
      <c r="F197" s="53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2.75" customHeight="1">
      <c r="A198" s="48"/>
      <c r="B198" s="48"/>
      <c r="C198" s="48"/>
      <c r="D198" s="48"/>
      <c r="E198" s="52"/>
      <c r="F198" s="53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2.75" customHeight="1">
      <c r="A199" s="48"/>
      <c r="B199" s="48"/>
      <c r="C199" s="48"/>
      <c r="D199" s="48"/>
      <c r="E199" s="52"/>
      <c r="F199" s="53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2.75" customHeight="1">
      <c r="A200" s="48"/>
      <c r="B200" s="48"/>
      <c r="C200" s="48"/>
      <c r="D200" s="48"/>
      <c r="E200" s="52"/>
      <c r="F200" s="53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2.75" customHeight="1">
      <c r="A201" s="48"/>
      <c r="B201" s="48"/>
      <c r="C201" s="48"/>
      <c r="D201" s="48"/>
      <c r="E201" s="52"/>
      <c r="F201" s="53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2.75" customHeight="1">
      <c r="A202" s="48"/>
      <c r="B202" s="48"/>
      <c r="C202" s="48"/>
      <c r="D202" s="48"/>
      <c r="E202" s="52"/>
      <c r="F202" s="53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2.75" customHeight="1">
      <c r="A203" s="48"/>
      <c r="B203" s="48"/>
      <c r="C203" s="48"/>
      <c r="D203" s="48"/>
      <c r="E203" s="52"/>
      <c r="F203" s="53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2.75" customHeight="1">
      <c r="A204" s="48"/>
      <c r="B204" s="48"/>
      <c r="C204" s="48"/>
      <c r="D204" s="48"/>
      <c r="E204" s="52"/>
      <c r="F204" s="53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2.75" customHeight="1">
      <c r="A205" s="48"/>
      <c r="B205" s="48"/>
      <c r="C205" s="48"/>
      <c r="D205" s="48"/>
      <c r="E205" s="52"/>
      <c r="F205" s="53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2.75" customHeight="1">
      <c r="A206" s="48"/>
      <c r="B206" s="48"/>
      <c r="C206" s="48"/>
      <c r="D206" s="48"/>
      <c r="E206" s="52"/>
      <c r="F206" s="53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2.75" customHeight="1">
      <c r="A207" s="48"/>
      <c r="B207" s="48"/>
      <c r="C207" s="48"/>
      <c r="D207" s="48"/>
      <c r="E207" s="52"/>
      <c r="F207" s="53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2.75" customHeight="1">
      <c r="A208" s="48"/>
      <c r="B208" s="48"/>
      <c r="C208" s="48"/>
      <c r="D208" s="48"/>
      <c r="E208" s="52"/>
      <c r="F208" s="53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2.75" customHeight="1">
      <c r="A209" s="48"/>
      <c r="B209" s="48"/>
      <c r="C209" s="48"/>
      <c r="D209" s="48"/>
      <c r="E209" s="52"/>
      <c r="F209" s="53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2.75" customHeight="1">
      <c r="A210" s="48"/>
      <c r="B210" s="48"/>
      <c r="C210" s="48"/>
      <c r="D210" s="48"/>
      <c r="E210" s="52"/>
      <c r="F210" s="53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2.75" customHeight="1">
      <c r="A211" s="48"/>
      <c r="B211" s="48"/>
      <c r="C211" s="48"/>
      <c r="D211" s="48"/>
      <c r="E211" s="52"/>
      <c r="F211" s="53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2.75" customHeight="1">
      <c r="A212" s="48"/>
      <c r="B212" s="48"/>
      <c r="C212" s="48"/>
      <c r="D212" s="48"/>
      <c r="E212" s="52"/>
      <c r="F212" s="53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2.75" customHeight="1">
      <c r="A213" s="48"/>
      <c r="B213" s="48"/>
      <c r="C213" s="48"/>
      <c r="D213" s="48"/>
      <c r="E213" s="52"/>
      <c r="F213" s="53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2.75" customHeight="1">
      <c r="A214" s="48"/>
      <c r="B214" s="48"/>
      <c r="C214" s="48"/>
      <c r="D214" s="48"/>
      <c r="E214" s="52"/>
      <c r="F214" s="53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2.75" customHeight="1">
      <c r="A215" s="48"/>
      <c r="B215" s="48"/>
      <c r="C215" s="48"/>
      <c r="D215" s="48"/>
      <c r="E215" s="52"/>
      <c r="F215" s="53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2.75" customHeight="1">
      <c r="A216" s="48"/>
      <c r="B216" s="48"/>
      <c r="C216" s="48"/>
      <c r="D216" s="48"/>
      <c r="E216" s="52"/>
      <c r="F216" s="53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2.75" customHeight="1">
      <c r="A217" s="48"/>
      <c r="B217" s="48"/>
      <c r="C217" s="48"/>
      <c r="D217" s="48"/>
      <c r="E217" s="52"/>
      <c r="F217" s="53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2.75" customHeight="1">
      <c r="A218" s="48"/>
      <c r="B218" s="48"/>
      <c r="C218" s="48"/>
      <c r="D218" s="48"/>
      <c r="E218" s="52"/>
      <c r="F218" s="53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2.75" customHeight="1">
      <c r="A219" s="48"/>
      <c r="B219" s="48"/>
      <c r="C219" s="48"/>
      <c r="D219" s="48"/>
      <c r="E219" s="52"/>
      <c r="F219" s="53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2.75" customHeight="1">
      <c r="A220" s="48"/>
      <c r="B220" s="48"/>
      <c r="C220" s="48"/>
      <c r="D220" s="48"/>
      <c r="E220" s="52"/>
      <c r="F220" s="53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2.75" customHeight="1">
      <c r="A221" s="48"/>
      <c r="B221" s="48"/>
      <c r="C221" s="48"/>
      <c r="D221" s="48"/>
      <c r="E221" s="52"/>
      <c r="F221" s="53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2.75" customHeight="1">
      <c r="A222" s="48"/>
      <c r="B222" s="48"/>
      <c r="C222" s="48"/>
      <c r="D222" s="48"/>
      <c r="E222" s="52"/>
      <c r="F222" s="53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2.75" customHeight="1">
      <c r="A223" s="48"/>
      <c r="B223" s="48"/>
      <c r="C223" s="48"/>
      <c r="D223" s="48"/>
      <c r="E223" s="52"/>
      <c r="F223" s="53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2.75" customHeight="1">
      <c r="A224" s="48"/>
      <c r="B224" s="48"/>
      <c r="C224" s="48"/>
      <c r="D224" s="48"/>
      <c r="E224" s="52"/>
      <c r="F224" s="53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2.75" customHeight="1">
      <c r="A225" s="48"/>
      <c r="B225" s="48"/>
      <c r="C225" s="48"/>
      <c r="D225" s="48"/>
      <c r="E225" s="52"/>
      <c r="F225" s="53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2.75" customHeight="1">
      <c r="A226" s="48"/>
      <c r="B226" s="48"/>
      <c r="C226" s="48"/>
      <c r="D226" s="48"/>
      <c r="E226" s="52"/>
      <c r="F226" s="53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2.75" customHeight="1">
      <c r="A227" s="48"/>
      <c r="B227" s="48"/>
      <c r="C227" s="48"/>
      <c r="D227" s="48"/>
      <c r="E227" s="52"/>
      <c r="F227" s="53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2.75" customHeight="1">
      <c r="A228" s="48"/>
      <c r="B228" s="48"/>
      <c r="C228" s="48"/>
      <c r="D228" s="48"/>
      <c r="E228" s="52"/>
      <c r="F228" s="53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2.75" customHeight="1">
      <c r="A229" s="48"/>
      <c r="B229" s="48"/>
      <c r="C229" s="48"/>
      <c r="D229" s="48"/>
      <c r="E229" s="52"/>
      <c r="F229" s="53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2.75" customHeight="1">
      <c r="A230" s="48"/>
      <c r="B230" s="48"/>
      <c r="C230" s="48"/>
      <c r="D230" s="48"/>
      <c r="E230" s="52"/>
      <c r="F230" s="53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2.75" customHeight="1">
      <c r="A231" s="48"/>
      <c r="B231" s="48"/>
      <c r="C231" s="48"/>
      <c r="D231" s="48"/>
      <c r="E231" s="52"/>
      <c r="F231" s="53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2.75" customHeight="1">
      <c r="A232" s="48"/>
      <c r="B232" s="48"/>
      <c r="C232" s="48"/>
      <c r="D232" s="48"/>
      <c r="E232" s="52"/>
      <c r="F232" s="53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2.75" customHeight="1">
      <c r="A233" s="48"/>
      <c r="B233" s="48"/>
      <c r="C233" s="48"/>
      <c r="D233" s="48"/>
      <c r="E233" s="52"/>
      <c r="F233" s="53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2.75" customHeight="1">
      <c r="A234" s="48"/>
      <c r="B234" s="48"/>
      <c r="C234" s="48"/>
      <c r="D234" s="48"/>
      <c r="E234" s="52"/>
      <c r="F234" s="53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2.75" customHeight="1">
      <c r="A235" s="48"/>
      <c r="B235" s="48"/>
      <c r="C235" s="48"/>
      <c r="D235" s="48"/>
      <c r="E235" s="52"/>
      <c r="F235" s="53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2.75" customHeight="1">
      <c r="A236" s="48"/>
      <c r="B236" s="48"/>
      <c r="C236" s="48"/>
      <c r="D236" s="48"/>
      <c r="E236" s="52"/>
      <c r="F236" s="53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2.75" customHeight="1">
      <c r="A237" s="48"/>
      <c r="B237" s="48"/>
      <c r="C237" s="48"/>
      <c r="D237" s="48"/>
      <c r="E237" s="52"/>
      <c r="F237" s="53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2.75" customHeight="1">
      <c r="A238" s="48"/>
      <c r="B238" s="48"/>
      <c r="C238" s="48"/>
      <c r="D238" s="48"/>
      <c r="E238" s="52"/>
      <c r="F238" s="53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2.75" customHeight="1">
      <c r="A239" s="48"/>
      <c r="B239" s="48"/>
      <c r="C239" s="48"/>
      <c r="D239" s="48"/>
      <c r="E239" s="52"/>
      <c r="F239" s="53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2.75" customHeight="1">
      <c r="A240" s="48"/>
      <c r="B240" s="48"/>
      <c r="C240" s="48"/>
      <c r="D240" s="48"/>
      <c r="E240" s="52"/>
      <c r="F240" s="53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2.75" customHeight="1">
      <c r="A241" s="48"/>
      <c r="B241" s="48"/>
      <c r="C241" s="48"/>
      <c r="D241" s="48"/>
      <c r="E241" s="52"/>
      <c r="F241" s="53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2.75" customHeight="1">
      <c r="A242" s="48"/>
      <c r="B242" s="48"/>
      <c r="C242" s="48"/>
      <c r="D242" s="48"/>
      <c r="E242" s="52"/>
      <c r="F242" s="53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2.75" customHeight="1">
      <c r="A243" s="48"/>
      <c r="B243" s="48"/>
      <c r="C243" s="48"/>
      <c r="D243" s="48"/>
      <c r="E243" s="52"/>
      <c r="F243" s="53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2.75" customHeight="1">
      <c r="A244" s="48"/>
      <c r="B244" s="48"/>
      <c r="C244" s="48"/>
      <c r="D244" s="48"/>
      <c r="E244" s="52"/>
      <c r="F244" s="53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2.75" customHeight="1">
      <c r="A245" s="48"/>
      <c r="B245" s="48"/>
      <c r="C245" s="48"/>
      <c r="D245" s="48"/>
      <c r="E245" s="52"/>
      <c r="F245" s="53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2.75" customHeight="1">
      <c r="A246" s="48"/>
      <c r="B246" s="48"/>
      <c r="C246" s="48"/>
      <c r="D246" s="48"/>
      <c r="E246" s="52"/>
      <c r="F246" s="53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2.75" customHeight="1">
      <c r="A247" s="48"/>
      <c r="B247" s="48"/>
      <c r="C247" s="48"/>
      <c r="D247" s="48"/>
      <c r="E247" s="52"/>
      <c r="F247" s="53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2.75" customHeight="1">
      <c r="A248" s="48"/>
      <c r="B248" s="48"/>
      <c r="C248" s="48"/>
      <c r="D248" s="48"/>
      <c r="E248" s="52"/>
      <c r="F248" s="53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2.75" customHeight="1">
      <c r="A249" s="48"/>
      <c r="B249" s="48"/>
      <c r="C249" s="48"/>
      <c r="D249" s="48"/>
      <c r="E249" s="52"/>
      <c r="F249" s="53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2.75" customHeight="1">
      <c r="A250" s="48"/>
      <c r="B250" s="48"/>
      <c r="C250" s="48"/>
      <c r="D250" s="48"/>
      <c r="E250" s="52"/>
      <c r="F250" s="53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2.75" customHeight="1">
      <c r="A251" s="48"/>
      <c r="B251" s="48"/>
      <c r="C251" s="48"/>
      <c r="D251" s="48"/>
      <c r="E251" s="52"/>
      <c r="F251" s="53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2.75" customHeight="1">
      <c r="A252" s="48"/>
      <c r="B252" s="48"/>
      <c r="C252" s="48"/>
      <c r="D252" s="48"/>
      <c r="E252" s="52"/>
      <c r="F252" s="53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2.75" customHeight="1">
      <c r="A253" s="48"/>
      <c r="B253" s="48"/>
      <c r="C253" s="48"/>
      <c r="D253" s="48"/>
      <c r="E253" s="52"/>
      <c r="F253" s="53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2.75" customHeight="1">
      <c r="A254" s="48"/>
      <c r="B254" s="48"/>
      <c r="C254" s="48"/>
      <c r="D254" s="48"/>
      <c r="E254" s="52"/>
      <c r="F254" s="53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2.75" customHeight="1">
      <c r="A255" s="48"/>
      <c r="B255" s="48"/>
      <c r="C255" s="48"/>
      <c r="D255" s="48"/>
      <c r="E255" s="52"/>
      <c r="F255" s="53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2.75" customHeight="1">
      <c r="A256" s="48"/>
      <c r="B256" s="48"/>
      <c r="C256" s="48"/>
      <c r="D256" s="48"/>
      <c r="E256" s="52"/>
      <c r="F256" s="53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2.75" customHeight="1">
      <c r="A257" s="48"/>
      <c r="B257" s="48"/>
      <c r="C257" s="48"/>
      <c r="D257" s="48"/>
      <c r="E257" s="52"/>
      <c r="F257" s="53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2.75" customHeight="1">
      <c r="A258" s="48"/>
      <c r="B258" s="48"/>
      <c r="C258" s="48"/>
      <c r="D258" s="48"/>
      <c r="E258" s="52"/>
      <c r="F258" s="53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2.75" customHeight="1">
      <c r="A259" s="48"/>
      <c r="B259" s="48"/>
      <c r="C259" s="48"/>
      <c r="D259" s="48"/>
      <c r="E259" s="52"/>
      <c r="F259" s="53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2.75" customHeight="1">
      <c r="A260" s="48"/>
      <c r="B260" s="48"/>
      <c r="C260" s="48"/>
      <c r="D260" s="48"/>
      <c r="E260" s="52"/>
      <c r="F260" s="53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2.75" customHeight="1">
      <c r="A261" s="48"/>
      <c r="B261" s="48"/>
      <c r="C261" s="48"/>
      <c r="D261" s="48"/>
      <c r="E261" s="52"/>
      <c r="F261" s="53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2.75" customHeight="1">
      <c r="A262" s="48"/>
      <c r="B262" s="48"/>
      <c r="C262" s="48"/>
      <c r="D262" s="48"/>
      <c r="E262" s="52"/>
      <c r="F262" s="53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2.75" customHeight="1">
      <c r="A263" s="48"/>
      <c r="B263" s="48"/>
      <c r="C263" s="48"/>
      <c r="D263" s="48"/>
      <c r="E263" s="52"/>
      <c r="F263" s="53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2.75" customHeight="1">
      <c r="A264" s="48"/>
      <c r="B264" s="48"/>
      <c r="C264" s="48"/>
      <c r="D264" s="48"/>
      <c r="E264" s="52"/>
      <c r="F264" s="53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2.75" customHeight="1">
      <c r="A265" s="48"/>
      <c r="B265" s="48"/>
      <c r="C265" s="48"/>
      <c r="D265" s="48"/>
      <c r="E265" s="52"/>
      <c r="F265" s="53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2.75" customHeight="1">
      <c r="A266" s="48"/>
      <c r="B266" s="48"/>
      <c r="C266" s="48"/>
      <c r="D266" s="48"/>
      <c r="E266" s="52"/>
      <c r="F266" s="53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2.75" customHeight="1">
      <c r="A267" s="48"/>
      <c r="B267" s="48"/>
      <c r="C267" s="48"/>
      <c r="D267" s="48"/>
      <c r="E267" s="52"/>
      <c r="F267" s="53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2.75" customHeight="1">
      <c r="A268" s="48"/>
      <c r="B268" s="48"/>
      <c r="C268" s="48"/>
      <c r="D268" s="48"/>
      <c r="E268" s="52"/>
      <c r="F268" s="53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2.75" customHeight="1">
      <c r="A269" s="48"/>
      <c r="B269" s="48"/>
      <c r="C269" s="48"/>
      <c r="D269" s="48"/>
      <c r="E269" s="52"/>
      <c r="F269" s="53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2.75" customHeight="1">
      <c r="A270" s="48"/>
      <c r="B270" s="48"/>
      <c r="C270" s="48"/>
      <c r="D270" s="48"/>
      <c r="E270" s="52"/>
      <c r="F270" s="53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2.75" customHeight="1">
      <c r="A271" s="48"/>
      <c r="B271" s="48"/>
      <c r="C271" s="48"/>
      <c r="D271" s="48"/>
      <c r="E271" s="52"/>
      <c r="F271" s="53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2.75" customHeight="1">
      <c r="A272" s="48"/>
      <c r="B272" s="48"/>
      <c r="C272" s="48"/>
      <c r="D272" s="48"/>
      <c r="E272" s="52"/>
      <c r="F272" s="53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2.75" customHeight="1">
      <c r="A273" s="48"/>
      <c r="B273" s="48"/>
      <c r="C273" s="48"/>
      <c r="D273" s="48"/>
      <c r="E273" s="52"/>
      <c r="F273" s="53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2.75" customHeight="1">
      <c r="A274" s="48"/>
      <c r="B274" s="48"/>
      <c r="C274" s="48"/>
      <c r="D274" s="48"/>
      <c r="E274" s="52"/>
      <c r="F274" s="53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2.75" customHeight="1">
      <c r="A275" s="48"/>
      <c r="B275" s="48"/>
      <c r="C275" s="48"/>
      <c r="D275" s="48"/>
      <c r="E275" s="52"/>
      <c r="F275" s="53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2.75" customHeight="1">
      <c r="A276" s="48"/>
      <c r="B276" s="48"/>
      <c r="C276" s="48"/>
      <c r="D276" s="48"/>
      <c r="E276" s="52"/>
      <c r="F276" s="53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2.75" customHeight="1">
      <c r="A277" s="48"/>
      <c r="B277" s="48"/>
      <c r="C277" s="48"/>
      <c r="D277" s="48"/>
      <c r="E277" s="52"/>
      <c r="F277" s="53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2.75" customHeight="1">
      <c r="A278" s="48"/>
      <c r="B278" s="48"/>
      <c r="C278" s="48"/>
      <c r="D278" s="48"/>
      <c r="E278" s="52"/>
      <c r="F278" s="53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2.75" customHeight="1">
      <c r="A279" s="48"/>
      <c r="B279" s="48"/>
      <c r="C279" s="48"/>
      <c r="D279" s="48"/>
      <c r="E279" s="52"/>
      <c r="F279" s="53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2.75" customHeight="1">
      <c r="A280" s="48"/>
      <c r="B280" s="48"/>
      <c r="C280" s="48"/>
      <c r="D280" s="48"/>
      <c r="E280" s="52"/>
      <c r="F280" s="53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2.75" customHeight="1">
      <c r="A281" s="48"/>
      <c r="B281" s="48"/>
      <c r="C281" s="48"/>
      <c r="D281" s="48"/>
      <c r="E281" s="52"/>
      <c r="F281" s="53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2.75" customHeight="1">
      <c r="A282" s="48"/>
      <c r="B282" s="48"/>
      <c r="C282" s="48"/>
      <c r="D282" s="48"/>
      <c r="E282" s="52"/>
      <c r="F282" s="53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2.75" customHeight="1">
      <c r="A283" s="48"/>
      <c r="B283" s="48"/>
      <c r="C283" s="48"/>
      <c r="D283" s="48"/>
      <c r="E283" s="52"/>
      <c r="F283" s="53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2.75" customHeight="1">
      <c r="A284" s="48"/>
      <c r="B284" s="48"/>
      <c r="C284" s="48"/>
      <c r="D284" s="48"/>
      <c r="E284" s="52"/>
      <c r="F284" s="53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2.75" customHeight="1">
      <c r="A285" s="48"/>
      <c r="B285" s="48"/>
      <c r="C285" s="48"/>
      <c r="D285" s="48"/>
      <c r="E285" s="52"/>
      <c r="F285" s="53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2.75" customHeight="1">
      <c r="A286" s="48"/>
      <c r="B286" s="48"/>
      <c r="C286" s="48"/>
      <c r="D286" s="48"/>
      <c r="E286" s="52"/>
      <c r="F286" s="53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2.75" customHeight="1">
      <c r="A287" s="48"/>
      <c r="B287" s="48"/>
      <c r="C287" s="48"/>
      <c r="D287" s="48"/>
      <c r="E287" s="52"/>
      <c r="F287" s="53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2.75" customHeight="1">
      <c r="A288" s="48"/>
      <c r="B288" s="48"/>
      <c r="C288" s="48"/>
      <c r="D288" s="48"/>
      <c r="E288" s="52"/>
      <c r="F288" s="53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2.75" customHeight="1">
      <c r="A289" s="48"/>
      <c r="B289" s="48"/>
      <c r="C289" s="48"/>
      <c r="D289" s="48"/>
      <c r="E289" s="52"/>
      <c r="F289" s="53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2.75" customHeight="1">
      <c r="A290" s="48"/>
      <c r="B290" s="48"/>
      <c r="C290" s="48"/>
      <c r="D290" s="48"/>
      <c r="E290" s="52"/>
      <c r="F290" s="53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2.75" customHeight="1">
      <c r="A291" s="48"/>
      <c r="B291" s="48"/>
      <c r="C291" s="48"/>
      <c r="D291" s="48"/>
      <c r="E291" s="52"/>
      <c r="F291" s="53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2.75" customHeight="1">
      <c r="A292" s="48"/>
      <c r="B292" s="48"/>
      <c r="C292" s="48"/>
      <c r="D292" s="48"/>
      <c r="E292" s="52"/>
      <c r="F292" s="53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2.75" customHeight="1">
      <c r="A293" s="48"/>
      <c r="B293" s="48"/>
      <c r="C293" s="48"/>
      <c r="D293" s="48"/>
      <c r="E293" s="52"/>
      <c r="F293" s="53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2.75" customHeight="1">
      <c r="A294" s="48"/>
      <c r="B294" s="48"/>
      <c r="C294" s="48"/>
      <c r="D294" s="48"/>
      <c r="E294" s="52"/>
      <c r="F294" s="53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2.75" customHeight="1">
      <c r="A295" s="48"/>
      <c r="B295" s="48"/>
      <c r="C295" s="48"/>
      <c r="D295" s="48"/>
      <c r="E295" s="52"/>
      <c r="F295" s="53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2.75" customHeight="1">
      <c r="A296" s="48"/>
      <c r="B296" s="48"/>
      <c r="C296" s="48"/>
      <c r="D296" s="48"/>
      <c r="E296" s="52"/>
      <c r="F296" s="53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2.75" customHeight="1">
      <c r="A297" s="48"/>
      <c r="B297" s="48"/>
      <c r="C297" s="48"/>
      <c r="D297" s="48"/>
      <c r="E297" s="52"/>
      <c r="F297" s="53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2.75" customHeight="1">
      <c r="A298" s="48"/>
      <c r="B298" s="48"/>
      <c r="C298" s="48"/>
      <c r="D298" s="48"/>
      <c r="E298" s="52"/>
      <c r="F298" s="53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2.75" customHeight="1">
      <c r="A299" s="48"/>
      <c r="B299" s="48"/>
      <c r="C299" s="48"/>
      <c r="D299" s="48"/>
      <c r="E299" s="52"/>
      <c r="F299" s="53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2.75" customHeight="1">
      <c r="A300" s="48"/>
      <c r="B300" s="48"/>
      <c r="C300" s="48"/>
      <c r="D300" s="48"/>
      <c r="E300" s="52"/>
      <c r="F300" s="53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2.75" customHeight="1">
      <c r="A301" s="48"/>
      <c r="B301" s="48"/>
      <c r="C301" s="48"/>
      <c r="D301" s="48"/>
      <c r="E301" s="52"/>
      <c r="F301" s="53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2.75" customHeight="1">
      <c r="A302" s="48"/>
      <c r="B302" s="48"/>
      <c r="C302" s="48"/>
      <c r="D302" s="48"/>
      <c r="E302" s="52"/>
      <c r="F302" s="53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2.75" customHeight="1">
      <c r="A303" s="48"/>
      <c r="B303" s="48"/>
      <c r="C303" s="48"/>
      <c r="D303" s="48"/>
      <c r="E303" s="52"/>
      <c r="F303" s="53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2.75" customHeight="1">
      <c r="A304" s="48"/>
      <c r="B304" s="48"/>
      <c r="C304" s="48"/>
      <c r="D304" s="48"/>
      <c r="E304" s="52"/>
      <c r="F304" s="53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2.75" customHeight="1">
      <c r="A305" s="48"/>
      <c r="B305" s="48"/>
      <c r="C305" s="48"/>
      <c r="D305" s="48"/>
      <c r="E305" s="52"/>
      <c r="F305" s="53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2.75" customHeight="1">
      <c r="A306" s="48"/>
      <c r="B306" s="48"/>
      <c r="C306" s="48"/>
      <c r="D306" s="48"/>
      <c r="E306" s="52"/>
      <c r="F306" s="53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2.75" customHeight="1">
      <c r="A307" s="48"/>
      <c r="B307" s="48"/>
      <c r="C307" s="48"/>
      <c r="D307" s="48"/>
      <c r="E307" s="52"/>
      <c r="F307" s="53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2.75" customHeight="1">
      <c r="A308" s="48"/>
      <c r="B308" s="48"/>
      <c r="C308" s="48"/>
      <c r="D308" s="48"/>
      <c r="E308" s="52"/>
      <c r="F308" s="53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2.75" customHeight="1">
      <c r="A309" s="48"/>
      <c r="B309" s="48"/>
      <c r="C309" s="48"/>
      <c r="D309" s="48"/>
      <c r="E309" s="52"/>
      <c r="F309" s="53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2.75" customHeight="1">
      <c r="A310" s="48"/>
      <c r="B310" s="48"/>
      <c r="C310" s="48"/>
      <c r="D310" s="48"/>
      <c r="E310" s="52"/>
      <c r="F310" s="53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2.75" customHeight="1">
      <c r="A311" s="48"/>
      <c r="B311" s="48"/>
      <c r="C311" s="48"/>
      <c r="D311" s="48"/>
      <c r="E311" s="52"/>
      <c r="F311" s="53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2.75" customHeight="1">
      <c r="A312" s="48"/>
      <c r="B312" s="48"/>
      <c r="C312" s="48"/>
      <c r="D312" s="48"/>
      <c r="E312" s="52"/>
      <c r="F312" s="53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2.75" customHeight="1">
      <c r="A313" s="48"/>
      <c r="B313" s="48"/>
      <c r="C313" s="48"/>
      <c r="D313" s="48"/>
      <c r="E313" s="52"/>
      <c r="F313" s="53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2.75" customHeight="1">
      <c r="A314" s="48"/>
      <c r="B314" s="48"/>
      <c r="C314" s="48"/>
      <c r="D314" s="48"/>
      <c r="E314" s="52"/>
      <c r="F314" s="53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2.75" customHeight="1">
      <c r="A315" s="48"/>
      <c r="B315" s="48"/>
      <c r="C315" s="48"/>
      <c r="D315" s="48"/>
      <c r="E315" s="52"/>
      <c r="F315" s="53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2.75" customHeight="1">
      <c r="A316" s="48"/>
      <c r="B316" s="48"/>
      <c r="C316" s="48"/>
      <c r="D316" s="48"/>
      <c r="E316" s="52"/>
      <c r="F316" s="53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2.75" customHeight="1">
      <c r="A317" s="48"/>
      <c r="B317" s="48"/>
      <c r="C317" s="48"/>
      <c r="D317" s="48"/>
      <c r="E317" s="52"/>
      <c r="F317" s="53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2.75" customHeight="1">
      <c r="A318" s="48"/>
      <c r="B318" s="48"/>
      <c r="C318" s="48"/>
      <c r="D318" s="48"/>
      <c r="E318" s="52"/>
      <c r="F318" s="53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2.75" customHeight="1">
      <c r="A319" s="48"/>
      <c r="B319" s="48"/>
      <c r="C319" s="48"/>
      <c r="D319" s="48"/>
      <c r="E319" s="52"/>
      <c r="F319" s="53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2.75" customHeight="1">
      <c r="A320" s="48"/>
      <c r="B320" s="48"/>
      <c r="C320" s="48"/>
      <c r="D320" s="48"/>
      <c r="E320" s="52"/>
      <c r="F320" s="53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2.75" customHeight="1">
      <c r="A321" s="48"/>
      <c r="B321" s="48"/>
      <c r="C321" s="48"/>
      <c r="D321" s="48"/>
      <c r="E321" s="52"/>
      <c r="F321" s="53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2.75" customHeight="1">
      <c r="A322" s="48"/>
      <c r="B322" s="48"/>
      <c r="C322" s="48"/>
      <c r="D322" s="48"/>
      <c r="E322" s="52"/>
      <c r="F322" s="53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2.75" customHeight="1">
      <c r="A323" s="48"/>
      <c r="B323" s="48"/>
      <c r="C323" s="48"/>
      <c r="D323" s="48"/>
      <c r="E323" s="52"/>
      <c r="F323" s="53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2.75" customHeight="1">
      <c r="A324" s="48"/>
      <c r="B324" s="48"/>
      <c r="C324" s="48"/>
      <c r="D324" s="48"/>
      <c r="E324" s="52"/>
      <c r="F324" s="53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2.75" customHeight="1">
      <c r="A325" s="48"/>
      <c r="B325" s="48"/>
      <c r="C325" s="48"/>
      <c r="D325" s="48"/>
      <c r="E325" s="52"/>
      <c r="F325" s="53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2.75" customHeight="1">
      <c r="A326" s="48"/>
      <c r="B326" s="48"/>
      <c r="C326" s="48"/>
      <c r="D326" s="48"/>
      <c r="E326" s="52"/>
      <c r="F326" s="53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2.75" customHeight="1">
      <c r="A327" s="48"/>
      <c r="B327" s="48"/>
      <c r="C327" s="48"/>
      <c r="D327" s="48"/>
      <c r="E327" s="52"/>
      <c r="F327" s="53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2.75" customHeight="1">
      <c r="A328" s="48"/>
      <c r="B328" s="48"/>
      <c r="C328" s="48"/>
      <c r="D328" s="48"/>
      <c r="E328" s="52"/>
      <c r="F328" s="53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2.75" customHeight="1">
      <c r="A329" s="48"/>
      <c r="B329" s="48"/>
      <c r="C329" s="48"/>
      <c r="D329" s="48"/>
      <c r="E329" s="52"/>
      <c r="F329" s="53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2.75" customHeight="1">
      <c r="A330" s="48"/>
      <c r="B330" s="48"/>
      <c r="C330" s="48"/>
      <c r="D330" s="48"/>
      <c r="E330" s="52"/>
      <c r="F330" s="53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2.75" customHeight="1">
      <c r="A331" s="48"/>
      <c r="B331" s="48"/>
      <c r="C331" s="48"/>
      <c r="D331" s="48"/>
      <c r="E331" s="52"/>
      <c r="F331" s="53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2.75" customHeight="1">
      <c r="A332" s="48"/>
      <c r="B332" s="48"/>
      <c r="C332" s="48"/>
      <c r="D332" s="48"/>
      <c r="E332" s="52"/>
      <c r="F332" s="53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2.75" customHeight="1">
      <c r="A333" s="48"/>
      <c r="B333" s="48"/>
      <c r="C333" s="48"/>
      <c r="D333" s="48"/>
      <c r="E333" s="52"/>
      <c r="F333" s="53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2.75" customHeight="1">
      <c r="A334" s="48"/>
      <c r="B334" s="48"/>
      <c r="C334" s="48"/>
      <c r="D334" s="48"/>
      <c r="E334" s="52"/>
      <c r="F334" s="53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2.75" customHeight="1">
      <c r="A335" s="48"/>
      <c r="B335" s="48"/>
      <c r="C335" s="48"/>
      <c r="D335" s="48"/>
      <c r="E335" s="52"/>
      <c r="F335" s="53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2.75" customHeight="1">
      <c r="A336" s="48"/>
      <c r="B336" s="48"/>
      <c r="C336" s="48"/>
      <c r="D336" s="48"/>
      <c r="E336" s="52"/>
      <c r="F336" s="53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2.75" customHeight="1">
      <c r="A337" s="48"/>
      <c r="B337" s="48"/>
      <c r="C337" s="48"/>
      <c r="D337" s="48"/>
      <c r="E337" s="52"/>
      <c r="F337" s="53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2.75" customHeight="1">
      <c r="A338" s="48"/>
      <c r="B338" s="48"/>
      <c r="C338" s="48"/>
      <c r="D338" s="48"/>
      <c r="E338" s="52"/>
      <c r="F338" s="53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2.75" customHeight="1">
      <c r="A339" s="48"/>
      <c r="B339" s="48"/>
      <c r="C339" s="48"/>
      <c r="D339" s="48"/>
      <c r="E339" s="52"/>
      <c r="F339" s="53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2.75" customHeight="1">
      <c r="A340" s="48"/>
      <c r="B340" s="48"/>
      <c r="C340" s="48"/>
      <c r="D340" s="48"/>
      <c r="E340" s="52"/>
      <c r="F340" s="53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2.75" customHeight="1">
      <c r="A341" s="48"/>
      <c r="B341" s="48"/>
      <c r="C341" s="48"/>
      <c r="D341" s="48"/>
      <c r="E341" s="52"/>
      <c r="F341" s="53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2.75" customHeight="1">
      <c r="A342" s="48"/>
      <c r="B342" s="48"/>
      <c r="C342" s="48"/>
      <c r="D342" s="48"/>
      <c r="E342" s="52"/>
      <c r="F342" s="53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2.75" customHeight="1">
      <c r="A343" s="48"/>
      <c r="B343" s="48"/>
      <c r="C343" s="48"/>
      <c r="D343" s="48"/>
      <c r="E343" s="52"/>
      <c r="F343" s="53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2.75" customHeight="1">
      <c r="A344" s="48"/>
      <c r="B344" s="48"/>
      <c r="C344" s="48"/>
      <c r="D344" s="48"/>
      <c r="E344" s="52"/>
      <c r="F344" s="53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2.75" customHeight="1">
      <c r="A345" s="48"/>
      <c r="B345" s="48"/>
      <c r="C345" s="48"/>
      <c r="D345" s="48"/>
      <c r="E345" s="52"/>
      <c r="F345" s="53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2.75" customHeight="1">
      <c r="A346" s="48"/>
      <c r="B346" s="48"/>
      <c r="C346" s="48"/>
      <c r="D346" s="48"/>
      <c r="E346" s="52"/>
      <c r="F346" s="53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2.75" customHeight="1">
      <c r="A347" s="48"/>
      <c r="B347" s="48"/>
      <c r="C347" s="48"/>
      <c r="D347" s="48"/>
      <c r="E347" s="52"/>
      <c r="F347" s="53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2.75" customHeight="1">
      <c r="A348" s="48"/>
      <c r="B348" s="48"/>
      <c r="C348" s="48"/>
      <c r="D348" s="48"/>
      <c r="E348" s="52"/>
      <c r="F348" s="53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2.75" customHeight="1">
      <c r="A349" s="48"/>
      <c r="B349" s="48"/>
      <c r="C349" s="48"/>
      <c r="D349" s="48"/>
      <c r="E349" s="52"/>
      <c r="F349" s="53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2.75" customHeight="1">
      <c r="A350" s="48"/>
      <c r="B350" s="48"/>
      <c r="C350" s="48"/>
      <c r="D350" s="48"/>
      <c r="E350" s="52"/>
      <c r="F350" s="53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2.75" customHeight="1">
      <c r="A351" s="48"/>
      <c r="B351" s="48"/>
      <c r="C351" s="48"/>
      <c r="D351" s="48"/>
      <c r="E351" s="52"/>
      <c r="F351" s="53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2.75" customHeight="1">
      <c r="A352" s="48"/>
      <c r="B352" s="48"/>
      <c r="C352" s="48"/>
      <c r="D352" s="48"/>
      <c r="E352" s="52"/>
      <c r="F352" s="53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2.75" customHeight="1">
      <c r="A353" s="48"/>
      <c r="B353" s="48"/>
      <c r="C353" s="48"/>
      <c r="D353" s="48"/>
      <c r="E353" s="52"/>
      <c r="F353" s="53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2.75" customHeight="1">
      <c r="A354" s="48"/>
      <c r="B354" s="48"/>
      <c r="C354" s="48"/>
      <c r="D354" s="48"/>
      <c r="E354" s="52"/>
      <c r="F354" s="53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2.75" customHeight="1">
      <c r="A355" s="48"/>
      <c r="B355" s="48"/>
      <c r="C355" s="48"/>
      <c r="D355" s="48"/>
      <c r="E355" s="52"/>
      <c r="F355" s="53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2.75" customHeight="1">
      <c r="A356" s="48"/>
      <c r="B356" s="48"/>
      <c r="C356" s="48"/>
      <c r="D356" s="48"/>
      <c r="E356" s="52"/>
      <c r="F356" s="53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2.75" customHeight="1">
      <c r="A357" s="48"/>
      <c r="B357" s="48"/>
      <c r="C357" s="48"/>
      <c r="D357" s="48"/>
      <c r="E357" s="52"/>
      <c r="F357" s="53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2.75" customHeight="1">
      <c r="A358" s="48"/>
      <c r="B358" s="48"/>
      <c r="C358" s="48"/>
      <c r="D358" s="48"/>
      <c r="E358" s="52"/>
      <c r="F358" s="53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2.75" customHeight="1">
      <c r="A359" s="48"/>
      <c r="B359" s="48"/>
      <c r="C359" s="48"/>
      <c r="D359" s="48"/>
      <c r="E359" s="52"/>
      <c r="F359" s="53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2.75" customHeight="1">
      <c r="A360" s="48"/>
      <c r="B360" s="48"/>
      <c r="C360" s="48"/>
      <c r="D360" s="48"/>
      <c r="E360" s="52"/>
      <c r="F360" s="53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2.75" customHeight="1">
      <c r="A361" s="48"/>
      <c r="B361" s="48"/>
      <c r="C361" s="48"/>
      <c r="D361" s="48"/>
      <c r="E361" s="52"/>
      <c r="F361" s="53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2.75" customHeight="1">
      <c r="A362" s="48"/>
      <c r="B362" s="48"/>
      <c r="C362" s="48"/>
      <c r="D362" s="48"/>
      <c r="E362" s="52"/>
      <c r="F362" s="53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2.75" customHeight="1">
      <c r="A363" s="48"/>
      <c r="B363" s="48"/>
      <c r="C363" s="48"/>
      <c r="D363" s="48"/>
      <c r="E363" s="52"/>
      <c r="F363" s="53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2.75" customHeight="1">
      <c r="A364" s="48"/>
      <c r="B364" s="48"/>
      <c r="C364" s="48"/>
      <c r="D364" s="48"/>
      <c r="E364" s="52"/>
      <c r="F364" s="53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2.75" customHeight="1">
      <c r="A365" s="48"/>
      <c r="B365" s="48"/>
      <c r="C365" s="48"/>
      <c r="D365" s="48"/>
      <c r="E365" s="52"/>
      <c r="F365" s="53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2.75" customHeight="1">
      <c r="A366" s="48"/>
      <c r="B366" s="48"/>
      <c r="C366" s="48"/>
      <c r="D366" s="48"/>
      <c r="E366" s="52"/>
      <c r="F366" s="53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2.75" customHeight="1">
      <c r="A367" s="48"/>
      <c r="B367" s="48"/>
      <c r="C367" s="48"/>
      <c r="D367" s="48"/>
      <c r="E367" s="52"/>
      <c r="F367" s="53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2.75" customHeight="1">
      <c r="A368" s="48"/>
      <c r="B368" s="48"/>
      <c r="C368" s="48"/>
      <c r="D368" s="48"/>
      <c r="E368" s="52"/>
      <c r="F368" s="53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2.75" customHeight="1">
      <c r="A369" s="48"/>
      <c r="B369" s="48"/>
      <c r="C369" s="48"/>
      <c r="D369" s="48"/>
      <c r="E369" s="52"/>
      <c r="F369" s="53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2.75" customHeight="1">
      <c r="A370" s="48"/>
      <c r="B370" s="48"/>
      <c r="C370" s="48"/>
      <c r="D370" s="48"/>
      <c r="E370" s="52"/>
      <c r="F370" s="53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2.75" customHeight="1">
      <c r="A371" s="48"/>
      <c r="B371" s="48"/>
      <c r="C371" s="48"/>
      <c r="D371" s="48"/>
      <c r="E371" s="52"/>
      <c r="F371" s="53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2.75" customHeight="1">
      <c r="A372" s="48"/>
      <c r="B372" s="48"/>
      <c r="C372" s="48"/>
      <c r="D372" s="48"/>
      <c r="E372" s="52"/>
      <c r="F372" s="53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2.75" customHeight="1">
      <c r="A373" s="48"/>
      <c r="B373" s="48"/>
      <c r="C373" s="48"/>
      <c r="D373" s="48"/>
      <c r="E373" s="52"/>
      <c r="F373" s="53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2.75" customHeight="1">
      <c r="A374" s="48"/>
      <c r="B374" s="48"/>
      <c r="C374" s="48"/>
      <c r="D374" s="48"/>
      <c r="E374" s="52"/>
      <c r="F374" s="53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2.75" customHeight="1">
      <c r="A375" s="48"/>
      <c r="B375" s="48"/>
      <c r="C375" s="48"/>
      <c r="D375" s="48"/>
      <c r="E375" s="52"/>
      <c r="F375" s="53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2.75" customHeight="1">
      <c r="A376" s="48"/>
      <c r="B376" s="48"/>
      <c r="C376" s="48"/>
      <c r="D376" s="48"/>
      <c r="E376" s="52"/>
      <c r="F376" s="53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2.75" customHeight="1">
      <c r="A377" s="48"/>
      <c r="B377" s="48"/>
      <c r="C377" s="48"/>
      <c r="D377" s="48"/>
      <c r="E377" s="52"/>
      <c r="F377" s="53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2.75" customHeight="1">
      <c r="A378" s="48"/>
      <c r="B378" s="48"/>
      <c r="C378" s="48"/>
      <c r="D378" s="48"/>
      <c r="E378" s="52"/>
      <c r="F378" s="53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2.75" customHeight="1">
      <c r="A379" s="48"/>
      <c r="B379" s="48"/>
      <c r="C379" s="48"/>
      <c r="D379" s="48"/>
      <c r="E379" s="52"/>
      <c r="F379" s="53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2.75" customHeight="1">
      <c r="A380" s="48"/>
      <c r="B380" s="48"/>
      <c r="C380" s="48"/>
      <c r="D380" s="48"/>
      <c r="E380" s="52"/>
      <c r="F380" s="53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2.75" customHeight="1">
      <c r="A381" s="48"/>
      <c r="B381" s="48"/>
      <c r="C381" s="48"/>
      <c r="D381" s="48"/>
      <c r="E381" s="52"/>
      <c r="F381" s="53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2.75" customHeight="1">
      <c r="A382" s="48"/>
      <c r="B382" s="48"/>
      <c r="C382" s="48"/>
      <c r="D382" s="48"/>
      <c r="E382" s="52"/>
      <c r="F382" s="53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2.75" customHeight="1">
      <c r="A383" s="48"/>
      <c r="B383" s="48"/>
      <c r="C383" s="48"/>
      <c r="D383" s="48"/>
      <c r="E383" s="52"/>
      <c r="F383" s="53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2.75" customHeight="1">
      <c r="A384" s="48"/>
      <c r="B384" s="48"/>
      <c r="C384" s="48"/>
      <c r="D384" s="48"/>
      <c r="E384" s="52"/>
      <c r="F384" s="53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2.75" customHeight="1">
      <c r="A385" s="48"/>
      <c r="B385" s="48"/>
      <c r="C385" s="48"/>
      <c r="D385" s="48"/>
      <c r="E385" s="52"/>
      <c r="F385" s="53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2.75" customHeight="1">
      <c r="A386" s="48"/>
      <c r="B386" s="48"/>
      <c r="C386" s="48"/>
      <c r="D386" s="48"/>
      <c r="E386" s="52"/>
      <c r="F386" s="53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2.75" customHeight="1">
      <c r="A387" s="48"/>
      <c r="B387" s="48"/>
      <c r="C387" s="48"/>
      <c r="D387" s="48"/>
      <c r="E387" s="52"/>
      <c r="F387" s="53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2.75" customHeight="1">
      <c r="A388" s="48"/>
      <c r="B388" s="48"/>
      <c r="C388" s="48"/>
      <c r="D388" s="48"/>
      <c r="E388" s="52"/>
      <c r="F388" s="53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2.75" customHeight="1">
      <c r="A389" s="48"/>
      <c r="B389" s="48"/>
      <c r="C389" s="48"/>
      <c r="D389" s="48"/>
      <c r="E389" s="52"/>
      <c r="F389" s="53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2.75" customHeight="1">
      <c r="A390" s="48"/>
      <c r="B390" s="48"/>
      <c r="C390" s="48"/>
      <c r="D390" s="48"/>
      <c r="E390" s="52"/>
      <c r="F390" s="53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2.75" customHeight="1">
      <c r="A391" s="48"/>
      <c r="B391" s="48"/>
      <c r="C391" s="48"/>
      <c r="D391" s="48"/>
      <c r="E391" s="52"/>
      <c r="F391" s="53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2.75" customHeight="1">
      <c r="A392" s="48"/>
      <c r="B392" s="48"/>
      <c r="C392" s="48"/>
      <c r="D392" s="48"/>
      <c r="E392" s="52"/>
      <c r="F392" s="53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2.75" customHeight="1">
      <c r="A393" s="48"/>
      <c r="B393" s="48"/>
      <c r="C393" s="48"/>
      <c r="D393" s="48"/>
      <c r="E393" s="52"/>
      <c r="F393" s="53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2.75" customHeight="1">
      <c r="A394" s="48"/>
      <c r="B394" s="48"/>
      <c r="C394" s="48"/>
      <c r="D394" s="48"/>
      <c r="E394" s="52"/>
      <c r="F394" s="53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2.75" customHeight="1">
      <c r="A395" s="48"/>
      <c r="B395" s="48"/>
      <c r="C395" s="48"/>
      <c r="D395" s="48"/>
      <c r="E395" s="52"/>
      <c r="F395" s="53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2.75" customHeight="1">
      <c r="A396" s="48"/>
      <c r="B396" s="48"/>
      <c r="C396" s="48"/>
      <c r="D396" s="48"/>
      <c r="E396" s="52"/>
      <c r="F396" s="53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2.75" customHeight="1">
      <c r="A397" s="48"/>
      <c r="B397" s="48"/>
      <c r="C397" s="48"/>
      <c r="D397" s="48"/>
      <c r="E397" s="52"/>
      <c r="F397" s="53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2.75" customHeight="1">
      <c r="A398" s="48"/>
      <c r="B398" s="48"/>
      <c r="C398" s="48"/>
      <c r="D398" s="48"/>
      <c r="E398" s="52"/>
      <c r="F398" s="53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2.75" customHeight="1">
      <c r="A399" s="48"/>
      <c r="B399" s="48"/>
      <c r="C399" s="48"/>
      <c r="D399" s="48"/>
      <c r="E399" s="52"/>
      <c r="F399" s="53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2.75" customHeight="1">
      <c r="A400" s="48"/>
      <c r="B400" s="48"/>
      <c r="C400" s="48"/>
      <c r="D400" s="48"/>
      <c r="E400" s="52"/>
      <c r="F400" s="53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2.75" customHeight="1">
      <c r="A401" s="48"/>
      <c r="B401" s="48"/>
      <c r="C401" s="48"/>
      <c r="D401" s="48"/>
      <c r="E401" s="52"/>
      <c r="F401" s="53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2.75" customHeight="1">
      <c r="A402" s="48"/>
      <c r="B402" s="48"/>
      <c r="C402" s="48"/>
      <c r="D402" s="48"/>
      <c r="E402" s="52"/>
      <c r="F402" s="53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2.75" customHeight="1">
      <c r="A403" s="48"/>
      <c r="B403" s="48"/>
      <c r="C403" s="48"/>
      <c r="D403" s="48"/>
      <c r="E403" s="52"/>
      <c r="F403" s="53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2.75" customHeight="1">
      <c r="A404" s="48"/>
      <c r="B404" s="48"/>
      <c r="C404" s="48"/>
      <c r="D404" s="48"/>
      <c r="E404" s="52"/>
      <c r="F404" s="53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2.75" customHeight="1">
      <c r="A405" s="48"/>
      <c r="B405" s="48"/>
      <c r="C405" s="48"/>
      <c r="D405" s="48"/>
      <c r="E405" s="52"/>
      <c r="F405" s="53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2.75" customHeight="1">
      <c r="A406" s="48"/>
      <c r="B406" s="48"/>
      <c r="C406" s="48"/>
      <c r="D406" s="48"/>
      <c r="E406" s="52"/>
      <c r="F406" s="53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2.75" customHeight="1">
      <c r="A407" s="48"/>
      <c r="B407" s="48"/>
      <c r="C407" s="48"/>
      <c r="D407" s="48"/>
      <c r="E407" s="52"/>
      <c r="F407" s="53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2.75" customHeight="1">
      <c r="A408" s="48"/>
      <c r="B408" s="48"/>
      <c r="C408" s="48"/>
      <c r="D408" s="48"/>
      <c r="E408" s="52"/>
      <c r="F408" s="53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2.75" customHeight="1">
      <c r="A409" s="48"/>
      <c r="B409" s="48"/>
      <c r="C409" s="48"/>
      <c r="D409" s="48"/>
      <c r="E409" s="52"/>
      <c r="F409" s="53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2.75" customHeight="1">
      <c r="A410" s="48"/>
      <c r="B410" s="48"/>
      <c r="C410" s="48"/>
      <c r="D410" s="48"/>
      <c r="E410" s="52"/>
      <c r="F410" s="53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2.75" customHeight="1">
      <c r="A411" s="48"/>
      <c r="B411" s="48"/>
      <c r="C411" s="48"/>
      <c r="D411" s="48"/>
      <c r="E411" s="52"/>
      <c r="F411" s="53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2.75" customHeight="1">
      <c r="A412" s="48"/>
      <c r="B412" s="48"/>
      <c r="C412" s="48"/>
      <c r="D412" s="48"/>
      <c r="E412" s="52"/>
      <c r="F412" s="53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2.75" customHeight="1">
      <c r="A413" s="48"/>
      <c r="B413" s="48"/>
      <c r="C413" s="48"/>
      <c r="D413" s="48"/>
      <c r="E413" s="52"/>
      <c r="F413" s="53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2.75" customHeight="1">
      <c r="A414" s="48"/>
      <c r="B414" s="48"/>
      <c r="C414" s="48"/>
      <c r="D414" s="48"/>
      <c r="E414" s="52"/>
      <c r="F414" s="53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2.75" customHeight="1">
      <c r="A415" s="48"/>
      <c r="B415" s="48"/>
      <c r="C415" s="48"/>
      <c r="D415" s="48"/>
      <c r="E415" s="52"/>
      <c r="F415" s="53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2.75" customHeight="1">
      <c r="A416" s="48"/>
      <c r="B416" s="48"/>
      <c r="C416" s="48"/>
      <c r="D416" s="48"/>
      <c r="E416" s="52"/>
      <c r="F416" s="53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2.75" customHeight="1">
      <c r="A417" s="48"/>
      <c r="B417" s="48"/>
      <c r="C417" s="48"/>
      <c r="D417" s="48"/>
      <c r="E417" s="52"/>
      <c r="F417" s="53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2.75" customHeight="1">
      <c r="A418" s="48"/>
      <c r="B418" s="48"/>
      <c r="C418" s="48"/>
      <c r="D418" s="48"/>
      <c r="E418" s="52"/>
      <c r="F418" s="53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2.75" customHeight="1">
      <c r="A419" s="48"/>
      <c r="B419" s="48"/>
      <c r="C419" s="48"/>
      <c r="D419" s="48"/>
      <c r="E419" s="52"/>
      <c r="F419" s="53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2.75" customHeight="1">
      <c r="A420" s="48"/>
      <c r="B420" s="48"/>
      <c r="C420" s="48"/>
      <c r="D420" s="48"/>
      <c r="E420" s="52"/>
      <c r="F420" s="53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2.75" customHeight="1">
      <c r="A421" s="48"/>
      <c r="B421" s="48"/>
      <c r="C421" s="48"/>
      <c r="D421" s="48"/>
      <c r="E421" s="52"/>
      <c r="F421" s="53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2.75" customHeight="1">
      <c r="A422" s="48"/>
      <c r="B422" s="48"/>
      <c r="C422" s="48"/>
      <c r="D422" s="48"/>
      <c r="E422" s="52"/>
      <c r="F422" s="53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2.75" customHeight="1">
      <c r="A423" s="48"/>
      <c r="B423" s="48"/>
      <c r="C423" s="48"/>
      <c r="D423" s="48"/>
      <c r="E423" s="52"/>
      <c r="F423" s="53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2.75" customHeight="1">
      <c r="A424" s="48"/>
      <c r="B424" s="48"/>
      <c r="C424" s="48"/>
      <c r="D424" s="48"/>
      <c r="E424" s="52"/>
      <c r="F424" s="53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2.75" customHeight="1">
      <c r="A425" s="48"/>
      <c r="B425" s="48"/>
      <c r="C425" s="48"/>
      <c r="D425" s="48"/>
      <c r="E425" s="52"/>
      <c r="F425" s="53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2.75" customHeight="1">
      <c r="A426" s="48"/>
      <c r="B426" s="48"/>
      <c r="C426" s="48"/>
      <c r="D426" s="48"/>
      <c r="E426" s="52"/>
      <c r="F426" s="53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2.75" customHeight="1">
      <c r="A427" s="48"/>
      <c r="B427" s="48"/>
      <c r="C427" s="48"/>
      <c r="D427" s="48"/>
      <c r="E427" s="52"/>
      <c r="F427" s="53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2.75" customHeight="1">
      <c r="A428" s="48"/>
      <c r="B428" s="48"/>
      <c r="C428" s="48"/>
      <c r="D428" s="48"/>
      <c r="E428" s="52"/>
      <c r="F428" s="53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2.75" customHeight="1">
      <c r="A429" s="48"/>
      <c r="B429" s="48"/>
      <c r="C429" s="48"/>
      <c r="D429" s="48"/>
      <c r="E429" s="52"/>
      <c r="F429" s="53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2.75" customHeight="1">
      <c r="A430" s="48"/>
      <c r="B430" s="48"/>
      <c r="C430" s="48"/>
      <c r="D430" s="48"/>
      <c r="E430" s="52"/>
      <c r="F430" s="53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2.75" customHeight="1">
      <c r="A431" s="48"/>
      <c r="B431" s="48"/>
      <c r="C431" s="48"/>
      <c r="D431" s="48"/>
      <c r="E431" s="52"/>
      <c r="F431" s="53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2.75" customHeight="1">
      <c r="A432" s="48"/>
      <c r="B432" s="48"/>
      <c r="C432" s="48"/>
      <c r="D432" s="48"/>
      <c r="E432" s="52"/>
      <c r="F432" s="53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2.75" customHeight="1">
      <c r="A433" s="48"/>
      <c r="B433" s="48"/>
      <c r="C433" s="48"/>
      <c r="D433" s="48"/>
      <c r="E433" s="52"/>
      <c r="F433" s="53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2.75" customHeight="1">
      <c r="A434" s="48"/>
      <c r="B434" s="48"/>
      <c r="C434" s="48"/>
      <c r="D434" s="48"/>
      <c r="E434" s="52"/>
      <c r="F434" s="53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2.75" customHeight="1">
      <c r="A435" s="48"/>
      <c r="B435" s="48"/>
      <c r="C435" s="48"/>
      <c r="D435" s="48"/>
      <c r="E435" s="52"/>
      <c r="F435" s="53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2.75" customHeight="1">
      <c r="A436" s="48"/>
      <c r="B436" s="48"/>
      <c r="C436" s="48"/>
      <c r="D436" s="48"/>
      <c r="E436" s="52"/>
      <c r="F436" s="53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2.75" customHeight="1">
      <c r="A437" s="48"/>
      <c r="B437" s="48"/>
      <c r="C437" s="48"/>
      <c r="D437" s="48"/>
      <c r="E437" s="52"/>
      <c r="F437" s="53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2.75" customHeight="1">
      <c r="A438" s="48"/>
      <c r="B438" s="48"/>
      <c r="C438" s="48"/>
      <c r="D438" s="48"/>
      <c r="E438" s="52"/>
      <c r="F438" s="53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2.75" customHeight="1">
      <c r="A439" s="48"/>
      <c r="B439" s="48"/>
      <c r="C439" s="48"/>
      <c r="D439" s="48"/>
      <c r="E439" s="52"/>
      <c r="F439" s="53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2.75" customHeight="1">
      <c r="A440" s="48"/>
      <c r="B440" s="48"/>
      <c r="C440" s="48"/>
      <c r="D440" s="48"/>
      <c r="E440" s="52"/>
      <c r="F440" s="53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2.75" customHeight="1">
      <c r="A441" s="48"/>
      <c r="B441" s="48"/>
      <c r="C441" s="48"/>
      <c r="D441" s="48"/>
      <c r="E441" s="52"/>
      <c r="F441" s="53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2.75" customHeight="1">
      <c r="A442" s="48"/>
      <c r="B442" s="48"/>
      <c r="C442" s="48"/>
      <c r="D442" s="48"/>
      <c r="E442" s="52"/>
      <c r="F442" s="53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2.75" customHeight="1">
      <c r="A443" s="48"/>
      <c r="B443" s="48"/>
      <c r="C443" s="48"/>
      <c r="D443" s="48"/>
      <c r="E443" s="52"/>
      <c r="F443" s="53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2.75" customHeight="1">
      <c r="A444" s="48"/>
      <c r="B444" s="48"/>
      <c r="C444" s="48"/>
      <c r="D444" s="48"/>
      <c r="E444" s="52"/>
      <c r="F444" s="53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2.75" customHeight="1">
      <c r="A445" s="48"/>
      <c r="B445" s="48"/>
      <c r="C445" s="48"/>
      <c r="D445" s="48"/>
      <c r="E445" s="52"/>
      <c r="F445" s="53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2.75" customHeight="1">
      <c r="A446" s="48"/>
      <c r="B446" s="48"/>
      <c r="C446" s="48"/>
      <c r="D446" s="48"/>
      <c r="E446" s="52"/>
      <c r="F446" s="53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2.75" customHeight="1">
      <c r="A447" s="48"/>
      <c r="B447" s="48"/>
      <c r="C447" s="48"/>
      <c r="D447" s="48"/>
      <c r="E447" s="52"/>
      <c r="F447" s="53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2.75" customHeight="1">
      <c r="A448" s="48"/>
      <c r="B448" s="48"/>
      <c r="C448" s="48"/>
      <c r="D448" s="48"/>
      <c r="E448" s="52"/>
      <c r="F448" s="53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2.75" customHeight="1">
      <c r="A449" s="48"/>
      <c r="B449" s="48"/>
      <c r="C449" s="48"/>
      <c r="D449" s="48"/>
      <c r="E449" s="52"/>
      <c r="F449" s="53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2.75" customHeight="1">
      <c r="A450" s="48"/>
      <c r="B450" s="48"/>
      <c r="C450" s="48"/>
      <c r="D450" s="48"/>
      <c r="E450" s="52"/>
      <c r="F450" s="53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2.75" customHeight="1">
      <c r="A451" s="48"/>
      <c r="B451" s="48"/>
      <c r="C451" s="48"/>
      <c r="D451" s="48"/>
      <c r="E451" s="52"/>
      <c r="F451" s="53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2.75" customHeight="1">
      <c r="A452" s="48"/>
      <c r="B452" s="48"/>
      <c r="C452" s="48"/>
      <c r="D452" s="48"/>
      <c r="E452" s="52"/>
      <c r="F452" s="53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2.75" customHeight="1">
      <c r="A453" s="48"/>
      <c r="B453" s="48"/>
      <c r="C453" s="48"/>
      <c r="D453" s="48"/>
      <c r="E453" s="52"/>
      <c r="F453" s="53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2.75" customHeight="1">
      <c r="A454" s="48"/>
      <c r="B454" s="48"/>
      <c r="C454" s="48"/>
      <c r="D454" s="48"/>
      <c r="E454" s="52"/>
      <c r="F454" s="53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2.75" customHeight="1">
      <c r="A455" s="48"/>
      <c r="B455" s="48"/>
      <c r="C455" s="48"/>
      <c r="D455" s="48"/>
      <c r="E455" s="52"/>
      <c r="F455" s="53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2.75" customHeight="1">
      <c r="A456" s="48"/>
      <c r="B456" s="48"/>
      <c r="C456" s="48"/>
      <c r="D456" s="48"/>
      <c r="E456" s="52"/>
      <c r="F456" s="53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2.75" customHeight="1">
      <c r="A457" s="48"/>
      <c r="B457" s="48"/>
      <c r="C457" s="48"/>
      <c r="D457" s="48"/>
      <c r="E457" s="52"/>
      <c r="F457" s="53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2.75" customHeight="1">
      <c r="A458" s="48"/>
      <c r="B458" s="48"/>
      <c r="C458" s="48"/>
      <c r="D458" s="48"/>
      <c r="E458" s="52"/>
      <c r="F458" s="53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2.75" customHeight="1">
      <c r="A459" s="48"/>
      <c r="B459" s="48"/>
      <c r="C459" s="48"/>
      <c r="D459" s="48"/>
      <c r="E459" s="52"/>
      <c r="F459" s="53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2.75" customHeight="1">
      <c r="A460" s="48"/>
      <c r="B460" s="48"/>
      <c r="C460" s="48"/>
      <c r="D460" s="48"/>
      <c r="E460" s="52"/>
      <c r="F460" s="53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2.75" customHeight="1">
      <c r="A461" s="48"/>
      <c r="B461" s="48"/>
      <c r="C461" s="48"/>
      <c r="D461" s="48"/>
      <c r="E461" s="52"/>
      <c r="F461" s="53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2.75" customHeight="1">
      <c r="A462" s="48"/>
      <c r="B462" s="48"/>
      <c r="C462" s="48"/>
      <c r="D462" s="48"/>
      <c r="E462" s="52"/>
      <c r="F462" s="53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2.75" customHeight="1">
      <c r="A463" s="48"/>
      <c r="B463" s="48"/>
      <c r="C463" s="48"/>
      <c r="D463" s="48"/>
      <c r="E463" s="52"/>
      <c r="F463" s="53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2.75" customHeight="1">
      <c r="A464" s="48"/>
      <c r="B464" s="48"/>
      <c r="C464" s="48"/>
      <c r="D464" s="48"/>
      <c r="E464" s="52"/>
      <c r="F464" s="53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2.75" customHeight="1">
      <c r="A465" s="48"/>
      <c r="B465" s="48"/>
      <c r="C465" s="48"/>
      <c r="D465" s="48"/>
      <c r="E465" s="52"/>
      <c r="F465" s="53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2.75" customHeight="1">
      <c r="A466" s="48"/>
      <c r="B466" s="48"/>
      <c r="C466" s="48"/>
      <c r="D466" s="48"/>
      <c r="E466" s="52"/>
      <c r="F466" s="53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2.75" customHeight="1">
      <c r="A467" s="48"/>
      <c r="B467" s="48"/>
      <c r="C467" s="48"/>
      <c r="D467" s="48"/>
      <c r="E467" s="52"/>
      <c r="F467" s="53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2.75" customHeight="1">
      <c r="A468" s="48"/>
      <c r="B468" s="48"/>
      <c r="C468" s="48"/>
      <c r="D468" s="48"/>
      <c r="E468" s="52"/>
      <c r="F468" s="53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2.75" customHeight="1">
      <c r="A469" s="48"/>
      <c r="B469" s="48"/>
      <c r="C469" s="48"/>
      <c r="D469" s="48"/>
      <c r="E469" s="52"/>
      <c r="F469" s="53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2.75" customHeight="1">
      <c r="A470" s="48"/>
      <c r="B470" s="48"/>
      <c r="C470" s="48"/>
      <c r="D470" s="48"/>
      <c r="E470" s="52"/>
      <c r="F470" s="53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2.75" customHeight="1">
      <c r="A471" s="48"/>
      <c r="B471" s="48"/>
      <c r="C471" s="48"/>
      <c r="D471" s="48"/>
      <c r="E471" s="52"/>
      <c r="F471" s="53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2.75" customHeight="1">
      <c r="A472" s="48"/>
      <c r="B472" s="48"/>
      <c r="C472" s="48"/>
      <c r="D472" s="48"/>
      <c r="E472" s="52"/>
      <c r="F472" s="53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2.75" customHeight="1">
      <c r="A473" s="48"/>
      <c r="B473" s="48"/>
      <c r="C473" s="48"/>
      <c r="D473" s="48"/>
      <c r="E473" s="52"/>
      <c r="F473" s="53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2.75" customHeight="1">
      <c r="A474" s="48"/>
      <c r="B474" s="48"/>
      <c r="C474" s="48"/>
      <c r="D474" s="48"/>
      <c r="E474" s="52"/>
      <c r="F474" s="53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2.75" customHeight="1">
      <c r="A475" s="48"/>
      <c r="B475" s="48"/>
      <c r="C475" s="48"/>
      <c r="D475" s="48"/>
      <c r="E475" s="52"/>
      <c r="F475" s="53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2.75" customHeight="1">
      <c r="A476" s="48"/>
      <c r="B476" s="48"/>
      <c r="C476" s="48"/>
      <c r="D476" s="48"/>
      <c r="E476" s="52"/>
      <c r="F476" s="53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2.75" customHeight="1">
      <c r="A477" s="48"/>
      <c r="B477" s="48"/>
      <c r="C477" s="48"/>
      <c r="D477" s="48"/>
      <c r="E477" s="52"/>
      <c r="F477" s="53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2.75" customHeight="1">
      <c r="A478" s="48"/>
      <c r="B478" s="48"/>
      <c r="C478" s="48"/>
      <c r="D478" s="48"/>
      <c r="E478" s="52"/>
      <c r="F478" s="53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2.75" customHeight="1">
      <c r="A479" s="48"/>
      <c r="B479" s="48"/>
      <c r="C479" s="48"/>
      <c r="D479" s="48"/>
      <c r="E479" s="52"/>
      <c r="F479" s="53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2.75" customHeight="1">
      <c r="A480" s="48"/>
      <c r="B480" s="48"/>
      <c r="C480" s="48"/>
      <c r="D480" s="48"/>
      <c r="E480" s="52"/>
      <c r="F480" s="53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2.75" customHeight="1">
      <c r="A481" s="48"/>
      <c r="B481" s="48"/>
      <c r="C481" s="48"/>
      <c r="D481" s="48"/>
      <c r="E481" s="52"/>
      <c r="F481" s="53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2.75" customHeight="1">
      <c r="A482" s="48"/>
      <c r="B482" s="48"/>
      <c r="C482" s="48"/>
      <c r="D482" s="48"/>
      <c r="E482" s="52"/>
      <c r="F482" s="53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2.75" customHeight="1">
      <c r="A483" s="48"/>
      <c r="B483" s="48"/>
      <c r="C483" s="48"/>
      <c r="D483" s="48"/>
      <c r="E483" s="52"/>
      <c r="F483" s="53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2.75" customHeight="1">
      <c r="A484" s="48"/>
      <c r="B484" s="48"/>
      <c r="C484" s="48"/>
      <c r="D484" s="48"/>
      <c r="E484" s="52"/>
      <c r="F484" s="53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2.75" customHeight="1">
      <c r="A485" s="48"/>
      <c r="B485" s="48"/>
      <c r="C485" s="48"/>
      <c r="D485" s="48"/>
      <c r="E485" s="52"/>
      <c r="F485" s="53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2.75" customHeight="1">
      <c r="A486" s="48"/>
      <c r="B486" s="48"/>
      <c r="C486" s="48"/>
      <c r="D486" s="48"/>
      <c r="E486" s="52"/>
      <c r="F486" s="53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2.75" customHeight="1">
      <c r="A487" s="48"/>
      <c r="B487" s="48"/>
      <c r="C487" s="48"/>
      <c r="D487" s="48"/>
      <c r="E487" s="52"/>
      <c r="F487" s="53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2.75" customHeight="1">
      <c r="A488" s="48"/>
      <c r="B488" s="48"/>
      <c r="C488" s="48"/>
      <c r="D488" s="48"/>
      <c r="E488" s="52"/>
      <c r="F488" s="53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2.75" customHeight="1">
      <c r="A489" s="48"/>
      <c r="B489" s="48"/>
      <c r="C489" s="48"/>
      <c r="D489" s="48"/>
      <c r="E489" s="52"/>
      <c r="F489" s="53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2.75" customHeight="1">
      <c r="A490" s="48"/>
      <c r="B490" s="48"/>
      <c r="C490" s="48"/>
      <c r="D490" s="48"/>
      <c r="E490" s="52"/>
      <c r="F490" s="53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2.75" customHeight="1">
      <c r="A491" s="48"/>
      <c r="B491" s="48"/>
      <c r="C491" s="48"/>
      <c r="D491" s="48"/>
      <c r="E491" s="52"/>
      <c r="F491" s="53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2.75" customHeight="1">
      <c r="A492" s="48"/>
      <c r="B492" s="48"/>
      <c r="C492" s="48"/>
      <c r="D492" s="48"/>
      <c r="E492" s="52"/>
      <c r="F492" s="53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2.75" customHeight="1">
      <c r="A493" s="48"/>
      <c r="B493" s="48"/>
      <c r="C493" s="48"/>
      <c r="D493" s="48"/>
      <c r="E493" s="52"/>
      <c r="F493" s="53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2.75" customHeight="1">
      <c r="A494" s="48"/>
      <c r="B494" s="48"/>
      <c r="C494" s="48"/>
      <c r="D494" s="48"/>
      <c r="E494" s="52"/>
      <c r="F494" s="53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2.75" customHeight="1">
      <c r="A495" s="48"/>
      <c r="B495" s="48"/>
      <c r="C495" s="48"/>
      <c r="D495" s="48"/>
      <c r="E495" s="52"/>
      <c r="F495" s="53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2.75" customHeight="1">
      <c r="A496" s="48"/>
      <c r="B496" s="48"/>
      <c r="C496" s="48"/>
      <c r="D496" s="48"/>
      <c r="E496" s="52"/>
      <c r="F496" s="53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2.75" customHeight="1">
      <c r="A497" s="48"/>
      <c r="B497" s="48"/>
      <c r="C497" s="48"/>
      <c r="D497" s="48"/>
      <c r="E497" s="52"/>
      <c r="F497" s="53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2.75" customHeight="1">
      <c r="A498" s="48"/>
      <c r="B498" s="48"/>
      <c r="C498" s="48"/>
      <c r="D498" s="48"/>
      <c r="E498" s="52"/>
      <c r="F498" s="53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2.75" customHeight="1">
      <c r="A499" s="48"/>
      <c r="B499" s="48"/>
      <c r="C499" s="48"/>
      <c r="D499" s="48"/>
      <c r="E499" s="52"/>
      <c r="F499" s="53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2.75" customHeight="1">
      <c r="A500" s="48"/>
      <c r="B500" s="48"/>
      <c r="C500" s="48"/>
      <c r="D500" s="48"/>
      <c r="E500" s="52"/>
      <c r="F500" s="53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2.75" customHeight="1">
      <c r="A501" s="48"/>
      <c r="B501" s="48"/>
      <c r="C501" s="48"/>
      <c r="D501" s="48"/>
      <c r="E501" s="52"/>
      <c r="F501" s="53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2.75" customHeight="1">
      <c r="A502" s="48"/>
      <c r="B502" s="48"/>
      <c r="C502" s="48"/>
      <c r="D502" s="48"/>
      <c r="E502" s="52"/>
      <c r="F502" s="53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2.75" customHeight="1">
      <c r="A503" s="48"/>
      <c r="B503" s="48"/>
      <c r="C503" s="48"/>
      <c r="D503" s="48"/>
      <c r="E503" s="52"/>
      <c r="F503" s="53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2.75" customHeight="1">
      <c r="A504" s="48"/>
      <c r="B504" s="48"/>
      <c r="C504" s="48"/>
      <c r="D504" s="48"/>
      <c r="E504" s="52"/>
      <c r="F504" s="53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2.75" customHeight="1">
      <c r="A505" s="48"/>
      <c r="B505" s="48"/>
      <c r="C505" s="48"/>
      <c r="D505" s="48"/>
      <c r="E505" s="52"/>
      <c r="F505" s="53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2.75" customHeight="1">
      <c r="A506" s="48"/>
      <c r="B506" s="48"/>
      <c r="C506" s="48"/>
      <c r="D506" s="48"/>
      <c r="E506" s="52"/>
      <c r="F506" s="53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2.75" customHeight="1">
      <c r="A507" s="48"/>
      <c r="B507" s="48"/>
      <c r="C507" s="48"/>
      <c r="D507" s="48"/>
      <c r="E507" s="52"/>
      <c r="F507" s="53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2.75" customHeight="1">
      <c r="A508" s="48"/>
      <c r="B508" s="48"/>
      <c r="C508" s="48"/>
      <c r="D508" s="48"/>
      <c r="E508" s="52"/>
      <c r="F508" s="53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2.75" customHeight="1">
      <c r="A509" s="48"/>
      <c r="B509" s="48"/>
      <c r="C509" s="48"/>
      <c r="D509" s="48"/>
      <c r="E509" s="52"/>
      <c r="F509" s="53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2.75" customHeight="1">
      <c r="A510" s="48"/>
      <c r="B510" s="48"/>
      <c r="C510" s="48"/>
      <c r="D510" s="48"/>
      <c r="E510" s="52"/>
      <c r="F510" s="53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2.75" customHeight="1">
      <c r="A511" s="48"/>
      <c r="B511" s="48"/>
      <c r="C511" s="48"/>
      <c r="D511" s="48"/>
      <c r="E511" s="52"/>
      <c r="F511" s="53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2.75" customHeight="1">
      <c r="A512" s="48"/>
      <c r="B512" s="48"/>
      <c r="C512" s="48"/>
      <c r="D512" s="48"/>
      <c r="E512" s="52"/>
      <c r="F512" s="53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2.75" customHeight="1">
      <c r="A513" s="48"/>
      <c r="B513" s="48"/>
      <c r="C513" s="48"/>
      <c r="D513" s="48"/>
      <c r="E513" s="52"/>
      <c r="F513" s="53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2.75" customHeight="1">
      <c r="A514" s="48"/>
      <c r="B514" s="48"/>
      <c r="C514" s="48"/>
      <c r="D514" s="48"/>
      <c r="E514" s="52"/>
      <c r="F514" s="53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2.75" customHeight="1">
      <c r="A515" s="48"/>
      <c r="B515" s="48"/>
      <c r="C515" s="48"/>
      <c r="D515" s="48"/>
      <c r="E515" s="52"/>
      <c r="F515" s="53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2.75" customHeight="1">
      <c r="A516" s="48"/>
      <c r="B516" s="48"/>
      <c r="C516" s="48"/>
      <c r="D516" s="48"/>
      <c r="E516" s="52"/>
      <c r="F516" s="53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2.75" customHeight="1">
      <c r="A517" s="48"/>
      <c r="B517" s="48"/>
      <c r="C517" s="48"/>
      <c r="D517" s="48"/>
      <c r="E517" s="52"/>
      <c r="F517" s="53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2.75" customHeight="1">
      <c r="A518" s="48"/>
      <c r="B518" s="48"/>
      <c r="C518" s="48"/>
      <c r="D518" s="48"/>
      <c r="E518" s="52"/>
      <c r="F518" s="53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2.75" customHeight="1">
      <c r="A519" s="48"/>
      <c r="B519" s="48"/>
      <c r="C519" s="48"/>
      <c r="D519" s="48"/>
      <c r="E519" s="52"/>
      <c r="F519" s="53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2.75" customHeight="1">
      <c r="A520" s="48"/>
      <c r="B520" s="48"/>
      <c r="C520" s="48"/>
      <c r="D520" s="48"/>
      <c r="E520" s="52"/>
      <c r="F520" s="53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2.75" customHeight="1">
      <c r="A521" s="48"/>
      <c r="B521" s="48"/>
      <c r="C521" s="48"/>
      <c r="D521" s="48"/>
      <c r="E521" s="52"/>
      <c r="F521" s="53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2.75" customHeight="1">
      <c r="A522" s="48"/>
      <c r="B522" s="48"/>
      <c r="C522" s="48"/>
      <c r="D522" s="48"/>
      <c r="E522" s="52"/>
      <c r="F522" s="53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2.75" customHeight="1">
      <c r="A523" s="48"/>
      <c r="B523" s="48"/>
      <c r="C523" s="48"/>
      <c r="D523" s="48"/>
      <c r="E523" s="52"/>
      <c r="F523" s="53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2.75" customHeight="1">
      <c r="A524" s="48"/>
      <c r="B524" s="48"/>
      <c r="C524" s="48"/>
      <c r="D524" s="48"/>
      <c r="E524" s="52"/>
      <c r="F524" s="53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2.75" customHeight="1">
      <c r="A525" s="48"/>
      <c r="B525" s="48"/>
      <c r="C525" s="48"/>
      <c r="D525" s="48"/>
      <c r="E525" s="52"/>
      <c r="F525" s="53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2.75" customHeight="1">
      <c r="A526" s="48"/>
      <c r="B526" s="48"/>
      <c r="C526" s="48"/>
      <c r="D526" s="48"/>
      <c r="E526" s="52"/>
      <c r="F526" s="53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2.75" customHeight="1">
      <c r="A527" s="48"/>
      <c r="B527" s="48"/>
      <c r="C527" s="48"/>
      <c r="D527" s="48"/>
      <c r="E527" s="52"/>
      <c r="F527" s="53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2.75" customHeight="1">
      <c r="A528" s="48"/>
      <c r="B528" s="48"/>
      <c r="C528" s="48"/>
      <c r="D528" s="48"/>
      <c r="E528" s="52"/>
      <c r="F528" s="53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2.75" customHeight="1">
      <c r="A529" s="48"/>
      <c r="B529" s="48"/>
      <c r="C529" s="48"/>
      <c r="D529" s="48"/>
      <c r="E529" s="52"/>
      <c r="F529" s="53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2.75" customHeight="1">
      <c r="A530" s="48"/>
      <c r="B530" s="48"/>
      <c r="C530" s="48"/>
      <c r="D530" s="48"/>
      <c r="E530" s="52"/>
      <c r="F530" s="53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2.75" customHeight="1">
      <c r="A531" s="48"/>
      <c r="B531" s="48"/>
      <c r="C531" s="48"/>
      <c r="D531" s="48"/>
      <c r="E531" s="52"/>
      <c r="F531" s="53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2.75" customHeight="1">
      <c r="A532" s="48"/>
      <c r="B532" s="48"/>
      <c r="C532" s="48"/>
      <c r="D532" s="48"/>
      <c r="E532" s="52"/>
      <c r="F532" s="53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2.75" customHeight="1">
      <c r="A533" s="48"/>
      <c r="B533" s="48"/>
      <c r="C533" s="48"/>
      <c r="D533" s="48"/>
      <c r="E533" s="52"/>
      <c r="F533" s="53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2.75" customHeight="1">
      <c r="A534" s="48"/>
      <c r="B534" s="48"/>
      <c r="C534" s="48"/>
      <c r="D534" s="48"/>
      <c r="E534" s="52"/>
      <c r="F534" s="53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2.75" customHeight="1">
      <c r="A535" s="48"/>
      <c r="B535" s="48"/>
      <c r="C535" s="48"/>
      <c r="D535" s="48"/>
      <c r="E535" s="52"/>
      <c r="F535" s="53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2.75" customHeight="1">
      <c r="A536" s="48"/>
      <c r="B536" s="48"/>
      <c r="C536" s="48"/>
      <c r="D536" s="48"/>
      <c r="E536" s="52"/>
      <c r="F536" s="53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2.75" customHeight="1">
      <c r="A537" s="48"/>
      <c r="B537" s="48"/>
      <c r="C537" s="48"/>
      <c r="D537" s="48"/>
      <c r="E537" s="52"/>
      <c r="F537" s="53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2.75" customHeight="1">
      <c r="A538" s="48"/>
      <c r="B538" s="48"/>
      <c r="C538" s="48"/>
      <c r="D538" s="48"/>
      <c r="E538" s="52"/>
      <c r="F538" s="53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2.75" customHeight="1">
      <c r="A539" s="48"/>
      <c r="B539" s="48"/>
      <c r="C539" s="48"/>
      <c r="D539" s="48"/>
      <c r="E539" s="52"/>
      <c r="F539" s="53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2.75" customHeight="1">
      <c r="A540" s="48"/>
      <c r="B540" s="48"/>
      <c r="C540" s="48"/>
      <c r="D540" s="48"/>
      <c r="E540" s="52"/>
      <c r="F540" s="53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2.75" customHeight="1">
      <c r="A541" s="48"/>
      <c r="B541" s="48"/>
      <c r="C541" s="48"/>
      <c r="D541" s="48"/>
      <c r="E541" s="52"/>
      <c r="F541" s="53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2.75" customHeight="1">
      <c r="A542" s="48"/>
      <c r="B542" s="48"/>
      <c r="C542" s="48"/>
      <c r="D542" s="48"/>
      <c r="E542" s="52"/>
      <c r="F542" s="53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2.75" customHeight="1">
      <c r="A543" s="48"/>
      <c r="B543" s="48"/>
      <c r="C543" s="48"/>
      <c r="D543" s="48"/>
      <c r="E543" s="52"/>
      <c r="F543" s="53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2.75" customHeight="1">
      <c r="A544" s="48"/>
      <c r="B544" s="48"/>
      <c r="C544" s="48"/>
      <c r="D544" s="48"/>
      <c r="E544" s="52"/>
      <c r="F544" s="53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2.75" customHeight="1">
      <c r="A545" s="48"/>
      <c r="B545" s="48"/>
      <c r="C545" s="48"/>
      <c r="D545" s="48"/>
      <c r="E545" s="52"/>
      <c r="F545" s="53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2.75" customHeight="1">
      <c r="A546" s="48"/>
      <c r="B546" s="48"/>
      <c r="C546" s="48"/>
      <c r="D546" s="48"/>
      <c r="E546" s="52"/>
      <c r="F546" s="53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2.75" customHeight="1">
      <c r="A547" s="48"/>
      <c r="B547" s="48"/>
      <c r="C547" s="48"/>
      <c r="D547" s="48"/>
      <c r="E547" s="52"/>
      <c r="F547" s="53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2.75" customHeight="1">
      <c r="A548" s="48"/>
      <c r="B548" s="48"/>
      <c r="C548" s="48"/>
      <c r="D548" s="48"/>
      <c r="E548" s="52"/>
      <c r="F548" s="53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2.75" customHeight="1">
      <c r="A549" s="48"/>
      <c r="B549" s="48"/>
      <c r="C549" s="48"/>
      <c r="D549" s="48"/>
      <c r="E549" s="52"/>
      <c r="F549" s="53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2.75" customHeight="1">
      <c r="A550" s="48"/>
      <c r="B550" s="48"/>
      <c r="C550" s="48"/>
      <c r="D550" s="48"/>
      <c r="E550" s="52"/>
      <c r="F550" s="53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2.75" customHeight="1">
      <c r="A551" s="48"/>
      <c r="B551" s="48"/>
      <c r="C551" s="48"/>
      <c r="D551" s="48"/>
      <c r="E551" s="52"/>
      <c r="F551" s="53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2.75" customHeight="1">
      <c r="A552" s="48"/>
      <c r="B552" s="48"/>
      <c r="C552" s="48"/>
      <c r="D552" s="48"/>
      <c r="E552" s="52"/>
      <c r="F552" s="53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2.75" customHeight="1">
      <c r="A553" s="48"/>
      <c r="B553" s="48"/>
      <c r="C553" s="48"/>
      <c r="D553" s="48"/>
      <c r="E553" s="52"/>
      <c r="F553" s="53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2.75" customHeight="1">
      <c r="A554" s="48"/>
      <c r="B554" s="48"/>
      <c r="C554" s="48"/>
      <c r="D554" s="48"/>
      <c r="E554" s="52"/>
      <c r="F554" s="53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2.75" customHeight="1">
      <c r="A555" s="48"/>
      <c r="B555" s="48"/>
      <c r="C555" s="48"/>
      <c r="D555" s="48"/>
      <c r="E555" s="52"/>
      <c r="F555" s="53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2.75" customHeight="1">
      <c r="A556" s="48"/>
      <c r="B556" s="48"/>
      <c r="C556" s="48"/>
      <c r="D556" s="48"/>
      <c r="E556" s="52"/>
      <c r="F556" s="53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2.75" customHeight="1">
      <c r="A557" s="48"/>
      <c r="B557" s="48"/>
      <c r="C557" s="48"/>
      <c r="D557" s="48"/>
      <c r="E557" s="52"/>
      <c r="F557" s="53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2.75" customHeight="1">
      <c r="A558" s="48"/>
      <c r="B558" s="48"/>
      <c r="C558" s="48"/>
      <c r="D558" s="48"/>
      <c r="E558" s="52"/>
      <c r="F558" s="53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2.75" customHeight="1">
      <c r="A559" s="48"/>
      <c r="B559" s="48"/>
      <c r="C559" s="48"/>
      <c r="D559" s="48"/>
      <c r="E559" s="52"/>
      <c r="F559" s="53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2.75" customHeight="1">
      <c r="A560" s="48"/>
      <c r="B560" s="48"/>
      <c r="C560" s="48"/>
      <c r="D560" s="48"/>
      <c r="E560" s="52"/>
      <c r="F560" s="53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2.75" customHeight="1">
      <c r="A561" s="48"/>
      <c r="B561" s="48"/>
      <c r="C561" s="48"/>
      <c r="D561" s="48"/>
      <c r="E561" s="52"/>
      <c r="F561" s="53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2.75" customHeight="1">
      <c r="A562" s="48"/>
      <c r="B562" s="48"/>
      <c r="C562" s="48"/>
      <c r="D562" s="48"/>
      <c r="E562" s="52"/>
      <c r="F562" s="53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2.75" customHeight="1">
      <c r="A563" s="48"/>
      <c r="B563" s="48"/>
      <c r="C563" s="48"/>
      <c r="D563" s="48"/>
      <c r="E563" s="52"/>
      <c r="F563" s="53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2.75" customHeight="1">
      <c r="A564" s="48"/>
      <c r="B564" s="48"/>
      <c r="C564" s="48"/>
      <c r="D564" s="48"/>
      <c r="E564" s="52"/>
      <c r="F564" s="53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2.75" customHeight="1">
      <c r="A565" s="48"/>
      <c r="B565" s="48"/>
      <c r="C565" s="48"/>
      <c r="D565" s="48"/>
      <c r="E565" s="52"/>
      <c r="F565" s="53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2.75" customHeight="1">
      <c r="A566" s="48"/>
      <c r="B566" s="48"/>
      <c r="C566" s="48"/>
      <c r="D566" s="48"/>
      <c r="E566" s="52"/>
      <c r="F566" s="53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2.75" customHeight="1">
      <c r="A567" s="48"/>
      <c r="B567" s="48"/>
      <c r="C567" s="48"/>
      <c r="D567" s="48"/>
      <c r="E567" s="52"/>
      <c r="F567" s="53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2.75" customHeight="1">
      <c r="A568" s="48"/>
      <c r="B568" s="48"/>
      <c r="C568" s="48"/>
      <c r="D568" s="48"/>
      <c r="E568" s="52"/>
      <c r="F568" s="53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2.75" customHeight="1">
      <c r="A569" s="48"/>
      <c r="B569" s="48"/>
      <c r="C569" s="48"/>
      <c r="D569" s="48"/>
      <c r="E569" s="52"/>
      <c r="F569" s="53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2.75" customHeight="1">
      <c r="A570" s="48"/>
      <c r="B570" s="48"/>
      <c r="C570" s="48"/>
      <c r="D570" s="48"/>
      <c r="E570" s="52"/>
      <c r="F570" s="53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2.75" customHeight="1">
      <c r="A571" s="48"/>
      <c r="B571" s="48"/>
      <c r="C571" s="48"/>
      <c r="D571" s="48"/>
      <c r="E571" s="52"/>
      <c r="F571" s="53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2.75" customHeight="1">
      <c r="A572" s="48"/>
      <c r="B572" s="48"/>
      <c r="C572" s="48"/>
      <c r="D572" s="48"/>
      <c r="E572" s="52"/>
      <c r="F572" s="53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2.75" customHeight="1">
      <c r="A573" s="48"/>
      <c r="B573" s="48"/>
      <c r="C573" s="48"/>
      <c r="D573" s="48"/>
      <c r="E573" s="52"/>
      <c r="F573" s="53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2.75" customHeight="1">
      <c r="A574" s="48"/>
      <c r="B574" s="48"/>
      <c r="C574" s="48"/>
      <c r="D574" s="48"/>
      <c r="E574" s="52"/>
      <c r="F574" s="53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2.75" customHeight="1">
      <c r="A575" s="48"/>
      <c r="B575" s="48"/>
      <c r="C575" s="48"/>
      <c r="D575" s="48"/>
      <c r="E575" s="52"/>
      <c r="F575" s="53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2.75" customHeight="1">
      <c r="A576" s="48"/>
      <c r="B576" s="48"/>
      <c r="C576" s="48"/>
      <c r="D576" s="48"/>
      <c r="E576" s="52"/>
      <c r="F576" s="53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2.75" customHeight="1">
      <c r="A577" s="48"/>
      <c r="B577" s="48"/>
      <c r="C577" s="48"/>
      <c r="D577" s="48"/>
      <c r="E577" s="52"/>
      <c r="F577" s="53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2.75" customHeight="1">
      <c r="A578" s="48"/>
      <c r="B578" s="48"/>
      <c r="C578" s="48"/>
      <c r="D578" s="48"/>
      <c r="E578" s="52"/>
      <c r="F578" s="53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2.75" customHeight="1">
      <c r="A579" s="48"/>
      <c r="B579" s="48"/>
      <c r="C579" s="48"/>
      <c r="D579" s="48"/>
      <c r="E579" s="52"/>
      <c r="F579" s="53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2.75" customHeight="1">
      <c r="A580" s="48"/>
      <c r="B580" s="48"/>
      <c r="C580" s="48"/>
      <c r="D580" s="48"/>
      <c r="E580" s="52"/>
      <c r="F580" s="53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2.75" customHeight="1">
      <c r="A581" s="48"/>
      <c r="B581" s="48"/>
      <c r="C581" s="48"/>
      <c r="D581" s="48"/>
      <c r="E581" s="52"/>
      <c r="F581" s="53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2.75" customHeight="1">
      <c r="A582" s="48"/>
      <c r="B582" s="48"/>
      <c r="C582" s="48"/>
      <c r="D582" s="48"/>
      <c r="E582" s="52"/>
      <c r="F582" s="53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2.75" customHeight="1">
      <c r="A583" s="48"/>
      <c r="B583" s="48"/>
      <c r="C583" s="48"/>
      <c r="D583" s="48"/>
      <c r="E583" s="52"/>
      <c r="F583" s="53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2.75" customHeight="1">
      <c r="A584" s="48"/>
      <c r="B584" s="48"/>
      <c r="C584" s="48"/>
      <c r="D584" s="48"/>
      <c r="E584" s="52"/>
      <c r="F584" s="53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2.75" customHeight="1">
      <c r="A585" s="48"/>
      <c r="B585" s="48"/>
      <c r="C585" s="48"/>
      <c r="D585" s="48"/>
      <c r="E585" s="52"/>
      <c r="F585" s="53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2.75" customHeight="1">
      <c r="A586" s="48"/>
      <c r="B586" s="48"/>
      <c r="C586" s="48"/>
      <c r="D586" s="48"/>
      <c r="E586" s="52"/>
      <c r="F586" s="53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2.75" customHeight="1">
      <c r="A587" s="48"/>
      <c r="B587" s="48"/>
      <c r="C587" s="48"/>
      <c r="D587" s="48"/>
      <c r="E587" s="52"/>
      <c r="F587" s="53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2.75" customHeight="1">
      <c r="A588" s="48"/>
      <c r="B588" s="48"/>
      <c r="C588" s="48"/>
      <c r="D588" s="48"/>
      <c r="E588" s="52"/>
      <c r="F588" s="53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2.75" customHeight="1">
      <c r="A589" s="48"/>
      <c r="B589" s="48"/>
      <c r="C589" s="48"/>
      <c r="D589" s="48"/>
      <c r="E589" s="52"/>
      <c r="F589" s="53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2.75" customHeight="1">
      <c r="A590" s="48"/>
      <c r="B590" s="48"/>
      <c r="C590" s="48"/>
      <c r="D590" s="48"/>
      <c r="E590" s="52"/>
      <c r="F590" s="53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2.75" customHeight="1">
      <c r="A591" s="48"/>
      <c r="B591" s="48"/>
      <c r="C591" s="48"/>
      <c r="D591" s="48"/>
      <c r="E591" s="52"/>
      <c r="F591" s="53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2.75" customHeight="1">
      <c r="A592" s="48"/>
      <c r="B592" s="48"/>
      <c r="C592" s="48"/>
      <c r="D592" s="48"/>
      <c r="E592" s="52"/>
      <c r="F592" s="53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2.75" customHeight="1">
      <c r="A593" s="48"/>
      <c r="B593" s="48"/>
      <c r="C593" s="48"/>
      <c r="D593" s="48"/>
      <c r="E593" s="52"/>
      <c r="F593" s="53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2.75" customHeight="1">
      <c r="A594" s="48"/>
      <c r="B594" s="48"/>
      <c r="C594" s="48"/>
      <c r="D594" s="48"/>
      <c r="E594" s="52"/>
      <c r="F594" s="53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2.75" customHeight="1">
      <c r="A595" s="48"/>
      <c r="B595" s="48"/>
      <c r="C595" s="48"/>
      <c r="D595" s="48"/>
      <c r="E595" s="52"/>
      <c r="F595" s="53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2.75" customHeight="1">
      <c r="A596" s="48"/>
      <c r="B596" s="48"/>
      <c r="C596" s="48"/>
      <c r="D596" s="48"/>
      <c r="E596" s="52"/>
      <c r="F596" s="53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2.75" customHeight="1">
      <c r="A597" s="48"/>
      <c r="B597" s="48"/>
      <c r="C597" s="48"/>
      <c r="D597" s="48"/>
      <c r="E597" s="52"/>
      <c r="F597" s="53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2.75" customHeight="1">
      <c r="A598" s="48"/>
      <c r="B598" s="48"/>
      <c r="C598" s="48"/>
      <c r="D598" s="48"/>
      <c r="E598" s="52"/>
      <c r="F598" s="53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2.75" customHeight="1">
      <c r="A599" s="48"/>
      <c r="B599" s="48"/>
      <c r="C599" s="48"/>
      <c r="D599" s="48"/>
      <c r="E599" s="52"/>
      <c r="F599" s="53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2.75" customHeight="1">
      <c r="A600" s="48"/>
      <c r="B600" s="48"/>
      <c r="C600" s="48"/>
      <c r="D600" s="48"/>
      <c r="E600" s="52"/>
      <c r="F600" s="53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2.75" customHeight="1">
      <c r="A601" s="48"/>
      <c r="B601" s="48"/>
      <c r="C601" s="48"/>
      <c r="D601" s="48"/>
      <c r="E601" s="52"/>
      <c r="F601" s="53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2.75" customHeight="1">
      <c r="A602" s="48"/>
      <c r="B602" s="48"/>
      <c r="C602" s="48"/>
      <c r="D602" s="48"/>
      <c r="E602" s="52"/>
      <c r="F602" s="53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2.75" customHeight="1">
      <c r="A603" s="48"/>
      <c r="B603" s="48"/>
      <c r="C603" s="48"/>
      <c r="D603" s="48"/>
      <c r="E603" s="52"/>
      <c r="F603" s="53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2.75" customHeight="1">
      <c r="A604" s="48"/>
      <c r="B604" s="48"/>
      <c r="C604" s="48"/>
      <c r="D604" s="48"/>
      <c r="E604" s="52"/>
      <c r="F604" s="53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2.75" customHeight="1">
      <c r="A605" s="48"/>
      <c r="B605" s="48"/>
      <c r="C605" s="48"/>
      <c r="D605" s="48"/>
      <c r="E605" s="52"/>
      <c r="F605" s="53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2.75" customHeight="1">
      <c r="A606" s="48"/>
      <c r="B606" s="48"/>
      <c r="C606" s="48"/>
      <c r="D606" s="48"/>
      <c r="E606" s="52"/>
      <c r="F606" s="53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2.75" customHeight="1">
      <c r="A607" s="48"/>
      <c r="B607" s="48"/>
      <c r="C607" s="48"/>
      <c r="D607" s="48"/>
      <c r="E607" s="52"/>
      <c r="F607" s="53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2.75" customHeight="1">
      <c r="A608" s="48"/>
      <c r="B608" s="48"/>
      <c r="C608" s="48"/>
      <c r="D608" s="48"/>
      <c r="E608" s="52"/>
      <c r="F608" s="53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2.75" customHeight="1">
      <c r="A609" s="48"/>
      <c r="B609" s="48"/>
      <c r="C609" s="48"/>
      <c r="D609" s="48"/>
      <c r="E609" s="52"/>
      <c r="F609" s="53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2.75" customHeight="1">
      <c r="A610" s="48"/>
      <c r="B610" s="48"/>
      <c r="C610" s="48"/>
      <c r="D610" s="48"/>
      <c r="E610" s="52"/>
      <c r="F610" s="53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2.75" customHeight="1">
      <c r="A611" s="48"/>
      <c r="B611" s="48"/>
      <c r="C611" s="48"/>
      <c r="D611" s="48"/>
      <c r="E611" s="52"/>
      <c r="F611" s="53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2.75" customHeight="1">
      <c r="A612" s="48"/>
      <c r="B612" s="48"/>
      <c r="C612" s="48"/>
      <c r="D612" s="48"/>
      <c r="E612" s="52"/>
      <c r="F612" s="53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2.75" customHeight="1">
      <c r="A613" s="48"/>
      <c r="B613" s="48"/>
      <c r="C613" s="48"/>
      <c r="D613" s="48"/>
      <c r="E613" s="52"/>
      <c r="F613" s="53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2.75" customHeight="1">
      <c r="A614" s="48"/>
      <c r="B614" s="48"/>
      <c r="C614" s="48"/>
      <c r="D614" s="48"/>
      <c r="E614" s="52"/>
      <c r="F614" s="53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2.75" customHeight="1">
      <c r="A615" s="48"/>
      <c r="B615" s="48"/>
      <c r="C615" s="48"/>
      <c r="D615" s="48"/>
      <c r="E615" s="52"/>
      <c r="F615" s="53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2.75" customHeight="1">
      <c r="A616" s="48"/>
      <c r="B616" s="48"/>
      <c r="C616" s="48"/>
      <c r="D616" s="48"/>
      <c r="E616" s="52"/>
      <c r="F616" s="53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2.75" customHeight="1">
      <c r="A617" s="48"/>
      <c r="B617" s="48"/>
      <c r="C617" s="48"/>
      <c r="D617" s="48"/>
      <c r="E617" s="52"/>
      <c r="F617" s="53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2.75" customHeight="1">
      <c r="A618" s="48"/>
      <c r="B618" s="48"/>
      <c r="C618" s="48"/>
      <c r="D618" s="48"/>
      <c r="E618" s="52"/>
      <c r="F618" s="53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2.75" customHeight="1">
      <c r="A619" s="48"/>
      <c r="B619" s="48"/>
      <c r="C619" s="48"/>
      <c r="D619" s="48"/>
      <c r="E619" s="52"/>
      <c r="F619" s="53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2.75" customHeight="1">
      <c r="A620" s="48"/>
      <c r="B620" s="48"/>
      <c r="C620" s="48"/>
      <c r="D620" s="48"/>
      <c r="E620" s="52"/>
      <c r="F620" s="53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2.75" customHeight="1">
      <c r="A621" s="48"/>
      <c r="B621" s="48"/>
      <c r="C621" s="48"/>
      <c r="D621" s="48"/>
      <c r="E621" s="52"/>
      <c r="F621" s="53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2.75" customHeight="1">
      <c r="A622" s="48"/>
      <c r="B622" s="48"/>
      <c r="C622" s="48"/>
      <c r="D622" s="48"/>
      <c r="E622" s="52"/>
      <c r="F622" s="53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2.75" customHeight="1">
      <c r="A623" s="48"/>
      <c r="B623" s="48"/>
      <c r="C623" s="48"/>
      <c r="D623" s="48"/>
      <c r="E623" s="52"/>
      <c r="F623" s="53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2.75" customHeight="1">
      <c r="A624" s="48"/>
      <c r="B624" s="48"/>
      <c r="C624" s="48"/>
      <c r="D624" s="48"/>
      <c r="E624" s="52"/>
      <c r="F624" s="53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2.75" customHeight="1">
      <c r="A625" s="48"/>
      <c r="B625" s="48"/>
      <c r="C625" s="48"/>
      <c r="D625" s="48"/>
      <c r="E625" s="52"/>
      <c r="F625" s="53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2.75" customHeight="1">
      <c r="A626" s="48"/>
      <c r="B626" s="48"/>
      <c r="C626" s="48"/>
      <c r="D626" s="48"/>
      <c r="E626" s="52"/>
      <c r="F626" s="53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2.75" customHeight="1">
      <c r="A627" s="48"/>
      <c r="B627" s="48"/>
      <c r="C627" s="48"/>
      <c r="D627" s="48"/>
      <c r="E627" s="52"/>
      <c r="F627" s="53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2.75" customHeight="1">
      <c r="A628" s="48"/>
      <c r="B628" s="48"/>
      <c r="C628" s="48"/>
      <c r="D628" s="48"/>
      <c r="E628" s="52"/>
      <c r="F628" s="53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2.75" customHeight="1">
      <c r="A629" s="48"/>
      <c r="B629" s="48"/>
      <c r="C629" s="48"/>
      <c r="D629" s="48"/>
      <c r="E629" s="52"/>
      <c r="F629" s="53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2.75" customHeight="1">
      <c r="A630" s="48"/>
      <c r="B630" s="48"/>
      <c r="C630" s="48"/>
      <c r="D630" s="48"/>
      <c r="E630" s="52"/>
      <c r="F630" s="53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2.75" customHeight="1">
      <c r="A631" s="48"/>
      <c r="B631" s="48"/>
      <c r="C631" s="48"/>
      <c r="D631" s="48"/>
      <c r="E631" s="52"/>
      <c r="F631" s="53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2.75" customHeight="1">
      <c r="A632" s="48"/>
      <c r="B632" s="48"/>
      <c r="C632" s="48"/>
      <c r="D632" s="48"/>
      <c r="E632" s="52"/>
      <c r="F632" s="53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2.75" customHeight="1">
      <c r="A633" s="48"/>
      <c r="B633" s="48"/>
      <c r="C633" s="48"/>
      <c r="D633" s="48"/>
      <c r="E633" s="52"/>
      <c r="F633" s="53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2.75" customHeight="1">
      <c r="A634" s="48"/>
      <c r="B634" s="48"/>
      <c r="C634" s="48"/>
      <c r="D634" s="48"/>
      <c r="E634" s="52"/>
      <c r="F634" s="53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2.75" customHeight="1">
      <c r="A635" s="48"/>
      <c r="B635" s="48"/>
      <c r="C635" s="48"/>
      <c r="D635" s="48"/>
      <c r="E635" s="52"/>
      <c r="F635" s="53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2.75" customHeight="1">
      <c r="A636" s="48"/>
      <c r="B636" s="48"/>
      <c r="C636" s="48"/>
      <c r="D636" s="48"/>
      <c r="E636" s="52"/>
      <c r="F636" s="53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2.75" customHeight="1">
      <c r="A637" s="48"/>
      <c r="B637" s="48"/>
      <c r="C637" s="48"/>
      <c r="D637" s="48"/>
      <c r="E637" s="52"/>
      <c r="F637" s="53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2.75" customHeight="1">
      <c r="A638" s="48"/>
      <c r="B638" s="48"/>
      <c r="C638" s="48"/>
      <c r="D638" s="48"/>
      <c r="E638" s="52"/>
      <c r="F638" s="53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2.75" customHeight="1">
      <c r="A639" s="48"/>
      <c r="B639" s="48"/>
      <c r="C639" s="48"/>
      <c r="D639" s="48"/>
      <c r="E639" s="52"/>
      <c r="F639" s="53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2.75" customHeight="1">
      <c r="A640" s="48"/>
      <c r="B640" s="48"/>
      <c r="C640" s="48"/>
      <c r="D640" s="48"/>
      <c r="E640" s="52"/>
      <c r="F640" s="53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2.75" customHeight="1">
      <c r="A641" s="48"/>
      <c r="B641" s="48"/>
      <c r="C641" s="48"/>
      <c r="D641" s="48"/>
      <c r="E641" s="52"/>
      <c r="F641" s="53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2.75" customHeight="1">
      <c r="A642" s="48"/>
      <c r="B642" s="48"/>
      <c r="C642" s="48"/>
      <c r="D642" s="48"/>
      <c r="E642" s="52"/>
      <c r="F642" s="53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2.75" customHeight="1">
      <c r="A643" s="48"/>
      <c r="B643" s="48"/>
      <c r="C643" s="48"/>
      <c r="D643" s="48"/>
      <c r="E643" s="52"/>
      <c r="F643" s="53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2.75" customHeight="1">
      <c r="A644" s="48"/>
      <c r="B644" s="48"/>
      <c r="C644" s="48"/>
      <c r="D644" s="48"/>
      <c r="E644" s="52"/>
      <c r="F644" s="53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2.75" customHeight="1">
      <c r="A645" s="48"/>
      <c r="B645" s="48"/>
      <c r="C645" s="48"/>
      <c r="D645" s="48"/>
      <c r="E645" s="52"/>
      <c r="F645" s="53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2.75" customHeight="1">
      <c r="A646" s="48"/>
      <c r="B646" s="48"/>
      <c r="C646" s="48"/>
      <c r="D646" s="48"/>
      <c r="E646" s="52"/>
      <c r="F646" s="53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2.75" customHeight="1">
      <c r="A647" s="48"/>
      <c r="B647" s="48"/>
      <c r="C647" s="48"/>
      <c r="D647" s="48"/>
      <c r="E647" s="52"/>
      <c r="F647" s="53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2.75" customHeight="1">
      <c r="A648" s="48"/>
      <c r="B648" s="48"/>
      <c r="C648" s="48"/>
      <c r="D648" s="48"/>
      <c r="E648" s="52"/>
      <c r="F648" s="53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2.75" customHeight="1">
      <c r="A649" s="48"/>
      <c r="B649" s="48"/>
      <c r="C649" s="48"/>
      <c r="D649" s="48"/>
      <c r="E649" s="52"/>
      <c r="F649" s="53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2.75" customHeight="1">
      <c r="A650" s="48"/>
      <c r="B650" s="48"/>
      <c r="C650" s="48"/>
      <c r="D650" s="48"/>
      <c r="E650" s="52"/>
      <c r="F650" s="53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2.75" customHeight="1">
      <c r="A651" s="48"/>
      <c r="B651" s="48"/>
      <c r="C651" s="48"/>
      <c r="D651" s="48"/>
      <c r="E651" s="52"/>
      <c r="F651" s="53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2.75" customHeight="1">
      <c r="A652" s="48"/>
      <c r="B652" s="48"/>
      <c r="C652" s="48"/>
      <c r="D652" s="48"/>
      <c r="E652" s="52"/>
      <c r="F652" s="53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2.75" customHeight="1">
      <c r="A653" s="48"/>
      <c r="B653" s="48"/>
      <c r="C653" s="48"/>
      <c r="D653" s="48"/>
      <c r="E653" s="52"/>
      <c r="F653" s="53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2.75" customHeight="1">
      <c r="A654" s="48"/>
      <c r="B654" s="48"/>
      <c r="C654" s="48"/>
      <c r="D654" s="48"/>
      <c r="E654" s="52"/>
      <c r="F654" s="53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2.75" customHeight="1">
      <c r="A655" s="48"/>
      <c r="B655" s="48"/>
      <c r="C655" s="48"/>
      <c r="D655" s="48"/>
      <c r="E655" s="52"/>
      <c r="F655" s="53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2.75" customHeight="1">
      <c r="A656" s="48"/>
      <c r="B656" s="48"/>
      <c r="C656" s="48"/>
      <c r="D656" s="48"/>
      <c r="E656" s="52"/>
      <c r="F656" s="53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2.75" customHeight="1">
      <c r="A657" s="48"/>
      <c r="B657" s="48"/>
      <c r="C657" s="48"/>
      <c r="D657" s="48"/>
      <c r="E657" s="52"/>
      <c r="F657" s="53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2.75" customHeight="1">
      <c r="A658" s="48"/>
      <c r="B658" s="48"/>
      <c r="C658" s="48"/>
      <c r="D658" s="48"/>
      <c r="E658" s="52"/>
      <c r="F658" s="53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2.75" customHeight="1">
      <c r="A659" s="48"/>
      <c r="B659" s="48"/>
      <c r="C659" s="48"/>
      <c r="D659" s="48"/>
      <c r="E659" s="52"/>
      <c r="F659" s="53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2.75" customHeight="1">
      <c r="A660" s="48"/>
      <c r="B660" s="48"/>
      <c r="C660" s="48"/>
      <c r="D660" s="48"/>
      <c r="E660" s="52"/>
      <c r="F660" s="53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2.75" customHeight="1">
      <c r="A661" s="48"/>
      <c r="B661" s="48"/>
      <c r="C661" s="48"/>
      <c r="D661" s="48"/>
      <c r="E661" s="52"/>
      <c r="F661" s="53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2.75" customHeight="1">
      <c r="A662" s="48"/>
      <c r="B662" s="48"/>
      <c r="C662" s="48"/>
      <c r="D662" s="48"/>
      <c r="E662" s="52"/>
      <c r="F662" s="53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2.75" customHeight="1">
      <c r="A663" s="48"/>
      <c r="B663" s="48"/>
      <c r="C663" s="48"/>
      <c r="D663" s="48"/>
      <c r="E663" s="52"/>
      <c r="F663" s="53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2.75" customHeight="1">
      <c r="A664" s="48"/>
      <c r="B664" s="48"/>
      <c r="C664" s="48"/>
      <c r="D664" s="48"/>
      <c r="E664" s="52"/>
      <c r="F664" s="53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2.75" customHeight="1">
      <c r="A665" s="48"/>
      <c r="B665" s="48"/>
      <c r="C665" s="48"/>
      <c r="D665" s="48"/>
      <c r="E665" s="52"/>
      <c r="F665" s="53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2.75" customHeight="1">
      <c r="A666" s="48"/>
      <c r="B666" s="48"/>
      <c r="C666" s="48"/>
      <c r="D666" s="48"/>
      <c r="E666" s="52"/>
      <c r="F666" s="53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2.75" customHeight="1">
      <c r="A667" s="48"/>
      <c r="B667" s="48"/>
      <c r="C667" s="48"/>
      <c r="D667" s="48"/>
      <c r="E667" s="52"/>
      <c r="F667" s="53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2.75" customHeight="1">
      <c r="A668" s="48"/>
      <c r="B668" s="48"/>
      <c r="C668" s="48"/>
      <c r="D668" s="48"/>
      <c r="E668" s="52"/>
      <c r="F668" s="53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2.75" customHeight="1">
      <c r="A669" s="48"/>
      <c r="B669" s="48"/>
      <c r="C669" s="48"/>
      <c r="D669" s="48"/>
      <c r="E669" s="52"/>
      <c r="F669" s="53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2.75" customHeight="1">
      <c r="A670" s="48"/>
      <c r="B670" s="48"/>
      <c r="C670" s="48"/>
      <c r="D670" s="48"/>
      <c r="E670" s="52"/>
      <c r="F670" s="53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2.75" customHeight="1">
      <c r="A671" s="48"/>
      <c r="B671" s="48"/>
      <c r="C671" s="48"/>
      <c r="D671" s="48"/>
      <c r="E671" s="52"/>
      <c r="F671" s="53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2.75" customHeight="1">
      <c r="A672" s="48"/>
      <c r="B672" s="48"/>
      <c r="C672" s="48"/>
      <c r="D672" s="48"/>
      <c r="E672" s="52"/>
      <c r="F672" s="53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2.75" customHeight="1">
      <c r="A673" s="48"/>
      <c r="B673" s="48"/>
      <c r="C673" s="48"/>
      <c r="D673" s="48"/>
      <c r="E673" s="52"/>
      <c r="F673" s="53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2.75" customHeight="1">
      <c r="A674" s="48"/>
      <c r="B674" s="48"/>
      <c r="C674" s="48"/>
      <c r="D674" s="48"/>
      <c r="E674" s="52"/>
      <c r="F674" s="53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2.75" customHeight="1">
      <c r="A675" s="48"/>
      <c r="B675" s="48"/>
      <c r="C675" s="48"/>
      <c r="D675" s="48"/>
      <c r="E675" s="52"/>
      <c r="F675" s="53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2.75" customHeight="1">
      <c r="A676" s="48"/>
      <c r="B676" s="48"/>
      <c r="C676" s="48"/>
      <c r="D676" s="48"/>
      <c r="E676" s="52"/>
      <c r="F676" s="53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2.75" customHeight="1">
      <c r="A677" s="48"/>
      <c r="B677" s="48"/>
      <c r="C677" s="48"/>
      <c r="D677" s="48"/>
      <c r="E677" s="52"/>
      <c r="F677" s="53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2.75" customHeight="1">
      <c r="A678" s="48"/>
      <c r="B678" s="48"/>
      <c r="C678" s="48"/>
      <c r="D678" s="48"/>
      <c r="E678" s="52"/>
      <c r="F678" s="53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2.75" customHeight="1">
      <c r="A679" s="48"/>
      <c r="B679" s="48"/>
      <c r="C679" s="48"/>
      <c r="D679" s="48"/>
      <c r="E679" s="52"/>
      <c r="F679" s="53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2.75" customHeight="1">
      <c r="A680" s="48"/>
      <c r="B680" s="48"/>
      <c r="C680" s="48"/>
      <c r="D680" s="48"/>
      <c r="E680" s="52"/>
      <c r="F680" s="53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2.75" customHeight="1">
      <c r="A681" s="48"/>
      <c r="B681" s="48"/>
      <c r="C681" s="48"/>
      <c r="D681" s="48"/>
      <c r="E681" s="52"/>
      <c r="F681" s="53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2.75" customHeight="1">
      <c r="A682" s="48"/>
      <c r="B682" s="48"/>
      <c r="C682" s="48"/>
      <c r="D682" s="48"/>
      <c r="E682" s="52"/>
      <c r="F682" s="53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2.75" customHeight="1">
      <c r="A683" s="48"/>
      <c r="B683" s="48"/>
      <c r="C683" s="48"/>
      <c r="D683" s="48"/>
      <c r="E683" s="52"/>
      <c r="F683" s="53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2.75" customHeight="1">
      <c r="A684" s="48"/>
      <c r="B684" s="48"/>
      <c r="C684" s="48"/>
      <c r="D684" s="48"/>
      <c r="E684" s="52"/>
      <c r="F684" s="53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2.75" customHeight="1">
      <c r="A685" s="48"/>
      <c r="B685" s="48"/>
      <c r="C685" s="48"/>
      <c r="D685" s="48"/>
      <c r="E685" s="52"/>
      <c r="F685" s="53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2.75" customHeight="1">
      <c r="A686" s="48"/>
      <c r="B686" s="48"/>
      <c r="C686" s="48"/>
      <c r="D686" s="48"/>
      <c r="E686" s="52"/>
      <c r="F686" s="53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2.75" customHeight="1">
      <c r="A687" s="48"/>
      <c r="B687" s="48"/>
      <c r="C687" s="48"/>
      <c r="D687" s="48"/>
      <c r="E687" s="52"/>
      <c r="F687" s="53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2.75" customHeight="1">
      <c r="A688" s="48"/>
      <c r="B688" s="48"/>
      <c r="C688" s="48"/>
      <c r="D688" s="48"/>
      <c r="E688" s="52"/>
      <c r="F688" s="53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2.75" customHeight="1">
      <c r="A689" s="48"/>
      <c r="B689" s="48"/>
      <c r="C689" s="48"/>
      <c r="D689" s="48"/>
      <c r="E689" s="52"/>
      <c r="F689" s="53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2.75" customHeight="1">
      <c r="A690" s="48"/>
      <c r="B690" s="48"/>
      <c r="C690" s="48"/>
      <c r="D690" s="48"/>
      <c r="E690" s="52"/>
      <c r="F690" s="53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2.75" customHeight="1">
      <c r="A691" s="48"/>
      <c r="B691" s="48"/>
      <c r="C691" s="48"/>
      <c r="D691" s="48"/>
      <c r="E691" s="52"/>
      <c r="F691" s="53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2.75" customHeight="1">
      <c r="A692" s="48"/>
      <c r="B692" s="48"/>
      <c r="C692" s="48"/>
      <c r="D692" s="48"/>
      <c r="E692" s="52"/>
      <c r="F692" s="53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2.75" customHeight="1">
      <c r="A693" s="48"/>
      <c r="B693" s="48"/>
      <c r="C693" s="48"/>
      <c r="D693" s="48"/>
      <c r="E693" s="52"/>
      <c r="F693" s="53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2.75" customHeight="1">
      <c r="A694" s="48"/>
      <c r="B694" s="48"/>
      <c r="C694" s="48"/>
      <c r="D694" s="48"/>
      <c r="E694" s="52"/>
      <c r="F694" s="53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2.75" customHeight="1">
      <c r="A695" s="48"/>
      <c r="B695" s="48"/>
      <c r="C695" s="48"/>
      <c r="D695" s="48"/>
      <c r="E695" s="52"/>
      <c r="F695" s="53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2.75" customHeight="1">
      <c r="A696" s="48"/>
      <c r="B696" s="48"/>
      <c r="C696" s="48"/>
      <c r="D696" s="48"/>
      <c r="E696" s="52"/>
      <c r="F696" s="53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2.75" customHeight="1">
      <c r="A697" s="48"/>
      <c r="B697" s="48"/>
      <c r="C697" s="48"/>
      <c r="D697" s="48"/>
      <c r="E697" s="52"/>
      <c r="F697" s="53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2.75" customHeight="1">
      <c r="A698" s="48"/>
      <c r="B698" s="48"/>
      <c r="C698" s="48"/>
      <c r="D698" s="48"/>
      <c r="E698" s="52"/>
      <c r="F698" s="53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2.75" customHeight="1">
      <c r="A699" s="48"/>
      <c r="B699" s="48"/>
      <c r="C699" s="48"/>
      <c r="D699" s="48"/>
      <c r="E699" s="52"/>
      <c r="F699" s="53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2.75" customHeight="1">
      <c r="A700" s="48"/>
      <c r="B700" s="48"/>
      <c r="C700" s="48"/>
      <c r="D700" s="48"/>
      <c r="E700" s="52"/>
      <c r="F700" s="53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2.75" customHeight="1">
      <c r="A701" s="48"/>
      <c r="B701" s="48"/>
      <c r="C701" s="48"/>
      <c r="D701" s="48"/>
      <c r="E701" s="52"/>
      <c r="F701" s="53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2.75" customHeight="1">
      <c r="A702" s="48"/>
      <c r="B702" s="48"/>
      <c r="C702" s="48"/>
      <c r="D702" s="48"/>
      <c r="E702" s="52"/>
      <c r="F702" s="53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2.75" customHeight="1">
      <c r="A703" s="48"/>
      <c r="B703" s="48"/>
      <c r="C703" s="48"/>
      <c r="D703" s="48"/>
      <c r="E703" s="52"/>
      <c r="F703" s="53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2.75" customHeight="1">
      <c r="A704" s="48"/>
      <c r="B704" s="48"/>
      <c r="C704" s="48"/>
      <c r="D704" s="48"/>
      <c r="E704" s="52"/>
      <c r="F704" s="53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2.75" customHeight="1">
      <c r="A705" s="48"/>
      <c r="B705" s="48"/>
      <c r="C705" s="48"/>
      <c r="D705" s="48"/>
      <c r="E705" s="52"/>
      <c r="F705" s="53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2.75" customHeight="1">
      <c r="A706" s="48"/>
      <c r="B706" s="48"/>
      <c r="C706" s="48"/>
      <c r="D706" s="48"/>
      <c r="E706" s="52"/>
      <c r="F706" s="53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2.75" customHeight="1">
      <c r="A707" s="48"/>
      <c r="B707" s="48"/>
      <c r="C707" s="48"/>
      <c r="D707" s="48"/>
      <c r="E707" s="52"/>
      <c r="F707" s="53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2.75" customHeight="1">
      <c r="A708" s="48"/>
      <c r="B708" s="48"/>
      <c r="C708" s="48"/>
      <c r="D708" s="48"/>
      <c r="E708" s="52"/>
      <c r="F708" s="53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2.75" customHeight="1">
      <c r="A709" s="48"/>
      <c r="B709" s="48"/>
      <c r="C709" s="48"/>
      <c r="D709" s="48"/>
      <c r="E709" s="52"/>
      <c r="F709" s="53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2.75" customHeight="1">
      <c r="A710" s="48"/>
      <c r="B710" s="48"/>
      <c r="C710" s="48"/>
      <c r="D710" s="48"/>
      <c r="E710" s="52"/>
      <c r="F710" s="53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2.75" customHeight="1">
      <c r="A711" s="48"/>
      <c r="B711" s="48"/>
      <c r="C711" s="48"/>
      <c r="D711" s="48"/>
      <c r="E711" s="52"/>
      <c r="F711" s="53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2.75" customHeight="1">
      <c r="A712" s="48"/>
      <c r="B712" s="48"/>
      <c r="C712" s="48"/>
      <c r="D712" s="48"/>
      <c r="E712" s="52"/>
      <c r="F712" s="53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2.75" customHeight="1">
      <c r="A713" s="48"/>
      <c r="B713" s="48"/>
      <c r="C713" s="48"/>
      <c r="D713" s="48"/>
      <c r="E713" s="52"/>
      <c r="F713" s="53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2.75" customHeight="1">
      <c r="A714" s="48"/>
      <c r="B714" s="48"/>
      <c r="C714" s="48"/>
      <c r="D714" s="48"/>
      <c r="E714" s="52"/>
      <c r="F714" s="53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2.75" customHeight="1">
      <c r="A715" s="48"/>
      <c r="B715" s="48"/>
      <c r="C715" s="48"/>
      <c r="D715" s="48"/>
      <c r="E715" s="52"/>
      <c r="F715" s="53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2.75" customHeight="1">
      <c r="A716" s="48"/>
      <c r="B716" s="48"/>
      <c r="C716" s="48"/>
      <c r="D716" s="48"/>
      <c r="E716" s="52"/>
      <c r="F716" s="53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2.75" customHeight="1">
      <c r="A717" s="48"/>
      <c r="B717" s="48"/>
      <c r="C717" s="48"/>
      <c r="D717" s="48"/>
      <c r="E717" s="52"/>
      <c r="F717" s="53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2.75" customHeight="1">
      <c r="A718" s="48"/>
      <c r="B718" s="48"/>
      <c r="C718" s="48"/>
      <c r="D718" s="48"/>
      <c r="E718" s="52"/>
      <c r="F718" s="53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2.75" customHeight="1">
      <c r="A719" s="48"/>
      <c r="B719" s="48"/>
      <c r="C719" s="48"/>
      <c r="D719" s="48"/>
      <c r="E719" s="52"/>
      <c r="F719" s="53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2.75" customHeight="1">
      <c r="A720" s="48"/>
      <c r="B720" s="48"/>
      <c r="C720" s="48"/>
      <c r="D720" s="48"/>
      <c r="E720" s="52"/>
      <c r="F720" s="53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2.75" customHeight="1">
      <c r="A721" s="48"/>
      <c r="B721" s="48"/>
      <c r="C721" s="48"/>
      <c r="D721" s="48"/>
      <c r="E721" s="52"/>
      <c r="F721" s="53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2.75" customHeight="1">
      <c r="A722" s="48"/>
      <c r="B722" s="48"/>
      <c r="C722" s="48"/>
      <c r="D722" s="48"/>
      <c r="E722" s="52"/>
      <c r="F722" s="53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2.75" customHeight="1">
      <c r="A723" s="48"/>
      <c r="B723" s="48"/>
      <c r="C723" s="48"/>
      <c r="D723" s="48"/>
      <c r="E723" s="52"/>
      <c r="F723" s="53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2.75" customHeight="1">
      <c r="A724" s="48"/>
      <c r="B724" s="48"/>
      <c r="C724" s="48"/>
      <c r="D724" s="48"/>
      <c r="E724" s="52"/>
      <c r="F724" s="53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2.75" customHeight="1">
      <c r="A725" s="48"/>
      <c r="B725" s="48"/>
      <c r="C725" s="48"/>
      <c r="D725" s="48"/>
      <c r="E725" s="52"/>
      <c r="F725" s="53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2.75" customHeight="1">
      <c r="A726" s="48"/>
      <c r="B726" s="48"/>
      <c r="C726" s="48"/>
      <c r="D726" s="48"/>
      <c r="E726" s="52"/>
      <c r="F726" s="53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2.75" customHeight="1">
      <c r="A727" s="48"/>
      <c r="B727" s="48"/>
      <c r="C727" s="48"/>
      <c r="D727" s="48"/>
      <c r="E727" s="52"/>
      <c r="F727" s="53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2.75" customHeight="1">
      <c r="A728" s="48"/>
      <c r="B728" s="48"/>
      <c r="C728" s="48"/>
      <c r="D728" s="48"/>
      <c r="E728" s="52"/>
      <c r="F728" s="53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2.75" customHeight="1">
      <c r="A729" s="48"/>
      <c r="B729" s="48"/>
      <c r="C729" s="48"/>
      <c r="D729" s="48"/>
      <c r="E729" s="52"/>
      <c r="F729" s="53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2.75" customHeight="1">
      <c r="A730" s="48"/>
      <c r="B730" s="48"/>
      <c r="C730" s="48"/>
      <c r="D730" s="48"/>
      <c r="E730" s="52"/>
      <c r="F730" s="53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2.75" customHeight="1">
      <c r="A731" s="48"/>
      <c r="B731" s="48"/>
      <c r="C731" s="48"/>
      <c r="D731" s="48"/>
      <c r="E731" s="52"/>
      <c r="F731" s="53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2.75" customHeight="1">
      <c r="A732" s="48"/>
      <c r="B732" s="48"/>
      <c r="C732" s="48"/>
      <c r="D732" s="48"/>
      <c r="E732" s="52"/>
      <c r="F732" s="53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2.75" customHeight="1">
      <c r="A733" s="48"/>
      <c r="B733" s="48"/>
      <c r="C733" s="48"/>
      <c r="D733" s="48"/>
      <c r="E733" s="52"/>
      <c r="F733" s="53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2.75" customHeight="1">
      <c r="A734" s="48"/>
      <c r="B734" s="48"/>
      <c r="C734" s="48"/>
      <c r="D734" s="48"/>
      <c r="E734" s="52"/>
      <c r="F734" s="53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2.75" customHeight="1">
      <c r="A735" s="48"/>
      <c r="B735" s="48"/>
      <c r="C735" s="48"/>
      <c r="D735" s="48"/>
      <c r="E735" s="52"/>
      <c r="F735" s="53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2.75" customHeight="1">
      <c r="A736" s="48"/>
      <c r="B736" s="48"/>
      <c r="C736" s="48"/>
      <c r="D736" s="48"/>
      <c r="E736" s="52"/>
      <c r="F736" s="53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2.75" customHeight="1">
      <c r="A737" s="48"/>
      <c r="B737" s="48"/>
      <c r="C737" s="48"/>
      <c r="D737" s="48"/>
      <c r="E737" s="52"/>
      <c r="F737" s="53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2.75" customHeight="1">
      <c r="A738" s="48"/>
      <c r="B738" s="48"/>
      <c r="C738" s="48"/>
      <c r="D738" s="48"/>
      <c r="E738" s="52"/>
      <c r="F738" s="53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2.75" customHeight="1">
      <c r="A739" s="48"/>
      <c r="B739" s="48"/>
      <c r="C739" s="48"/>
      <c r="D739" s="48"/>
      <c r="E739" s="52"/>
      <c r="F739" s="53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2.75" customHeight="1">
      <c r="A740" s="48"/>
      <c r="B740" s="48"/>
      <c r="C740" s="48"/>
      <c r="D740" s="48"/>
      <c r="E740" s="52"/>
      <c r="F740" s="53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2.75" customHeight="1">
      <c r="A741" s="48"/>
      <c r="B741" s="48"/>
      <c r="C741" s="48"/>
      <c r="D741" s="48"/>
      <c r="E741" s="52"/>
      <c r="F741" s="53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2.75" customHeight="1">
      <c r="A742" s="48"/>
      <c r="B742" s="48"/>
      <c r="C742" s="48"/>
      <c r="D742" s="48"/>
      <c r="E742" s="52"/>
      <c r="F742" s="53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2.75" customHeight="1">
      <c r="A743" s="48"/>
      <c r="B743" s="48"/>
      <c r="C743" s="48"/>
      <c r="D743" s="48"/>
      <c r="E743" s="52"/>
      <c r="F743" s="53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2.75" customHeight="1">
      <c r="A744" s="48"/>
      <c r="B744" s="48"/>
      <c r="C744" s="48"/>
      <c r="D744" s="48"/>
      <c r="E744" s="52"/>
      <c r="F744" s="53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2.75" customHeight="1">
      <c r="A745" s="48"/>
      <c r="B745" s="48"/>
      <c r="C745" s="48"/>
      <c r="D745" s="48"/>
      <c r="E745" s="52"/>
      <c r="F745" s="53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2.75" customHeight="1">
      <c r="A746" s="48"/>
      <c r="B746" s="48"/>
      <c r="C746" s="48"/>
      <c r="D746" s="48"/>
      <c r="E746" s="52"/>
      <c r="F746" s="53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2.75" customHeight="1">
      <c r="A747" s="48"/>
      <c r="B747" s="48"/>
      <c r="C747" s="48"/>
      <c r="D747" s="48"/>
      <c r="E747" s="52"/>
      <c r="F747" s="53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2.75" customHeight="1">
      <c r="A748" s="48"/>
      <c r="B748" s="48"/>
      <c r="C748" s="48"/>
      <c r="D748" s="48"/>
      <c r="E748" s="52"/>
      <c r="F748" s="53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2.75" customHeight="1">
      <c r="A749" s="48"/>
      <c r="B749" s="48"/>
      <c r="C749" s="48"/>
      <c r="D749" s="48"/>
      <c r="E749" s="52"/>
      <c r="F749" s="53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2.75" customHeight="1">
      <c r="A750" s="48"/>
      <c r="B750" s="48"/>
      <c r="C750" s="48"/>
      <c r="D750" s="48"/>
      <c r="E750" s="52"/>
      <c r="F750" s="53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2.75" customHeight="1">
      <c r="A751" s="48"/>
      <c r="B751" s="48"/>
      <c r="C751" s="48"/>
      <c r="D751" s="48"/>
      <c r="E751" s="52"/>
      <c r="F751" s="53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2.75" customHeight="1">
      <c r="A752" s="48"/>
      <c r="B752" s="48"/>
      <c r="C752" s="48"/>
      <c r="D752" s="48"/>
      <c r="E752" s="52"/>
      <c r="F752" s="53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2.75" customHeight="1">
      <c r="A753" s="48"/>
      <c r="B753" s="48"/>
      <c r="C753" s="48"/>
      <c r="D753" s="48"/>
      <c r="E753" s="52"/>
      <c r="F753" s="53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2.75" customHeight="1">
      <c r="A754" s="48"/>
      <c r="B754" s="48"/>
      <c r="C754" s="48"/>
      <c r="D754" s="48"/>
      <c r="E754" s="52"/>
      <c r="F754" s="53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2.75" customHeight="1">
      <c r="A755" s="48"/>
      <c r="B755" s="48"/>
      <c r="C755" s="48"/>
      <c r="D755" s="48"/>
      <c r="E755" s="52"/>
      <c r="F755" s="53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2.75" customHeight="1">
      <c r="A756" s="48"/>
      <c r="B756" s="48"/>
      <c r="C756" s="48"/>
      <c r="D756" s="48"/>
      <c r="E756" s="52"/>
      <c r="F756" s="53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2.75" customHeight="1">
      <c r="A757" s="48"/>
      <c r="B757" s="48"/>
      <c r="C757" s="48"/>
      <c r="D757" s="48"/>
      <c r="E757" s="52"/>
      <c r="F757" s="53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2.75" customHeight="1">
      <c r="A758" s="48"/>
      <c r="B758" s="48"/>
      <c r="C758" s="48"/>
      <c r="D758" s="48"/>
      <c r="E758" s="52"/>
      <c r="F758" s="53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2.75" customHeight="1">
      <c r="A759" s="48"/>
      <c r="B759" s="48"/>
      <c r="C759" s="48"/>
      <c r="D759" s="48"/>
      <c r="E759" s="52"/>
      <c r="F759" s="53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2.75" customHeight="1">
      <c r="A760" s="48"/>
      <c r="B760" s="48"/>
      <c r="C760" s="48"/>
      <c r="D760" s="48"/>
      <c r="E760" s="52"/>
      <c r="F760" s="53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2.75" customHeight="1">
      <c r="A761" s="48"/>
      <c r="B761" s="48"/>
      <c r="C761" s="48"/>
      <c r="D761" s="48"/>
      <c r="E761" s="52"/>
      <c r="F761" s="53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2.75" customHeight="1">
      <c r="A762" s="48"/>
      <c r="B762" s="48"/>
      <c r="C762" s="48"/>
      <c r="D762" s="48"/>
      <c r="E762" s="52"/>
      <c r="F762" s="53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2.75" customHeight="1">
      <c r="A763" s="48"/>
      <c r="B763" s="48"/>
      <c r="C763" s="48"/>
      <c r="D763" s="48"/>
      <c r="E763" s="52"/>
      <c r="F763" s="53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2.75" customHeight="1">
      <c r="A764" s="48"/>
      <c r="B764" s="48"/>
      <c r="C764" s="48"/>
      <c r="D764" s="48"/>
      <c r="E764" s="52"/>
      <c r="F764" s="53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2.75" customHeight="1">
      <c r="A765" s="48"/>
      <c r="B765" s="48"/>
      <c r="C765" s="48"/>
      <c r="D765" s="48"/>
      <c r="E765" s="52"/>
      <c r="F765" s="53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2.75" customHeight="1">
      <c r="A766" s="48"/>
      <c r="B766" s="48"/>
      <c r="C766" s="48"/>
      <c r="D766" s="48"/>
      <c r="E766" s="52"/>
      <c r="F766" s="53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2.75" customHeight="1">
      <c r="A767" s="48"/>
      <c r="B767" s="48"/>
      <c r="C767" s="48"/>
      <c r="D767" s="48"/>
      <c r="E767" s="52"/>
      <c r="F767" s="53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2.75" customHeight="1">
      <c r="A768" s="48"/>
      <c r="B768" s="48"/>
      <c r="C768" s="48"/>
      <c r="D768" s="48"/>
      <c r="E768" s="52"/>
      <c r="F768" s="53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2.75" customHeight="1">
      <c r="A769" s="48"/>
      <c r="B769" s="48"/>
      <c r="C769" s="48"/>
      <c r="D769" s="48"/>
      <c r="E769" s="52"/>
      <c r="F769" s="53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2.75" customHeight="1">
      <c r="A770" s="48"/>
      <c r="B770" s="48"/>
      <c r="C770" s="48"/>
      <c r="D770" s="48"/>
      <c r="E770" s="52"/>
      <c r="F770" s="53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2.75" customHeight="1">
      <c r="A771" s="48"/>
      <c r="B771" s="48"/>
      <c r="C771" s="48"/>
      <c r="D771" s="48"/>
      <c r="E771" s="52"/>
      <c r="F771" s="53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2.75" customHeight="1">
      <c r="A772" s="48"/>
      <c r="B772" s="48"/>
      <c r="C772" s="48"/>
      <c r="D772" s="48"/>
      <c r="E772" s="52"/>
      <c r="F772" s="53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2.75" customHeight="1">
      <c r="A773" s="48"/>
      <c r="B773" s="48"/>
      <c r="C773" s="48"/>
      <c r="D773" s="48"/>
      <c r="E773" s="52"/>
      <c r="F773" s="53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2.75" customHeight="1">
      <c r="A774" s="48"/>
      <c r="B774" s="48"/>
      <c r="C774" s="48"/>
      <c r="D774" s="48"/>
      <c r="E774" s="52"/>
      <c r="F774" s="53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2.75" customHeight="1">
      <c r="A775" s="48"/>
      <c r="B775" s="48"/>
      <c r="C775" s="48"/>
      <c r="D775" s="48"/>
      <c r="E775" s="52"/>
      <c r="F775" s="53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2.75" customHeight="1">
      <c r="A776" s="48"/>
      <c r="B776" s="48"/>
      <c r="C776" s="48"/>
      <c r="D776" s="48"/>
      <c r="E776" s="52"/>
      <c r="F776" s="53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2.75" customHeight="1">
      <c r="A777" s="48"/>
      <c r="B777" s="48"/>
      <c r="C777" s="48"/>
      <c r="D777" s="48"/>
      <c r="E777" s="52"/>
      <c r="F777" s="53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2.75" customHeight="1">
      <c r="A778" s="48"/>
      <c r="B778" s="48"/>
      <c r="C778" s="48"/>
      <c r="D778" s="48"/>
      <c r="E778" s="52"/>
      <c r="F778" s="53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2.75" customHeight="1">
      <c r="A779" s="48"/>
      <c r="B779" s="48"/>
      <c r="C779" s="48"/>
      <c r="D779" s="48"/>
      <c r="E779" s="52"/>
      <c r="F779" s="53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2.75" customHeight="1">
      <c r="A780" s="48"/>
      <c r="B780" s="48"/>
      <c r="C780" s="48"/>
      <c r="D780" s="48"/>
      <c r="E780" s="52"/>
      <c r="F780" s="53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2.75" customHeight="1">
      <c r="A781" s="48"/>
      <c r="B781" s="48"/>
      <c r="C781" s="48"/>
      <c r="D781" s="48"/>
      <c r="E781" s="52"/>
      <c r="F781" s="53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2.75" customHeight="1">
      <c r="A782" s="48"/>
      <c r="B782" s="48"/>
      <c r="C782" s="48"/>
      <c r="D782" s="48"/>
      <c r="E782" s="52"/>
      <c r="F782" s="53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2.75" customHeight="1">
      <c r="A783" s="48"/>
      <c r="B783" s="48"/>
      <c r="C783" s="48"/>
      <c r="D783" s="48"/>
      <c r="E783" s="52"/>
      <c r="F783" s="53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2.75" customHeight="1">
      <c r="A784" s="48"/>
      <c r="B784" s="48"/>
      <c r="C784" s="48"/>
      <c r="D784" s="48"/>
      <c r="E784" s="52"/>
      <c r="F784" s="53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2.75" customHeight="1">
      <c r="A785" s="48"/>
      <c r="B785" s="48"/>
      <c r="C785" s="48"/>
      <c r="D785" s="48"/>
      <c r="E785" s="52"/>
      <c r="F785" s="53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2.75" customHeight="1">
      <c r="A786" s="48"/>
      <c r="B786" s="48"/>
      <c r="C786" s="48"/>
      <c r="D786" s="48"/>
      <c r="E786" s="52"/>
      <c r="F786" s="53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2.75" customHeight="1">
      <c r="A787" s="48"/>
      <c r="B787" s="48"/>
      <c r="C787" s="48"/>
      <c r="D787" s="48"/>
      <c r="E787" s="52"/>
      <c r="F787" s="53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2.75" customHeight="1">
      <c r="A788" s="48"/>
      <c r="B788" s="48"/>
      <c r="C788" s="48"/>
      <c r="D788" s="48"/>
      <c r="E788" s="52"/>
      <c r="F788" s="53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2.75" customHeight="1">
      <c r="A789" s="48"/>
      <c r="B789" s="48"/>
      <c r="C789" s="48"/>
      <c r="D789" s="48"/>
      <c r="E789" s="52"/>
      <c r="F789" s="53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2.75" customHeight="1">
      <c r="A790" s="48"/>
      <c r="B790" s="48"/>
      <c r="C790" s="48"/>
      <c r="D790" s="48"/>
      <c r="E790" s="52"/>
      <c r="F790" s="53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2.75" customHeight="1">
      <c r="A791" s="48"/>
      <c r="B791" s="48"/>
      <c r="C791" s="48"/>
      <c r="D791" s="48"/>
      <c r="E791" s="52"/>
      <c r="F791" s="53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2.75" customHeight="1">
      <c r="A792" s="48"/>
      <c r="B792" s="48"/>
      <c r="C792" s="48"/>
      <c r="D792" s="48"/>
      <c r="E792" s="52"/>
      <c r="F792" s="53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2.75" customHeight="1">
      <c r="A793" s="48"/>
      <c r="B793" s="48"/>
      <c r="C793" s="48"/>
      <c r="D793" s="48"/>
      <c r="E793" s="52"/>
      <c r="F793" s="53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2.75" customHeight="1">
      <c r="A794" s="48"/>
      <c r="B794" s="48"/>
      <c r="C794" s="48"/>
      <c r="D794" s="48"/>
      <c r="E794" s="52"/>
      <c r="F794" s="53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2.75" customHeight="1">
      <c r="A795" s="48"/>
      <c r="B795" s="48"/>
      <c r="C795" s="48"/>
      <c r="D795" s="48"/>
      <c r="E795" s="52"/>
      <c r="F795" s="53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2.75" customHeight="1">
      <c r="A796" s="48"/>
      <c r="B796" s="48"/>
      <c r="C796" s="48"/>
      <c r="D796" s="48"/>
      <c r="E796" s="52"/>
      <c r="F796" s="53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2.75" customHeight="1">
      <c r="A797" s="48"/>
      <c r="B797" s="48"/>
      <c r="C797" s="48"/>
      <c r="D797" s="48"/>
      <c r="E797" s="52"/>
      <c r="F797" s="53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2.75" customHeight="1">
      <c r="A798" s="48"/>
      <c r="B798" s="48"/>
      <c r="C798" s="48"/>
      <c r="D798" s="48"/>
      <c r="E798" s="52"/>
      <c r="F798" s="53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2.75" customHeight="1">
      <c r="A799" s="48"/>
      <c r="B799" s="48"/>
      <c r="C799" s="48"/>
      <c r="D799" s="48"/>
      <c r="E799" s="52"/>
      <c r="F799" s="53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2.75" customHeight="1">
      <c r="A800" s="48"/>
      <c r="B800" s="48"/>
      <c r="C800" s="48"/>
      <c r="D800" s="48"/>
      <c r="E800" s="52"/>
      <c r="F800" s="53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2.75" customHeight="1">
      <c r="A801" s="48"/>
      <c r="B801" s="48"/>
      <c r="C801" s="48"/>
      <c r="D801" s="48"/>
      <c r="E801" s="52"/>
      <c r="F801" s="53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2.75" customHeight="1">
      <c r="A802" s="48"/>
      <c r="B802" s="48"/>
      <c r="C802" s="48"/>
      <c r="D802" s="48"/>
      <c r="E802" s="52"/>
      <c r="F802" s="53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2.75" customHeight="1">
      <c r="A803" s="48"/>
      <c r="B803" s="48"/>
      <c r="C803" s="48"/>
      <c r="D803" s="48"/>
      <c r="E803" s="52"/>
      <c r="F803" s="53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2.75" customHeight="1">
      <c r="A804" s="48"/>
      <c r="B804" s="48"/>
      <c r="C804" s="48"/>
      <c r="D804" s="48"/>
      <c r="E804" s="52"/>
      <c r="F804" s="53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2.75" customHeight="1">
      <c r="A805" s="48"/>
      <c r="B805" s="48"/>
      <c r="C805" s="48"/>
      <c r="D805" s="48"/>
      <c r="E805" s="52"/>
      <c r="F805" s="53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2.75" customHeight="1">
      <c r="A806" s="48"/>
      <c r="B806" s="48"/>
      <c r="C806" s="48"/>
      <c r="D806" s="48"/>
      <c r="E806" s="52"/>
      <c r="F806" s="53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2.75" customHeight="1">
      <c r="A807" s="48"/>
      <c r="B807" s="48"/>
      <c r="C807" s="48"/>
      <c r="D807" s="48"/>
      <c r="E807" s="52"/>
      <c r="F807" s="53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2.75" customHeight="1">
      <c r="A808" s="48"/>
      <c r="B808" s="48"/>
      <c r="C808" s="48"/>
      <c r="D808" s="48"/>
      <c r="E808" s="52"/>
      <c r="F808" s="53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2.75" customHeight="1">
      <c r="A809" s="48"/>
      <c r="B809" s="48"/>
      <c r="C809" s="48"/>
      <c r="D809" s="48"/>
      <c r="E809" s="52"/>
      <c r="F809" s="53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2.75" customHeight="1">
      <c r="A810" s="48"/>
      <c r="B810" s="48"/>
      <c r="C810" s="48"/>
      <c r="D810" s="48"/>
      <c r="E810" s="52"/>
      <c r="F810" s="53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2.75" customHeight="1">
      <c r="A811" s="48"/>
      <c r="B811" s="48"/>
      <c r="C811" s="48"/>
      <c r="D811" s="48"/>
      <c r="E811" s="52"/>
      <c r="F811" s="53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2.75" customHeight="1">
      <c r="A812" s="48"/>
      <c r="B812" s="48"/>
      <c r="C812" s="48"/>
      <c r="D812" s="48"/>
      <c r="E812" s="52"/>
      <c r="F812" s="53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2.75" customHeight="1">
      <c r="A813" s="48"/>
      <c r="B813" s="48"/>
      <c r="C813" s="48"/>
      <c r="D813" s="48"/>
      <c r="E813" s="52"/>
      <c r="F813" s="53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2.75" customHeight="1">
      <c r="A814" s="48"/>
      <c r="B814" s="48"/>
      <c r="C814" s="48"/>
      <c r="D814" s="48"/>
      <c r="E814" s="52"/>
      <c r="F814" s="53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2.75" customHeight="1">
      <c r="A815" s="48"/>
      <c r="B815" s="48"/>
      <c r="C815" s="48"/>
      <c r="D815" s="48"/>
      <c r="E815" s="52"/>
      <c r="F815" s="53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2.75" customHeight="1">
      <c r="A816" s="48"/>
      <c r="B816" s="48"/>
      <c r="C816" s="48"/>
      <c r="D816" s="48"/>
      <c r="E816" s="52"/>
      <c r="F816" s="53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2.75" customHeight="1">
      <c r="A817" s="48"/>
      <c r="B817" s="48"/>
      <c r="C817" s="48"/>
      <c r="D817" s="48"/>
      <c r="E817" s="52"/>
      <c r="F817" s="53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2.75" customHeight="1">
      <c r="A818" s="48"/>
      <c r="B818" s="48"/>
      <c r="C818" s="48"/>
      <c r="D818" s="48"/>
      <c r="E818" s="52"/>
      <c r="F818" s="53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2.75" customHeight="1">
      <c r="A819" s="48"/>
      <c r="B819" s="48"/>
      <c r="C819" s="48"/>
      <c r="D819" s="48"/>
      <c r="E819" s="52"/>
      <c r="F819" s="53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2.75" customHeight="1">
      <c r="A820" s="48"/>
      <c r="B820" s="48"/>
      <c r="C820" s="48"/>
      <c r="D820" s="48"/>
      <c r="E820" s="52"/>
      <c r="F820" s="53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2.75" customHeight="1">
      <c r="A821" s="48"/>
      <c r="B821" s="48"/>
      <c r="C821" s="48"/>
      <c r="D821" s="48"/>
      <c r="E821" s="52"/>
      <c r="F821" s="53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2.75" customHeight="1">
      <c r="A822" s="48"/>
      <c r="B822" s="48"/>
      <c r="C822" s="48"/>
      <c r="D822" s="48"/>
      <c r="E822" s="52"/>
      <c r="F822" s="53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2.75" customHeight="1">
      <c r="A823" s="48"/>
      <c r="B823" s="48"/>
      <c r="C823" s="48"/>
      <c r="D823" s="48"/>
      <c r="E823" s="52"/>
      <c r="F823" s="53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2.75" customHeight="1">
      <c r="A824" s="48"/>
      <c r="B824" s="48"/>
      <c r="C824" s="48"/>
      <c r="D824" s="48"/>
      <c r="E824" s="52"/>
      <c r="F824" s="53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2.75" customHeight="1">
      <c r="A825" s="48"/>
      <c r="B825" s="48"/>
      <c r="C825" s="48"/>
      <c r="D825" s="48"/>
      <c r="E825" s="52"/>
      <c r="F825" s="53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2.75" customHeight="1">
      <c r="A826" s="48"/>
      <c r="B826" s="48"/>
      <c r="C826" s="48"/>
      <c r="D826" s="48"/>
      <c r="E826" s="52"/>
      <c r="F826" s="53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2.75" customHeight="1">
      <c r="A827" s="48"/>
      <c r="B827" s="48"/>
      <c r="C827" s="48"/>
      <c r="D827" s="48"/>
      <c r="E827" s="52"/>
      <c r="F827" s="53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2.75" customHeight="1">
      <c r="A828" s="48"/>
      <c r="B828" s="48"/>
      <c r="C828" s="48"/>
      <c r="D828" s="48"/>
      <c r="E828" s="52"/>
      <c r="F828" s="53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2.75" customHeight="1">
      <c r="A829" s="48"/>
      <c r="B829" s="48"/>
      <c r="C829" s="48"/>
      <c r="D829" s="48"/>
      <c r="E829" s="52"/>
      <c r="F829" s="53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2.75" customHeight="1">
      <c r="A830" s="48"/>
      <c r="B830" s="48"/>
      <c r="C830" s="48"/>
      <c r="D830" s="48"/>
      <c r="E830" s="52"/>
      <c r="F830" s="53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2.75" customHeight="1">
      <c r="A831" s="48"/>
      <c r="B831" s="48"/>
      <c r="C831" s="48"/>
      <c r="D831" s="48"/>
      <c r="E831" s="52"/>
      <c r="F831" s="53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2.75" customHeight="1">
      <c r="A832" s="48"/>
      <c r="B832" s="48"/>
      <c r="C832" s="48"/>
      <c r="D832" s="48"/>
      <c r="E832" s="52"/>
      <c r="F832" s="53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2.75" customHeight="1">
      <c r="A833" s="48"/>
      <c r="B833" s="48"/>
      <c r="C833" s="48"/>
      <c r="D833" s="48"/>
      <c r="E833" s="52"/>
      <c r="F833" s="53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2.75" customHeight="1">
      <c r="A834" s="48"/>
      <c r="B834" s="48"/>
      <c r="C834" s="48"/>
      <c r="D834" s="48"/>
      <c r="E834" s="52"/>
      <c r="F834" s="53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2.75" customHeight="1">
      <c r="A835" s="48"/>
      <c r="B835" s="48"/>
      <c r="C835" s="48"/>
      <c r="D835" s="48"/>
      <c r="E835" s="52"/>
      <c r="F835" s="53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2.75" customHeight="1">
      <c r="A836" s="48"/>
      <c r="B836" s="48"/>
      <c r="C836" s="48"/>
      <c r="D836" s="48"/>
      <c r="E836" s="52"/>
      <c r="F836" s="53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2.75" customHeight="1">
      <c r="A837" s="48"/>
      <c r="B837" s="48"/>
      <c r="C837" s="48"/>
      <c r="D837" s="48"/>
      <c r="E837" s="52"/>
      <c r="F837" s="53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2.75" customHeight="1">
      <c r="A838" s="48"/>
      <c r="B838" s="48"/>
      <c r="C838" s="48"/>
      <c r="D838" s="48"/>
      <c r="E838" s="52"/>
      <c r="F838" s="53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2.75" customHeight="1">
      <c r="A839" s="48"/>
      <c r="B839" s="48"/>
      <c r="C839" s="48"/>
      <c r="D839" s="48"/>
      <c r="E839" s="52"/>
      <c r="F839" s="53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2.75" customHeight="1">
      <c r="A840" s="48"/>
      <c r="B840" s="48"/>
      <c r="C840" s="48"/>
      <c r="D840" s="48"/>
      <c r="E840" s="52"/>
      <c r="F840" s="53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2.75" customHeight="1">
      <c r="A841" s="48"/>
      <c r="B841" s="48"/>
      <c r="C841" s="48"/>
      <c r="D841" s="48"/>
      <c r="E841" s="52"/>
      <c r="F841" s="53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2.75" customHeight="1">
      <c r="A842" s="48"/>
      <c r="B842" s="48"/>
      <c r="C842" s="48"/>
      <c r="D842" s="48"/>
      <c r="E842" s="52"/>
      <c r="F842" s="53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2.75" customHeight="1">
      <c r="A843" s="48"/>
      <c r="B843" s="48"/>
      <c r="C843" s="48"/>
      <c r="D843" s="48"/>
      <c r="E843" s="52"/>
      <c r="F843" s="53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2.75" customHeight="1">
      <c r="A844" s="48"/>
      <c r="B844" s="48"/>
      <c r="C844" s="48"/>
      <c r="D844" s="48"/>
      <c r="E844" s="52"/>
      <c r="F844" s="53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2.75" customHeight="1">
      <c r="A845" s="48"/>
      <c r="B845" s="48"/>
      <c r="C845" s="48"/>
      <c r="D845" s="48"/>
      <c r="E845" s="52"/>
      <c r="F845" s="53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2.75" customHeight="1">
      <c r="A846" s="48"/>
      <c r="B846" s="48"/>
      <c r="C846" s="48"/>
      <c r="D846" s="48"/>
      <c r="E846" s="52"/>
      <c r="F846" s="53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2.75" customHeight="1">
      <c r="A847" s="48"/>
      <c r="B847" s="48"/>
      <c r="C847" s="48"/>
      <c r="D847" s="48"/>
      <c r="E847" s="52"/>
      <c r="F847" s="53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2.75" customHeight="1">
      <c r="A848" s="48"/>
      <c r="B848" s="48"/>
      <c r="C848" s="48"/>
      <c r="D848" s="48"/>
      <c r="E848" s="52"/>
      <c r="F848" s="53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2.75" customHeight="1">
      <c r="A849" s="48"/>
      <c r="B849" s="48"/>
      <c r="C849" s="48"/>
      <c r="D849" s="48"/>
      <c r="E849" s="52"/>
      <c r="F849" s="53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2.75" customHeight="1">
      <c r="A850" s="48"/>
      <c r="B850" s="48"/>
      <c r="C850" s="48"/>
      <c r="D850" s="48"/>
      <c r="E850" s="52"/>
      <c r="F850" s="53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2.75" customHeight="1">
      <c r="A851" s="48"/>
      <c r="B851" s="48"/>
      <c r="C851" s="48"/>
      <c r="D851" s="48"/>
      <c r="E851" s="52"/>
      <c r="F851" s="53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2.75" customHeight="1">
      <c r="A852" s="48"/>
      <c r="B852" s="48"/>
      <c r="C852" s="48"/>
      <c r="D852" s="48"/>
      <c r="E852" s="52"/>
      <c r="F852" s="53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2.75" customHeight="1">
      <c r="A853" s="48"/>
      <c r="B853" s="48"/>
      <c r="C853" s="48"/>
      <c r="D853" s="48"/>
      <c r="E853" s="52"/>
      <c r="F853" s="53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2.75" customHeight="1">
      <c r="A854" s="48"/>
      <c r="B854" s="48"/>
      <c r="C854" s="48"/>
      <c r="D854" s="48"/>
      <c r="E854" s="52"/>
      <c r="F854" s="53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2.75" customHeight="1">
      <c r="A855" s="48"/>
      <c r="B855" s="48"/>
      <c r="C855" s="48"/>
      <c r="D855" s="48"/>
      <c r="E855" s="52"/>
      <c r="F855" s="53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2.75" customHeight="1">
      <c r="A856" s="48"/>
      <c r="B856" s="48"/>
      <c r="C856" s="48"/>
      <c r="D856" s="48"/>
      <c r="E856" s="52"/>
      <c r="F856" s="53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2.75" customHeight="1">
      <c r="A857" s="48"/>
      <c r="B857" s="48"/>
      <c r="C857" s="48"/>
      <c r="D857" s="48"/>
      <c r="E857" s="52"/>
      <c r="F857" s="53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2.75" customHeight="1">
      <c r="A858" s="48"/>
      <c r="B858" s="48"/>
      <c r="C858" s="48"/>
      <c r="D858" s="48"/>
      <c r="E858" s="52"/>
      <c r="F858" s="53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2.75" customHeight="1">
      <c r="A859" s="48"/>
      <c r="B859" s="48"/>
      <c r="C859" s="48"/>
      <c r="D859" s="48"/>
      <c r="E859" s="52"/>
      <c r="F859" s="53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2.75" customHeight="1">
      <c r="A860" s="48"/>
      <c r="B860" s="48"/>
      <c r="C860" s="48"/>
      <c r="D860" s="48"/>
      <c r="E860" s="52"/>
      <c r="F860" s="53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2.75" customHeight="1">
      <c r="A861" s="48"/>
      <c r="B861" s="48"/>
      <c r="C861" s="48"/>
      <c r="D861" s="48"/>
      <c r="E861" s="52"/>
      <c r="F861" s="53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2.75" customHeight="1">
      <c r="A862" s="48"/>
      <c r="B862" s="48"/>
      <c r="C862" s="48"/>
      <c r="D862" s="48"/>
      <c r="E862" s="52"/>
      <c r="F862" s="53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2.75" customHeight="1">
      <c r="A863" s="48"/>
      <c r="B863" s="48"/>
      <c r="C863" s="48"/>
      <c r="D863" s="48"/>
      <c r="E863" s="52"/>
      <c r="F863" s="53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2.75" customHeight="1">
      <c r="A864" s="48"/>
      <c r="B864" s="48"/>
      <c r="C864" s="48"/>
      <c r="D864" s="48"/>
      <c r="E864" s="52"/>
      <c r="F864" s="53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2.75" customHeight="1">
      <c r="A865" s="48"/>
      <c r="B865" s="48"/>
      <c r="C865" s="48"/>
      <c r="D865" s="48"/>
      <c r="E865" s="52"/>
      <c r="F865" s="53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2.75" customHeight="1">
      <c r="A866" s="48"/>
      <c r="B866" s="48"/>
      <c r="C866" s="48"/>
      <c r="D866" s="48"/>
      <c r="E866" s="52"/>
      <c r="F866" s="53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2.75" customHeight="1">
      <c r="A867" s="48"/>
      <c r="B867" s="48"/>
      <c r="C867" s="48"/>
      <c r="D867" s="48"/>
      <c r="E867" s="52"/>
      <c r="F867" s="53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2.75" customHeight="1">
      <c r="A868" s="48"/>
      <c r="B868" s="48"/>
      <c r="C868" s="48"/>
      <c r="D868" s="48"/>
      <c r="E868" s="52"/>
      <c r="F868" s="53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2.75" customHeight="1">
      <c r="A869" s="48"/>
      <c r="B869" s="48"/>
      <c r="C869" s="48"/>
      <c r="D869" s="48"/>
      <c r="E869" s="52"/>
      <c r="F869" s="53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2.75" customHeight="1">
      <c r="A870" s="48"/>
      <c r="B870" s="48"/>
      <c r="C870" s="48"/>
      <c r="D870" s="48"/>
      <c r="E870" s="52"/>
      <c r="F870" s="53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2.75" customHeight="1">
      <c r="A871" s="48"/>
      <c r="B871" s="48"/>
      <c r="C871" s="48"/>
      <c r="D871" s="48"/>
      <c r="E871" s="52"/>
      <c r="F871" s="53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2.75" customHeight="1">
      <c r="A872" s="48"/>
      <c r="B872" s="48"/>
      <c r="C872" s="48"/>
      <c r="D872" s="48"/>
      <c r="E872" s="52"/>
      <c r="F872" s="53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2.75" customHeight="1">
      <c r="A873" s="48"/>
      <c r="B873" s="48"/>
      <c r="C873" s="48"/>
      <c r="D873" s="48"/>
      <c r="E873" s="52"/>
      <c r="F873" s="53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2.75" customHeight="1">
      <c r="A874" s="48"/>
      <c r="B874" s="48"/>
      <c r="C874" s="48"/>
      <c r="D874" s="48"/>
      <c r="E874" s="52"/>
      <c r="F874" s="53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2.75" customHeight="1">
      <c r="A875" s="48"/>
      <c r="B875" s="48"/>
      <c r="C875" s="48"/>
      <c r="D875" s="48"/>
      <c r="E875" s="52"/>
      <c r="F875" s="53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2.75" customHeight="1">
      <c r="A876" s="48"/>
      <c r="B876" s="48"/>
      <c r="C876" s="48"/>
      <c r="D876" s="48"/>
      <c r="E876" s="52"/>
      <c r="F876" s="53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2.75" customHeight="1">
      <c r="A877" s="48"/>
      <c r="B877" s="48"/>
      <c r="C877" s="48"/>
      <c r="D877" s="48"/>
      <c r="E877" s="52"/>
      <c r="F877" s="53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2.75" customHeight="1">
      <c r="A878" s="48"/>
      <c r="B878" s="48"/>
      <c r="C878" s="48"/>
      <c r="D878" s="48"/>
      <c r="E878" s="52"/>
      <c r="F878" s="53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2.75" customHeight="1">
      <c r="A879" s="48"/>
      <c r="B879" s="48"/>
      <c r="C879" s="48"/>
      <c r="D879" s="48"/>
      <c r="E879" s="52"/>
      <c r="F879" s="53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2.75" customHeight="1">
      <c r="A880" s="48"/>
      <c r="B880" s="48"/>
      <c r="C880" s="48"/>
      <c r="D880" s="48"/>
      <c r="E880" s="52"/>
      <c r="F880" s="53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2.75" customHeight="1">
      <c r="A881" s="48"/>
      <c r="B881" s="48"/>
      <c r="C881" s="48"/>
      <c r="D881" s="48"/>
      <c r="E881" s="52"/>
      <c r="F881" s="53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2.75" customHeight="1">
      <c r="A882" s="48"/>
      <c r="B882" s="48"/>
      <c r="C882" s="48"/>
      <c r="D882" s="48"/>
      <c r="E882" s="52"/>
      <c r="F882" s="53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2.75" customHeight="1">
      <c r="A883" s="48"/>
      <c r="B883" s="48"/>
      <c r="C883" s="48"/>
      <c r="D883" s="48"/>
      <c r="E883" s="52"/>
      <c r="F883" s="53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2.75" customHeight="1">
      <c r="A884" s="48"/>
      <c r="B884" s="48"/>
      <c r="C884" s="48"/>
      <c r="D884" s="48"/>
      <c r="E884" s="52"/>
      <c r="F884" s="53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2.75" customHeight="1">
      <c r="A885" s="48"/>
      <c r="B885" s="48"/>
      <c r="C885" s="48"/>
      <c r="D885" s="48"/>
      <c r="E885" s="52"/>
      <c r="F885" s="53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2.75" customHeight="1">
      <c r="A886" s="48"/>
      <c r="B886" s="48"/>
      <c r="C886" s="48"/>
      <c r="D886" s="48"/>
      <c r="E886" s="52"/>
      <c r="F886" s="53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2.75" customHeight="1">
      <c r="A887" s="48"/>
      <c r="B887" s="48"/>
      <c r="C887" s="48"/>
      <c r="D887" s="48"/>
      <c r="E887" s="52"/>
      <c r="F887" s="53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2.75" customHeight="1">
      <c r="A888" s="48"/>
      <c r="B888" s="48"/>
      <c r="C888" s="48"/>
      <c r="D888" s="48"/>
      <c r="E888" s="52"/>
      <c r="F888" s="53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2.75" customHeight="1">
      <c r="A889" s="48"/>
      <c r="B889" s="48"/>
      <c r="C889" s="48"/>
      <c r="D889" s="48"/>
      <c r="E889" s="52"/>
      <c r="F889" s="53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2.75" customHeight="1">
      <c r="A890" s="48"/>
      <c r="B890" s="48"/>
      <c r="C890" s="48"/>
      <c r="D890" s="48"/>
      <c r="E890" s="52"/>
      <c r="F890" s="53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2.75" customHeight="1">
      <c r="A891" s="48"/>
      <c r="B891" s="48"/>
      <c r="C891" s="48"/>
      <c r="D891" s="48"/>
      <c r="E891" s="52"/>
      <c r="F891" s="53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2.75" customHeight="1">
      <c r="A892" s="48"/>
      <c r="B892" s="48"/>
      <c r="C892" s="48"/>
      <c r="D892" s="48"/>
      <c r="E892" s="52"/>
      <c r="F892" s="53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2.75" customHeight="1">
      <c r="A893" s="48"/>
      <c r="B893" s="48"/>
      <c r="C893" s="48"/>
      <c r="D893" s="48"/>
      <c r="E893" s="52"/>
      <c r="F893" s="53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2.75" customHeight="1">
      <c r="A894" s="48"/>
      <c r="B894" s="48"/>
      <c r="C894" s="48"/>
      <c r="D894" s="48"/>
      <c r="E894" s="52"/>
      <c r="F894" s="53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2.75" customHeight="1">
      <c r="A895" s="48"/>
      <c r="B895" s="48"/>
      <c r="C895" s="48"/>
      <c r="D895" s="48"/>
      <c r="E895" s="52"/>
      <c r="F895" s="53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2.75" customHeight="1">
      <c r="A896" s="48"/>
      <c r="B896" s="48"/>
      <c r="C896" s="48"/>
      <c r="D896" s="48"/>
      <c r="E896" s="52"/>
      <c r="F896" s="53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2.75" customHeight="1">
      <c r="A897" s="48"/>
      <c r="B897" s="48"/>
      <c r="C897" s="48"/>
      <c r="D897" s="48"/>
      <c r="E897" s="52"/>
      <c r="F897" s="53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2.75" customHeight="1">
      <c r="A898" s="48"/>
      <c r="B898" s="48"/>
      <c r="C898" s="48"/>
      <c r="D898" s="48"/>
      <c r="E898" s="52"/>
      <c r="F898" s="53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2.75" customHeight="1">
      <c r="A899" s="48"/>
      <c r="B899" s="48"/>
      <c r="C899" s="48"/>
      <c r="D899" s="48"/>
      <c r="E899" s="52"/>
      <c r="F899" s="53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2.75" customHeight="1">
      <c r="A900" s="48"/>
      <c r="B900" s="48"/>
      <c r="C900" s="48"/>
      <c r="D900" s="48"/>
      <c r="E900" s="52"/>
      <c r="F900" s="53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2.75" customHeight="1">
      <c r="A901" s="48"/>
      <c r="B901" s="48"/>
      <c r="C901" s="48"/>
      <c r="D901" s="48"/>
      <c r="E901" s="52"/>
      <c r="F901" s="53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2.75" customHeight="1">
      <c r="A902" s="48"/>
      <c r="B902" s="48"/>
      <c r="C902" s="48"/>
      <c r="D902" s="48"/>
      <c r="E902" s="52"/>
      <c r="F902" s="53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2.75" customHeight="1">
      <c r="A903" s="48"/>
      <c r="B903" s="48"/>
      <c r="C903" s="48"/>
      <c r="D903" s="48"/>
      <c r="E903" s="52"/>
      <c r="F903" s="53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2.75" customHeight="1">
      <c r="A904" s="48"/>
      <c r="B904" s="48"/>
      <c r="C904" s="48"/>
      <c r="D904" s="48"/>
      <c r="E904" s="52"/>
      <c r="F904" s="53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2.75" customHeight="1">
      <c r="A905" s="48"/>
      <c r="B905" s="48"/>
      <c r="C905" s="48"/>
      <c r="D905" s="48"/>
      <c r="E905" s="52"/>
      <c r="F905" s="53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2.75" customHeight="1">
      <c r="A906" s="48"/>
      <c r="B906" s="48"/>
      <c r="C906" s="48"/>
      <c r="D906" s="48"/>
      <c r="E906" s="52"/>
      <c r="F906" s="53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2.75" customHeight="1">
      <c r="A907" s="48"/>
      <c r="B907" s="48"/>
      <c r="C907" s="48"/>
      <c r="D907" s="48"/>
      <c r="E907" s="52"/>
      <c r="F907" s="53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2.75" customHeight="1">
      <c r="A908" s="48"/>
      <c r="B908" s="48"/>
      <c r="C908" s="48"/>
      <c r="D908" s="48"/>
      <c r="E908" s="52"/>
      <c r="F908" s="53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2.75" customHeight="1">
      <c r="A909" s="48"/>
      <c r="B909" s="48"/>
      <c r="C909" s="48"/>
      <c r="D909" s="48"/>
      <c r="E909" s="52"/>
      <c r="F909" s="53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2.75" customHeight="1">
      <c r="A910" s="48"/>
      <c r="B910" s="48"/>
      <c r="C910" s="48"/>
      <c r="D910" s="48"/>
      <c r="E910" s="52"/>
      <c r="F910" s="53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2.75" customHeight="1">
      <c r="A911" s="48"/>
      <c r="B911" s="48"/>
      <c r="C911" s="48"/>
      <c r="D911" s="48"/>
      <c r="E911" s="52"/>
      <c r="F911" s="53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2.75" customHeight="1">
      <c r="A912" s="48"/>
      <c r="B912" s="48"/>
      <c r="C912" s="48"/>
      <c r="D912" s="48"/>
      <c r="E912" s="52"/>
      <c r="F912" s="53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2.75" customHeight="1">
      <c r="A913" s="48"/>
      <c r="B913" s="48"/>
      <c r="C913" s="48"/>
      <c r="D913" s="48"/>
      <c r="E913" s="52"/>
      <c r="F913" s="53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2.75" customHeight="1">
      <c r="A914" s="48"/>
      <c r="B914" s="48"/>
      <c r="C914" s="48"/>
      <c r="D914" s="48"/>
      <c r="E914" s="52"/>
      <c r="F914" s="53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2.75" customHeight="1">
      <c r="A915" s="48"/>
      <c r="B915" s="48"/>
      <c r="C915" s="48"/>
      <c r="D915" s="48"/>
      <c r="E915" s="52"/>
      <c r="F915" s="53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2.75" customHeight="1">
      <c r="A916" s="48"/>
      <c r="B916" s="48"/>
      <c r="C916" s="48"/>
      <c r="D916" s="48"/>
      <c r="E916" s="52"/>
      <c r="F916" s="53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2.75" customHeight="1">
      <c r="A917" s="48"/>
      <c r="B917" s="48"/>
      <c r="C917" s="48"/>
      <c r="D917" s="48"/>
      <c r="E917" s="52"/>
      <c r="F917" s="53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2.75" customHeight="1">
      <c r="A918" s="48"/>
      <c r="B918" s="48"/>
      <c r="C918" s="48"/>
      <c r="D918" s="48"/>
      <c r="E918" s="52"/>
      <c r="F918" s="53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2.75" customHeight="1">
      <c r="A919" s="48"/>
      <c r="B919" s="48"/>
      <c r="C919" s="48"/>
      <c r="D919" s="48"/>
      <c r="E919" s="52"/>
      <c r="F919" s="53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2.75" customHeight="1">
      <c r="A920" s="48"/>
      <c r="B920" s="48"/>
      <c r="C920" s="48"/>
      <c r="D920" s="48"/>
      <c r="E920" s="52"/>
      <c r="F920" s="53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2.75" customHeight="1">
      <c r="A921" s="48"/>
      <c r="B921" s="48"/>
      <c r="C921" s="48"/>
      <c r="D921" s="48"/>
      <c r="E921" s="52"/>
      <c r="F921" s="53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2.75" customHeight="1">
      <c r="A922" s="48"/>
      <c r="B922" s="48"/>
      <c r="C922" s="48"/>
      <c r="D922" s="48"/>
      <c r="E922" s="52"/>
      <c r="F922" s="53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2.75" customHeight="1">
      <c r="A923" s="48"/>
      <c r="B923" s="48"/>
      <c r="C923" s="48"/>
      <c r="D923" s="48"/>
      <c r="E923" s="52"/>
      <c r="F923" s="53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2.75" customHeight="1">
      <c r="A924" s="48"/>
      <c r="B924" s="48"/>
      <c r="C924" s="48"/>
      <c r="D924" s="48"/>
      <c r="E924" s="52"/>
      <c r="F924" s="53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2.75" customHeight="1">
      <c r="A925" s="48"/>
      <c r="B925" s="48"/>
      <c r="C925" s="48"/>
      <c r="D925" s="48"/>
      <c r="E925" s="52"/>
      <c r="F925" s="53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2.75" customHeight="1">
      <c r="A926" s="48"/>
      <c r="B926" s="48"/>
      <c r="C926" s="48"/>
      <c r="D926" s="48"/>
      <c r="E926" s="52"/>
      <c r="F926" s="53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2.75" customHeight="1">
      <c r="A927" s="48"/>
      <c r="B927" s="48"/>
      <c r="C927" s="48"/>
      <c r="D927" s="48"/>
      <c r="E927" s="52"/>
      <c r="F927" s="53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2.75" customHeight="1">
      <c r="A928" s="48"/>
      <c r="B928" s="48"/>
      <c r="C928" s="48"/>
      <c r="D928" s="48"/>
      <c r="E928" s="52"/>
      <c r="F928" s="53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2.75" customHeight="1">
      <c r="A929" s="48"/>
      <c r="B929" s="48"/>
      <c r="C929" s="48"/>
      <c r="D929" s="48"/>
      <c r="E929" s="52"/>
      <c r="F929" s="53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2.75" customHeight="1">
      <c r="A930" s="48"/>
      <c r="B930" s="48"/>
      <c r="C930" s="48"/>
      <c r="D930" s="48"/>
      <c r="E930" s="52"/>
      <c r="F930" s="53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2.75" customHeight="1">
      <c r="A931" s="48"/>
      <c r="B931" s="48"/>
      <c r="C931" s="48"/>
      <c r="D931" s="48"/>
      <c r="E931" s="52"/>
      <c r="F931" s="53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2.75" customHeight="1">
      <c r="A932" s="48"/>
      <c r="B932" s="48"/>
      <c r="C932" s="48"/>
      <c r="D932" s="48"/>
      <c r="E932" s="52"/>
      <c r="F932" s="53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2.75" customHeight="1">
      <c r="A933" s="48"/>
      <c r="B933" s="48"/>
      <c r="C933" s="48"/>
      <c r="D933" s="48"/>
      <c r="E933" s="52"/>
      <c r="F933" s="53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2.75" customHeight="1">
      <c r="A934" s="48"/>
      <c r="B934" s="48"/>
      <c r="C934" s="48"/>
      <c r="D934" s="48"/>
      <c r="E934" s="52"/>
      <c r="F934" s="53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2.75" customHeight="1">
      <c r="A935" s="48"/>
      <c r="B935" s="48"/>
      <c r="C935" s="48"/>
      <c r="D935" s="48"/>
      <c r="E935" s="52"/>
      <c r="F935" s="53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2.75" customHeight="1">
      <c r="A936" s="48"/>
      <c r="B936" s="48"/>
      <c r="C936" s="48"/>
      <c r="D936" s="48"/>
      <c r="E936" s="52"/>
      <c r="F936" s="53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2.75" customHeight="1">
      <c r="A937" s="48"/>
      <c r="B937" s="48"/>
      <c r="C937" s="48"/>
      <c r="D937" s="48"/>
      <c r="E937" s="52"/>
      <c r="F937" s="53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2.75" customHeight="1">
      <c r="A938" s="48"/>
      <c r="B938" s="48"/>
      <c r="C938" s="48"/>
      <c r="D938" s="48"/>
      <c r="E938" s="52"/>
      <c r="F938" s="53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2.75" customHeight="1">
      <c r="A939" s="48"/>
      <c r="B939" s="48"/>
      <c r="C939" s="48"/>
      <c r="D939" s="48"/>
      <c r="E939" s="52"/>
      <c r="F939" s="53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2.75" customHeight="1">
      <c r="A940" s="48"/>
      <c r="B940" s="48"/>
      <c r="C940" s="48"/>
      <c r="D940" s="48"/>
      <c r="E940" s="52"/>
      <c r="F940" s="53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2.75" customHeight="1">
      <c r="A941" s="48"/>
      <c r="B941" s="48"/>
      <c r="C941" s="48"/>
      <c r="D941" s="48"/>
      <c r="E941" s="52"/>
      <c r="F941" s="53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2.75" customHeight="1">
      <c r="A942" s="48"/>
      <c r="B942" s="48"/>
      <c r="C942" s="48"/>
      <c r="D942" s="48"/>
      <c r="E942" s="52"/>
      <c r="F942" s="53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2.75" customHeight="1">
      <c r="A943" s="48"/>
      <c r="B943" s="48"/>
      <c r="C943" s="48"/>
      <c r="D943" s="48"/>
      <c r="E943" s="52"/>
      <c r="F943" s="53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2.75" customHeight="1">
      <c r="A944" s="48"/>
      <c r="B944" s="48"/>
      <c r="C944" s="48"/>
      <c r="D944" s="48"/>
      <c r="E944" s="52"/>
      <c r="F944" s="53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2.75" customHeight="1">
      <c r="A945" s="48"/>
      <c r="B945" s="48"/>
      <c r="C945" s="48"/>
      <c r="D945" s="48"/>
      <c r="E945" s="52"/>
      <c r="F945" s="53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2.75" customHeight="1">
      <c r="A946" s="48"/>
      <c r="B946" s="48"/>
      <c r="C946" s="48"/>
      <c r="D946" s="48"/>
      <c r="E946" s="52"/>
      <c r="F946" s="53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2.75" customHeight="1">
      <c r="A947" s="48"/>
      <c r="B947" s="48"/>
      <c r="C947" s="48"/>
      <c r="D947" s="48"/>
      <c r="E947" s="52"/>
      <c r="F947" s="53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2.75" customHeight="1">
      <c r="A948" s="48"/>
      <c r="B948" s="48"/>
      <c r="C948" s="48"/>
      <c r="D948" s="48"/>
      <c r="E948" s="52"/>
      <c r="F948" s="53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2.75" customHeight="1">
      <c r="A949" s="48"/>
      <c r="B949" s="48"/>
      <c r="C949" s="48"/>
      <c r="D949" s="48"/>
      <c r="E949" s="52"/>
      <c r="F949" s="53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2.75" customHeight="1">
      <c r="A950" s="48"/>
      <c r="B950" s="48"/>
      <c r="C950" s="48"/>
      <c r="D950" s="48"/>
      <c r="E950" s="52"/>
      <c r="F950" s="53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2.75" customHeight="1">
      <c r="A951" s="48"/>
      <c r="B951" s="48"/>
      <c r="C951" s="48"/>
      <c r="D951" s="48"/>
      <c r="E951" s="52"/>
      <c r="F951" s="53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2.75" customHeight="1">
      <c r="A952" s="48"/>
      <c r="B952" s="48"/>
      <c r="C952" s="48"/>
      <c r="D952" s="48"/>
      <c r="E952" s="52"/>
      <c r="F952" s="53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2.75" customHeight="1">
      <c r="A953" s="48"/>
      <c r="B953" s="48"/>
      <c r="C953" s="48"/>
      <c r="D953" s="48"/>
      <c r="E953" s="52"/>
      <c r="F953" s="53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2.75" customHeight="1">
      <c r="A954" s="48"/>
      <c r="B954" s="48"/>
      <c r="C954" s="48"/>
      <c r="D954" s="48"/>
      <c r="E954" s="52"/>
      <c r="F954" s="53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2.75" customHeight="1">
      <c r="A955" s="48"/>
      <c r="B955" s="48"/>
      <c r="C955" s="48"/>
      <c r="D955" s="48"/>
      <c r="E955" s="52"/>
      <c r="F955" s="53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2.75" customHeight="1">
      <c r="A956" s="48"/>
      <c r="B956" s="48"/>
      <c r="C956" s="48"/>
      <c r="D956" s="48"/>
      <c r="E956" s="52"/>
      <c r="F956" s="53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2.75" customHeight="1">
      <c r="A957" s="48"/>
      <c r="B957" s="48"/>
      <c r="C957" s="48"/>
      <c r="D957" s="48"/>
      <c r="E957" s="52"/>
      <c r="F957" s="53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2.75" customHeight="1">
      <c r="A958" s="48"/>
      <c r="B958" s="48"/>
      <c r="C958" s="48"/>
      <c r="D958" s="48"/>
      <c r="E958" s="52"/>
      <c r="F958" s="53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2.75" customHeight="1">
      <c r="A959" s="48"/>
      <c r="B959" s="48"/>
      <c r="C959" s="48"/>
      <c r="D959" s="48"/>
      <c r="E959" s="52"/>
      <c r="F959" s="53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2.75" customHeight="1">
      <c r="A960" s="48"/>
      <c r="B960" s="48"/>
      <c r="C960" s="48"/>
      <c r="D960" s="48"/>
      <c r="E960" s="52"/>
      <c r="F960" s="53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2.75" customHeight="1">
      <c r="A961" s="48"/>
      <c r="B961" s="48"/>
      <c r="C961" s="48"/>
      <c r="D961" s="48"/>
      <c r="E961" s="52"/>
      <c r="F961" s="53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2.75" customHeight="1">
      <c r="A962" s="48"/>
      <c r="B962" s="48"/>
      <c r="C962" s="48"/>
      <c r="D962" s="48"/>
      <c r="E962" s="52"/>
      <c r="F962" s="53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2.75" customHeight="1">
      <c r="A963" s="48"/>
      <c r="B963" s="48"/>
      <c r="C963" s="48"/>
      <c r="D963" s="48"/>
      <c r="E963" s="52"/>
      <c r="F963" s="53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2.75" customHeight="1">
      <c r="A964" s="48"/>
      <c r="B964" s="48"/>
      <c r="C964" s="48"/>
      <c r="D964" s="48"/>
      <c r="E964" s="52"/>
      <c r="F964" s="53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2.75" customHeight="1">
      <c r="A965" s="48"/>
      <c r="B965" s="48"/>
      <c r="C965" s="48"/>
      <c r="D965" s="48"/>
      <c r="E965" s="52"/>
      <c r="F965" s="53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2.75" customHeight="1">
      <c r="A966" s="48"/>
      <c r="B966" s="48"/>
      <c r="C966" s="48"/>
      <c r="D966" s="48"/>
      <c r="E966" s="52"/>
      <c r="F966" s="53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2.75" customHeight="1">
      <c r="A967" s="48"/>
      <c r="B967" s="48"/>
      <c r="C967" s="48"/>
      <c r="D967" s="48"/>
      <c r="E967" s="52"/>
      <c r="F967" s="53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2.75" customHeight="1">
      <c r="A968" s="48"/>
      <c r="B968" s="48"/>
      <c r="C968" s="48"/>
      <c r="D968" s="48"/>
      <c r="E968" s="52"/>
      <c r="F968" s="53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2.75" customHeight="1">
      <c r="A969" s="48"/>
      <c r="B969" s="48"/>
      <c r="C969" s="48"/>
      <c r="D969" s="48"/>
      <c r="E969" s="52"/>
      <c r="F969" s="53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2.75" customHeight="1">
      <c r="A970" s="48"/>
      <c r="B970" s="48"/>
      <c r="C970" s="48"/>
      <c r="D970" s="48"/>
      <c r="E970" s="52"/>
      <c r="F970" s="53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2.75" customHeight="1">
      <c r="A971" s="48"/>
      <c r="B971" s="48"/>
      <c r="C971" s="48"/>
      <c r="D971" s="48"/>
      <c r="E971" s="52"/>
      <c r="F971" s="53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2.75" customHeight="1">
      <c r="A972" s="48"/>
      <c r="B972" s="48"/>
      <c r="C972" s="48"/>
      <c r="D972" s="48"/>
      <c r="E972" s="52"/>
      <c r="F972" s="53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2.75" customHeight="1">
      <c r="A973" s="48"/>
      <c r="B973" s="48"/>
      <c r="C973" s="48"/>
      <c r="D973" s="48"/>
      <c r="E973" s="52"/>
      <c r="F973" s="53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2.75" customHeight="1">
      <c r="A974" s="48"/>
      <c r="B974" s="48"/>
      <c r="C974" s="48"/>
      <c r="D974" s="48"/>
      <c r="E974" s="52"/>
      <c r="F974" s="53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2.75" customHeight="1">
      <c r="A975" s="48"/>
      <c r="B975" s="48"/>
      <c r="C975" s="48"/>
      <c r="D975" s="48"/>
      <c r="E975" s="52"/>
      <c r="F975" s="53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2.75" customHeight="1">
      <c r="A976" s="48"/>
      <c r="B976" s="48"/>
      <c r="C976" s="48"/>
      <c r="D976" s="48"/>
      <c r="E976" s="52"/>
      <c r="F976" s="53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2.75" customHeight="1">
      <c r="A977" s="48"/>
      <c r="B977" s="48"/>
      <c r="C977" s="48"/>
      <c r="D977" s="48"/>
      <c r="E977" s="52"/>
      <c r="F977" s="53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2.75" customHeight="1">
      <c r="A978" s="48"/>
      <c r="B978" s="48"/>
      <c r="C978" s="48"/>
      <c r="D978" s="48"/>
      <c r="E978" s="52"/>
      <c r="F978" s="53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2.75" customHeight="1">
      <c r="A979" s="48"/>
      <c r="B979" s="48"/>
      <c r="C979" s="48"/>
      <c r="D979" s="48"/>
      <c r="E979" s="52"/>
      <c r="F979" s="53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2.75" customHeight="1">
      <c r="A980" s="48"/>
      <c r="B980" s="48"/>
      <c r="C980" s="48"/>
      <c r="D980" s="48"/>
      <c r="E980" s="52"/>
      <c r="F980" s="53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2.75" customHeight="1">
      <c r="A981" s="48"/>
      <c r="B981" s="48"/>
      <c r="C981" s="48"/>
      <c r="D981" s="48"/>
      <c r="E981" s="52"/>
      <c r="F981" s="53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2.75" customHeight="1">
      <c r="A982" s="48"/>
      <c r="B982" s="48"/>
      <c r="C982" s="48"/>
      <c r="D982" s="48"/>
      <c r="E982" s="52"/>
      <c r="F982" s="53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2.75" customHeight="1">
      <c r="A983" s="48"/>
      <c r="B983" s="48"/>
      <c r="C983" s="48"/>
      <c r="D983" s="48"/>
      <c r="E983" s="52"/>
      <c r="F983" s="53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2.75" customHeight="1">
      <c r="A984" s="48"/>
      <c r="B984" s="48"/>
      <c r="C984" s="48"/>
      <c r="D984" s="48"/>
      <c r="E984" s="52"/>
      <c r="F984" s="53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2.75" customHeight="1">
      <c r="A985" s="48"/>
      <c r="B985" s="48"/>
      <c r="C985" s="48"/>
      <c r="D985" s="48"/>
      <c r="E985" s="52"/>
      <c r="F985" s="53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2.75" customHeight="1">
      <c r="A986" s="48"/>
      <c r="B986" s="48"/>
      <c r="C986" s="48"/>
      <c r="D986" s="48"/>
      <c r="E986" s="52"/>
      <c r="F986" s="53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2.75" customHeight="1">
      <c r="A987" s="48"/>
      <c r="B987" s="48"/>
      <c r="C987" s="48"/>
      <c r="D987" s="48"/>
      <c r="E987" s="52"/>
      <c r="F987" s="53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2.75" customHeight="1">
      <c r="A988" s="48"/>
      <c r="B988" s="48"/>
      <c r="C988" s="48"/>
      <c r="D988" s="48"/>
      <c r="E988" s="52"/>
      <c r="F988" s="53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2.75" customHeight="1">
      <c r="A989" s="48"/>
      <c r="B989" s="48"/>
      <c r="C989" s="48"/>
      <c r="D989" s="48"/>
      <c r="E989" s="52"/>
      <c r="F989" s="53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2.75" customHeight="1">
      <c r="A990" s="48"/>
      <c r="B990" s="48"/>
      <c r="C990" s="48"/>
      <c r="D990" s="48"/>
      <c r="E990" s="52"/>
      <c r="F990" s="53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2.75" customHeight="1">
      <c r="A991" s="48"/>
      <c r="B991" s="48"/>
      <c r="C991" s="48"/>
      <c r="D991" s="48"/>
      <c r="E991" s="52"/>
      <c r="F991" s="53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2.75" customHeight="1">
      <c r="A992" s="48"/>
      <c r="B992" s="48"/>
      <c r="C992" s="48"/>
      <c r="D992" s="48"/>
      <c r="E992" s="52"/>
      <c r="F992" s="53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2.75" customHeight="1">
      <c r="A993" s="48"/>
      <c r="B993" s="48"/>
      <c r="C993" s="48"/>
      <c r="D993" s="48"/>
      <c r="E993" s="52"/>
      <c r="F993" s="53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2.75" customHeight="1">
      <c r="A994" s="48"/>
      <c r="B994" s="48"/>
      <c r="C994" s="48"/>
      <c r="D994" s="48"/>
      <c r="E994" s="52"/>
      <c r="F994" s="53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2.75" customHeight="1">
      <c r="A995" s="48"/>
      <c r="B995" s="48"/>
      <c r="C995" s="48"/>
      <c r="D995" s="48"/>
      <c r="E995" s="52"/>
      <c r="F995" s="53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</sheetData>
  <mergeCells count="43">
    <mergeCell ref="B20:C20"/>
    <mergeCell ref="A1:F1"/>
    <mergeCell ref="E2:F2"/>
    <mergeCell ref="A3:E4"/>
    <mergeCell ref="A5:F6"/>
    <mergeCell ref="A7:F7"/>
    <mergeCell ref="A8:F8"/>
    <mergeCell ref="A9:F9"/>
    <mergeCell ref="A10:F10"/>
    <mergeCell ref="B18:C18"/>
    <mergeCell ref="B19:C19"/>
    <mergeCell ref="B41:C41"/>
    <mergeCell ref="B21:C21"/>
    <mergeCell ref="E21:E25"/>
    <mergeCell ref="B22:C22"/>
    <mergeCell ref="B23:C23"/>
    <mergeCell ref="B24:C24"/>
    <mergeCell ref="B25:C25"/>
    <mergeCell ref="B26:C26"/>
    <mergeCell ref="B27:B30"/>
    <mergeCell ref="E27:E30"/>
    <mergeCell ref="B31:D31"/>
    <mergeCell ref="A33:F33"/>
    <mergeCell ref="A64:F64"/>
    <mergeCell ref="B42:C42"/>
    <mergeCell ref="B43:C43"/>
    <mergeCell ref="B44:C44"/>
    <mergeCell ref="E44:E48"/>
    <mergeCell ref="B45:C45"/>
    <mergeCell ref="B46:C46"/>
    <mergeCell ref="B47:C47"/>
    <mergeCell ref="B48:C48"/>
    <mergeCell ref="B49:C49"/>
    <mergeCell ref="B50:B53"/>
    <mergeCell ref="E50:E53"/>
    <mergeCell ref="B54:D54"/>
    <mergeCell ref="A63:F63"/>
    <mergeCell ref="A67:F67"/>
    <mergeCell ref="A68:F68"/>
    <mergeCell ref="A69:F69"/>
    <mergeCell ref="A70:F70"/>
    <mergeCell ref="A65:F65"/>
    <mergeCell ref="A66:F66"/>
  </mergeCells>
  <printOptions horizontalCentered="1"/>
  <pageMargins left="1.31" right="0.51181102362204722" top="0.78740157480314965" bottom="0.78740157480314965" header="0.31496062992125984" footer="0.31496062992125984"/>
  <pageSetup paperSize="9" scale="7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1000"/>
  <sheetViews>
    <sheetView showGridLines="0" zoomScale="55" zoomScaleNormal="55" workbookViewId="0">
      <selection activeCell="A26" sqref="A26:J27"/>
    </sheetView>
  </sheetViews>
  <sheetFormatPr defaultColWidth="15.140625" defaultRowHeight="15" customHeight="1"/>
  <cols>
    <col min="1" max="11" width="8" style="195" customWidth="1"/>
    <col min="12" max="26" width="7" style="195" customWidth="1"/>
    <col min="27" max="16384" width="15.140625" style="195"/>
  </cols>
  <sheetData>
    <row r="1" spans="1:26" ht="12.75" customHeight="1">
      <c r="A1" s="54"/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2.75" customHeight="1">
      <c r="A2" s="58"/>
      <c r="B2" s="59"/>
      <c r="C2" s="59"/>
      <c r="D2" s="59"/>
      <c r="E2" s="59"/>
      <c r="F2" s="59"/>
      <c r="G2" s="59"/>
      <c r="H2" s="59"/>
      <c r="I2" s="59"/>
      <c r="J2" s="60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2.75" customHeight="1">
      <c r="A3" s="58"/>
      <c r="B3" s="59"/>
      <c r="C3" s="59"/>
      <c r="D3" s="59"/>
      <c r="E3" s="59"/>
      <c r="F3" s="59"/>
      <c r="G3" s="59"/>
      <c r="H3" s="59"/>
      <c r="I3" s="59"/>
      <c r="J3" s="60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2.75" customHeight="1">
      <c r="A4" s="58"/>
      <c r="B4" s="59"/>
      <c r="C4" s="59"/>
      <c r="D4" s="59"/>
      <c r="E4" s="59"/>
      <c r="F4" s="59"/>
      <c r="G4" s="59"/>
      <c r="H4" s="59"/>
      <c r="I4" s="59"/>
      <c r="J4" s="60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2.75" customHeight="1">
      <c r="A5" s="58"/>
      <c r="B5" s="59"/>
      <c r="C5" s="59"/>
      <c r="D5" s="59"/>
      <c r="E5" s="59"/>
      <c r="F5" s="59"/>
      <c r="G5" s="59"/>
      <c r="H5" s="59"/>
      <c r="I5" s="59"/>
      <c r="J5" s="60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2.75" customHeight="1">
      <c r="A6" s="58"/>
      <c r="B6" s="59"/>
      <c r="C6" s="59"/>
      <c r="D6" s="59"/>
      <c r="E6" s="59"/>
      <c r="F6" s="59"/>
      <c r="G6" s="59"/>
      <c r="H6" s="59"/>
      <c r="I6" s="59"/>
      <c r="J6" s="60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4.5" customHeight="1">
      <c r="A7" s="274"/>
      <c r="B7" s="275"/>
      <c r="C7" s="275"/>
      <c r="D7" s="275"/>
      <c r="E7" s="275"/>
      <c r="F7" s="275"/>
      <c r="G7" s="275"/>
      <c r="H7" s="275"/>
      <c r="I7" s="275"/>
      <c r="J7" s="276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2.75" customHeight="1">
      <c r="A8" s="58"/>
      <c r="B8" s="59"/>
      <c r="C8" s="59"/>
      <c r="D8" s="59"/>
      <c r="E8" s="59"/>
      <c r="F8" s="59"/>
      <c r="G8" s="59"/>
      <c r="H8" s="59"/>
      <c r="I8" s="59"/>
      <c r="J8" s="60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2.75" customHeight="1">
      <c r="A9" s="58"/>
      <c r="B9" s="59"/>
      <c r="C9" s="59"/>
      <c r="D9" s="59"/>
      <c r="E9" s="59"/>
      <c r="F9" s="59"/>
      <c r="G9" s="59"/>
      <c r="H9" s="59"/>
      <c r="I9" s="59"/>
      <c r="J9" s="60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2.75" customHeight="1">
      <c r="A10" s="58"/>
      <c r="B10" s="59"/>
      <c r="C10" s="59"/>
      <c r="D10" s="59"/>
      <c r="E10" s="59"/>
      <c r="F10" s="59"/>
      <c r="G10" s="59"/>
      <c r="H10" s="59"/>
      <c r="I10" s="59"/>
      <c r="J10" s="60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2.75" customHeight="1">
      <c r="A11" s="58"/>
      <c r="B11" s="59"/>
      <c r="C11" s="59"/>
      <c r="D11" s="59"/>
      <c r="E11" s="59"/>
      <c r="F11" s="59"/>
      <c r="G11" s="59"/>
      <c r="H11" s="59"/>
      <c r="I11" s="59"/>
      <c r="J11" s="60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customHeight="1">
      <c r="A12" s="58"/>
      <c r="B12" s="59"/>
      <c r="C12" s="59"/>
      <c r="D12" s="59"/>
      <c r="E12" s="59"/>
      <c r="F12" s="59"/>
      <c r="G12" s="59"/>
      <c r="H12" s="59"/>
      <c r="I12" s="59"/>
      <c r="J12" s="60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customHeight="1">
      <c r="A13" s="58"/>
      <c r="B13" s="59"/>
      <c r="C13" s="59"/>
      <c r="D13" s="59"/>
      <c r="E13" s="59"/>
      <c r="F13" s="59"/>
      <c r="G13" s="59"/>
      <c r="H13" s="59"/>
      <c r="I13" s="59"/>
      <c r="J13" s="60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2.75" customHeight="1">
      <c r="A14" s="58"/>
      <c r="B14" s="59"/>
      <c r="C14" s="59"/>
      <c r="D14" s="59"/>
      <c r="E14" s="59"/>
      <c r="F14" s="59"/>
      <c r="G14" s="59"/>
      <c r="H14" s="59"/>
      <c r="I14" s="59"/>
      <c r="J14" s="60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2.75" customHeight="1">
      <c r="A15" s="58"/>
      <c r="B15" s="59"/>
      <c r="C15" s="59"/>
      <c r="D15" s="59"/>
      <c r="E15" s="59"/>
      <c r="F15" s="59"/>
      <c r="G15" s="59"/>
      <c r="H15" s="59"/>
      <c r="I15" s="59"/>
      <c r="J15" s="60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2.75" customHeight="1">
      <c r="A16" s="58"/>
      <c r="B16" s="59"/>
      <c r="C16" s="59"/>
      <c r="D16" s="59"/>
      <c r="E16" s="59"/>
      <c r="F16" s="59"/>
      <c r="G16" s="59"/>
      <c r="H16" s="59"/>
      <c r="I16" s="59"/>
      <c r="J16" s="60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58"/>
      <c r="B17" s="59"/>
      <c r="C17" s="59"/>
      <c r="D17" s="59"/>
      <c r="E17" s="59"/>
      <c r="F17" s="59"/>
      <c r="G17" s="59"/>
      <c r="H17" s="59"/>
      <c r="I17" s="59"/>
      <c r="J17" s="60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customHeight="1">
      <c r="A18" s="58"/>
      <c r="B18" s="59"/>
      <c r="C18" s="59"/>
      <c r="D18" s="59"/>
      <c r="E18" s="59"/>
      <c r="F18" s="59"/>
      <c r="G18" s="59"/>
      <c r="H18" s="59"/>
      <c r="I18" s="59"/>
      <c r="J18" s="60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2.75" customHeight="1">
      <c r="A19" s="58"/>
      <c r="B19" s="59"/>
      <c r="C19" s="59"/>
      <c r="D19" s="59"/>
      <c r="E19" s="59"/>
      <c r="F19" s="59"/>
      <c r="G19" s="59"/>
      <c r="H19" s="59"/>
      <c r="I19" s="59"/>
      <c r="J19" s="60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2.75" customHeight="1">
      <c r="A20" s="58"/>
      <c r="B20" s="59"/>
      <c r="C20" s="59"/>
      <c r="D20" s="59"/>
      <c r="E20" s="59"/>
      <c r="F20" s="59"/>
      <c r="G20" s="59"/>
      <c r="H20" s="59"/>
      <c r="I20" s="59"/>
      <c r="J20" s="60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2.75" customHeight="1">
      <c r="A21" s="277" t="s">
        <v>1016</v>
      </c>
      <c r="B21" s="279"/>
      <c r="C21" s="279"/>
      <c r="D21" s="279"/>
      <c r="E21" s="279"/>
      <c r="F21" s="279"/>
      <c r="G21" s="279"/>
      <c r="H21" s="279"/>
      <c r="I21" s="279"/>
      <c r="J21" s="280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2.75" customHeight="1">
      <c r="A22" s="281"/>
      <c r="B22" s="283"/>
      <c r="C22" s="283"/>
      <c r="D22" s="283"/>
      <c r="E22" s="283"/>
      <c r="F22" s="283"/>
      <c r="G22" s="283"/>
      <c r="H22" s="283"/>
      <c r="I22" s="283"/>
      <c r="J22" s="280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2.75" customHeight="1">
      <c r="A23" s="281"/>
      <c r="B23" s="283"/>
      <c r="C23" s="283"/>
      <c r="D23" s="283"/>
      <c r="E23" s="283"/>
      <c r="F23" s="283"/>
      <c r="G23" s="283"/>
      <c r="H23" s="283"/>
      <c r="I23" s="283"/>
      <c r="J23" s="280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2.75" customHeight="1">
      <c r="A24" s="281"/>
      <c r="B24" s="283"/>
      <c r="C24" s="283"/>
      <c r="D24" s="283"/>
      <c r="E24" s="283"/>
      <c r="F24" s="283"/>
      <c r="G24" s="283"/>
      <c r="H24" s="283"/>
      <c r="I24" s="283"/>
      <c r="J24" s="280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2.75" customHeight="1">
      <c r="A25" s="281"/>
      <c r="B25" s="279"/>
      <c r="C25" s="279"/>
      <c r="D25" s="279"/>
      <c r="E25" s="279"/>
      <c r="F25" s="279"/>
      <c r="G25" s="279"/>
      <c r="H25" s="279"/>
      <c r="I25" s="279"/>
      <c r="J25" s="280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2.75" customHeight="1">
      <c r="A26" s="284"/>
      <c r="B26" s="275"/>
      <c r="C26" s="275"/>
      <c r="D26" s="275"/>
      <c r="E26" s="275"/>
      <c r="F26" s="275"/>
      <c r="G26" s="275"/>
      <c r="H26" s="275"/>
      <c r="I26" s="275"/>
      <c r="J26" s="276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2.75" customHeight="1">
      <c r="A27" s="286"/>
      <c r="B27" s="275"/>
      <c r="C27" s="275"/>
      <c r="D27" s="275"/>
      <c r="E27" s="275"/>
      <c r="F27" s="275"/>
      <c r="G27" s="275"/>
      <c r="H27" s="275"/>
      <c r="I27" s="275"/>
      <c r="J27" s="276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2.75" customHeight="1">
      <c r="A28" s="58"/>
      <c r="B28" s="59"/>
      <c r="C28" s="59"/>
      <c r="D28" s="59"/>
      <c r="E28" s="59"/>
      <c r="F28" s="59"/>
      <c r="G28" s="59"/>
      <c r="H28" s="59"/>
      <c r="I28" s="59"/>
      <c r="J28" s="60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customHeight="1">
      <c r="A29" s="58"/>
      <c r="B29" s="59"/>
      <c r="C29" s="59"/>
      <c r="D29" s="59"/>
      <c r="E29" s="59"/>
      <c r="F29" s="59"/>
      <c r="G29" s="59"/>
      <c r="H29" s="59"/>
      <c r="I29" s="59"/>
      <c r="J29" s="60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customHeight="1">
      <c r="A30" s="58"/>
      <c r="B30" s="59"/>
      <c r="C30" s="59"/>
      <c r="D30" s="59"/>
      <c r="E30" s="59"/>
      <c r="F30" s="59"/>
      <c r="G30" s="59"/>
      <c r="H30" s="59"/>
      <c r="I30" s="59"/>
      <c r="J30" s="60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2.75" customHeight="1">
      <c r="A31" s="58"/>
      <c r="B31" s="59"/>
      <c r="C31" s="59"/>
      <c r="D31" s="59"/>
      <c r="E31" s="59"/>
      <c r="F31" s="59"/>
      <c r="G31" s="59"/>
      <c r="H31" s="59"/>
      <c r="I31" s="59"/>
      <c r="J31" s="60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customHeight="1">
      <c r="A32" s="58"/>
      <c r="B32" s="59"/>
      <c r="C32" s="59"/>
      <c r="D32" s="59"/>
      <c r="E32" s="59"/>
      <c r="F32" s="59"/>
      <c r="G32" s="59"/>
      <c r="H32" s="59"/>
      <c r="I32" s="59"/>
      <c r="J32" s="60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2.75" customHeight="1">
      <c r="A33" s="58"/>
      <c r="B33" s="59"/>
      <c r="C33" s="59"/>
      <c r="D33" s="59"/>
      <c r="E33" s="59"/>
      <c r="F33" s="59"/>
      <c r="G33" s="59"/>
      <c r="H33" s="59"/>
      <c r="I33" s="59"/>
      <c r="J33" s="60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2.75" customHeight="1">
      <c r="A34" s="58"/>
      <c r="B34" s="59"/>
      <c r="C34" s="59"/>
      <c r="D34" s="59"/>
      <c r="E34" s="59"/>
      <c r="F34" s="59"/>
      <c r="G34" s="59"/>
      <c r="H34" s="59"/>
      <c r="I34" s="59"/>
      <c r="J34" s="60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2.75" customHeight="1">
      <c r="A35" s="58"/>
      <c r="B35" s="59"/>
      <c r="C35" s="59"/>
      <c r="D35" s="59"/>
      <c r="E35" s="59"/>
      <c r="F35" s="59"/>
      <c r="G35" s="59"/>
      <c r="H35" s="59"/>
      <c r="I35" s="59"/>
      <c r="J35" s="60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2.75" customHeight="1">
      <c r="A36" s="287" t="s">
        <v>717</v>
      </c>
      <c r="B36" s="288"/>
      <c r="C36" s="288"/>
      <c r="D36" s="288"/>
      <c r="E36" s="288"/>
      <c r="F36" s="288"/>
      <c r="G36" s="288"/>
      <c r="H36" s="288"/>
      <c r="I36" s="288"/>
      <c r="J36" s="289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2.75" customHeight="1">
      <c r="A37" s="290"/>
      <c r="B37" s="288"/>
      <c r="C37" s="288"/>
      <c r="D37" s="288"/>
      <c r="E37" s="288"/>
      <c r="F37" s="288"/>
      <c r="G37" s="288"/>
      <c r="H37" s="288"/>
      <c r="I37" s="288"/>
      <c r="J37" s="289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2.75" customHeight="1">
      <c r="A38" s="58"/>
      <c r="B38" s="59"/>
      <c r="C38" s="59"/>
      <c r="D38" s="59"/>
      <c r="E38" s="59"/>
      <c r="F38" s="59"/>
      <c r="G38" s="59"/>
      <c r="H38" s="59"/>
      <c r="I38" s="59"/>
      <c r="J38" s="60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2.75" customHeight="1">
      <c r="A39" s="58"/>
      <c r="B39" s="59"/>
      <c r="C39" s="59"/>
      <c r="D39" s="59"/>
      <c r="E39" s="59"/>
      <c r="F39" s="59"/>
      <c r="G39" s="59"/>
      <c r="H39" s="59"/>
      <c r="I39" s="59"/>
      <c r="J39" s="60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2.75" customHeight="1">
      <c r="A40" s="58"/>
      <c r="B40" s="59"/>
      <c r="C40" s="59"/>
      <c r="D40" s="59"/>
      <c r="E40" s="59"/>
      <c r="F40" s="59"/>
      <c r="G40" s="59"/>
      <c r="H40" s="59"/>
      <c r="I40" s="59"/>
      <c r="J40" s="60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2.75" customHeight="1">
      <c r="A41" s="58"/>
      <c r="B41" s="59"/>
      <c r="C41" s="59"/>
      <c r="D41" s="59"/>
      <c r="E41" s="59"/>
      <c r="F41" s="59"/>
      <c r="G41" s="59"/>
      <c r="H41" s="59"/>
      <c r="I41" s="59"/>
      <c r="J41" s="60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2.75" customHeight="1">
      <c r="A42" s="287" t="s">
        <v>247</v>
      </c>
      <c r="B42" s="288"/>
      <c r="C42" s="288"/>
      <c r="D42" s="288"/>
      <c r="E42" s="288"/>
      <c r="F42" s="288"/>
      <c r="G42" s="288"/>
      <c r="H42" s="288"/>
      <c r="I42" s="288"/>
      <c r="J42" s="289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2.75" customHeight="1">
      <c r="A43" s="290"/>
      <c r="B43" s="288"/>
      <c r="C43" s="288"/>
      <c r="D43" s="288"/>
      <c r="E43" s="288"/>
      <c r="F43" s="288"/>
      <c r="G43" s="288"/>
      <c r="H43" s="288"/>
      <c r="I43" s="288"/>
      <c r="J43" s="289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2.75" customHeight="1">
      <c r="A44" s="58"/>
      <c r="B44" s="59"/>
      <c r="C44" s="59"/>
      <c r="D44" s="59"/>
      <c r="E44" s="59"/>
      <c r="F44" s="59"/>
      <c r="G44" s="59"/>
      <c r="H44" s="59"/>
      <c r="I44" s="59"/>
      <c r="J44" s="60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2.75" customHeight="1">
      <c r="A45" s="58"/>
      <c r="B45" s="59"/>
      <c r="C45" s="59"/>
      <c r="D45" s="59"/>
      <c r="E45" s="59"/>
      <c r="F45" s="59"/>
      <c r="G45" s="59"/>
      <c r="H45" s="59"/>
      <c r="I45" s="59"/>
      <c r="J45" s="60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2.75" customHeight="1">
      <c r="A46" s="58"/>
      <c r="B46" s="59"/>
      <c r="C46" s="59"/>
      <c r="D46" s="59"/>
      <c r="E46" s="59"/>
      <c r="F46" s="59"/>
      <c r="G46" s="59"/>
      <c r="H46" s="59"/>
      <c r="I46" s="59"/>
      <c r="J46" s="60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2.75" customHeight="1">
      <c r="A47" s="58"/>
      <c r="B47" s="59"/>
      <c r="C47" s="59"/>
      <c r="D47" s="59"/>
      <c r="E47" s="59"/>
      <c r="F47" s="59"/>
      <c r="G47" s="59"/>
      <c r="H47" s="59"/>
      <c r="I47" s="59"/>
      <c r="J47" s="60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2.75" customHeight="1">
      <c r="A48" s="58"/>
      <c r="B48" s="59"/>
      <c r="C48" s="59"/>
      <c r="D48" s="59"/>
      <c r="E48" s="59"/>
      <c r="F48" s="59"/>
      <c r="G48" s="59"/>
      <c r="H48" s="59"/>
      <c r="I48" s="59"/>
      <c r="J48" s="60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2.75" customHeight="1">
      <c r="A49" s="58"/>
      <c r="B49" s="59"/>
      <c r="C49" s="59"/>
      <c r="D49" s="59"/>
      <c r="E49" s="59"/>
      <c r="F49" s="59"/>
      <c r="G49" s="59"/>
      <c r="H49" s="59"/>
      <c r="I49" s="59"/>
      <c r="J49" s="60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2.75" customHeight="1">
      <c r="A50" s="58"/>
      <c r="B50" s="59"/>
      <c r="C50" s="59"/>
      <c r="D50" s="59"/>
      <c r="E50" s="59"/>
      <c r="F50" s="59"/>
      <c r="G50" s="59"/>
      <c r="H50" s="59"/>
      <c r="I50" s="59"/>
      <c r="J50" s="60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2.75" customHeight="1">
      <c r="A51" s="58"/>
      <c r="B51" s="59"/>
      <c r="C51" s="59"/>
      <c r="D51" s="59"/>
      <c r="E51" s="59"/>
      <c r="F51" s="59"/>
      <c r="G51" s="59"/>
      <c r="H51" s="59"/>
      <c r="I51" s="59"/>
      <c r="J51" s="60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2.75" customHeight="1">
      <c r="A52" s="58"/>
      <c r="B52" s="59"/>
      <c r="C52" s="59"/>
      <c r="D52" s="59"/>
      <c r="E52" s="59"/>
      <c r="F52" s="59"/>
      <c r="G52" s="59"/>
      <c r="H52" s="59"/>
      <c r="I52" s="59"/>
      <c r="J52" s="60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2.75" customHeight="1">
      <c r="A53" s="58"/>
      <c r="B53" s="59"/>
      <c r="C53" s="59"/>
      <c r="D53" s="59"/>
      <c r="E53" s="59"/>
      <c r="F53" s="59"/>
      <c r="G53" s="59"/>
      <c r="H53" s="59"/>
      <c r="I53" s="59"/>
      <c r="J53" s="60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2.75" customHeight="1">
      <c r="A54" s="58"/>
      <c r="B54" s="59"/>
      <c r="C54" s="59"/>
      <c r="D54" s="59"/>
      <c r="E54" s="59"/>
      <c r="F54" s="59"/>
      <c r="G54" s="59"/>
      <c r="H54" s="59"/>
      <c r="I54" s="59"/>
      <c r="J54" s="60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2.75" customHeight="1">
      <c r="A55" s="58"/>
      <c r="B55" s="59"/>
      <c r="C55" s="59"/>
      <c r="D55" s="59"/>
      <c r="E55" s="59"/>
      <c r="F55" s="59"/>
      <c r="G55" s="59"/>
      <c r="H55" s="59"/>
      <c r="I55" s="59"/>
      <c r="J55" s="60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customHeight="1">
      <c r="A56" s="58"/>
      <c r="B56" s="59"/>
      <c r="C56" s="59"/>
      <c r="D56" s="59"/>
      <c r="E56" s="59"/>
      <c r="F56" s="59"/>
      <c r="G56" s="59"/>
      <c r="H56" s="59"/>
      <c r="I56" s="59"/>
      <c r="J56" s="60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customHeight="1">
      <c r="A57" s="58"/>
      <c r="B57" s="59"/>
      <c r="C57" s="59"/>
      <c r="D57" s="59"/>
      <c r="E57" s="59"/>
      <c r="F57" s="59"/>
      <c r="G57" s="59"/>
      <c r="H57" s="59"/>
      <c r="I57" s="59"/>
      <c r="J57" s="60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2.75" customHeight="1">
      <c r="A58" s="58"/>
      <c r="B58" s="59"/>
      <c r="C58" s="59"/>
      <c r="D58" s="59"/>
      <c r="E58" s="59"/>
      <c r="F58" s="59"/>
      <c r="G58" s="59"/>
      <c r="H58" s="59"/>
      <c r="I58" s="59"/>
      <c r="J58" s="60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3.5" customHeight="1" thickBot="1">
      <c r="A59" s="61"/>
      <c r="B59" s="62"/>
      <c r="C59" s="62"/>
      <c r="D59" s="62"/>
      <c r="E59" s="62"/>
      <c r="F59" s="62"/>
      <c r="G59" s="62"/>
      <c r="H59" s="62"/>
      <c r="I59" s="62"/>
      <c r="J59" s="63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2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2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2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2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2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2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2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2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2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2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2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2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2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2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2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2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2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2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2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2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2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2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2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2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customHeight="1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customHeight="1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customHeight="1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customHeight="1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customHeight="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customHeight="1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customHeight="1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customHeight="1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customHeight="1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customHeight="1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customHeight="1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customHeight="1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customHeight="1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customHeight="1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customHeight="1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customHeight="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customHeight="1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customHeight="1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customHeight="1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customHeight="1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customHeight="1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customHeight="1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customHeight="1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customHeight="1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customHeight="1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customHeight="1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customHeight="1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customHeight="1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customHeight="1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customHeight="1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customHeight="1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customHeight="1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customHeight="1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customHeight="1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customHeight="1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customHeight="1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customHeight="1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customHeight="1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customHeight="1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customHeight="1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customHeight="1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customHeight="1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customHeight="1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customHeight="1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customHeight="1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customHeight="1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customHeight="1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customHeight="1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customHeight="1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customHeight="1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customHeight="1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customHeight="1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customHeight="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customHeight="1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customHeight="1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customHeight="1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customHeight="1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customHeight="1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customHeight="1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customHeight="1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customHeight="1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customHeight="1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customHeight="1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customHeight="1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customHeight="1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customHeight="1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customHeight="1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customHeight="1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customHeight="1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customHeight="1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customHeight="1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customHeight="1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customHeight="1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customHeight="1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customHeight="1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customHeight="1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customHeight="1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customHeight="1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customHeight="1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customHeight="1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customHeight="1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customHeight="1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customHeight="1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customHeight="1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customHeight="1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customHeight="1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customHeight="1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customHeight="1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customHeight="1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customHeight="1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customHeight="1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customHeight="1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customHeight="1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customHeight="1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customHeight="1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customHeight="1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customHeight="1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customHeight="1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customHeight="1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customHeight="1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customHeight="1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customHeight="1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customHeight="1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customHeight="1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customHeight="1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customHeight="1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customHeight="1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customHeight="1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customHeight="1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customHeight="1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customHeight="1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customHeight="1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customHeight="1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customHeight="1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customHeight="1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customHeight="1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customHeight="1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customHeight="1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customHeight="1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customHeight="1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customHeight="1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customHeight="1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customHeight="1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customHeight="1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customHeight="1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customHeight="1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customHeight="1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customHeight="1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customHeight="1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customHeight="1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customHeight="1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customHeight="1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customHeight="1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customHeight="1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customHeight="1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customHeight="1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customHeight="1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customHeight="1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customHeight="1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customHeight="1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customHeight="1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customHeight="1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customHeight="1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customHeight="1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customHeight="1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customHeight="1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customHeight="1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customHeight="1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customHeight="1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customHeight="1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customHeight="1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customHeight="1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customHeight="1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customHeight="1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customHeight="1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customHeight="1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customHeight="1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customHeight="1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customHeight="1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customHeight="1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customHeight="1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customHeight="1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customHeight="1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customHeight="1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customHeight="1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customHeight="1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customHeight="1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customHeight="1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customHeight="1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customHeight="1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customHeight="1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customHeight="1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customHeight="1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customHeight="1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customHeight="1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customHeight="1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customHeight="1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customHeight="1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customHeight="1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customHeight="1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customHeight="1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customHeight="1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customHeight="1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customHeight="1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customHeight="1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customHeight="1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customHeight="1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customHeight="1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customHeight="1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customHeight="1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customHeight="1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customHeight="1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customHeight="1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customHeight="1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customHeight="1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customHeight="1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customHeight="1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customHeight="1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customHeight="1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customHeight="1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customHeight="1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customHeight="1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customHeight="1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customHeight="1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customHeight="1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customHeight="1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customHeight="1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customHeight="1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customHeight="1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customHeight="1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customHeight="1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customHeight="1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customHeight="1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customHeight="1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customHeight="1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customHeight="1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customHeight="1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customHeight="1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customHeight="1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customHeight="1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customHeight="1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customHeight="1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customHeight="1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customHeight="1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customHeight="1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customHeight="1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customHeight="1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customHeight="1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customHeight="1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customHeight="1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customHeight="1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customHeight="1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customHeight="1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customHeight="1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customHeight="1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customHeight="1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customHeight="1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customHeight="1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customHeight="1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customHeight="1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customHeight="1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customHeight="1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customHeight="1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customHeight="1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customHeight="1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customHeight="1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customHeight="1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customHeight="1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customHeight="1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customHeight="1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customHeight="1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customHeight="1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customHeight="1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customHeight="1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customHeight="1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customHeight="1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customHeight="1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customHeight="1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customHeight="1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customHeight="1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customHeight="1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customHeight="1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customHeight="1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customHeight="1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customHeight="1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customHeight="1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customHeight="1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customHeight="1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customHeight="1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customHeight="1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customHeight="1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customHeight="1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customHeight="1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customHeight="1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customHeight="1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customHeight="1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customHeight="1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customHeight="1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customHeight="1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customHeight="1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customHeight="1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customHeight="1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customHeight="1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customHeight="1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customHeight="1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customHeight="1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customHeight="1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customHeight="1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customHeight="1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customHeight="1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customHeight="1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customHeight="1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customHeight="1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customHeight="1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customHeight="1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customHeight="1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customHeight="1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customHeight="1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customHeight="1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customHeight="1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customHeight="1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customHeight="1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customHeight="1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customHeight="1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customHeight="1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customHeight="1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customHeight="1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customHeight="1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customHeight="1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customHeight="1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customHeight="1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customHeight="1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customHeight="1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customHeight="1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customHeight="1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customHeight="1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customHeight="1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customHeight="1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customHeight="1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customHeight="1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customHeight="1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customHeight="1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customHeight="1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customHeight="1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customHeight="1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customHeight="1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customHeight="1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customHeight="1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customHeight="1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customHeight="1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customHeight="1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customHeight="1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customHeight="1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customHeight="1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customHeight="1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customHeight="1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customHeight="1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customHeight="1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customHeight="1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customHeight="1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customHeight="1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customHeight="1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customHeight="1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customHeight="1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customHeight="1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customHeight="1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customHeight="1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customHeight="1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customHeight="1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customHeight="1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customHeight="1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customHeight="1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customHeight="1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customHeight="1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customHeight="1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customHeight="1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customHeight="1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customHeight="1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customHeight="1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customHeight="1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customHeight="1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customHeight="1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customHeight="1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customHeight="1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customHeight="1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customHeight="1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customHeight="1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customHeight="1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customHeight="1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customHeight="1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customHeight="1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customHeight="1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customHeight="1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customHeight="1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customHeight="1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customHeight="1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customHeight="1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customHeight="1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customHeight="1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customHeight="1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customHeight="1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customHeight="1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customHeight="1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customHeight="1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customHeight="1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customHeight="1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customHeight="1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customHeight="1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customHeight="1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customHeight="1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customHeight="1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customHeight="1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customHeight="1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customHeight="1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customHeight="1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customHeight="1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customHeight="1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customHeight="1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customHeight="1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customHeight="1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customHeight="1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customHeight="1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customHeight="1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customHeight="1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customHeight="1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customHeight="1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customHeight="1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customHeight="1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customHeight="1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customHeight="1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customHeight="1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customHeight="1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customHeight="1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customHeight="1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customHeight="1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customHeight="1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customHeight="1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customHeight="1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customHeight="1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customHeight="1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customHeight="1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customHeight="1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customHeight="1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customHeight="1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customHeight="1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customHeight="1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customHeight="1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customHeight="1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customHeight="1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customHeight="1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customHeight="1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customHeight="1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customHeight="1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customHeight="1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customHeight="1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customHeight="1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customHeight="1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customHeight="1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customHeight="1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customHeight="1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customHeight="1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customHeight="1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customHeight="1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customHeight="1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customHeight="1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customHeight="1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customHeight="1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customHeight="1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customHeight="1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customHeight="1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customHeight="1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customHeight="1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customHeight="1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customHeight="1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customHeight="1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customHeight="1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customHeight="1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customHeight="1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customHeight="1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customHeight="1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customHeight="1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customHeight="1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customHeight="1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customHeight="1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customHeight="1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customHeight="1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customHeight="1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customHeight="1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customHeight="1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customHeight="1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customHeight="1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customHeight="1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customHeight="1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customHeight="1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customHeight="1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customHeight="1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customHeight="1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customHeight="1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customHeight="1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customHeight="1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customHeight="1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customHeight="1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customHeight="1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customHeight="1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customHeight="1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customHeight="1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customHeight="1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customHeight="1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customHeight="1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customHeight="1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customHeight="1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customHeight="1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customHeight="1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customHeight="1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customHeight="1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customHeight="1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customHeight="1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customHeight="1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customHeight="1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customHeight="1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customHeight="1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customHeight="1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customHeight="1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customHeight="1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customHeight="1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customHeight="1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customHeight="1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customHeight="1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customHeight="1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customHeight="1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customHeight="1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customHeight="1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customHeight="1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customHeight="1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customHeight="1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customHeight="1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customHeight="1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customHeight="1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customHeight="1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customHeight="1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customHeight="1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customHeight="1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customHeight="1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customHeight="1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customHeight="1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customHeight="1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customHeight="1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customHeight="1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customHeight="1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customHeight="1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customHeight="1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customHeight="1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customHeight="1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customHeight="1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customHeight="1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customHeight="1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customHeight="1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customHeight="1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customHeight="1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customHeight="1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customHeight="1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customHeight="1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customHeight="1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customHeight="1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customHeight="1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customHeight="1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customHeight="1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customHeight="1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customHeight="1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customHeight="1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customHeight="1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customHeight="1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customHeight="1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customHeight="1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customHeight="1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customHeight="1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customHeight="1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customHeight="1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customHeight="1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customHeight="1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customHeight="1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customHeight="1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customHeight="1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customHeight="1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customHeight="1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customHeight="1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customHeight="1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customHeight="1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customHeight="1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customHeight="1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customHeight="1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customHeight="1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customHeight="1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customHeight="1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customHeight="1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customHeight="1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customHeight="1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customHeight="1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customHeight="1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customHeight="1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customHeight="1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customHeight="1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customHeight="1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customHeight="1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customHeight="1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customHeight="1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customHeight="1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customHeight="1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customHeight="1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customHeight="1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customHeight="1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customHeight="1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customHeight="1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customHeight="1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customHeight="1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customHeight="1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customHeight="1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customHeight="1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customHeight="1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customHeight="1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customHeight="1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customHeight="1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customHeight="1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customHeight="1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customHeight="1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customHeight="1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customHeight="1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customHeight="1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customHeight="1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customHeight="1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customHeight="1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customHeight="1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customHeight="1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customHeight="1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customHeight="1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customHeight="1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customHeight="1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customHeight="1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customHeight="1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customHeight="1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customHeight="1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customHeight="1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customHeight="1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customHeight="1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customHeight="1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customHeight="1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customHeight="1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customHeight="1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customHeight="1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customHeight="1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customHeight="1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customHeight="1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customHeight="1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customHeight="1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customHeight="1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customHeight="1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customHeight="1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customHeight="1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customHeight="1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customHeight="1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customHeight="1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customHeight="1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customHeight="1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customHeight="1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customHeight="1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customHeight="1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customHeight="1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customHeight="1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customHeight="1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customHeight="1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customHeight="1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customHeight="1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customHeight="1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customHeight="1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customHeight="1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customHeight="1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customHeight="1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customHeight="1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customHeight="1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customHeight="1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customHeight="1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customHeight="1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customHeight="1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customHeight="1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customHeight="1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customHeight="1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customHeight="1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customHeight="1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customHeight="1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customHeight="1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customHeight="1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customHeight="1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customHeight="1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customHeight="1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customHeight="1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customHeight="1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customHeight="1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customHeight="1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customHeight="1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customHeight="1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customHeight="1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customHeight="1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customHeight="1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customHeight="1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customHeight="1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customHeight="1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customHeight="1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customHeight="1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customHeight="1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customHeight="1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customHeight="1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customHeight="1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customHeight="1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customHeight="1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customHeight="1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customHeight="1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customHeight="1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5">
    <mergeCell ref="A7:J7"/>
    <mergeCell ref="A21:J25"/>
    <mergeCell ref="A26:J27"/>
    <mergeCell ref="A36:J37"/>
    <mergeCell ref="A42:J4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716"/>
  <sheetViews>
    <sheetView showGridLines="0" zoomScale="55" zoomScaleNormal="55" zoomScaleSheetLayoutView="55" workbookViewId="0">
      <selection activeCell="A3" sqref="A3:AB3"/>
    </sheetView>
  </sheetViews>
  <sheetFormatPr defaultColWidth="9.140625" defaultRowHeight="28.5" customHeight="1"/>
  <cols>
    <col min="1" max="1" width="8.85546875" style="109" customWidth="1"/>
    <col min="2" max="2" width="61" style="109" customWidth="1"/>
    <col min="3" max="3" width="20.7109375" style="109" customWidth="1"/>
    <col min="4" max="4" width="23" style="109" customWidth="1"/>
    <col min="5" max="5" width="35" style="109" hidden="1" customWidth="1"/>
    <col min="6" max="6" width="15.28515625" style="109" hidden="1" customWidth="1"/>
    <col min="7" max="7" width="15.28515625" style="112" hidden="1" customWidth="1"/>
    <col min="8" max="8" width="15.28515625" style="109" hidden="1" customWidth="1"/>
    <col min="9" max="10" width="15.28515625" style="125" hidden="1" customWidth="1"/>
    <col min="11" max="13" width="15.28515625" style="138" hidden="1" customWidth="1"/>
    <col min="14" max="22" width="15.28515625" style="125" hidden="1" customWidth="1"/>
    <col min="23" max="26" width="15.28515625" style="109" hidden="1" customWidth="1"/>
    <col min="27" max="27" width="24" style="109" customWidth="1"/>
    <col min="28" max="28" width="40.28515625" style="109" customWidth="1"/>
    <col min="29" max="35" width="6.7109375" style="107" customWidth="1"/>
    <col min="36" max="36" width="8" style="107" customWidth="1"/>
    <col min="37" max="37" width="9.28515625" style="107" customWidth="1"/>
    <col min="38" max="16384" width="9.140625" style="107"/>
  </cols>
  <sheetData>
    <row r="1" spans="1:37" ht="17.25" customHeight="1">
      <c r="A1" s="365" t="s">
        <v>125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</row>
    <row r="2" spans="1:37" ht="17.25" customHeight="1">
      <c r="A2" s="367" t="s">
        <v>1016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7" ht="17.25" customHeight="1">
      <c r="A3" s="367" t="s">
        <v>126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</row>
    <row r="4" spans="1:37" ht="17.25" customHeight="1">
      <c r="A4" s="367" t="s">
        <v>127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</row>
    <row r="5" spans="1:37" ht="17.25" customHeight="1">
      <c r="A5" s="368" t="s">
        <v>128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</row>
    <row r="6" spans="1:37" ht="17.25" hidden="1" customHeight="1" thickBot="1">
      <c r="A6" s="209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13" t="s">
        <v>248</v>
      </c>
      <c r="AB6" s="214">
        <f>'Cálculo do BDI'!E31</f>
        <v>0.25920149250197011</v>
      </c>
    </row>
    <row r="7" spans="1:37" s="109" customFormat="1" ht="21.75" customHeight="1">
      <c r="A7" s="500" t="s">
        <v>949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  <c r="AA7" s="500"/>
      <c r="AB7" s="500"/>
      <c r="AC7" s="108"/>
      <c r="AD7" s="108"/>
      <c r="AE7" s="108"/>
      <c r="AF7" s="108"/>
      <c r="AG7" s="108"/>
      <c r="AH7" s="108"/>
      <c r="AI7" s="108"/>
      <c r="AJ7" s="108"/>
      <c r="AK7" s="108"/>
    </row>
    <row r="8" spans="1:37" customFormat="1" ht="11.25" customHeight="1">
      <c r="A8" s="533" t="s">
        <v>951</v>
      </c>
      <c r="B8" s="533" t="s">
        <v>215</v>
      </c>
      <c r="C8" s="537" t="s">
        <v>950</v>
      </c>
      <c r="D8" s="533" t="s">
        <v>214</v>
      </c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533" t="s">
        <v>947</v>
      </c>
      <c r="AB8" s="533" t="s">
        <v>948</v>
      </c>
    </row>
    <row r="9" spans="1:37" customFormat="1" ht="11.25" customHeight="1">
      <c r="A9" s="533"/>
      <c r="B9" s="533"/>
      <c r="C9" s="537"/>
      <c r="D9" s="533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533"/>
      <c r="AB9" s="533"/>
    </row>
    <row r="10" spans="1:37" customFormat="1" ht="6.75" customHeight="1">
      <c r="A10" s="533"/>
      <c r="B10" s="533"/>
      <c r="C10" s="537"/>
      <c r="D10" s="533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533"/>
      <c r="AB10" s="533"/>
    </row>
    <row r="11" spans="1:37" customFormat="1" ht="21.75" customHeight="1" thickBot="1">
      <c r="A11" s="504">
        <v>1</v>
      </c>
      <c r="B11" s="505" t="s">
        <v>952</v>
      </c>
      <c r="C11" s="324" t="s">
        <v>213</v>
      </c>
      <c r="D11" s="508">
        <v>36</v>
      </c>
      <c r="N11" s="509">
        <f>COUNTIF(L11:L13,"FORA")</f>
        <v>0</v>
      </c>
      <c r="O11" s="499" t="e">
        <f>IF(N11=0,AVERAGE(K11:K13),"")</f>
        <v>#NUM!</v>
      </c>
      <c r="P11" s="499" t="str">
        <f>IF(N11=1,AVERAGE(M11:M12),"")</f>
        <v/>
      </c>
      <c r="Q11" s="499" t="str">
        <f>IF(N11=2,(SUM(M11,K12))/2,"")</f>
        <v/>
      </c>
      <c r="R11" s="499" t="str">
        <f>IF(N11=3,AVERAGE(K11:K12),"")</f>
        <v/>
      </c>
      <c r="S11" s="499" t="e">
        <f>IF(N11=0,MEDIAN(M11:M13),"")</f>
        <v>#NUM!</v>
      </c>
      <c r="T11" s="499" t="str">
        <f>IF(N11=1,MEDIAN(M11:M12),"")</f>
        <v/>
      </c>
      <c r="U11" s="499" t="str">
        <f>IF(N11=2,MEDIAN((SUM(M11,K12))/2),"")</f>
        <v/>
      </c>
      <c r="V11" s="499" t="str">
        <f>IF(N11=3,MEDIAN(K11:K12),"")</f>
        <v/>
      </c>
      <c r="W11" s="531" t="e">
        <f>SUM(O11:R13)</f>
        <v>#NUM!</v>
      </c>
      <c r="X11" s="532" t="e">
        <f>SUM(S11:V13)</f>
        <v>#NUM!</v>
      </c>
      <c r="Y11" s="501">
        <f>STDEV(F11:F13)</f>
        <v>0</v>
      </c>
      <c r="Z11" s="532" t="e">
        <f>Y11/W11</f>
        <v>#NUM!</v>
      </c>
      <c r="AA11" s="501"/>
      <c r="AB11" s="502"/>
    </row>
    <row r="12" spans="1:37" customFormat="1" ht="21.75" customHeight="1" thickBot="1">
      <c r="A12" s="314"/>
      <c r="B12" s="506"/>
      <c r="C12" s="316"/>
      <c r="D12" s="317"/>
      <c r="E12" s="166" t="s">
        <v>718</v>
      </c>
      <c r="F12" s="140">
        <v>0.04</v>
      </c>
      <c r="G12" s="199">
        <f>ROUNDUP(AVERAGE(F11:F13),2)</f>
        <v>0.04</v>
      </c>
      <c r="H12" s="134">
        <f>F12/G12-1</f>
        <v>0</v>
      </c>
      <c r="I12" s="135">
        <f t="shared" ref="I12:I37" si="0">ABS(H12)</f>
        <v>0</v>
      </c>
      <c r="J12" s="135">
        <f>SMALL(I11:I13,2)</f>
        <v>0</v>
      </c>
      <c r="K12" s="201">
        <f>IF(J12=I11,F11,IF(J12=I12,F12,IF(J12=I13,F13)))</f>
        <v>0</v>
      </c>
      <c r="L12" s="201">
        <f t="shared" ref="L12:L37" si="1">IF(J12&gt;0.3,"FORA",K12)</f>
        <v>0</v>
      </c>
      <c r="M12" s="201">
        <f t="shared" ref="M12:M37" si="2">IF(L12="FORA","",L12)</f>
        <v>0</v>
      </c>
      <c r="N12" s="318"/>
      <c r="O12" s="298"/>
      <c r="P12" s="298"/>
      <c r="Q12" s="298"/>
      <c r="R12" s="298"/>
      <c r="S12" s="298"/>
      <c r="T12" s="298"/>
      <c r="U12" s="298"/>
      <c r="V12" s="298"/>
      <c r="W12" s="300"/>
      <c r="X12" s="300"/>
      <c r="Y12" s="301"/>
      <c r="Z12" s="300"/>
      <c r="AA12" s="301"/>
      <c r="AB12" s="503"/>
    </row>
    <row r="13" spans="1:37" customFormat="1" ht="33" customHeight="1">
      <c r="A13" s="314"/>
      <c r="B13" s="507"/>
      <c r="C13" s="316"/>
      <c r="D13" s="317"/>
      <c r="E13" s="166" t="s">
        <v>718</v>
      </c>
      <c r="F13" s="140">
        <v>0.04</v>
      </c>
      <c r="G13" s="199">
        <f>ROUNDUP(AVERAGE(F11:F13),2)</f>
        <v>0.04</v>
      </c>
      <c r="H13" s="134">
        <f>F13/G13-1</f>
        <v>0</v>
      </c>
      <c r="I13" s="135">
        <f t="shared" si="0"/>
        <v>0</v>
      </c>
      <c r="J13" s="135" t="e">
        <f>SMALL(I11:I13,3)</f>
        <v>#NUM!</v>
      </c>
      <c r="K13" s="201" t="e">
        <f>IF(J13=I11,F11,IF(J13=I12,F12,IF(J13=I13,F13)))</f>
        <v>#NUM!</v>
      </c>
      <c r="L13" s="201" t="e">
        <f t="shared" si="1"/>
        <v>#NUM!</v>
      </c>
      <c r="M13" s="201" t="e">
        <f t="shared" si="2"/>
        <v>#NUM!</v>
      </c>
      <c r="N13" s="318"/>
      <c r="O13" s="298"/>
      <c r="P13" s="298"/>
      <c r="Q13" s="298"/>
      <c r="R13" s="298"/>
      <c r="S13" s="298"/>
      <c r="T13" s="298"/>
      <c r="U13" s="298"/>
      <c r="V13" s="298"/>
      <c r="W13" s="300"/>
      <c r="X13" s="300"/>
      <c r="Y13" s="301"/>
      <c r="Z13" s="300"/>
      <c r="AA13" s="301"/>
      <c r="AB13" s="503"/>
    </row>
    <row r="14" spans="1:37" customFormat="1" ht="21.75" customHeight="1">
      <c r="A14" s="319">
        <v>2</v>
      </c>
      <c r="B14" s="511" t="s">
        <v>960</v>
      </c>
      <c r="C14" s="310" t="s">
        <v>213</v>
      </c>
      <c r="D14" s="310">
        <v>36</v>
      </c>
      <c r="E14" s="167" t="s">
        <v>719</v>
      </c>
      <c r="F14" s="204">
        <v>0.11</v>
      </c>
      <c r="G14" s="208">
        <f>ROUNDUP(AVERAGE(F14:F16),2)</f>
        <v>0.11</v>
      </c>
      <c r="H14" s="116">
        <f t="shared" ref="H14:H37" si="3">F14/G14-1</f>
        <v>0</v>
      </c>
      <c r="I14" s="136">
        <f t="shared" si="0"/>
        <v>0</v>
      </c>
      <c r="J14" s="136">
        <f>SMALL(I14:I16,1)</f>
        <v>0</v>
      </c>
      <c r="K14" s="206">
        <f>IF(J14=I14,F14,IF(J14=I15,F15,IF(J14=I16,F16)))</f>
        <v>0.11</v>
      </c>
      <c r="L14" s="206">
        <f t="shared" si="1"/>
        <v>0.11</v>
      </c>
      <c r="M14" s="206">
        <f t="shared" si="2"/>
        <v>0.11</v>
      </c>
      <c r="N14" s="312">
        <f>COUNTIF(L14:L16,"FORA")</f>
        <v>0</v>
      </c>
      <c r="O14" s="293">
        <f>IF(N14=0,AVERAGE(K14:K16),"")</f>
        <v>0.11</v>
      </c>
      <c r="P14" s="293" t="str">
        <f>IF(N14=1,AVERAGE(M14:M15),"")</f>
        <v/>
      </c>
      <c r="Q14" s="293" t="str">
        <f>IF(N14=2,(SUM(M14,K15))/2,"")</f>
        <v/>
      </c>
      <c r="R14" s="293" t="str">
        <f>IF(N14=3,AVERAGE(K14:K15),"")</f>
        <v/>
      </c>
      <c r="S14" s="293">
        <f>IF(N14=0,MEDIAN(M14:M16),"")</f>
        <v>0.11</v>
      </c>
      <c r="T14" s="293" t="str">
        <f>IF(N14=1,MEDIAN(M14:M15),"")</f>
        <v/>
      </c>
      <c r="U14" s="293" t="str">
        <f>IF(N14=2,MEDIAN((SUM(M14,K15))/2),"")</f>
        <v/>
      </c>
      <c r="V14" s="293" t="str">
        <f>IF(N14=3,MEDIAN(K14:K15),"")</f>
        <v/>
      </c>
      <c r="W14" s="295">
        <f>SUM(O14:R16)</f>
        <v>0.11</v>
      </c>
      <c r="X14" s="295">
        <f>SUM(S14:V16)</f>
        <v>0.11</v>
      </c>
      <c r="Y14" s="303">
        <f>STDEV(F14:F16)</f>
        <v>0</v>
      </c>
      <c r="Z14" s="295">
        <f>Y14/W14</f>
        <v>0</v>
      </c>
      <c r="AA14" s="303"/>
      <c r="AB14" s="510"/>
    </row>
    <row r="15" spans="1:37" customFormat="1" ht="21.75" customHeight="1">
      <c r="A15" s="319"/>
      <c r="B15" s="514"/>
      <c r="C15" s="310"/>
      <c r="D15" s="310"/>
      <c r="E15" s="167" t="s">
        <v>719</v>
      </c>
      <c r="F15" s="204">
        <v>0.11</v>
      </c>
      <c r="G15" s="204">
        <f>ROUNDUP(AVERAGE(F14:F16),2)</f>
        <v>0.11</v>
      </c>
      <c r="H15" s="116">
        <f t="shared" si="3"/>
        <v>0</v>
      </c>
      <c r="I15" s="136">
        <f t="shared" si="0"/>
        <v>0</v>
      </c>
      <c r="J15" s="136">
        <f>SMALL(I14:I16,2)</f>
        <v>0</v>
      </c>
      <c r="K15" s="206">
        <f>IF(J15=I14,F14,IF(J15=I15,F15,IF(J15=I16,F16)))</f>
        <v>0.11</v>
      </c>
      <c r="L15" s="206">
        <f t="shared" si="1"/>
        <v>0.11</v>
      </c>
      <c r="M15" s="206">
        <f t="shared" si="2"/>
        <v>0.11</v>
      </c>
      <c r="N15" s="312"/>
      <c r="O15" s="293"/>
      <c r="P15" s="293"/>
      <c r="Q15" s="293"/>
      <c r="R15" s="293"/>
      <c r="S15" s="293"/>
      <c r="T15" s="293"/>
      <c r="U15" s="293"/>
      <c r="V15" s="293"/>
      <c r="W15" s="296"/>
      <c r="X15" s="296"/>
      <c r="Y15" s="303"/>
      <c r="Z15" s="296"/>
      <c r="AA15" s="303"/>
      <c r="AB15" s="292"/>
    </row>
    <row r="16" spans="1:37" customFormat="1" ht="21.75" customHeight="1" thickBot="1">
      <c r="A16" s="319"/>
      <c r="B16" s="515"/>
      <c r="C16" s="310"/>
      <c r="D16" s="310"/>
      <c r="E16" s="167" t="s">
        <v>719</v>
      </c>
      <c r="F16" s="204">
        <v>0.11</v>
      </c>
      <c r="G16" s="204">
        <f>ROUNDUP(AVERAGE(F14:F16),2)</f>
        <v>0.11</v>
      </c>
      <c r="H16" s="116">
        <f t="shared" si="3"/>
        <v>0</v>
      </c>
      <c r="I16" s="136">
        <f t="shared" si="0"/>
        <v>0</v>
      </c>
      <c r="J16" s="136">
        <f>SMALL(I14:I16,3)</f>
        <v>0</v>
      </c>
      <c r="K16" s="206">
        <f>IF(J16=I14,F14,IF(J16=I15,F15,IF(J16=I16,F16)))</f>
        <v>0.11</v>
      </c>
      <c r="L16" s="206">
        <f t="shared" si="1"/>
        <v>0.11</v>
      </c>
      <c r="M16" s="206">
        <f t="shared" si="2"/>
        <v>0.11</v>
      </c>
      <c r="N16" s="312"/>
      <c r="O16" s="293"/>
      <c r="P16" s="293"/>
      <c r="Q16" s="293"/>
      <c r="R16" s="293"/>
      <c r="S16" s="293"/>
      <c r="T16" s="293"/>
      <c r="U16" s="293"/>
      <c r="V16" s="293"/>
      <c r="W16" s="296"/>
      <c r="X16" s="296"/>
      <c r="Y16" s="303"/>
      <c r="Z16" s="296"/>
      <c r="AA16" s="303"/>
      <c r="AB16" s="292"/>
    </row>
    <row r="17" spans="1:28" customFormat="1" ht="21.75" customHeight="1">
      <c r="A17" s="314">
        <v>3</v>
      </c>
      <c r="B17" s="505" t="s">
        <v>961</v>
      </c>
      <c r="C17" s="316" t="s">
        <v>213</v>
      </c>
      <c r="D17" s="317">
        <v>36</v>
      </c>
      <c r="E17" s="168" t="s">
        <v>720</v>
      </c>
      <c r="F17" s="132">
        <v>0.69</v>
      </c>
      <c r="G17" s="203">
        <f>ROUNDUP(AVERAGE(F17:F19),2)</f>
        <v>0.69</v>
      </c>
      <c r="H17" s="134">
        <f t="shared" si="3"/>
        <v>0</v>
      </c>
      <c r="I17" s="199">
        <f t="shared" si="0"/>
        <v>0</v>
      </c>
      <c r="J17" s="135">
        <f>SMALL(I17:I19,1)</f>
        <v>0</v>
      </c>
      <c r="K17" s="201">
        <f>IF(J17=I17,F17,IF(J17=I18,F18,IF(J17=I19,F19)))</f>
        <v>0.69</v>
      </c>
      <c r="L17" s="201">
        <f t="shared" si="1"/>
        <v>0.69</v>
      </c>
      <c r="M17" s="201">
        <f t="shared" si="2"/>
        <v>0.69</v>
      </c>
      <c r="N17" s="318">
        <f>COUNTIF(L17:L19,"FORA")</f>
        <v>0</v>
      </c>
      <c r="O17" s="298">
        <f>IF(N17=0,AVERAGE(K17:K19),"")</f>
        <v>0.69</v>
      </c>
      <c r="P17" s="298" t="str">
        <f>IF(N17=1,AVERAGE(M17:M18),"")</f>
        <v/>
      </c>
      <c r="Q17" s="298" t="str">
        <f>IF(N17=2,(SUM(M17,K18))/2,"")</f>
        <v/>
      </c>
      <c r="R17" s="298" t="str">
        <f>IF(N17=3,AVERAGE(K17:K18),"")</f>
        <v/>
      </c>
      <c r="S17" s="298">
        <f>IF(N17=0,MEDIAN(M17:M19),"")</f>
        <v>0.69</v>
      </c>
      <c r="T17" s="298" t="str">
        <f>IF(N17=1,MEDIAN(M17:M18),"")</f>
        <v/>
      </c>
      <c r="U17" s="298" t="str">
        <f>IF(N17=2,MEDIAN((SUM(M17,K18))/2),"")</f>
        <v/>
      </c>
      <c r="V17" s="298" t="str">
        <f>IF(N17=3,MEDIAN(K17:K18),"")</f>
        <v/>
      </c>
      <c r="W17" s="299">
        <f>SUM(O17:R19)</f>
        <v>0.69</v>
      </c>
      <c r="X17" s="299">
        <f>SUM(S17:V19)</f>
        <v>0.69</v>
      </c>
      <c r="Y17" s="301">
        <f>STDEV(F17:F19)</f>
        <v>0</v>
      </c>
      <c r="Z17" s="299">
        <f>Y17/W17</f>
        <v>0</v>
      </c>
      <c r="AA17" s="301"/>
      <c r="AB17" s="291"/>
    </row>
    <row r="18" spans="1:28" customFormat="1" ht="21.75" customHeight="1">
      <c r="A18" s="314"/>
      <c r="B18" s="506"/>
      <c r="C18" s="316"/>
      <c r="D18" s="317"/>
      <c r="E18" s="168" t="s">
        <v>720</v>
      </c>
      <c r="F18" s="132">
        <v>0.69</v>
      </c>
      <c r="G18" s="199">
        <f>ROUNDUP(AVERAGE(F17:F19),2)</f>
        <v>0.69</v>
      </c>
      <c r="H18" s="134">
        <f t="shared" si="3"/>
        <v>0</v>
      </c>
      <c r="I18" s="135">
        <f t="shared" si="0"/>
        <v>0</v>
      </c>
      <c r="J18" s="135">
        <f>SMALL(I17:I19,2)</f>
        <v>0</v>
      </c>
      <c r="K18" s="201">
        <f>IF(J18=I17,F17,IF(J18=I18,F18,IF(J18=I19,F19)))</f>
        <v>0.69</v>
      </c>
      <c r="L18" s="201">
        <f t="shared" si="1"/>
        <v>0.69</v>
      </c>
      <c r="M18" s="201">
        <f t="shared" si="2"/>
        <v>0.69</v>
      </c>
      <c r="N18" s="318"/>
      <c r="O18" s="298"/>
      <c r="P18" s="298"/>
      <c r="Q18" s="298"/>
      <c r="R18" s="298"/>
      <c r="S18" s="298"/>
      <c r="T18" s="298"/>
      <c r="U18" s="298"/>
      <c r="V18" s="298"/>
      <c r="W18" s="300"/>
      <c r="X18" s="300"/>
      <c r="Y18" s="301"/>
      <c r="Z18" s="300"/>
      <c r="AA18" s="301"/>
      <c r="AB18" s="292"/>
    </row>
    <row r="19" spans="1:28" customFormat="1" ht="33.75" customHeight="1" thickBot="1">
      <c r="A19" s="314"/>
      <c r="B19" s="507"/>
      <c r="C19" s="316"/>
      <c r="D19" s="317"/>
      <c r="E19" s="168" t="s">
        <v>720</v>
      </c>
      <c r="F19" s="132">
        <v>0.69</v>
      </c>
      <c r="G19" s="199">
        <f>ROUNDUP(AVERAGE(F17:F19),2)</f>
        <v>0.69</v>
      </c>
      <c r="H19" s="134">
        <f t="shared" si="3"/>
        <v>0</v>
      </c>
      <c r="I19" s="135">
        <f t="shared" si="0"/>
        <v>0</v>
      </c>
      <c r="J19" s="135">
        <f>SMALL(I17:I19,3)</f>
        <v>0</v>
      </c>
      <c r="K19" s="201">
        <f>IF(J19=I17,F17,IF(J19=I18,F18,IF(J19=I19,F19)))</f>
        <v>0.69</v>
      </c>
      <c r="L19" s="201">
        <f t="shared" si="1"/>
        <v>0.69</v>
      </c>
      <c r="M19" s="201">
        <f t="shared" si="2"/>
        <v>0.69</v>
      </c>
      <c r="N19" s="318"/>
      <c r="O19" s="298"/>
      <c r="P19" s="298"/>
      <c r="Q19" s="298"/>
      <c r="R19" s="298"/>
      <c r="S19" s="298"/>
      <c r="T19" s="298"/>
      <c r="U19" s="298"/>
      <c r="V19" s="298"/>
      <c r="W19" s="300"/>
      <c r="X19" s="300"/>
      <c r="Y19" s="301"/>
      <c r="Z19" s="300"/>
      <c r="AA19" s="301"/>
      <c r="AB19" s="292"/>
    </row>
    <row r="20" spans="1:28" customFormat="1" ht="21.75" customHeight="1">
      <c r="A20" s="319">
        <v>4</v>
      </c>
      <c r="B20" s="511" t="s">
        <v>962</v>
      </c>
      <c r="C20" s="310" t="s">
        <v>213</v>
      </c>
      <c r="D20" s="310">
        <v>36</v>
      </c>
      <c r="E20" s="167" t="s">
        <v>721</v>
      </c>
      <c r="F20" s="204">
        <v>12.9</v>
      </c>
      <c r="G20" s="204">
        <f>ROUNDUP(AVERAGE(F20:F22),2)</f>
        <v>12.9</v>
      </c>
      <c r="H20" s="116">
        <f t="shared" si="3"/>
        <v>0</v>
      </c>
      <c r="I20" s="136">
        <f t="shared" si="0"/>
        <v>0</v>
      </c>
      <c r="J20" s="136">
        <f>SMALL(I20:I22,1)</f>
        <v>0</v>
      </c>
      <c r="K20" s="206">
        <f>IF(J20=I20,F20,IF(J20=I21,F21,IF(J20=I22,F22)))</f>
        <v>12.9</v>
      </c>
      <c r="L20" s="206">
        <f t="shared" si="1"/>
        <v>12.9</v>
      </c>
      <c r="M20" s="206">
        <f t="shared" si="2"/>
        <v>12.9</v>
      </c>
      <c r="N20" s="312">
        <f>COUNTIF(L20:L22,"FORA")</f>
        <v>0</v>
      </c>
      <c r="O20" s="293">
        <f>IF(N20=0,AVERAGE(K20:K22),"")</f>
        <v>12.9</v>
      </c>
      <c r="P20" s="293" t="str">
        <f>IF(N20=1,AVERAGE(M20:M21),"")</f>
        <v/>
      </c>
      <c r="Q20" s="293" t="str">
        <f>IF(N20=2,(SUM(M20,K21))/2,"")</f>
        <v/>
      </c>
      <c r="R20" s="293" t="str">
        <f>IF(N20=3,AVERAGE(K20:K21),"")</f>
        <v/>
      </c>
      <c r="S20" s="293">
        <f>IF(N20=0,MEDIAN(M20:M22),"")</f>
        <v>12.9</v>
      </c>
      <c r="T20" s="293" t="str">
        <f>IF(N20=1,MEDIAN(M20:M21),"")</f>
        <v/>
      </c>
      <c r="U20" s="293" t="str">
        <f>IF(N20=2,MEDIAN((SUM(M20,K21))/2),"")</f>
        <v/>
      </c>
      <c r="V20" s="293" t="str">
        <f>IF(N20=3,MEDIAN(K20:K21),"")</f>
        <v/>
      </c>
      <c r="W20" s="295">
        <f>SUM(O20:R22)</f>
        <v>12.9</v>
      </c>
      <c r="X20" s="295">
        <f>SUM(S20:V22)</f>
        <v>12.9</v>
      </c>
      <c r="Y20" s="303">
        <f>STDEV(F20:F22)</f>
        <v>0</v>
      </c>
      <c r="Z20" s="295">
        <f>Y20/W20</f>
        <v>0</v>
      </c>
      <c r="AA20" s="303"/>
      <c r="AB20" s="291"/>
    </row>
    <row r="21" spans="1:28" customFormat="1" ht="21.75" customHeight="1">
      <c r="A21" s="319"/>
      <c r="B21" s="514"/>
      <c r="C21" s="310"/>
      <c r="D21" s="310"/>
      <c r="E21" s="167" t="s">
        <v>721</v>
      </c>
      <c r="F21" s="204">
        <v>12.9</v>
      </c>
      <c r="G21" s="204">
        <f>ROUNDUP(AVERAGE(F20:F22),2)</f>
        <v>12.9</v>
      </c>
      <c r="H21" s="116">
        <f t="shared" si="3"/>
        <v>0</v>
      </c>
      <c r="I21" s="136">
        <f t="shared" si="0"/>
        <v>0</v>
      </c>
      <c r="J21" s="136">
        <f>SMALL(I20:I22,2)</f>
        <v>0</v>
      </c>
      <c r="K21" s="206">
        <f>IF(J21=I20,F20,IF(J21=I21,F21,IF(J21=I22,F22)))</f>
        <v>12.9</v>
      </c>
      <c r="L21" s="206">
        <f t="shared" si="1"/>
        <v>12.9</v>
      </c>
      <c r="M21" s="206">
        <f t="shared" si="2"/>
        <v>12.9</v>
      </c>
      <c r="N21" s="312"/>
      <c r="O21" s="293"/>
      <c r="P21" s="293"/>
      <c r="Q21" s="293"/>
      <c r="R21" s="293"/>
      <c r="S21" s="293"/>
      <c r="T21" s="293"/>
      <c r="U21" s="293"/>
      <c r="V21" s="293"/>
      <c r="W21" s="296"/>
      <c r="X21" s="296"/>
      <c r="Y21" s="303"/>
      <c r="Z21" s="296"/>
      <c r="AA21" s="303"/>
      <c r="AB21" s="292"/>
    </row>
    <row r="22" spans="1:28" customFormat="1" ht="21.75" customHeight="1" thickBot="1">
      <c r="A22" s="319"/>
      <c r="B22" s="515"/>
      <c r="C22" s="310"/>
      <c r="D22" s="310"/>
      <c r="E22" s="167" t="s">
        <v>721</v>
      </c>
      <c r="F22" s="204">
        <v>12.9</v>
      </c>
      <c r="G22" s="204">
        <f>ROUNDUP(AVERAGE(F20:F22),2)</f>
        <v>12.9</v>
      </c>
      <c r="H22" s="116">
        <f t="shared" si="3"/>
        <v>0</v>
      </c>
      <c r="I22" s="136">
        <f t="shared" si="0"/>
        <v>0</v>
      </c>
      <c r="J22" s="136">
        <f>SMALL(I20:I22,3)</f>
        <v>0</v>
      </c>
      <c r="K22" s="206">
        <f>IF(J22=I20,F20,IF(J22=I21,F21,IF(J22=I22,F22)))</f>
        <v>12.9</v>
      </c>
      <c r="L22" s="206">
        <f t="shared" si="1"/>
        <v>12.9</v>
      </c>
      <c r="M22" s="206">
        <f t="shared" si="2"/>
        <v>12.9</v>
      </c>
      <c r="N22" s="312"/>
      <c r="O22" s="293"/>
      <c r="P22" s="293"/>
      <c r="Q22" s="293"/>
      <c r="R22" s="293"/>
      <c r="S22" s="293"/>
      <c r="T22" s="293"/>
      <c r="U22" s="293"/>
      <c r="V22" s="293"/>
      <c r="W22" s="296"/>
      <c r="X22" s="296"/>
      <c r="Y22" s="303"/>
      <c r="Z22" s="296"/>
      <c r="AA22" s="303"/>
      <c r="AB22" s="292"/>
    </row>
    <row r="23" spans="1:28" customFormat="1" ht="21.75" customHeight="1">
      <c r="A23" s="314">
        <v>5</v>
      </c>
      <c r="B23" s="505" t="s">
        <v>963</v>
      </c>
      <c r="C23" s="316" t="s">
        <v>213</v>
      </c>
      <c r="D23" s="317">
        <v>36</v>
      </c>
      <c r="E23" s="168" t="s">
        <v>722</v>
      </c>
      <c r="F23" s="132">
        <v>0.47</v>
      </c>
      <c r="G23" s="203">
        <f>ROUNDUP(AVERAGE(F23:F25),2)</f>
        <v>0.47</v>
      </c>
      <c r="H23" s="134">
        <f t="shared" si="3"/>
        <v>0</v>
      </c>
      <c r="I23" s="199">
        <f t="shared" si="0"/>
        <v>0</v>
      </c>
      <c r="J23" s="135">
        <f>SMALL(I23:I25,1)</f>
        <v>0</v>
      </c>
      <c r="K23" s="201">
        <f>IF(J23=I23,F23,IF(J23=I24,F24,IF(J23=I25,F25)))</f>
        <v>0.47</v>
      </c>
      <c r="L23" s="201">
        <f t="shared" si="1"/>
        <v>0.47</v>
      </c>
      <c r="M23" s="201">
        <f t="shared" si="2"/>
        <v>0.47</v>
      </c>
      <c r="N23" s="318">
        <f>COUNTIF(L23:L25,"FORA")</f>
        <v>0</v>
      </c>
      <c r="O23" s="298">
        <f>IF(N23=0,AVERAGE(K23:K25),"")</f>
        <v>0.47</v>
      </c>
      <c r="P23" s="298" t="str">
        <f>IF(N23=1,AVERAGE(M23:M24),"")</f>
        <v/>
      </c>
      <c r="Q23" s="298" t="str">
        <f>IF(N23=2,(SUM(M23,K24))/2,"")</f>
        <v/>
      </c>
      <c r="R23" s="298" t="str">
        <f>IF(N23=3,AVERAGE(K23:K24),"")</f>
        <v/>
      </c>
      <c r="S23" s="298">
        <f>IF(N23=0,MEDIAN(M23:M25),"")</f>
        <v>0.47</v>
      </c>
      <c r="T23" s="298" t="str">
        <f>IF(N23=1,MEDIAN(M23:M24),"")</f>
        <v/>
      </c>
      <c r="U23" s="298" t="str">
        <f>IF(N23=2,MEDIAN((SUM(M23,K24))/2),"")</f>
        <v/>
      </c>
      <c r="V23" s="298" t="str">
        <f>IF(N23=3,MEDIAN(K23:K24),"")</f>
        <v/>
      </c>
      <c r="W23" s="299">
        <f>SUM(O23:R25)</f>
        <v>0.47</v>
      </c>
      <c r="X23" s="299">
        <f>SUM(S23:V25)</f>
        <v>0.47</v>
      </c>
      <c r="Y23" s="301">
        <f>STDEV(F23:F25)</f>
        <v>0</v>
      </c>
      <c r="Z23" s="299">
        <f>Y23/W23</f>
        <v>0</v>
      </c>
      <c r="AA23" s="301"/>
      <c r="AB23" s="291"/>
    </row>
    <row r="24" spans="1:28" customFormat="1" ht="21.75" customHeight="1">
      <c r="A24" s="314"/>
      <c r="B24" s="506"/>
      <c r="C24" s="316"/>
      <c r="D24" s="317"/>
      <c r="E24" s="168" t="s">
        <v>722</v>
      </c>
      <c r="F24" s="132">
        <v>0.47</v>
      </c>
      <c r="G24" s="199">
        <f>ROUNDUP(AVERAGE(F23:F25),2)</f>
        <v>0.47</v>
      </c>
      <c r="H24" s="134">
        <f t="shared" si="3"/>
        <v>0</v>
      </c>
      <c r="I24" s="135">
        <f t="shared" si="0"/>
        <v>0</v>
      </c>
      <c r="J24" s="135">
        <f>SMALL(I23:I25,2)</f>
        <v>0</v>
      </c>
      <c r="K24" s="201">
        <f>IF(J24=I23,F23,IF(J24=I24,F24,IF(J24=I25,F25)))</f>
        <v>0.47</v>
      </c>
      <c r="L24" s="201">
        <f t="shared" si="1"/>
        <v>0.47</v>
      </c>
      <c r="M24" s="201">
        <f t="shared" si="2"/>
        <v>0.47</v>
      </c>
      <c r="N24" s="318"/>
      <c r="O24" s="298"/>
      <c r="P24" s="298"/>
      <c r="Q24" s="298"/>
      <c r="R24" s="298"/>
      <c r="S24" s="298"/>
      <c r="T24" s="298"/>
      <c r="U24" s="298"/>
      <c r="V24" s="298"/>
      <c r="W24" s="300"/>
      <c r="X24" s="300"/>
      <c r="Y24" s="301"/>
      <c r="Z24" s="300"/>
      <c r="AA24" s="301"/>
      <c r="AB24" s="292"/>
    </row>
    <row r="25" spans="1:28" customFormat="1" ht="21.75" customHeight="1" thickBot="1">
      <c r="A25" s="314"/>
      <c r="B25" s="507"/>
      <c r="C25" s="316"/>
      <c r="D25" s="317"/>
      <c r="E25" s="168" t="s">
        <v>722</v>
      </c>
      <c r="F25" s="132">
        <v>0.47</v>
      </c>
      <c r="G25" s="199">
        <f>ROUNDUP(AVERAGE(F23:F25),2)</f>
        <v>0.47</v>
      </c>
      <c r="H25" s="134">
        <f t="shared" si="3"/>
        <v>0</v>
      </c>
      <c r="I25" s="135">
        <f t="shared" si="0"/>
        <v>0</v>
      </c>
      <c r="J25" s="135">
        <f>SMALL(I23:I25,3)</f>
        <v>0</v>
      </c>
      <c r="K25" s="201">
        <f>IF(J25=I23,F23,IF(J25=I24,F24,IF(J25=I25,F25)))</f>
        <v>0.47</v>
      </c>
      <c r="L25" s="201">
        <f t="shared" si="1"/>
        <v>0.47</v>
      </c>
      <c r="M25" s="201">
        <f t="shared" si="2"/>
        <v>0.47</v>
      </c>
      <c r="N25" s="318"/>
      <c r="O25" s="298"/>
      <c r="P25" s="298"/>
      <c r="Q25" s="298"/>
      <c r="R25" s="298"/>
      <c r="S25" s="298"/>
      <c r="T25" s="298"/>
      <c r="U25" s="298"/>
      <c r="V25" s="298"/>
      <c r="W25" s="300"/>
      <c r="X25" s="300"/>
      <c r="Y25" s="301"/>
      <c r="Z25" s="300"/>
      <c r="AA25" s="301"/>
      <c r="AB25" s="292"/>
    </row>
    <row r="26" spans="1:28" customFormat="1" ht="21.75" customHeight="1">
      <c r="A26" s="319">
        <v>6</v>
      </c>
      <c r="B26" s="511" t="s">
        <v>964</v>
      </c>
      <c r="C26" s="310" t="s">
        <v>213</v>
      </c>
      <c r="D26" s="310">
        <v>36</v>
      </c>
      <c r="E26" s="167" t="s">
        <v>723</v>
      </c>
      <c r="F26" s="204">
        <v>0.94</v>
      </c>
      <c r="G26" s="208">
        <f>ROUNDUP(AVERAGE(F26:F28),2)</f>
        <v>0.94</v>
      </c>
      <c r="H26" s="116">
        <f t="shared" si="3"/>
        <v>0</v>
      </c>
      <c r="I26" s="136">
        <f t="shared" si="0"/>
        <v>0</v>
      </c>
      <c r="J26" s="136">
        <f>SMALL(I26:I28,1)</f>
        <v>0</v>
      </c>
      <c r="K26" s="206">
        <f>IF(J26=I26,F26,IF(J26=I27,F27,IF(J26=I28,F28)))</f>
        <v>0.94</v>
      </c>
      <c r="L26" s="206">
        <f t="shared" si="1"/>
        <v>0.94</v>
      </c>
      <c r="M26" s="206">
        <f t="shared" si="2"/>
        <v>0.94</v>
      </c>
      <c r="N26" s="312">
        <f>COUNTIF(L26:L28,"FORA")</f>
        <v>0</v>
      </c>
      <c r="O26" s="293">
        <f>IF(N26=0,AVERAGE(K26:K28),"")</f>
        <v>0.94</v>
      </c>
      <c r="P26" s="293" t="str">
        <f>IF(N26=1,AVERAGE(M26:M27),"")</f>
        <v/>
      </c>
      <c r="Q26" s="293" t="str">
        <f>IF(N26=2,(SUM(M26,K27))/2,"")</f>
        <v/>
      </c>
      <c r="R26" s="293" t="str">
        <f>IF(N26=3,AVERAGE(K26:K27),"")</f>
        <v/>
      </c>
      <c r="S26" s="293">
        <f>IF(N26=0,MEDIAN(M26:M28),"")</f>
        <v>0.94</v>
      </c>
      <c r="T26" s="293" t="str">
        <f>IF(N26=1,MEDIAN(M26:M27),"")</f>
        <v/>
      </c>
      <c r="U26" s="293" t="str">
        <f>IF(N26=2,MEDIAN((SUM(M26,K27))/2),"")</f>
        <v/>
      </c>
      <c r="V26" s="293" t="str">
        <f>IF(N26=3,MEDIAN(K26:K27),"")</f>
        <v/>
      </c>
      <c r="W26" s="295">
        <f>SUM(O26:R28)</f>
        <v>0.94</v>
      </c>
      <c r="X26" s="295">
        <f>SUM(S26:V28)</f>
        <v>0.94</v>
      </c>
      <c r="Y26" s="303">
        <f>STDEV(F26:F28)</f>
        <v>0</v>
      </c>
      <c r="Z26" s="295">
        <f>Y26/W26</f>
        <v>0</v>
      </c>
      <c r="AA26" s="303"/>
      <c r="AB26" s="291"/>
    </row>
    <row r="27" spans="1:28" customFormat="1" ht="21.75" customHeight="1">
      <c r="A27" s="319"/>
      <c r="B27" s="514"/>
      <c r="C27" s="310"/>
      <c r="D27" s="310"/>
      <c r="E27" s="167" t="s">
        <v>723</v>
      </c>
      <c r="F27" s="204">
        <v>0.94</v>
      </c>
      <c r="G27" s="204">
        <f>ROUNDUP(AVERAGE(F26:F28),2)</f>
        <v>0.94</v>
      </c>
      <c r="H27" s="116">
        <f t="shared" si="3"/>
        <v>0</v>
      </c>
      <c r="I27" s="136">
        <f t="shared" si="0"/>
        <v>0</v>
      </c>
      <c r="J27" s="136">
        <f>SMALL(I26:I28,2)</f>
        <v>0</v>
      </c>
      <c r="K27" s="206">
        <f>IF(J27=I26,F26,IF(J27=I27,F27,IF(J27=I28,F28)))</f>
        <v>0.94</v>
      </c>
      <c r="L27" s="206">
        <f t="shared" si="1"/>
        <v>0.94</v>
      </c>
      <c r="M27" s="206">
        <f t="shared" si="2"/>
        <v>0.94</v>
      </c>
      <c r="N27" s="312"/>
      <c r="O27" s="293"/>
      <c r="P27" s="293"/>
      <c r="Q27" s="293"/>
      <c r="R27" s="293"/>
      <c r="S27" s="293"/>
      <c r="T27" s="293"/>
      <c r="U27" s="293"/>
      <c r="V27" s="293"/>
      <c r="W27" s="296"/>
      <c r="X27" s="296"/>
      <c r="Y27" s="303"/>
      <c r="Z27" s="296"/>
      <c r="AA27" s="303"/>
      <c r="AB27" s="292"/>
    </row>
    <row r="28" spans="1:28" customFormat="1" ht="21.75" customHeight="1" thickBot="1">
      <c r="A28" s="319"/>
      <c r="B28" s="515"/>
      <c r="C28" s="310"/>
      <c r="D28" s="310"/>
      <c r="E28" s="167" t="s">
        <v>723</v>
      </c>
      <c r="F28" s="204">
        <v>0.94</v>
      </c>
      <c r="G28" s="204">
        <f>ROUNDUP(AVERAGE(F26:F28),2)</f>
        <v>0.94</v>
      </c>
      <c r="H28" s="116">
        <f t="shared" si="3"/>
        <v>0</v>
      </c>
      <c r="I28" s="136">
        <f t="shared" si="0"/>
        <v>0</v>
      </c>
      <c r="J28" s="136">
        <f>SMALL(I26:I28,3)</f>
        <v>0</v>
      </c>
      <c r="K28" s="206">
        <f>IF(J28=I26,F26,IF(J28=I27,F27,IF(J28=I28,F28)))</f>
        <v>0.94</v>
      </c>
      <c r="L28" s="206">
        <f t="shared" si="1"/>
        <v>0.94</v>
      </c>
      <c r="M28" s="206">
        <f t="shared" si="2"/>
        <v>0.94</v>
      </c>
      <c r="N28" s="312"/>
      <c r="O28" s="293"/>
      <c r="P28" s="293"/>
      <c r="Q28" s="293"/>
      <c r="R28" s="293"/>
      <c r="S28" s="293"/>
      <c r="T28" s="293"/>
      <c r="U28" s="293"/>
      <c r="V28" s="293"/>
      <c r="W28" s="296"/>
      <c r="X28" s="296"/>
      <c r="Y28" s="303"/>
      <c r="Z28" s="296"/>
      <c r="AA28" s="303"/>
      <c r="AB28" s="292"/>
    </row>
    <row r="29" spans="1:28" customFormat="1" ht="21.75" customHeight="1">
      <c r="A29" s="314">
        <v>7</v>
      </c>
      <c r="B29" s="505" t="s">
        <v>953</v>
      </c>
      <c r="C29" s="316" t="s">
        <v>213</v>
      </c>
      <c r="D29" s="317">
        <v>36</v>
      </c>
      <c r="E29" s="168" t="s">
        <v>724</v>
      </c>
      <c r="F29" s="132">
        <v>1.43</v>
      </c>
      <c r="G29" s="203">
        <f>ROUNDUP(AVERAGE(F29:F31),2)</f>
        <v>1.43</v>
      </c>
      <c r="H29" s="134">
        <f t="shared" si="3"/>
        <v>0</v>
      </c>
      <c r="I29" s="199">
        <f t="shared" si="0"/>
        <v>0</v>
      </c>
      <c r="J29" s="135">
        <f>SMALL(I29:I31,1)</f>
        <v>0</v>
      </c>
      <c r="K29" s="201">
        <f>IF(J29=I29,F29,IF(J29=I30,F30,IF(J29=I31,F31)))</f>
        <v>1.43</v>
      </c>
      <c r="L29" s="201">
        <f t="shared" si="1"/>
        <v>1.43</v>
      </c>
      <c r="M29" s="201">
        <f t="shared" si="2"/>
        <v>1.43</v>
      </c>
      <c r="N29" s="318">
        <f>COUNTIF(L29:L31,"FORA")</f>
        <v>0</v>
      </c>
      <c r="O29" s="298">
        <f>IF(N29=0,AVERAGE(K29:K31),"")</f>
        <v>1.43</v>
      </c>
      <c r="P29" s="298" t="str">
        <f>IF(N29=1,AVERAGE(M29:M30),"")</f>
        <v/>
      </c>
      <c r="Q29" s="298" t="str">
        <f>IF(N29=2,(SUM(M29,K30))/2,"")</f>
        <v/>
      </c>
      <c r="R29" s="298" t="str">
        <f>IF(N29=3,AVERAGE(K29:K30),"")</f>
        <v/>
      </c>
      <c r="S29" s="298">
        <f>IF(N29=0,MEDIAN(M29:M31),"")</f>
        <v>1.43</v>
      </c>
      <c r="T29" s="298" t="str">
        <f>IF(N29=1,MEDIAN(M29:M30),"")</f>
        <v/>
      </c>
      <c r="U29" s="298" t="str">
        <f>IF(N29=2,MEDIAN((SUM(M29,K30))/2),"")</f>
        <v/>
      </c>
      <c r="V29" s="298" t="str">
        <f>IF(N29=3,MEDIAN(K29:K30),"")</f>
        <v/>
      </c>
      <c r="W29" s="299">
        <f>SUM(O29:R31)</f>
        <v>1.43</v>
      </c>
      <c r="X29" s="299">
        <f>SUM(S29:V31)</f>
        <v>1.43</v>
      </c>
      <c r="Y29" s="301">
        <f>STDEV(F29:F31)</f>
        <v>0</v>
      </c>
      <c r="Z29" s="299">
        <f>Y29/W29</f>
        <v>0</v>
      </c>
      <c r="AA29" s="301"/>
      <c r="AB29" s="291"/>
    </row>
    <row r="30" spans="1:28" customFormat="1" ht="21.75" customHeight="1">
      <c r="A30" s="314"/>
      <c r="B30" s="506"/>
      <c r="C30" s="316"/>
      <c r="D30" s="317"/>
      <c r="E30" s="168" t="s">
        <v>724</v>
      </c>
      <c r="F30" s="132">
        <v>1.43</v>
      </c>
      <c r="G30" s="199">
        <f>ROUNDUP(AVERAGE(F29:F31),2)</f>
        <v>1.43</v>
      </c>
      <c r="H30" s="134">
        <f t="shared" si="3"/>
        <v>0</v>
      </c>
      <c r="I30" s="135">
        <f t="shared" si="0"/>
        <v>0</v>
      </c>
      <c r="J30" s="135">
        <f>SMALL(I29:I31,2)</f>
        <v>0</v>
      </c>
      <c r="K30" s="201">
        <f>IF(J30=I29,F29,IF(J30=I30,F30,IF(J30=I31,F31)))</f>
        <v>1.43</v>
      </c>
      <c r="L30" s="201">
        <f t="shared" si="1"/>
        <v>1.43</v>
      </c>
      <c r="M30" s="201">
        <f t="shared" si="2"/>
        <v>1.43</v>
      </c>
      <c r="N30" s="318"/>
      <c r="O30" s="298"/>
      <c r="P30" s="298"/>
      <c r="Q30" s="298"/>
      <c r="R30" s="298"/>
      <c r="S30" s="298"/>
      <c r="T30" s="298"/>
      <c r="U30" s="298"/>
      <c r="V30" s="298"/>
      <c r="W30" s="300"/>
      <c r="X30" s="300"/>
      <c r="Y30" s="301"/>
      <c r="Z30" s="300"/>
      <c r="AA30" s="301"/>
      <c r="AB30" s="292"/>
    </row>
    <row r="31" spans="1:28" customFormat="1" ht="21.75" customHeight="1" thickBot="1">
      <c r="A31" s="314"/>
      <c r="B31" s="507"/>
      <c r="C31" s="316"/>
      <c r="D31" s="317"/>
      <c r="E31" s="168" t="s">
        <v>724</v>
      </c>
      <c r="F31" s="132">
        <v>1.43</v>
      </c>
      <c r="G31" s="199">
        <f>ROUNDUP(AVERAGE(F29:F31),2)</f>
        <v>1.43</v>
      </c>
      <c r="H31" s="134">
        <f t="shared" si="3"/>
        <v>0</v>
      </c>
      <c r="I31" s="135">
        <f t="shared" si="0"/>
        <v>0</v>
      </c>
      <c r="J31" s="135">
        <f>SMALL(I29:I31,3)</f>
        <v>0</v>
      </c>
      <c r="K31" s="201">
        <f>IF(J31=I29,F29,IF(J31=I30,F30,IF(J31=I31,F31)))</f>
        <v>1.43</v>
      </c>
      <c r="L31" s="201">
        <f t="shared" si="1"/>
        <v>1.43</v>
      </c>
      <c r="M31" s="201">
        <f t="shared" si="2"/>
        <v>1.43</v>
      </c>
      <c r="N31" s="318"/>
      <c r="O31" s="298"/>
      <c r="P31" s="298"/>
      <c r="Q31" s="298"/>
      <c r="R31" s="298"/>
      <c r="S31" s="298"/>
      <c r="T31" s="298"/>
      <c r="U31" s="298"/>
      <c r="V31" s="298"/>
      <c r="W31" s="300"/>
      <c r="X31" s="300"/>
      <c r="Y31" s="301"/>
      <c r="Z31" s="300"/>
      <c r="AA31" s="301"/>
      <c r="AB31" s="292"/>
    </row>
    <row r="32" spans="1:28" customFormat="1" ht="21.75" customHeight="1">
      <c r="A32" s="319">
        <v>8</v>
      </c>
      <c r="B32" s="511" t="s">
        <v>954</v>
      </c>
      <c r="C32" s="310" t="s">
        <v>213</v>
      </c>
      <c r="D32" s="310">
        <v>36</v>
      </c>
      <c r="E32" s="167" t="s">
        <v>725</v>
      </c>
      <c r="F32" s="204">
        <v>22</v>
      </c>
      <c r="G32" s="208">
        <f>ROUNDUP(AVERAGE(F32:F34),2)</f>
        <v>22</v>
      </c>
      <c r="H32" s="116">
        <f t="shared" si="3"/>
        <v>0</v>
      </c>
      <c r="I32" s="136">
        <f t="shared" si="0"/>
        <v>0</v>
      </c>
      <c r="J32" s="136">
        <f>SMALL(I32:I34,1)</f>
        <v>0</v>
      </c>
      <c r="K32" s="206">
        <f>IF(J32=I32,F32,IF(J32=I33,F33,IF(J32=I34,F34)))</f>
        <v>22</v>
      </c>
      <c r="L32" s="206">
        <f t="shared" si="1"/>
        <v>22</v>
      </c>
      <c r="M32" s="206">
        <f t="shared" si="2"/>
        <v>22</v>
      </c>
      <c r="N32" s="312">
        <f>COUNTIF(L32:L34,"FORA")</f>
        <v>0</v>
      </c>
      <c r="O32" s="293">
        <f>IF(N32=0,AVERAGE(K32:K34),"")</f>
        <v>22</v>
      </c>
      <c r="P32" s="293" t="str">
        <f>IF(N32=1,AVERAGE(M32:M33),"")</f>
        <v/>
      </c>
      <c r="Q32" s="293" t="str">
        <f>IF(N32=2,(SUM(M32,K33))/2,"")</f>
        <v/>
      </c>
      <c r="R32" s="293" t="str">
        <f>IF(N32=3,AVERAGE(K32:K33),"")</f>
        <v/>
      </c>
      <c r="S32" s="293">
        <f>IF(N32=0,MEDIAN(M32:M34),"")</f>
        <v>22</v>
      </c>
      <c r="T32" s="293" t="str">
        <f>IF(N32=1,MEDIAN(M32:M33),"")</f>
        <v/>
      </c>
      <c r="U32" s="293" t="str">
        <f>IF(N32=2,MEDIAN((SUM(M32,K33))/2),"")</f>
        <v/>
      </c>
      <c r="V32" s="293" t="str">
        <f>IF(N32=3,MEDIAN(K32:K33),"")</f>
        <v/>
      </c>
      <c r="W32" s="295">
        <f>SUM(O32:R34)</f>
        <v>22</v>
      </c>
      <c r="X32" s="295">
        <f>SUM(S32:V34)</f>
        <v>22</v>
      </c>
      <c r="Y32" s="303">
        <f>STDEV(F32:F34)</f>
        <v>0</v>
      </c>
      <c r="Z32" s="295">
        <f>Y32/W32</f>
        <v>0</v>
      </c>
      <c r="AA32" s="303"/>
      <c r="AB32" s="291"/>
    </row>
    <row r="33" spans="1:37" customFormat="1" ht="21.75" customHeight="1">
      <c r="A33" s="319"/>
      <c r="B33" s="514"/>
      <c r="C33" s="310"/>
      <c r="D33" s="310"/>
      <c r="E33" s="167" t="s">
        <v>725</v>
      </c>
      <c r="F33" s="204">
        <v>22</v>
      </c>
      <c r="G33" s="204">
        <f>ROUNDUP(AVERAGE(F32:F34),2)</f>
        <v>22</v>
      </c>
      <c r="H33" s="116">
        <f t="shared" si="3"/>
        <v>0</v>
      </c>
      <c r="I33" s="136">
        <f t="shared" si="0"/>
        <v>0</v>
      </c>
      <c r="J33" s="136">
        <f>SMALL(I32:I34,2)</f>
        <v>0</v>
      </c>
      <c r="K33" s="206">
        <f>IF(J33=I32,F32,IF(J33=I33,F33,IF(J33=I34,F34)))</f>
        <v>22</v>
      </c>
      <c r="L33" s="206">
        <f t="shared" si="1"/>
        <v>22</v>
      </c>
      <c r="M33" s="206">
        <f t="shared" si="2"/>
        <v>22</v>
      </c>
      <c r="N33" s="312"/>
      <c r="O33" s="293"/>
      <c r="P33" s="293"/>
      <c r="Q33" s="293"/>
      <c r="R33" s="293"/>
      <c r="S33" s="293"/>
      <c r="T33" s="293"/>
      <c r="U33" s="293"/>
      <c r="V33" s="293"/>
      <c r="W33" s="296"/>
      <c r="X33" s="296"/>
      <c r="Y33" s="303"/>
      <c r="Z33" s="296"/>
      <c r="AA33" s="303"/>
      <c r="AB33" s="292"/>
    </row>
    <row r="34" spans="1:37" customFormat="1" ht="21.75" customHeight="1" thickBot="1">
      <c r="A34" s="319"/>
      <c r="B34" s="515"/>
      <c r="C34" s="310"/>
      <c r="D34" s="310"/>
      <c r="E34" s="167" t="s">
        <v>725</v>
      </c>
      <c r="F34" s="204">
        <v>22</v>
      </c>
      <c r="G34" s="204">
        <f>ROUNDUP(AVERAGE(F32:F34),2)</f>
        <v>22</v>
      </c>
      <c r="H34" s="116">
        <f t="shared" si="3"/>
        <v>0</v>
      </c>
      <c r="I34" s="136">
        <f t="shared" si="0"/>
        <v>0</v>
      </c>
      <c r="J34" s="136">
        <f>SMALL(I32:I34,3)</f>
        <v>0</v>
      </c>
      <c r="K34" s="206">
        <f>IF(J34=I32,F32,IF(J34=I33,F33,IF(J34=I34,F34)))</f>
        <v>22</v>
      </c>
      <c r="L34" s="206">
        <f t="shared" si="1"/>
        <v>22</v>
      </c>
      <c r="M34" s="206">
        <f t="shared" si="2"/>
        <v>22</v>
      </c>
      <c r="N34" s="312"/>
      <c r="O34" s="293"/>
      <c r="P34" s="293"/>
      <c r="Q34" s="293"/>
      <c r="R34" s="293"/>
      <c r="S34" s="293"/>
      <c r="T34" s="293"/>
      <c r="U34" s="293"/>
      <c r="V34" s="293"/>
      <c r="W34" s="296"/>
      <c r="X34" s="296"/>
      <c r="Y34" s="303"/>
      <c r="Z34" s="296"/>
      <c r="AA34" s="303"/>
      <c r="AB34" s="292"/>
    </row>
    <row r="35" spans="1:37" customFormat="1" ht="21.75" customHeight="1">
      <c r="A35" s="314">
        <v>9</v>
      </c>
      <c r="B35" s="505" t="s">
        <v>955</v>
      </c>
      <c r="C35" s="316" t="s">
        <v>213</v>
      </c>
      <c r="D35" s="317">
        <v>36</v>
      </c>
      <c r="E35" s="168" t="s">
        <v>726</v>
      </c>
      <c r="F35" s="132">
        <v>130</v>
      </c>
      <c r="G35" s="203">
        <f>ROUNDUP(AVERAGE(F35:F37),2)</f>
        <v>130</v>
      </c>
      <c r="H35" s="134">
        <f t="shared" si="3"/>
        <v>0</v>
      </c>
      <c r="I35" s="199">
        <f t="shared" si="0"/>
        <v>0</v>
      </c>
      <c r="J35" s="135">
        <f>SMALL(I35:I37,1)</f>
        <v>0</v>
      </c>
      <c r="K35" s="201">
        <f>IF(J35=I35,F35,IF(J35=I36,F36,IF(J35=I37,F37)))</f>
        <v>130</v>
      </c>
      <c r="L35" s="201">
        <f t="shared" si="1"/>
        <v>130</v>
      </c>
      <c r="M35" s="201">
        <f t="shared" si="2"/>
        <v>130</v>
      </c>
      <c r="N35" s="318">
        <f>COUNTIF(L35:L37,"FORA")</f>
        <v>0</v>
      </c>
      <c r="O35" s="298">
        <f>IF(N35=0,AVERAGE(K35:K37),"")</f>
        <v>130</v>
      </c>
      <c r="P35" s="298" t="str">
        <f>IF(N35=1,AVERAGE(M35:M36),"")</f>
        <v/>
      </c>
      <c r="Q35" s="298" t="str">
        <f>IF(N35=2,(SUM(M35,K36))/2,"")</f>
        <v/>
      </c>
      <c r="R35" s="298" t="str">
        <f>IF(N35=3,AVERAGE(K35:K36),"")</f>
        <v/>
      </c>
      <c r="S35" s="298">
        <f>IF(N35=0,MEDIAN(M35:M37),"")</f>
        <v>130</v>
      </c>
      <c r="T35" s="298" t="str">
        <f>IF(N35=1,MEDIAN(M35:M36),"")</f>
        <v/>
      </c>
      <c r="U35" s="298" t="str">
        <f>IF(N35=2,MEDIAN((SUM(M35,K36))/2),"")</f>
        <v/>
      </c>
      <c r="V35" s="298" t="str">
        <f>IF(N35=3,MEDIAN(K35:K36),"")</f>
        <v/>
      </c>
      <c r="W35" s="299">
        <f>SUM(O35:R37)</f>
        <v>130</v>
      </c>
      <c r="X35" s="299">
        <f>SUM(S35:V37)</f>
        <v>130</v>
      </c>
      <c r="Y35" s="301">
        <f>STDEV(F35:F37)</f>
        <v>0</v>
      </c>
      <c r="Z35" s="299">
        <f>Y35/W35</f>
        <v>0</v>
      </c>
      <c r="AA35" s="301"/>
      <c r="AB35" s="291"/>
    </row>
    <row r="36" spans="1:37" customFormat="1" ht="21.75" customHeight="1">
      <c r="A36" s="314"/>
      <c r="B36" s="506"/>
      <c r="C36" s="316"/>
      <c r="D36" s="317"/>
      <c r="E36" s="168" t="s">
        <v>726</v>
      </c>
      <c r="F36" s="132">
        <v>130</v>
      </c>
      <c r="G36" s="199">
        <f>ROUNDUP(AVERAGE(F35:F37),2)</f>
        <v>130</v>
      </c>
      <c r="H36" s="134">
        <f t="shared" si="3"/>
        <v>0</v>
      </c>
      <c r="I36" s="135">
        <f t="shared" si="0"/>
        <v>0</v>
      </c>
      <c r="J36" s="135">
        <f>SMALL(I35:I37,2)</f>
        <v>0</v>
      </c>
      <c r="K36" s="201">
        <f>IF(J36=I35,F35,IF(J36=I36,F36,IF(J36=I37,F37)))</f>
        <v>130</v>
      </c>
      <c r="L36" s="201">
        <f t="shared" si="1"/>
        <v>130</v>
      </c>
      <c r="M36" s="201">
        <f t="shared" si="2"/>
        <v>130</v>
      </c>
      <c r="N36" s="318"/>
      <c r="O36" s="298"/>
      <c r="P36" s="298"/>
      <c r="Q36" s="298"/>
      <c r="R36" s="298"/>
      <c r="S36" s="298"/>
      <c r="T36" s="298"/>
      <c r="U36" s="298"/>
      <c r="V36" s="298"/>
      <c r="W36" s="300"/>
      <c r="X36" s="300"/>
      <c r="Y36" s="301"/>
      <c r="Z36" s="300"/>
      <c r="AA36" s="301"/>
      <c r="AB36" s="292"/>
    </row>
    <row r="37" spans="1:37" customFormat="1" ht="21.75" customHeight="1" thickBot="1">
      <c r="A37" s="314"/>
      <c r="B37" s="507"/>
      <c r="C37" s="316"/>
      <c r="D37" s="317"/>
      <c r="E37" s="168" t="s">
        <v>726</v>
      </c>
      <c r="F37" s="132">
        <v>130</v>
      </c>
      <c r="G37" s="199">
        <f>ROUNDUP(AVERAGE(F35:F37),2)</f>
        <v>130</v>
      </c>
      <c r="H37" s="134">
        <f t="shared" si="3"/>
        <v>0</v>
      </c>
      <c r="I37" s="135">
        <f t="shared" si="0"/>
        <v>0</v>
      </c>
      <c r="J37" s="135">
        <f>SMALL(I35:I37,3)</f>
        <v>0</v>
      </c>
      <c r="K37" s="201">
        <f>IF(J37=I35,F35,IF(J37=I36,F36,IF(J37=I37,F37)))</f>
        <v>130</v>
      </c>
      <c r="L37" s="201">
        <f t="shared" si="1"/>
        <v>130</v>
      </c>
      <c r="M37" s="201">
        <f t="shared" si="2"/>
        <v>130</v>
      </c>
      <c r="N37" s="318"/>
      <c r="O37" s="298"/>
      <c r="P37" s="298"/>
      <c r="Q37" s="298"/>
      <c r="R37" s="298"/>
      <c r="S37" s="298"/>
      <c r="T37" s="298"/>
      <c r="U37" s="298"/>
      <c r="V37" s="298"/>
      <c r="W37" s="300"/>
      <c r="X37" s="300"/>
      <c r="Y37" s="301"/>
      <c r="Z37" s="300"/>
      <c r="AA37" s="301"/>
      <c r="AB37" s="292"/>
    </row>
    <row r="38" spans="1:37" customFormat="1" ht="21.75" customHeight="1">
      <c r="A38" s="321">
        <v>10</v>
      </c>
      <c r="B38" s="542" t="s">
        <v>959</v>
      </c>
      <c r="C38" s="545" t="s">
        <v>213</v>
      </c>
      <c r="D38" s="546">
        <v>36</v>
      </c>
      <c r="E38" s="217" t="s">
        <v>726</v>
      </c>
      <c r="F38" s="218">
        <v>130</v>
      </c>
      <c r="G38" s="211">
        <f>ROUNDUP(AVERAGE(F38:F40),2)</f>
        <v>130</v>
      </c>
      <c r="H38" s="219">
        <f t="shared" ref="H38:H43" si="4">F38/G38-1</f>
        <v>0</v>
      </c>
      <c r="I38" s="210">
        <f t="shared" ref="I38:I43" si="5">ABS(H38)</f>
        <v>0</v>
      </c>
      <c r="J38" s="198">
        <f>SMALL(I38:I40,1)</f>
        <v>0</v>
      </c>
      <c r="K38" s="212">
        <f>IF(J38=I38,F38,IF(J38=I39,F39,IF(J38=I40,F40)))</f>
        <v>130</v>
      </c>
      <c r="L38" s="212">
        <f t="shared" ref="L38:L43" si="6">IF(J38&gt;0.3,"FORA",K38)</f>
        <v>130</v>
      </c>
      <c r="M38" s="212">
        <f t="shared" ref="M38:M43" si="7">IF(L38="FORA","",L38)</f>
        <v>130</v>
      </c>
      <c r="N38" s="547">
        <f>COUNTIF(L38:L40,"FORA")</f>
        <v>0</v>
      </c>
      <c r="O38" s="538">
        <f>IF(N38=0,AVERAGE(K38:K40),"")</f>
        <v>130</v>
      </c>
      <c r="P38" s="538" t="str">
        <f>IF(N38=1,AVERAGE(M38:M39),"")</f>
        <v/>
      </c>
      <c r="Q38" s="538" t="str">
        <f>IF(N38=2,(SUM(M38,K39))/2,"")</f>
        <v/>
      </c>
      <c r="R38" s="538" t="str">
        <f>IF(N38=3,AVERAGE(K38:K39),"")</f>
        <v/>
      </c>
      <c r="S38" s="538">
        <f>IF(N38=0,MEDIAN(M38:M40),"")</f>
        <v>130</v>
      </c>
      <c r="T38" s="538" t="str">
        <f>IF(N38=1,MEDIAN(M38:M39),"")</f>
        <v/>
      </c>
      <c r="U38" s="538" t="str">
        <f>IF(N38=2,MEDIAN((SUM(M38,K39))/2),"")</f>
        <v/>
      </c>
      <c r="V38" s="538" t="str">
        <f>IF(N38=3,MEDIAN(K38:K39),"")</f>
        <v/>
      </c>
      <c r="W38" s="539">
        <f>SUM(O38:R40)</f>
        <v>130</v>
      </c>
      <c r="X38" s="539">
        <f>SUM(S38:V40)</f>
        <v>130</v>
      </c>
      <c r="Y38" s="541">
        <f>STDEV(F38:F40)</f>
        <v>0</v>
      </c>
      <c r="Z38" s="539">
        <f>Y38/W38</f>
        <v>0</v>
      </c>
      <c r="AA38" s="541"/>
      <c r="AB38" s="291"/>
    </row>
    <row r="39" spans="1:37" customFormat="1" ht="21.75" customHeight="1">
      <c r="A39" s="321"/>
      <c r="B39" s="543"/>
      <c r="C39" s="545"/>
      <c r="D39" s="546"/>
      <c r="E39" s="217" t="s">
        <v>726</v>
      </c>
      <c r="F39" s="218">
        <v>130</v>
      </c>
      <c r="G39" s="210">
        <f>ROUNDUP(AVERAGE(F38:F40),2)</f>
        <v>130</v>
      </c>
      <c r="H39" s="219">
        <f t="shared" si="4"/>
        <v>0</v>
      </c>
      <c r="I39" s="198">
        <f t="shared" si="5"/>
        <v>0</v>
      </c>
      <c r="J39" s="198">
        <f>SMALL(I38:I40,2)</f>
        <v>0</v>
      </c>
      <c r="K39" s="212">
        <f>IF(J39=I38,F38,IF(J39=I39,F39,IF(J39=I40,F40)))</f>
        <v>130</v>
      </c>
      <c r="L39" s="212">
        <f t="shared" si="6"/>
        <v>130</v>
      </c>
      <c r="M39" s="212">
        <f t="shared" si="7"/>
        <v>130</v>
      </c>
      <c r="N39" s="547"/>
      <c r="O39" s="538"/>
      <c r="P39" s="538"/>
      <c r="Q39" s="538"/>
      <c r="R39" s="538"/>
      <c r="S39" s="538"/>
      <c r="T39" s="538"/>
      <c r="U39" s="538"/>
      <c r="V39" s="538"/>
      <c r="W39" s="540"/>
      <c r="X39" s="540"/>
      <c r="Y39" s="541"/>
      <c r="Z39" s="540"/>
      <c r="AA39" s="541"/>
      <c r="AB39" s="292"/>
    </row>
    <row r="40" spans="1:37" customFormat="1" ht="21.75" customHeight="1" thickBot="1">
      <c r="A40" s="321"/>
      <c r="B40" s="544"/>
      <c r="C40" s="545"/>
      <c r="D40" s="546"/>
      <c r="E40" s="217" t="s">
        <v>726</v>
      </c>
      <c r="F40" s="218">
        <v>130</v>
      </c>
      <c r="G40" s="210">
        <f>ROUNDUP(AVERAGE(F38:F40),2)</f>
        <v>130</v>
      </c>
      <c r="H40" s="219">
        <f t="shared" si="4"/>
        <v>0</v>
      </c>
      <c r="I40" s="198">
        <f t="shared" si="5"/>
        <v>0</v>
      </c>
      <c r="J40" s="198">
        <f>SMALL(I38:I40,3)</f>
        <v>0</v>
      </c>
      <c r="K40" s="212">
        <f>IF(J40=I38,F38,IF(J40=I39,F39,IF(J40=I40,F40)))</f>
        <v>130</v>
      </c>
      <c r="L40" s="212">
        <f t="shared" si="6"/>
        <v>130</v>
      </c>
      <c r="M40" s="212">
        <f t="shared" si="7"/>
        <v>130</v>
      </c>
      <c r="N40" s="547"/>
      <c r="O40" s="538"/>
      <c r="P40" s="538"/>
      <c r="Q40" s="538"/>
      <c r="R40" s="538"/>
      <c r="S40" s="538"/>
      <c r="T40" s="538"/>
      <c r="U40" s="538"/>
      <c r="V40" s="538"/>
      <c r="W40" s="540"/>
      <c r="X40" s="540"/>
      <c r="Y40" s="541"/>
      <c r="Z40" s="540"/>
      <c r="AA40" s="541"/>
      <c r="AB40" s="292"/>
    </row>
    <row r="41" spans="1:37" customFormat="1" ht="21.75" customHeight="1">
      <c r="A41" s="314">
        <v>11</v>
      </c>
      <c r="B41" s="505" t="s">
        <v>965</v>
      </c>
      <c r="C41" s="316" t="s">
        <v>213</v>
      </c>
      <c r="D41" s="317">
        <v>36</v>
      </c>
      <c r="E41" s="168" t="s">
        <v>726</v>
      </c>
      <c r="F41" s="132">
        <v>130</v>
      </c>
      <c r="G41" s="203">
        <f>ROUNDUP(AVERAGE(F41:F43),2)</f>
        <v>130</v>
      </c>
      <c r="H41" s="134">
        <f t="shared" si="4"/>
        <v>0</v>
      </c>
      <c r="I41" s="199">
        <f t="shared" si="5"/>
        <v>0</v>
      </c>
      <c r="J41" s="135">
        <f>SMALL(I41:I43,1)</f>
        <v>0</v>
      </c>
      <c r="K41" s="201">
        <f>IF(J41=I41,F41,IF(J41=I42,F42,IF(J41=I43,F43)))</f>
        <v>130</v>
      </c>
      <c r="L41" s="201">
        <f t="shared" si="6"/>
        <v>130</v>
      </c>
      <c r="M41" s="201">
        <f t="shared" si="7"/>
        <v>130</v>
      </c>
      <c r="N41" s="318">
        <f>COUNTIF(L41:L43,"FORA")</f>
        <v>0</v>
      </c>
      <c r="O41" s="298">
        <f>IF(N41=0,AVERAGE(K41:K43),"")</f>
        <v>130</v>
      </c>
      <c r="P41" s="298" t="str">
        <f>IF(N41=1,AVERAGE(M41:M42),"")</f>
        <v/>
      </c>
      <c r="Q41" s="298" t="str">
        <f>IF(N41=2,(SUM(M41,K42))/2,"")</f>
        <v/>
      </c>
      <c r="R41" s="298" t="str">
        <f>IF(N41=3,AVERAGE(K41:K42),"")</f>
        <v/>
      </c>
      <c r="S41" s="298">
        <f>IF(N41=0,MEDIAN(M41:M43),"")</f>
        <v>130</v>
      </c>
      <c r="T41" s="298" t="str">
        <f>IF(N41=1,MEDIAN(M41:M42),"")</f>
        <v/>
      </c>
      <c r="U41" s="298" t="str">
        <f>IF(N41=2,MEDIAN((SUM(M41,K42))/2),"")</f>
        <v/>
      </c>
      <c r="V41" s="298" t="str">
        <f>IF(N41=3,MEDIAN(K41:K42),"")</f>
        <v/>
      </c>
      <c r="W41" s="299">
        <f>SUM(O41:R43)</f>
        <v>130</v>
      </c>
      <c r="X41" s="299">
        <f>SUM(S41:V43)</f>
        <v>130</v>
      </c>
      <c r="Y41" s="301">
        <f>STDEV(F41:F43)</f>
        <v>0</v>
      </c>
      <c r="Z41" s="299">
        <f>Y41/W41</f>
        <v>0</v>
      </c>
      <c r="AA41" s="301"/>
      <c r="AB41" s="291"/>
    </row>
    <row r="42" spans="1:37" customFormat="1" ht="21.75" customHeight="1">
      <c r="A42" s="314"/>
      <c r="B42" s="506"/>
      <c r="C42" s="316"/>
      <c r="D42" s="317"/>
      <c r="E42" s="168" t="s">
        <v>726</v>
      </c>
      <c r="F42" s="132">
        <v>130</v>
      </c>
      <c r="G42" s="199">
        <f>ROUNDUP(AVERAGE(F41:F43),2)</f>
        <v>130</v>
      </c>
      <c r="H42" s="134">
        <f t="shared" si="4"/>
        <v>0</v>
      </c>
      <c r="I42" s="135">
        <f t="shared" si="5"/>
        <v>0</v>
      </c>
      <c r="J42" s="135">
        <f>SMALL(I41:I43,2)</f>
        <v>0</v>
      </c>
      <c r="K42" s="201">
        <f>IF(J42=I41,F41,IF(J42=I42,F42,IF(J42=I43,F43)))</f>
        <v>130</v>
      </c>
      <c r="L42" s="201">
        <f t="shared" si="6"/>
        <v>130</v>
      </c>
      <c r="M42" s="201">
        <f t="shared" si="7"/>
        <v>130</v>
      </c>
      <c r="N42" s="318"/>
      <c r="O42" s="298"/>
      <c r="P42" s="298"/>
      <c r="Q42" s="298"/>
      <c r="R42" s="298"/>
      <c r="S42" s="298"/>
      <c r="T42" s="298"/>
      <c r="U42" s="298"/>
      <c r="V42" s="298"/>
      <c r="W42" s="300"/>
      <c r="X42" s="300"/>
      <c r="Y42" s="301"/>
      <c r="Z42" s="300"/>
      <c r="AA42" s="301"/>
      <c r="AB42" s="292"/>
    </row>
    <row r="43" spans="1:37" customFormat="1" ht="21.75" customHeight="1">
      <c r="A43" s="314"/>
      <c r="B43" s="507"/>
      <c r="C43" s="316"/>
      <c r="D43" s="317"/>
      <c r="E43" s="168" t="s">
        <v>726</v>
      </c>
      <c r="F43" s="132">
        <v>130</v>
      </c>
      <c r="G43" s="199">
        <f>ROUNDUP(AVERAGE(F41:F43),2)</f>
        <v>130</v>
      </c>
      <c r="H43" s="134">
        <f t="shared" si="4"/>
        <v>0</v>
      </c>
      <c r="I43" s="135">
        <f t="shared" si="5"/>
        <v>0</v>
      </c>
      <c r="J43" s="135">
        <f>SMALL(I41:I43,3)</f>
        <v>0</v>
      </c>
      <c r="K43" s="201">
        <f>IF(J43=I41,F41,IF(J43=I42,F42,IF(J43=I43,F43)))</f>
        <v>130</v>
      </c>
      <c r="L43" s="201">
        <f t="shared" si="6"/>
        <v>130</v>
      </c>
      <c r="M43" s="201">
        <f t="shared" si="7"/>
        <v>130</v>
      </c>
      <c r="N43" s="318"/>
      <c r="O43" s="298"/>
      <c r="P43" s="298"/>
      <c r="Q43" s="298"/>
      <c r="R43" s="298"/>
      <c r="S43" s="298"/>
      <c r="T43" s="298"/>
      <c r="U43" s="298"/>
      <c r="V43" s="298"/>
      <c r="W43" s="300"/>
      <c r="X43" s="300"/>
      <c r="Y43" s="301"/>
      <c r="Z43" s="300"/>
      <c r="AA43" s="301"/>
      <c r="AB43" s="292"/>
    </row>
    <row r="44" spans="1:37" ht="30.75" customHeight="1">
      <c r="A44" s="384" t="s">
        <v>958</v>
      </c>
      <c r="B44" s="385"/>
      <c r="C44" s="385"/>
      <c r="D44" s="385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216"/>
    </row>
    <row r="45" spans="1:37" s="109" customFormat="1" ht="21.75" customHeight="1">
      <c r="A45" s="534" t="s">
        <v>216</v>
      </c>
      <c r="B45" s="535"/>
      <c r="C45" s="535"/>
      <c r="D45" s="535"/>
      <c r="E45" s="535"/>
      <c r="F45" s="535"/>
      <c r="G45" s="535"/>
      <c r="H45" s="535"/>
      <c r="I45" s="535"/>
      <c r="J45" s="535"/>
      <c r="K45" s="535"/>
      <c r="L45" s="535"/>
      <c r="M45" s="535"/>
      <c r="N45" s="535"/>
      <c r="O45" s="535"/>
      <c r="P45" s="535"/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6"/>
      <c r="AC45" s="108"/>
      <c r="AD45" s="108"/>
      <c r="AE45" s="108"/>
      <c r="AF45" s="108"/>
      <c r="AG45" s="108"/>
      <c r="AH45" s="108"/>
      <c r="AI45" s="108"/>
      <c r="AJ45" s="108"/>
      <c r="AK45" s="108"/>
    </row>
    <row r="46" spans="1:37" customFormat="1" ht="11.25" customHeight="1">
      <c r="A46" s="533" t="s">
        <v>951</v>
      </c>
      <c r="B46" s="533" t="s">
        <v>215</v>
      </c>
      <c r="C46" s="537" t="s">
        <v>950</v>
      </c>
      <c r="D46" s="533" t="s">
        <v>214</v>
      </c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533" t="s">
        <v>947</v>
      </c>
      <c r="AB46" s="533" t="s">
        <v>948</v>
      </c>
    </row>
    <row r="47" spans="1:37" customFormat="1" ht="11.25" customHeight="1">
      <c r="A47" s="533"/>
      <c r="B47" s="533"/>
      <c r="C47" s="537"/>
      <c r="D47" s="533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533"/>
      <c r="AB47" s="533"/>
    </row>
    <row r="48" spans="1:37" customFormat="1" ht="6.75" customHeight="1" thickBot="1">
      <c r="A48" s="533"/>
      <c r="B48" s="533"/>
      <c r="C48" s="537"/>
      <c r="D48" s="533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533"/>
      <c r="AB48" s="533"/>
    </row>
    <row r="49" spans="1:36" customFormat="1" ht="21.75" customHeight="1" thickBot="1">
      <c r="A49" s="341">
        <v>1</v>
      </c>
      <c r="B49" s="497" t="s">
        <v>250</v>
      </c>
      <c r="C49" s="344" t="s">
        <v>2</v>
      </c>
      <c r="D49" s="345">
        <v>1500</v>
      </c>
      <c r="N49" s="346">
        <f>COUNTIF(L49:L51,"FORA")</f>
        <v>0</v>
      </c>
      <c r="O49" s="337" t="e">
        <f>IF(N49=0,AVERAGE(K49:K51),"")</f>
        <v>#NUM!</v>
      </c>
      <c r="P49" s="337" t="str">
        <f>IF(N49=1,AVERAGE(M49:M50),"")</f>
        <v/>
      </c>
      <c r="Q49" s="337" t="str">
        <f>IF(N49=2,(SUM(M49,K50))/2,"")</f>
        <v/>
      </c>
      <c r="R49" s="337" t="str">
        <f>IF(N49=3,AVERAGE(K49:K50),"")</f>
        <v/>
      </c>
      <c r="S49" s="337" t="e">
        <f>IF(N49=0,MEDIAN(M49:M51),"")</f>
        <v>#NUM!</v>
      </c>
      <c r="T49" s="337" t="str">
        <f>IF(N49=1,MEDIAN(M49:M50),"")</f>
        <v/>
      </c>
      <c r="U49" s="337" t="str">
        <f>IF(N49=2,MEDIAN((SUM(M49,K50))/2),"")</f>
        <v/>
      </c>
      <c r="V49" s="337" t="str">
        <f>IF(N49=3,MEDIAN(K49:K50),"")</f>
        <v/>
      </c>
      <c r="W49" s="338" t="e">
        <f>SUM(O49:R51)</f>
        <v>#NUM!</v>
      </c>
      <c r="X49" s="339" t="e">
        <f>SUM(S49:V51)</f>
        <v>#NUM!</v>
      </c>
      <c r="Y49" s="340">
        <f>STDEV(F49:F51)</f>
        <v>0</v>
      </c>
      <c r="Z49" s="339" t="e">
        <f>Y49/W49</f>
        <v>#NUM!</v>
      </c>
      <c r="AA49" s="340"/>
      <c r="AB49" s="503"/>
    </row>
    <row r="50" spans="1:36" s="112" customFormat="1" ht="25.5" customHeight="1" thickBot="1">
      <c r="A50" s="314"/>
      <c r="B50" s="498"/>
      <c r="C50" s="316"/>
      <c r="D50" s="317"/>
      <c r="E50" s="166" t="s">
        <v>718</v>
      </c>
      <c r="F50" s="140">
        <v>0.04</v>
      </c>
      <c r="G50" s="199">
        <f>ROUNDUP(AVERAGE(F49:F51),2)</f>
        <v>0.04</v>
      </c>
      <c r="H50" s="134">
        <f>F50/G50-1</f>
        <v>0</v>
      </c>
      <c r="I50" s="135">
        <f t="shared" ref="I50:I113" si="8">ABS(H50)</f>
        <v>0</v>
      </c>
      <c r="J50" s="135">
        <f>SMALL(I49:I51,2)</f>
        <v>0</v>
      </c>
      <c r="K50" s="201">
        <f>IF(J50=I49,F49,IF(J50=I50,F50,IF(J50=I51,F51)))</f>
        <v>0</v>
      </c>
      <c r="L50" s="201">
        <f t="shared" ref="L50:L112" si="9">IF(J50&gt;0.3,"FORA",K50)</f>
        <v>0</v>
      </c>
      <c r="M50" s="201">
        <f t="shared" ref="M50:M113" si="10">IF(L50="FORA","",L50)</f>
        <v>0</v>
      </c>
      <c r="N50" s="318"/>
      <c r="O50" s="298"/>
      <c r="P50" s="298"/>
      <c r="Q50" s="298"/>
      <c r="R50" s="298"/>
      <c r="S50" s="298"/>
      <c r="T50" s="298"/>
      <c r="U50" s="298"/>
      <c r="V50" s="298"/>
      <c r="W50" s="300"/>
      <c r="X50" s="300"/>
      <c r="Y50" s="301"/>
      <c r="Z50" s="300"/>
      <c r="AA50" s="301"/>
      <c r="AB50" s="503"/>
      <c r="AC50" s="114"/>
      <c r="AD50" s="114"/>
      <c r="AE50" s="115"/>
      <c r="AF50" s="115"/>
      <c r="AG50" s="115"/>
      <c r="AH50" s="115"/>
      <c r="AI50" s="115"/>
      <c r="AJ50" s="115"/>
    </row>
    <row r="51" spans="1:36" s="112" customFormat="1" ht="25.5" customHeight="1">
      <c r="A51" s="314"/>
      <c r="B51" s="498"/>
      <c r="C51" s="316"/>
      <c r="D51" s="317"/>
      <c r="E51" s="166" t="s">
        <v>718</v>
      </c>
      <c r="F51" s="140">
        <v>0.04</v>
      </c>
      <c r="G51" s="199">
        <f>ROUNDUP(AVERAGE(F49:F51),2)</f>
        <v>0.04</v>
      </c>
      <c r="H51" s="134">
        <f>F51/G51-1</f>
        <v>0</v>
      </c>
      <c r="I51" s="135">
        <f t="shared" si="8"/>
        <v>0</v>
      </c>
      <c r="J51" s="135" t="e">
        <f>SMALL(I49:I51,3)</f>
        <v>#NUM!</v>
      </c>
      <c r="K51" s="201" t="e">
        <f>IF(J51=I49,F49,IF(J51=I50,F50,IF(J51=I51,F51)))</f>
        <v>#NUM!</v>
      </c>
      <c r="L51" s="201" t="e">
        <f t="shared" si="9"/>
        <v>#NUM!</v>
      </c>
      <c r="M51" s="201" t="e">
        <f t="shared" si="10"/>
        <v>#NUM!</v>
      </c>
      <c r="N51" s="318"/>
      <c r="O51" s="298"/>
      <c r="P51" s="298"/>
      <c r="Q51" s="298"/>
      <c r="R51" s="298"/>
      <c r="S51" s="298"/>
      <c r="T51" s="298"/>
      <c r="U51" s="298"/>
      <c r="V51" s="298"/>
      <c r="W51" s="300"/>
      <c r="X51" s="300"/>
      <c r="Y51" s="301"/>
      <c r="Z51" s="300"/>
      <c r="AA51" s="301"/>
      <c r="AB51" s="503"/>
      <c r="AC51" s="114"/>
      <c r="AD51" s="114"/>
      <c r="AE51" s="115"/>
      <c r="AF51" s="115"/>
      <c r="AG51" s="115"/>
      <c r="AH51" s="115"/>
      <c r="AI51" s="115"/>
      <c r="AJ51" s="115"/>
    </row>
    <row r="52" spans="1:36" s="120" customFormat="1" ht="25.5" customHeight="1">
      <c r="A52" s="319">
        <v>2</v>
      </c>
      <c r="B52" s="511" t="s">
        <v>251</v>
      </c>
      <c r="C52" s="310" t="s">
        <v>2</v>
      </c>
      <c r="D52" s="310">
        <v>1500</v>
      </c>
      <c r="E52" s="167" t="s">
        <v>719</v>
      </c>
      <c r="F52" s="204">
        <v>0.11</v>
      </c>
      <c r="G52" s="208">
        <f>ROUNDUP(AVERAGE(F52:F54),2)</f>
        <v>0.11</v>
      </c>
      <c r="H52" s="116">
        <f t="shared" ref="H52:H115" si="11">F52/G52-1</f>
        <v>0</v>
      </c>
      <c r="I52" s="136">
        <f t="shared" si="8"/>
        <v>0</v>
      </c>
      <c r="J52" s="136">
        <f>SMALL(I52:I54,1)</f>
        <v>0</v>
      </c>
      <c r="K52" s="206">
        <f>IF(J52=I52,F52,IF(J52=I53,F53,IF(J52=I54,F54)))</f>
        <v>0.11</v>
      </c>
      <c r="L52" s="206">
        <f t="shared" si="9"/>
        <v>0.11</v>
      </c>
      <c r="M52" s="206">
        <f t="shared" si="10"/>
        <v>0.11</v>
      </c>
      <c r="N52" s="312">
        <f>COUNTIF(L52:L54,"FORA")</f>
        <v>0</v>
      </c>
      <c r="O52" s="293">
        <f>IF(N52=0,AVERAGE(K52:K54),"")</f>
        <v>0.11</v>
      </c>
      <c r="P52" s="293" t="str">
        <f>IF(N52=1,AVERAGE(M52:M53),"")</f>
        <v/>
      </c>
      <c r="Q52" s="293" t="str">
        <f>IF(N52=2,(SUM(M52,K53))/2,"")</f>
        <v/>
      </c>
      <c r="R52" s="293" t="str">
        <f>IF(N52=3,AVERAGE(K52:K53),"")</f>
        <v/>
      </c>
      <c r="S52" s="293">
        <f>IF(N52=0,MEDIAN(M52:M54),"")</f>
        <v>0.11</v>
      </c>
      <c r="T52" s="293" t="str">
        <f>IF(N52=1,MEDIAN(M52:M53),"")</f>
        <v/>
      </c>
      <c r="U52" s="293" t="str">
        <f>IF(N52=2,MEDIAN((SUM(M52,K53))/2),"")</f>
        <v/>
      </c>
      <c r="V52" s="293" t="str">
        <f>IF(N52=3,MEDIAN(K52:K53),"")</f>
        <v/>
      </c>
      <c r="W52" s="295">
        <f>SUM(O52:R54)</f>
        <v>0.11</v>
      </c>
      <c r="X52" s="295">
        <f>SUM(S52:V54)</f>
        <v>0.11</v>
      </c>
      <c r="Y52" s="303">
        <f>STDEV(F52:F54)</f>
        <v>0</v>
      </c>
      <c r="Z52" s="295">
        <f>Y52/W52</f>
        <v>0</v>
      </c>
      <c r="AA52" s="303"/>
      <c r="AB52" s="510"/>
      <c r="AC52" s="114"/>
      <c r="AD52" s="114"/>
      <c r="AE52" s="118"/>
      <c r="AF52" s="114"/>
      <c r="AG52" s="118"/>
      <c r="AH52" s="119"/>
    </row>
    <row r="53" spans="1:36" s="120" customFormat="1" ht="25.5" customHeight="1">
      <c r="A53" s="319"/>
      <c r="B53" s="512"/>
      <c r="C53" s="310"/>
      <c r="D53" s="310"/>
      <c r="E53" s="167" t="s">
        <v>719</v>
      </c>
      <c r="F53" s="204">
        <v>0.11</v>
      </c>
      <c r="G53" s="204">
        <f>ROUNDUP(AVERAGE(F52:F54),2)</f>
        <v>0.11</v>
      </c>
      <c r="H53" s="116">
        <f t="shared" si="11"/>
        <v>0</v>
      </c>
      <c r="I53" s="136">
        <f t="shared" si="8"/>
        <v>0</v>
      </c>
      <c r="J53" s="136">
        <f>SMALL(I52:I54,2)</f>
        <v>0</v>
      </c>
      <c r="K53" s="206">
        <f>IF(J53=I52,F52,IF(J53=I53,F53,IF(J53=I54,F54)))</f>
        <v>0.11</v>
      </c>
      <c r="L53" s="206">
        <f t="shared" si="9"/>
        <v>0.11</v>
      </c>
      <c r="M53" s="206">
        <f t="shared" si="10"/>
        <v>0.11</v>
      </c>
      <c r="N53" s="312"/>
      <c r="O53" s="293"/>
      <c r="P53" s="293"/>
      <c r="Q53" s="293"/>
      <c r="R53" s="293"/>
      <c r="S53" s="293"/>
      <c r="T53" s="293"/>
      <c r="U53" s="293"/>
      <c r="V53" s="293"/>
      <c r="W53" s="296"/>
      <c r="X53" s="296"/>
      <c r="Y53" s="303"/>
      <c r="Z53" s="296"/>
      <c r="AA53" s="303"/>
      <c r="AB53" s="292"/>
      <c r="AC53" s="114"/>
      <c r="AD53" s="114"/>
      <c r="AE53" s="118"/>
      <c r="AF53" s="114"/>
      <c r="AG53" s="118"/>
      <c r="AH53" s="119"/>
    </row>
    <row r="54" spans="1:36" s="120" customFormat="1" ht="25.5" customHeight="1" thickBot="1">
      <c r="A54" s="319"/>
      <c r="B54" s="513"/>
      <c r="C54" s="310"/>
      <c r="D54" s="310"/>
      <c r="E54" s="167" t="s">
        <v>719</v>
      </c>
      <c r="F54" s="204">
        <v>0.11</v>
      </c>
      <c r="G54" s="204">
        <f>ROUNDUP(AVERAGE(F52:F54),2)</f>
        <v>0.11</v>
      </c>
      <c r="H54" s="116">
        <f t="shared" si="11"/>
        <v>0</v>
      </c>
      <c r="I54" s="136">
        <f t="shared" si="8"/>
        <v>0</v>
      </c>
      <c r="J54" s="136">
        <f>SMALL(I52:I54,3)</f>
        <v>0</v>
      </c>
      <c r="K54" s="206">
        <f>IF(J54=I52,F52,IF(J54=I53,F53,IF(J54=I54,F54)))</f>
        <v>0.11</v>
      </c>
      <c r="L54" s="206">
        <f t="shared" si="9"/>
        <v>0.11</v>
      </c>
      <c r="M54" s="206">
        <f t="shared" si="10"/>
        <v>0.11</v>
      </c>
      <c r="N54" s="312"/>
      <c r="O54" s="293"/>
      <c r="P54" s="293"/>
      <c r="Q54" s="293"/>
      <c r="R54" s="293"/>
      <c r="S54" s="293"/>
      <c r="T54" s="293"/>
      <c r="U54" s="293"/>
      <c r="V54" s="293"/>
      <c r="W54" s="296"/>
      <c r="X54" s="296"/>
      <c r="Y54" s="303"/>
      <c r="Z54" s="296"/>
      <c r="AA54" s="303"/>
      <c r="AB54" s="292"/>
      <c r="AC54" s="114"/>
      <c r="AD54" s="114"/>
      <c r="AE54" s="118"/>
      <c r="AF54" s="114"/>
      <c r="AG54" s="118"/>
      <c r="AH54" s="119"/>
    </row>
    <row r="55" spans="1:36" s="112" customFormat="1" ht="25.5" customHeight="1">
      <c r="A55" s="314">
        <v>3</v>
      </c>
      <c r="B55" s="505" t="s">
        <v>252</v>
      </c>
      <c r="C55" s="316" t="s">
        <v>2</v>
      </c>
      <c r="D55" s="317">
        <v>1500</v>
      </c>
      <c r="E55" s="168" t="s">
        <v>720</v>
      </c>
      <c r="F55" s="132">
        <v>0.69</v>
      </c>
      <c r="G55" s="203">
        <f>ROUNDUP(AVERAGE(F55:F57),2)</f>
        <v>0.69</v>
      </c>
      <c r="H55" s="134">
        <f t="shared" si="11"/>
        <v>0</v>
      </c>
      <c r="I55" s="199">
        <f t="shared" si="8"/>
        <v>0</v>
      </c>
      <c r="J55" s="135">
        <f>SMALL(I55:I57,1)</f>
        <v>0</v>
      </c>
      <c r="K55" s="201">
        <f>IF(J55=I55,F55,IF(J55=I56,F56,IF(J55=I57,F57)))</f>
        <v>0.69</v>
      </c>
      <c r="L55" s="201">
        <f t="shared" si="9"/>
        <v>0.69</v>
      </c>
      <c r="M55" s="201">
        <f t="shared" si="10"/>
        <v>0.69</v>
      </c>
      <c r="N55" s="318">
        <f>COUNTIF(L55:L57,"FORA")</f>
        <v>0</v>
      </c>
      <c r="O55" s="298">
        <f>IF(N55=0,AVERAGE(K55:K57),"")</f>
        <v>0.69</v>
      </c>
      <c r="P55" s="298" t="str">
        <f>IF(N55=1,AVERAGE(M55:M56),"")</f>
        <v/>
      </c>
      <c r="Q55" s="298" t="str">
        <f>IF(N55=2,(SUM(M55,K56))/2,"")</f>
        <v/>
      </c>
      <c r="R55" s="298" t="str">
        <f>IF(N55=3,AVERAGE(K55:K56),"")</f>
        <v/>
      </c>
      <c r="S55" s="298">
        <f>IF(N55=0,MEDIAN(M55:M57),"")</f>
        <v>0.69</v>
      </c>
      <c r="T55" s="298" t="str">
        <f>IF(N55=1,MEDIAN(M55:M56),"")</f>
        <v/>
      </c>
      <c r="U55" s="298" t="str">
        <f>IF(N55=2,MEDIAN((SUM(M55,K56))/2),"")</f>
        <v/>
      </c>
      <c r="V55" s="298" t="str">
        <f>IF(N55=3,MEDIAN(K55:K56),"")</f>
        <v/>
      </c>
      <c r="W55" s="299">
        <f>SUM(O55:R57)</f>
        <v>0.69</v>
      </c>
      <c r="X55" s="299">
        <f>SUM(S55:V57)</f>
        <v>0.69</v>
      </c>
      <c r="Y55" s="301">
        <f>STDEV(F55:F57)</f>
        <v>0</v>
      </c>
      <c r="Z55" s="299">
        <f>Y55/W55</f>
        <v>0</v>
      </c>
      <c r="AA55" s="301"/>
      <c r="AB55" s="291"/>
      <c r="AC55" s="114"/>
      <c r="AD55" s="114"/>
      <c r="AE55" s="115"/>
      <c r="AF55" s="115"/>
      <c r="AG55" s="115"/>
      <c r="AH55" s="115"/>
      <c r="AI55" s="115"/>
      <c r="AJ55" s="115"/>
    </row>
    <row r="56" spans="1:36" s="112" customFormat="1" ht="25.5" customHeight="1">
      <c r="A56" s="314"/>
      <c r="B56" s="506"/>
      <c r="C56" s="316"/>
      <c r="D56" s="317"/>
      <c r="E56" s="168" t="s">
        <v>720</v>
      </c>
      <c r="F56" s="132">
        <v>0.69</v>
      </c>
      <c r="G56" s="199">
        <f>ROUNDUP(AVERAGE(F55:F57),2)</f>
        <v>0.69</v>
      </c>
      <c r="H56" s="134">
        <f t="shared" si="11"/>
        <v>0</v>
      </c>
      <c r="I56" s="135">
        <f t="shared" si="8"/>
        <v>0</v>
      </c>
      <c r="J56" s="135">
        <f>SMALL(I55:I57,2)</f>
        <v>0</v>
      </c>
      <c r="K56" s="201">
        <f>IF(J56=I55,F55,IF(J56=I56,F56,IF(J56=I57,F57)))</f>
        <v>0.69</v>
      </c>
      <c r="L56" s="201">
        <f t="shared" si="9"/>
        <v>0.69</v>
      </c>
      <c r="M56" s="201">
        <f t="shared" si="10"/>
        <v>0.69</v>
      </c>
      <c r="N56" s="318"/>
      <c r="O56" s="298"/>
      <c r="P56" s="298"/>
      <c r="Q56" s="298"/>
      <c r="R56" s="298"/>
      <c r="S56" s="298"/>
      <c r="T56" s="298"/>
      <c r="U56" s="298"/>
      <c r="V56" s="298"/>
      <c r="W56" s="300"/>
      <c r="X56" s="300"/>
      <c r="Y56" s="301"/>
      <c r="Z56" s="300"/>
      <c r="AA56" s="301"/>
      <c r="AB56" s="292"/>
      <c r="AC56" s="114"/>
      <c r="AD56" s="114"/>
      <c r="AE56" s="115"/>
      <c r="AF56" s="115"/>
      <c r="AG56" s="115"/>
      <c r="AH56" s="115"/>
      <c r="AI56" s="115"/>
      <c r="AJ56" s="115"/>
    </row>
    <row r="57" spans="1:36" s="112" customFormat="1" ht="25.5" customHeight="1" thickBot="1">
      <c r="A57" s="314"/>
      <c r="B57" s="507"/>
      <c r="C57" s="316"/>
      <c r="D57" s="317"/>
      <c r="E57" s="168" t="s">
        <v>720</v>
      </c>
      <c r="F57" s="132">
        <v>0.69</v>
      </c>
      <c r="G57" s="199">
        <f>ROUNDUP(AVERAGE(F55:F57),2)</f>
        <v>0.69</v>
      </c>
      <c r="H57" s="134">
        <f t="shared" si="11"/>
        <v>0</v>
      </c>
      <c r="I57" s="135">
        <f t="shared" si="8"/>
        <v>0</v>
      </c>
      <c r="J57" s="135">
        <f>SMALL(I55:I57,3)</f>
        <v>0</v>
      </c>
      <c r="K57" s="201">
        <f>IF(J57=I55,F55,IF(J57=I56,F56,IF(J57=I57,F57)))</f>
        <v>0.69</v>
      </c>
      <c r="L57" s="201">
        <f t="shared" si="9"/>
        <v>0.69</v>
      </c>
      <c r="M57" s="201">
        <f t="shared" si="10"/>
        <v>0.69</v>
      </c>
      <c r="N57" s="318"/>
      <c r="O57" s="298"/>
      <c r="P57" s="298"/>
      <c r="Q57" s="298"/>
      <c r="R57" s="298"/>
      <c r="S57" s="298"/>
      <c r="T57" s="298"/>
      <c r="U57" s="298"/>
      <c r="V57" s="298"/>
      <c r="W57" s="300"/>
      <c r="X57" s="300"/>
      <c r="Y57" s="301"/>
      <c r="Z57" s="300"/>
      <c r="AA57" s="301"/>
      <c r="AB57" s="292"/>
      <c r="AC57" s="114"/>
      <c r="AD57" s="114"/>
      <c r="AE57" s="115"/>
      <c r="AF57" s="115"/>
      <c r="AG57" s="115"/>
      <c r="AH57" s="115"/>
      <c r="AI57" s="115"/>
      <c r="AJ57" s="115"/>
    </row>
    <row r="58" spans="1:36" s="120" customFormat="1" ht="25.5" customHeight="1">
      <c r="A58" s="319">
        <v>4</v>
      </c>
      <c r="B58" s="511" t="s">
        <v>253</v>
      </c>
      <c r="C58" s="310" t="s">
        <v>2</v>
      </c>
      <c r="D58" s="310">
        <v>120</v>
      </c>
      <c r="E58" s="167" t="s">
        <v>721</v>
      </c>
      <c r="F58" s="204">
        <v>12.9</v>
      </c>
      <c r="G58" s="204">
        <f>ROUNDUP(AVERAGE(F58:F60),2)</f>
        <v>12.9</v>
      </c>
      <c r="H58" s="116">
        <f t="shared" si="11"/>
        <v>0</v>
      </c>
      <c r="I58" s="136">
        <f t="shared" si="8"/>
        <v>0</v>
      </c>
      <c r="J58" s="136">
        <f>SMALL(I58:I60,1)</f>
        <v>0</v>
      </c>
      <c r="K58" s="206">
        <f>IF(J58=I58,F58,IF(J58=I59,F59,IF(J58=I60,F60)))</f>
        <v>12.9</v>
      </c>
      <c r="L58" s="206">
        <f t="shared" si="9"/>
        <v>12.9</v>
      </c>
      <c r="M58" s="206">
        <f t="shared" si="10"/>
        <v>12.9</v>
      </c>
      <c r="N58" s="312">
        <f>COUNTIF(L58:L60,"FORA")</f>
        <v>0</v>
      </c>
      <c r="O58" s="293">
        <f>IF(N58=0,AVERAGE(K58:K60),"")</f>
        <v>12.9</v>
      </c>
      <c r="P58" s="293" t="str">
        <f>IF(N58=1,AVERAGE(M58:M59),"")</f>
        <v/>
      </c>
      <c r="Q58" s="293" t="str">
        <f>IF(N58=2,(SUM(M58,K59))/2,"")</f>
        <v/>
      </c>
      <c r="R58" s="293" t="str">
        <f>IF(N58=3,AVERAGE(K58:K59),"")</f>
        <v/>
      </c>
      <c r="S58" s="293">
        <f>IF(N58=0,MEDIAN(M58:M60),"")</f>
        <v>12.9</v>
      </c>
      <c r="T58" s="293" t="str">
        <f>IF(N58=1,MEDIAN(M58:M59),"")</f>
        <v/>
      </c>
      <c r="U58" s="293" t="str">
        <f>IF(N58=2,MEDIAN((SUM(M58,K59))/2),"")</f>
        <v/>
      </c>
      <c r="V58" s="293" t="str">
        <f>IF(N58=3,MEDIAN(K58:K59),"")</f>
        <v/>
      </c>
      <c r="W58" s="295">
        <f>SUM(O58:R60)</f>
        <v>12.9</v>
      </c>
      <c r="X58" s="295">
        <f>SUM(S58:V60)</f>
        <v>12.9</v>
      </c>
      <c r="Y58" s="303">
        <f>STDEV(F58:F60)</f>
        <v>0</v>
      </c>
      <c r="Z58" s="295">
        <f>Y58/W58</f>
        <v>0</v>
      </c>
      <c r="AA58" s="303"/>
      <c r="AB58" s="291"/>
      <c r="AC58" s="114"/>
      <c r="AD58" s="114"/>
      <c r="AE58" s="118"/>
      <c r="AF58" s="114"/>
      <c r="AG58" s="118"/>
      <c r="AH58" s="119"/>
    </row>
    <row r="59" spans="1:36" s="120" customFormat="1" ht="25.5" customHeight="1">
      <c r="A59" s="319"/>
      <c r="B59" s="514"/>
      <c r="C59" s="310"/>
      <c r="D59" s="310"/>
      <c r="E59" s="167" t="s">
        <v>721</v>
      </c>
      <c r="F59" s="204">
        <v>12.9</v>
      </c>
      <c r="G59" s="204">
        <f>ROUNDUP(AVERAGE(F58:F60),2)</f>
        <v>12.9</v>
      </c>
      <c r="H59" s="116">
        <f t="shared" si="11"/>
        <v>0</v>
      </c>
      <c r="I59" s="136">
        <f t="shared" si="8"/>
        <v>0</v>
      </c>
      <c r="J59" s="136">
        <f>SMALL(I58:I60,2)</f>
        <v>0</v>
      </c>
      <c r="K59" s="206">
        <f>IF(J59=I58,F58,IF(J59=I59,F59,IF(J59=I60,F60)))</f>
        <v>12.9</v>
      </c>
      <c r="L59" s="206">
        <f t="shared" si="9"/>
        <v>12.9</v>
      </c>
      <c r="M59" s="206">
        <f t="shared" si="10"/>
        <v>12.9</v>
      </c>
      <c r="N59" s="312"/>
      <c r="O59" s="293"/>
      <c r="P59" s="293"/>
      <c r="Q59" s="293"/>
      <c r="R59" s="293"/>
      <c r="S59" s="293"/>
      <c r="T59" s="293"/>
      <c r="U59" s="293"/>
      <c r="V59" s="293"/>
      <c r="W59" s="296"/>
      <c r="X59" s="296"/>
      <c r="Y59" s="303"/>
      <c r="Z59" s="296"/>
      <c r="AA59" s="303"/>
      <c r="AB59" s="292"/>
      <c r="AC59" s="114"/>
      <c r="AD59" s="114"/>
      <c r="AE59" s="118"/>
      <c r="AF59" s="114"/>
      <c r="AG59" s="118"/>
      <c r="AH59" s="119"/>
    </row>
    <row r="60" spans="1:36" s="120" customFormat="1" ht="25.5" customHeight="1" thickBot="1">
      <c r="A60" s="319"/>
      <c r="B60" s="515"/>
      <c r="C60" s="310"/>
      <c r="D60" s="310"/>
      <c r="E60" s="167" t="s">
        <v>721</v>
      </c>
      <c r="F60" s="204">
        <v>12.9</v>
      </c>
      <c r="G60" s="204">
        <f>ROUNDUP(AVERAGE(F58:F60),2)</f>
        <v>12.9</v>
      </c>
      <c r="H60" s="116">
        <f t="shared" si="11"/>
        <v>0</v>
      </c>
      <c r="I60" s="136">
        <f t="shared" si="8"/>
        <v>0</v>
      </c>
      <c r="J60" s="136">
        <f>SMALL(I58:I60,3)</f>
        <v>0</v>
      </c>
      <c r="K60" s="206">
        <f>IF(J60=I58,F58,IF(J60=I59,F59,IF(J60=I60,F60)))</f>
        <v>12.9</v>
      </c>
      <c r="L60" s="206">
        <f t="shared" si="9"/>
        <v>12.9</v>
      </c>
      <c r="M60" s="206">
        <f t="shared" si="10"/>
        <v>12.9</v>
      </c>
      <c r="N60" s="312"/>
      <c r="O60" s="293"/>
      <c r="P60" s="293"/>
      <c r="Q60" s="293"/>
      <c r="R60" s="293"/>
      <c r="S60" s="293"/>
      <c r="T60" s="293"/>
      <c r="U60" s="293"/>
      <c r="V60" s="293"/>
      <c r="W60" s="296"/>
      <c r="X60" s="296"/>
      <c r="Y60" s="303"/>
      <c r="Z60" s="296"/>
      <c r="AA60" s="303"/>
      <c r="AB60" s="292"/>
      <c r="AC60" s="114"/>
      <c r="AD60" s="114"/>
      <c r="AE60" s="118"/>
      <c r="AF60" s="114"/>
      <c r="AG60" s="118"/>
      <c r="AH60" s="119"/>
    </row>
    <row r="61" spans="1:36" s="112" customFormat="1" ht="25.5" customHeight="1">
      <c r="A61" s="314">
        <v>5</v>
      </c>
      <c r="B61" s="505" t="s">
        <v>254</v>
      </c>
      <c r="C61" s="316" t="s">
        <v>471</v>
      </c>
      <c r="D61" s="317">
        <v>1500</v>
      </c>
      <c r="E61" s="168" t="s">
        <v>722</v>
      </c>
      <c r="F61" s="132">
        <v>0.47</v>
      </c>
      <c r="G61" s="203">
        <f>ROUNDUP(AVERAGE(F61:F63),2)</f>
        <v>0.47</v>
      </c>
      <c r="H61" s="134">
        <f t="shared" si="11"/>
        <v>0</v>
      </c>
      <c r="I61" s="199">
        <f t="shared" si="8"/>
        <v>0</v>
      </c>
      <c r="J61" s="135">
        <f>SMALL(I61:I63,1)</f>
        <v>0</v>
      </c>
      <c r="K61" s="201">
        <f>IF(J61=I61,F61,IF(J61=I62,F62,IF(J61=I63,F63)))</f>
        <v>0.47</v>
      </c>
      <c r="L61" s="201">
        <f t="shared" si="9"/>
        <v>0.47</v>
      </c>
      <c r="M61" s="201">
        <f t="shared" si="10"/>
        <v>0.47</v>
      </c>
      <c r="N61" s="318">
        <f>COUNTIF(L61:L63,"FORA")</f>
        <v>0</v>
      </c>
      <c r="O61" s="298">
        <f>IF(N61=0,AVERAGE(K61:K63),"")</f>
        <v>0.47</v>
      </c>
      <c r="P61" s="298" t="str">
        <f>IF(N61=1,AVERAGE(M61:M62),"")</f>
        <v/>
      </c>
      <c r="Q61" s="298" t="str">
        <f>IF(N61=2,(SUM(M61,K62))/2,"")</f>
        <v/>
      </c>
      <c r="R61" s="298" t="str">
        <f>IF(N61=3,AVERAGE(K61:K62),"")</f>
        <v/>
      </c>
      <c r="S61" s="298">
        <f>IF(N61=0,MEDIAN(M61:M63),"")</f>
        <v>0.47</v>
      </c>
      <c r="T61" s="298" t="str">
        <f>IF(N61=1,MEDIAN(M61:M62),"")</f>
        <v/>
      </c>
      <c r="U61" s="298" t="str">
        <f>IF(N61=2,MEDIAN((SUM(M61,K62))/2),"")</f>
        <v/>
      </c>
      <c r="V61" s="298" t="str">
        <f>IF(N61=3,MEDIAN(K61:K62),"")</f>
        <v/>
      </c>
      <c r="W61" s="299">
        <f>SUM(O61:R63)</f>
        <v>0.47</v>
      </c>
      <c r="X61" s="299">
        <f>SUM(S61:V63)</f>
        <v>0.47</v>
      </c>
      <c r="Y61" s="301">
        <f>STDEV(F61:F63)</f>
        <v>0</v>
      </c>
      <c r="Z61" s="299">
        <f>Y61/W61</f>
        <v>0</v>
      </c>
      <c r="AA61" s="301"/>
      <c r="AB61" s="291"/>
      <c r="AC61" s="114"/>
      <c r="AD61" s="114"/>
      <c r="AE61" s="115"/>
      <c r="AF61" s="115"/>
      <c r="AG61" s="115"/>
      <c r="AH61" s="115"/>
      <c r="AI61" s="115"/>
      <c r="AJ61" s="115"/>
    </row>
    <row r="62" spans="1:36" s="112" customFormat="1" ht="25.5" customHeight="1">
      <c r="A62" s="314"/>
      <c r="B62" s="506"/>
      <c r="C62" s="316"/>
      <c r="D62" s="317"/>
      <c r="E62" s="168" t="s">
        <v>722</v>
      </c>
      <c r="F62" s="132">
        <v>0.47</v>
      </c>
      <c r="G62" s="199">
        <f>ROUNDUP(AVERAGE(F61:F63),2)</f>
        <v>0.47</v>
      </c>
      <c r="H62" s="134">
        <f t="shared" si="11"/>
        <v>0</v>
      </c>
      <c r="I62" s="135">
        <f t="shared" si="8"/>
        <v>0</v>
      </c>
      <c r="J62" s="135">
        <f>SMALL(I61:I63,2)</f>
        <v>0</v>
      </c>
      <c r="K62" s="201">
        <f>IF(J62=I61,F61,IF(J62=I62,F62,IF(J62=I63,F63)))</f>
        <v>0.47</v>
      </c>
      <c r="L62" s="201">
        <f t="shared" si="9"/>
        <v>0.47</v>
      </c>
      <c r="M62" s="201">
        <f t="shared" si="10"/>
        <v>0.47</v>
      </c>
      <c r="N62" s="318"/>
      <c r="O62" s="298"/>
      <c r="P62" s="298"/>
      <c r="Q62" s="298"/>
      <c r="R62" s="298"/>
      <c r="S62" s="298"/>
      <c r="T62" s="298"/>
      <c r="U62" s="298"/>
      <c r="V62" s="298"/>
      <c r="W62" s="300"/>
      <c r="X62" s="300"/>
      <c r="Y62" s="301"/>
      <c r="Z62" s="300"/>
      <c r="AA62" s="301"/>
      <c r="AB62" s="292"/>
      <c r="AC62" s="114"/>
      <c r="AD62" s="114"/>
      <c r="AE62" s="115"/>
      <c r="AF62" s="115"/>
      <c r="AG62" s="115"/>
      <c r="AH62" s="115"/>
      <c r="AI62" s="115"/>
      <c r="AJ62" s="115"/>
    </row>
    <row r="63" spans="1:36" s="112" customFormat="1" ht="25.5" customHeight="1" thickBot="1">
      <c r="A63" s="314"/>
      <c r="B63" s="507"/>
      <c r="C63" s="316"/>
      <c r="D63" s="317"/>
      <c r="E63" s="168" t="s">
        <v>722</v>
      </c>
      <c r="F63" s="132">
        <v>0.47</v>
      </c>
      <c r="G63" s="199">
        <f>ROUNDUP(AVERAGE(F61:F63),2)</f>
        <v>0.47</v>
      </c>
      <c r="H63" s="134">
        <f t="shared" si="11"/>
        <v>0</v>
      </c>
      <c r="I63" s="135">
        <f t="shared" si="8"/>
        <v>0</v>
      </c>
      <c r="J63" s="135">
        <f>SMALL(I61:I63,3)</f>
        <v>0</v>
      </c>
      <c r="K63" s="201">
        <f>IF(J63=I61,F61,IF(J63=I62,F62,IF(J63=I63,F63)))</f>
        <v>0.47</v>
      </c>
      <c r="L63" s="201">
        <f t="shared" si="9"/>
        <v>0.47</v>
      </c>
      <c r="M63" s="201">
        <f t="shared" si="10"/>
        <v>0.47</v>
      </c>
      <c r="N63" s="318"/>
      <c r="O63" s="298"/>
      <c r="P63" s="298"/>
      <c r="Q63" s="298"/>
      <c r="R63" s="298"/>
      <c r="S63" s="298"/>
      <c r="T63" s="298"/>
      <c r="U63" s="298"/>
      <c r="V63" s="298"/>
      <c r="W63" s="300"/>
      <c r="X63" s="300"/>
      <c r="Y63" s="301"/>
      <c r="Z63" s="300"/>
      <c r="AA63" s="301"/>
      <c r="AB63" s="292"/>
      <c r="AC63" s="114"/>
      <c r="AD63" s="114"/>
      <c r="AE63" s="115"/>
      <c r="AF63" s="115"/>
      <c r="AG63" s="115"/>
      <c r="AH63" s="115"/>
      <c r="AI63" s="115"/>
      <c r="AJ63" s="115"/>
    </row>
    <row r="64" spans="1:36" s="120" customFormat="1" ht="25.5" customHeight="1">
      <c r="A64" s="319">
        <v>6</v>
      </c>
      <c r="B64" s="511" t="s">
        <v>255</v>
      </c>
      <c r="C64" s="310" t="s">
        <v>471</v>
      </c>
      <c r="D64" s="310">
        <v>1200</v>
      </c>
      <c r="E64" s="167" t="s">
        <v>723</v>
      </c>
      <c r="F64" s="204">
        <v>0.94</v>
      </c>
      <c r="G64" s="208">
        <f>ROUNDUP(AVERAGE(F64:F66),2)</f>
        <v>0.94</v>
      </c>
      <c r="H64" s="116">
        <f t="shared" si="11"/>
        <v>0</v>
      </c>
      <c r="I64" s="136">
        <f t="shared" si="8"/>
        <v>0</v>
      </c>
      <c r="J64" s="136">
        <f>SMALL(I64:I66,1)</f>
        <v>0</v>
      </c>
      <c r="K64" s="206">
        <f>IF(J64=I64,F64,IF(J64=I65,F65,IF(J64=I66,F66)))</f>
        <v>0.94</v>
      </c>
      <c r="L64" s="206">
        <f t="shared" si="9"/>
        <v>0.94</v>
      </c>
      <c r="M64" s="206">
        <f t="shared" si="10"/>
        <v>0.94</v>
      </c>
      <c r="N64" s="312">
        <f>COUNTIF(L64:L66,"FORA")</f>
        <v>0</v>
      </c>
      <c r="O64" s="293">
        <f>IF(N64=0,AVERAGE(K64:K66),"")</f>
        <v>0.94</v>
      </c>
      <c r="P64" s="293" t="str">
        <f>IF(N64=1,AVERAGE(M64:M65),"")</f>
        <v/>
      </c>
      <c r="Q64" s="293" t="str">
        <f>IF(N64=2,(SUM(M64,K65))/2,"")</f>
        <v/>
      </c>
      <c r="R64" s="293" t="str">
        <f>IF(N64=3,AVERAGE(K64:K65),"")</f>
        <v/>
      </c>
      <c r="S64" s="293">
        <f>IF(N64=0,MEDIAN(M64:M66),"")</f>
        <v>0.94</v>
      </c>
      <c r="T64" s="293" t="str">
        <f>IF(N64=1,MEDIAN(M64:M65),"")</f>
        <v/>
      </c>
      <c r="U64" s="293" t="str">
        <f>IF(N64=2,MEDIAN((SUM(M64,K65))/2),"")</f>
        <v/>
      </c>
      <c r="V64" s="293" t="str">
        <f>IF(N64=3,MEDIAN(K64:K65),"")</f>
        <v/>
      </c>
      <c r="W64" s="295">
        <f>SUM(O64:R66)</f>
        <v>0.94</v>
      </c>
      <c r="X64" s="295">
        <f>SUM(S64:V66)</f>
        <v>0.94</v>
      </c>
      <c r="Y64" s="303">
        <f>STDEV(F64:F66)</f>
        <v>0</v>
      </c>
      <c r="Z64" s="295">
        <f>Y64/W64</f>
        <v>0</v>
      </c>
      <c r="AA64" s="303"/>
      <c r="AB64" s="291"/>
      <c r="AC64" s="114"/>
      <c r="AD64" s="114"/>
      <c r="AE64" s="118"/>
      <c r="AF64" s="114"/>
      <c r="AG64" s="118"/>
      <c r="AH64" s="119"/>
    </row>
    <row r="65" spans="1:36" s="120" customFormat="1" ht="25.5" customHeight="1">
      <c r="A65" s="319"/>
      <c r="B65" s="514"/>
      <c r="C65" s="310"/>
      <c r="D65" s="310"/>
      <c r="E65" s="167" t="s">
        <v>723</v>
      </c>
      <c r="F65" s="204">
        <v>0.94</v>
      </c>
      <c r="G65" s="204">
        <f>ROUNDUP(AVERAGE(F64:F66),2)</f>
        <v>0.94</v>
      </c>
      <c r="H65" s="116">
        <f t="shared" si="11"/>
        <v>0</v>
      </c>
      <c r="I65" s="136">
        <f t="shared" si="8"/>
        <v>0</v>
      </c>
      <c r="J65" s="136">
        <f>SMALL(I64:I66,2)</f>
        <v>0</v>
      </c>
      <c r="K65" s="206">
        <f>IF(J65=I64,F64,IF(J65=I65,F65,IF(J65=I66,F66)))</f>
        <v>0.94</v>
      </c>
      <c r="L65" s="206">
        <f t="shared" si="9"/>
        <v>0.94</v>
      </c>
      <c r="M65" s="206">
        <f t="shared" si="10"/>
        <v>0.94</v>
      </c>
      <c r="N65" s="312"/>
      <c r="O65" s="293"/>
      <c r="P65" s="293"/>
      <c r="Q65" s="293"/>
      <c r="R65" s="293"/>
      <c r="S65" s="293"/>
      <c r="T65" s="293"/>
      <c r="U65" s="293"/>
      <c r="V65" s="293"/>
      <c r="W65" s="296"/>
      <c r="X65" s="296"/>
      <c r="Y65" s="303"/>
      <c r="Z65" s="296"/>
      <c r="AA65" s="303"/>
      <c r="AB65" s="292"/>
      <c r="AC65" s="114"/>
      <c r="AD65" s="114"/>
      <c r="AE65" s="118"/>
      <c r="AF65" s="114"/>
      <c r="AG65" s="118"/>
      <c r="AH65" s="119"/>
    </row>
    <row r="66" spans="1:36" s="120" customFormat="1" ht="25.5" customHeight="1" thickBot="1">
      <c r="A66" s="319"/>
      <c r="B66" s="515"/>
      <c r="C66" s="310"/>
      <c r="D66" s="310"/>
      <c r="E66" s="167" t="s">
        <v>723</v>
      </c>
      <c r="F66" s="204">
        <v>0.94</v>
      </c>
      <c r="G66" s="204">
        <f>ROUNDUP(AVERAGE(F64:F66),2)</f>
        <v>0.94</v>
      </c>
      <c r="H66" s="116">
        <f t="shared" si="11"/>
        <v>0</v>
      </c>
      <c r="I66" s="136">
        <f t="shared" si="8"/>
        <v>0</v>
      </c>
      <c r="J66" s="136">
        <f>SMALL(I64:I66,3)</f>
        <v>0</v>
      </c>
      <c r="K66" s="206">
        <f>IF(J66=I64,F64,IF(J66=I65,F65,IF(J66=I66,F66)))</f>
        <v>0.94</v>
      </c>
      <c r="L66" s="206">
        <f t="shared" si="9"/>
        <v>0.94</v>
      </c>
      <c r="M66" s="206">
        <f t="shared" si="10"/>
        <v>0.94</v>
      </c>
      <c r="N66" s="312"/>
      <c r="O66" s="293"/>
      <c r="P66" s="293"/>
      <c r="Q66" s="293"/>
      <c r="R66" s="293"/>
      <c r="S66" s="293"/>
      <c r="T66" s="293"/>
      <c r="U66" s="293"/>
      <c r="V66" s="293"/>
      <c r="W66" s="296"/>
      <c r="X66" s="296"/>
      <c r="Y66" s="303"/>
      <c r="Z66" s="296"/>
      <c r="AA66" s="303"/>
      <c r="AB66" s="292"/>
      <c r="AC66" s="114"/>
      <c r="AD66" s="114"/>
      <c r="AE66" s="118"/>
      <c r="AF66" s="114"/>
      <c r="AG66" s="118"/>
      <c r="AH66" s="119"/>
    </row>
    <row r="67" spans="1:36" s="112" customFormat="1" ht="25.5" customHeight="1">
      <c r="A67" s="314">
        <v>7</v>
      </c>
      <c r="B67" s="505" t="s">
        <v>256</v>
      </c>
      <c r="C67" s="316" t="s">
        <v>471</v>
      </c>
      <c r="D67" s="317">
        <v>1200</v>
      </c>
      <c r="E67" s="168" t="s">
        <v>724</v>
      </c>
      <c r="F67" s="132">
        <v>1.43</v>
      </c>
      <c r="G67" s="203">
        <f>ROUNDUP(AVERAGE(F67:F69),2)</f>
        <v>1.43</v>
      </c>
      <c r="H67" s="134">
        <f t="shared" si="11"/>
        <v>0</v>
      </c>
      <c r="I67" s="199">
        <f t="shared" si="8"/>
        <v>0</v>
      </c>
      <c r="J67" s="135">
        <f>SMALL(I67:I69,1)</f>
        <v>0</v>
      </c>
      <c r="K67" s="201">
        <f>IF(J67=I67,F67,IF(J67=I68,F68,IF(J67=I69,F69)))</f>
        <v>1.43</v>
      </c>
      <c r="L67" s="201">
        <f t="shared" si="9"/>
        <v>1.43</v>
      </c>
      <c r="M67" s="201">
        <f t="shared" si="10"/>
        <v>1.43</v>
      </c>
      <c r="N67" s="318">
        <f>COUNTIF(L67:L69,"FORA")</f>
        <v>0</v>
      </c>
      <c r="O67" s="298">
        <f>IF(N67=0,AVERAGE(K67:K69),"")</f>
        <v>1.43</v>
      </c>
      <c r="P67" s="298" t="str">
        <f>IF(N67=1,AVERAGE(M67:M68),"")</f>
        <v/>
      </c>
      <c r="Q67" s="298" t="str">
        <f>IF(N67=2,(SUM(M67,K68))/2,"")</f>
        <v/>
      </c>
      <c r="R67" s="298" t="str">
        <f>IF(N67=3,AVERAGE(K67:K68),"")</f>
        <v/>
      </c>
      <c r="S67" s="298">
        <f>IF(N67=0,MEDIAN(M67:M69),"")</f>
        <v>1.43</v>
      </c>
      <c r="T67" s="298" t="str">
        <f>IF(N67=1,MEDIAN(M67:M68),"")</f>
        <v/>
      </c>
      <c r="U67" s="298" t="str">
        <f>IF(N67=2,MEDIAN((SUM(M67,K68))/2),"")</f>
        <v/>
      </c>
      <c r="V67" s="298" t="str">
        <f>IF(N67=3,MEDIAN(K67:K68),"")</f>
        <v/>
      </c>
      <c r="W67" s="299">
        <f>SUM(O67:R69)</f>
        <v>1.43</v>
      </c>
      <c r="X67" s="299">
        <f>SUM(S67:V69)</f>
        <v>1.43</v>
      </c>
      <c r="Y67" s="301">
        <f>STDEV(F67:F69)</f>
        <v>0</v>
      </c>
      <c r="Z67" s="299">
        <f>Y67/W67</f>
        <v>0</v>
      </c>
      <c r="AA67" s="301"/>
      <c r="AB67" s="291"/>
      <c r="AC67" s="114"/>
      <c r="AD67" s="114"/>
      <c r="AE67" s="115"/>
      <c r="AF67" s="115"/>
      <c r="AG67" s="115"/>
      <c r="AH67" s="115"/>
      <c r="AI67" s="115"/>
      <c r="AJ67" s="115"/>
    </row>
    <row r="68" spans="1:36" s="112" customFormat="1" ht="25.5" customHeight="1">
      <c r="A68" s="314"/>
      <c r="B68" s="506"/>
      <c r="C68" s="316"/>
      <c r="D68" s="317"/>
      <c r="E68" s="168" t="s">
        <v>724</v>
      </c>
      <c r="F68" s="132">
        <v>1.43</v>
      </c>
      <c r="G68" s="199">
        <f>ROUNDUP(AVERAGE(F67:F69),2)</f>
        <v>1.43</v>
      </c>
      <c r="H68" s="134">
        <f t="shared" si="11"/>
        <v>0</v>
      </c>
      <c r="I68" s="135">
        <f t="shared" si="8"/>
        <v>0</v>
      </c>
      <c r="J68" s="135">
        <f>SMALL(I67:I69,2)</f>
        <v>0</v>
      </c>
      <c r="K68" s="201">
        <f>IF(J68=I67,F67,IF(J68=I68,F68,IF(J68=I69,F69)))</f>
        <v>1.43</v>
      </c>
      <c r="L68" s="201">
        <f t="shared" si="9"/>
        <v>1.43</v>
      </c>
      <c r="M68" s="201">
        <f t="shared" si="10"/>
        <v>1.43</v>
      </c>
      <c r="N68" s="318"/>
      <c r="O68" s="298"/>
      <c r="P68" s="298"/>
      <c r="Q68" s="298"/>
      <c r="R68" s="298"/>
      <c r="S68" s="298"/>
      <c r="T68" s="298"/>
      <c r="U68" s="298"/>
      <c r="V68" s="298"/>
      <c r="W68" s="300"/>
      <c r="X68" s="300"/>
      <c r="Y68" s="301"/>
      <c r="Z68" s="300"/>
      <c r="AA68" s="301"/>
      <c r="AB68" s="292"/>
      <c r="AC68" s="114"/>
      <c r="AD68" s="114"/>
      <c r="AE68" s="115"/>
      <c r="AF68" s="115"/>
      <c r="AG68" s="115"/>
      <c r="AH68" s="115"/>
      <c r="AI68" s="115"/>
      <c r="AJ68" s="115"/>
    </row>
    <row r="69" spans="1:36" s="112" customFormat="1" ht="25.5" customHeight="1" thickBot="1">
      <c r="A69" s="314"/>
      <c r="B69" s="507"/>
      <c r="C69" s="316"/>
      <c r="D69" s="317"/>
      <c r="E69" s="168" t="s">
        <v>724</v>
      </c>
      <c r="F69" s="132">
        <v>1.43</v>
      </c>
      <c r="G69" s="199">
        <f>ROUNDUP(AVERAGE(F67:F69),2)</f>
        <v>1.43</v>
      </c>
      <c r="H69" s="134">
        <f t="shared" si="11"/>
        <v>0</v>
      </c>
      <c r="I69" s="135">
        <f t="shared" si="8"/>
        <v>0</v>
      </c>
      <c r="J69" s="135">
        <f>SMALL(I67:I69,3)</f>
        <v>0</v>
      </c>
      <c r="K69" s="201">
        <f>IF(J69=I67,F67,IF(J69=I68,F68,IF(J69=I69,F69)))</f>
        <v>1.43</v>
      </c>
      <c r="L69" s="201">
        <f t="shared" si="9"/>
        <v>1.43</v>
      </c>
      <c r="M69" s="201">
        <f t="shared" si="10"/>
        <v>1.43</v>
      </c>
      <c r="N69" s="318"/>
      <c r="O69" s="298"/>
      <c r="P69" s="298"/>
      <c r="Q69" s="298"/>
      <c r="R69" s="298"/>
      <c r="S69" s="298"/>
      <c r="T69" s="298"/>
      <c r="U69" s="298"/>
      <c r="V69" s="298"/>
      <c r="W69" s="300"/>
      <c r="X69" s="300"/>
      <c r="Y69" s="301"/>
      <c r="Z69" s="300"/>
      <c r="AA69" s="301"/>
      <c r="AB69" s="292"/>
      <c r="AC69" s="114"/>
      <c r="AD69" s="114"/>
      <c r="AE69" s="115"/>
      <c r="AF69" s="115"/>
      <c r="AG69" s="115"/>
      <c r="AH69" s="115"/>
      <c r="AI69" s="115"/>
      <c r="AJ69" s="115"/>
    </row>
    <row r="70" spans="1:36" s="120" customFormat="1" ht="25.5" customHeight="1">
      <c r="A70" s="319">
        <v>8</v>
      </c>
      <c r="B70" s="511" t="s">
        <v>257</v>
      </c>
      <c r="C70" s="310" t="s">
        <v>2</v>
      </c>
      <c r="D70" s="310">
        <v>150</v>
      </c>
      <c r="E70" s="167" t="s">
        <v>725</v>
      </c>
      <c r="F70" s="204">
        <v>22</v>
      </c>
      <c r="G70" s="208">
        <f>ROUNDUP(AVERAGE(F70:F72),2)</f>
        <v>22</v>
      </c>
      <c r="H70" s="116">
        <f t="shared" si="11"/>
        <v>0</v>
      </c>
      <c r="I70" s="136">
        <f t="shared" si="8"/>
        <v>0</v>
      </c>
      <c r="J70" s="136">
        <f>SMALL(I70:I72,1)</f>
        <v>0</v>
      </c>
      <c r="K70" s="206">
        <f>IF(J70=I70,F70,IF(J70=I71,F71,IF(J70=I72,F72)))</f>
        <v>22</v>
      </c>
      <c r="L70" s="206">
        <f t="shared" si="9"/>
        <v>22</v>
      </c>
      <c r="M70" s="206">
        <f t="shared" si="10"/>
        <v>22</v>
      </c>
      <c r="N70" s="312">
        <f>COUNTIF(L70:L72,"FORA")</f>
        <v>0</v>
      </c>
      <c r="O70" s="293">
        <f>IF(N70=0,AVERAGE(K70:K72),"")</f>
        <v>22</v>
      </c>
      <c r="P70" s="293" t="str">
        <f>IF(N70=1,AVERAGE(M70:M71),"")</f>
        <v/>
      </c>
      <c r="Q70" s="293" t="str">
        <f>IF(N70=2,(SUM(M70,K71))/2,"")</f>
        <v/>
      </c>
      <c r="R70" s="293" t="str">
        <f>IF(N70=3,AVERAGE(K70:K71),"")</f>
        <v/>
      </c>
      <c r="S70" s="293">
        <f>IF(N70=0,MEDIAN(M70:M72),"")</f>
        <v>22</v>
      </c>
      <c r="T70" s="293" t="str">
        <f>IF(N70=1,MEDIAN(M70:M71),"")</f>
        <v/>
      </c>
      <c r="U70" s="293" t="str">
        <f>IF(N70=2,MEDIAN((SUM(M70,K71))/2),"")</f>
        <v/>
      </c>
      <c r="V70" s="293" t="str">
        <f>IF(N70=3,MEDIAN(K70:K71),"")</f>
        <v/>
      </c>
      <c r="W70" s="295">
        <f>SUM(O70:R72)</f>
        <v>22</v>
      </c>
      <c r="X70" s="295">
        <f>SUM(S70:V72)</f>
        <v>22</v>
      </c>
      <c r="Y70" s="303">
        <f>STDEV(F70:F72)</f>
        <v>0</v>
      </c>
      <c r="Z70" s="295">
        <f>Y70/W70</f>
        <v>0</v>
      </c>
      <c r="AA70" s="303"/>
      <c r="AB70" s="291"/>
      <c r="AC70" s="114"/>
      <c r="AD70" s="114"/>
      <c r="AE70" s="118"/>
      <c r="AF70" s="114"/>
      <c r="AG70" s="118"/>
      <c r="AH70" s="119"/>
    </row>
    <row r="71" spans="1:36" s="120" customFormat="1" ht="25.5" customHeight="1">
      <c r="A71" s="319"/>
      <c r="B71" s="514"/>
      <c r="C71" s="310"/>
      <c r="D71" s="310"/>
      <c r="E71" s="167" t="s">
        <v>725</v>
      </c>
      <c r="F71" s="204">
        <v>22</v>
      </c>
      <c r="G71" s="204">
        <f>ROUNDUP(AVERAGE(F70:F72),2)</f>
        <v>22</v>
      </c>
      <c r="H71" s="116">
        <f t="shared" si="11"/>
        <v>0</v>
      </c>
      <c r="I71" s="136">
        <f t="shared" si="8"/>
        <v>0</v>
      </c>
      <c r="J71" s="136">
        <f>SMALL(I70:I72,2)</f>
        <v>0</v>
      </c>
      <c r="K71" s="206">
        <f>IF(J71=I70,F70,IF(J71=I71,F71,IF(J71=I72,F72)))</f>
        <v>22</v>
      </c>
      <c r="L71" s="206">
        <f t="shared" si="9"/>
        <v>22</v>
      </c>
      <c r="M71" s="206">
        <f t="shared" si="10"/>
        <v>22</v>
      </c>
      <c r="N71" s="312"/>
      <c r="O71" s="293"/>
      <c r="P71" s="293"/>
      <c r="Q71" s="293"/>
      <c r="R71" s="293"/>
      <c r="S71" s="293"/>
      <c r="T71" s="293"/>
      <c r="U71" s="293"/>
      <c r="V71" s="293"/>
      <c r="W71" s="296"/>
      <c r="X71" s="296"/>
      <c r="Y71" s="303"/>
      <c r="Z71" s="296"/>
      <c r="AA71" s="303"/>
      <c r="AB71" s="292"/>
      <c r="AC71" s="114"/>
      <c r="AD71" s="114"/>
      <c r="AE71" s="118"/>
      <c r="AF71" s="114"/>
      <c r="AG71" s="118"/>
      <c r="AH71" s="119"/>
    </row>
    <row r="72" spans="1:36" s="120" customFormat="1" ht="25.5" customHeight="1" thickBot="1">
      <c r="A72" s="319"/>
      <c r="B72" s="515"/>
      <c r="C72" s="310"/>
      <c r="D72" s="310"/>
      <c r="E72" s="167" t="s">
        <v>725</v>
      </c>
      <c r="F72" s="204">
        <v>22</v>
      </c>
      <c r="G72" s="204">
        <f>ROUNDUP(AVERAGE(F70:F72),2)</f>
        <v>22</v>
      </c>
      <c r="H72" s="116">
        <f t="shared" si="11"/>
        <v>0</v>
      </c>
      <c r="I72" s="136">
        <f t="shared" si="8"/>
        <v>0</v>
      </c>
      <c r="J72" s="136">
        <f>SMALL(I70:I72,3)</f>
        <v>0</v>
      </c>
      <c r="K72" s="206">
        <f>IF(J72=I70,F70,IF(J72=I71,F71,IF(J72=I72,F72)))</f>
        <v>22</v>
      </c>
      <c r="L72" s="206">
        <f t="shared" si="9"/>
        <v>22</v>
      </c>
      <c r="M72" s="206">
        <f t="shared" si="10"/>
        <v>22</v>
      </c>
      <c r="N72" s="312"/>
      <c r="O72" s="293"/>
      <c r="P72" s="293"/>
      <c r="Q72" s="293"/>
      <c r="R72" s="293"/>
      <c r="S72" s="293"/>
      <c r="T72" s="293"/>
      <c r="U72" s="293"/>
      <c r="V72" s="293"/>
      <c r="W72" s="296"/>
      <c r="X72" s="296"/>
      <c r="Y72" s="303"/>
      <c r="Z72" s="296"/>
      <c r="AA72" s="303"/>
      <c r="AB72" s="292"/>
      <c r="AC72" s="114"/>
      <c r="AD72" s="114"/>
      <c r="AE72" s="118"/>
      <c r="AF72" s="114"/>
      <c r="AG72" s="118"/>
      <c r="AH72" s="119"/>
    </row>
    <row r="73" spans="1:36" s="112" customFormat="1" ht="25.5" customHeight="1">
      <c r="A73" s="314">
        <v>9</v>
      </c>
      <c r="B73" s="505" t="s">
        <v>258</v>
      </c>
      <c r="C73" s="316" t="s">
        <v>472</v>
      </c>
      <c r="D73" s="317">
        <v>20</v>
      </c>
      <c r="E73" s="168" t="s">
        <v>726</v>
      </c>
      <c r="F73" s="132">
        <v>130</v>
      </c>
      <c r="G73" s="203">
        <f>ROUNDUP(AVERAGE(F73:F75),2)</f>
        <v>130</v>
      </c>
      <c r="H73" s="134">
        <f t="shared" si="11"/>
        <v>0</v>
      </c>
      <c r="I73" s="199">
        <f t="shared" si="8"/>
        <v>0</v>
      </c>
      <c r="J73" s="135">
        <f>SMALL(I73:I75,1)</f>
        <v>0</v>
      </c>
      <c r="K73" s="201">
        <f>IF(J73=I73,F73,IF(J73=I74,F74,IF(J73=I75,F75)))</f>
        <v>130</v>
      </c>
      <c r="L73" s="201">
        <f t="shared" si="9"/>
        <v>130</v>
      </c>
      <c r="M73" s="201">
        <f t="shared" si="10"/>
        <v>130</v>
      </c>
      <c r="N73" s="318">
        <f>COUNTIF(L73:L75,"FORA")</f>
        <v>0</v>
      </c>
      <c r="O73" s="298">
        <f>IF(N73=0,AVERAGE(K73:K75),"")</f>
        <v>130</v>
      </c>
      <c r="P73" s="298" t="str">
        <f>IF(N73=1,AVERAGE(M73:M74),"")</f>
        <v/>
      </c>
      <c r="Q73" s="298" t="str">
        <f>IF(N73=2,(SUM(M73,K74))/2,"")</f>
        <v/>
      </c>
      <c r="R73" s="298" t="str">
        <f>IF(N73=3,AVERAGE(K73:K74),"")</f>
        <v/>
      </c>
      <c r="S73" s="298">
        <f>IF(N73=0,MEDIAN(M73:M75),"")</f>
        <v>130</v>
      </c>
      <c r="T73" s="298" t="str">
        <f>IF(N73=1,MEDIAN(M73:M74),"")</f>
        <v/>
      </c>
      <c r="U73" s="298" t="str">
        <f>IF(N73=2,MEDIAN((SUM(M73,K74))/2),"")</f>
        <v/>
      </c>
      <c r="V73" s="298" t="str">
        <f>IF(N73=3,MEDIAN(K73:K74),"")</f>
        <v/>
      </c>
      <c r="W73" s="299">
        <f>SUM(O73:R75)</f>
        <v>130</v>
      </c>
      <c r="X73" s="299">
        <f>SUM(S73:V75)</f>
        <v>130</v>
      </c>
      <c r="Y73" s="301">
        <f>STDEV(F73:F75)</f>
        <v>0</v>
      </c>
      <c r="Z73" s="299">
        <f>Y73/W73</f>
        <v>0</v>
      </c>
      <c r="AA73" s="301"/>
      <c r="AB73" s="291"/>
      <c r="AC73" s="114"/>
      <c r="AD73" s="114"/>
      <c r="AE73" s="115"/>
      <c r="AF73" s="115"/>
      <c r="AG73" s="115"/>
      <c r="AH73" s="115"/>
      <c r="AI73" s="115"/>
      <c r="AJ73" s="115"/>
    </row>
    <row r="74" spans="1:36" s="112" customFormat="1" ht="25.5" customHeight="1">
      <c r="A74" s="314"/>
      <c r="B74" s="506"/>
      <c r="C74" s="316"/>
      <c r="D74" s="317"/>
      <c r="E74" s="168" t="s">
        <v>726</v>
      </c>
      <c r="F74" s="132">
        <v>130</v>
      </c>
      <c r="G74" s="199">
        <f>ROUNDUP(AVERAGE(F73:F75),2)</f>
        <v>130</v>
      </c>
      <c r="H74" s="134">
        <f t="shared" si="11"/>
        <v>0</v>
      </c>
      <c r="I74" s="135">
        <f t="shared" si="8"/>
        <v>0</v>
      </c>
      <c r="J74" s="135">
        <f>SMALL(I73:I75,2)</f>
        <v>0</v>
      </c>
      <c r="K74" s="201">
        <f>IF(J74=I73,F73,IF(J74=I74,F74,IF(J74=I75,F75)))</f>
        <v>130</v>
      </c>
      <c r="L74" s="201">
        <f t="shared" si="9"/>
        <v>130</v>
      </c>
      <c r="M74" s="201">
        <f t="shared" si="10"/>
        <v>130</v>
      </c>
      <c r="N74" s="318"/>
      <c r="O74" s="298"/>
      <c r="P74" s="298"/>
      <c r="Q74" s="298"/>
      <c r="R74" s="298"/>
      <c r="S74" s="298"/>
      <c r="T74" s="298"/>
      <c r="U74" s="298"/>
      <c r="V74" s="298"/>
      <c r="W74" s="300"/>
      <c r="X74" s="300"/>
      <c r="Y74" s="301"/>
      <c r="Z74" s="300"/>
      <c r="AA74" s="301"/>
      <c r="AB74" s="292"/>
      <c r="AC74" s="114"/>
      <c r="AD74" s="114"/>
      <c r="AE74" s="115"/>
      <c r="AF74" s="115"/>
      <c r="AG74" s="115"/>
      <c r="AH74" s="115"/>
      <c r="AI74" s="115"/>
      <c r="AJ74" s="115"/>
    </row>
    <row r="75" spans="1:36" s="112" customFormat="1" ht="25.5" customHeight="1" thickBot="1">
      <c r="A75" s="314"/>
      <c r="B75" s="507"/>
      <c r="C75" s="316"/>
      <c r="D75" s="317"/>
      <c r="E75" s="168" t="s">
        <v>726</v>
      </c>
      <c r="F75" s="132">
        <v>130</v>
      </c>
      <c r="G75" s="199">
        <f>ROUNDUP(AVERAGE(F73:F75),2)</f>
        <v>130</v>
      </c>
      <c r="H75" s="134">
        <f t="shared" si="11"/>
        <v>0</v>
      </c>
      <c r="I75" s="135">
        <f t="shared" si="8"/>
        <v>0</v>
      </c>
      <c r="J75" s="135">
        <f>SMALL(I73:I75,3)</f>
        <v>0</v>
      </c>
      <c r="K75" s="201">
        <f>IF(J75=I73,F73,IF(J75=I74,F74,IF(J75=I75,F75)))</f>
        <v>130</v>
      </c>
      <c r="L75" s="201">
        <f t="shared" si="9"/>
        <v>130</v>
      </c>
      <c r="M75" s="201">
        <f t="shared" si="10"/>
        <v>130</v>
      </c>
      <c r="N75" s="318"/>
      <c r="O75" s="298"/>
      <c r="P75" s="298"/>
      <c r="Q75" s="298"/>
      <c r="R75" s="298"/>
      <c r="S75" s="298"/>
      <c r="T75" s="298"/>
      <c r="U75" s="298"/>
      <c r="V75" s="298"/>
      <c r="W75" s="300"/>
      <c r="X75" s="300"/>
      <c r="Y75" s="301"/>
      <c r="Z75" s="300"/>
      <c r="AA75" s="301"/>
      <c r="AB75" s="292"/>
      <c r="AC75" s="114"/>
      <c r="AD75" s="114"/>
      <c r="AE75" s="115"/>
      <c r="AF75" s="115"/>
      <c r="AG75" s="115"/>
      <c r="AH75" s="115"/>
      <c r="AI75" s="115"/>
      <c r="AJ75" s="115"/>
    </row>
    <row r="76" spans="1:36" s="120" customFormat="1" ht="25.5" customHeight="1">
      <c r="A76" s="319">
        <v>10</v>
      </c>
      <c r="B76" s="511" t="s">
        <v>259</v>
      </c>
      <c r="C76" s="310" t="s">
        <v>472</v>
      </c>
      <c r="D76" s="310">
        <v>20</v>
      </c>
      <c r="E76" s="167" t="s">
        <v>727</v>
      </c>
      <c r="F76" s="204">
        <v>142.38</v>
      </c>
      <c r="G76" s="208">
        <f>ROUNDUP(AVERAGE(F76:F78),2)</f>
        <v>142.38</v>
      </c>
      <c r="H76" s="116">
        <f t="shared" si="11"/>
        <v>0</v>
      </c>
      <c r="I76" s="136">
        <f t="shared" si="8"/>
        <v>0</v>
      </c>
      <c r="J76" s="136">
        <f>SMALL(I76:I78,1)</f>
        <v>0</v>
      </c>
      <c r="K76" s="206">
        <f>IF(J76=I76,F76,IF(J76=I77,F77,IF(J76=I78,F78)))</f>
        <v>142.38</v>
      </c>
      <c r="L76" s="206">
        <f t="shared" si="9"/>
        <v>142.38</v>
      </c>
      <c r="M76" s="206">
        <f t="shared" si="10"/>
        <v>142.38</v>
      </c>
      <c r="N76" s="312">
        <f>COUNTIF(L76:L78,"FORA")</f>
        <v>0</v>
      </c>
      <c r="O76" s="293">
        <f>IF(N76=0,AVERAGE(K76:K78),"")</f>
        <v>142.38</v>
      </c>
      <c r="P76" s="293" t="str">
        <f>IF(N76=1,AVERAGE(M76:M77),"")</f>
        <v/>
      </c>
      <c r="Q76" s="293" t="str">
        <f>IF(N76=2,(SUM(M76,K77))/2,"")</f>
        <v/>
      </c>
      <c r="R76" s="293" t="str">
        <f>IF(N76=3,AVERAGE(K76:K77),"")</f>
        <v/>
      </c>
      <c r="S76" s="293">
        <f>IF(N76=0,MEDIAN(M76:M78),"")</f>
        <v>142.38</v>
      </c>
      <c r="T76" s="293" t="str">
        <f>IF(N76=1,MEDIAN(M76:M77),"")</f>
        <v/>
      </c>
      <c r="U76" s="293" t="str">
        <f>IF(N76=2,MEDIAN((SUM(M76,K77))/2),"")</f>
        <v/>
      </c>
      <c r="V76" s="293" t="str">
        <f>IF(N76=3,MEDIAN(K76:K77),"")</f>
        <v/>
      </c>
      <c r="W76" s="295">
        <f>SUM(O76:R78)</f>
        <v>142.38</v>
      </c>
      <c r="X76" s="295">
        <f>SUM(S76:V78)</f>
        <v>142.38</v>
      </c>
      <c r="Y76" s="303">
        <f>STDEV(F76:F78)</f>
        <v>0</v>
      </c>
      <c r="Z76" s="295">
        <f>Y76/W76</f>
        <v>0</v>
      </c>
      <c r="AA76" s="303"/>
      <c r="AB76" s="291"/>
      <c r="AC76" s="114"/>
      <c r="AD76" s="114"/>
      <c r="AE76" s="118"/>
      <c r="AF76" s="114"/>
      <c r="AG76" s="118"/>
      <c r="AH76" s="119"/>
    </row>
    <row r="77" spans="1:36" s="120" customFormat="1" ht="25.5" customHeight="1">
      <c r="A77" s="319"/>
      <c r="B77" s="514"/>
      <c r="C77" s="310"/>
      <c r="D77" s="310"/>
      <c r="E77" s="167" t="s">
        <v>727</v>
      </c>
      <c r="F77" s="204">
        <v>142.38</v>
      </c>
      <c r="G77" s="204">
        <f>ROUNDUP(AVERAGE(F76:F78),2)</f>
        <v>142.38</v>
      </c>
      <c r="H77" s="116">
        <f t="shared" si="11"/>
        <v>0</v>
      </c>
      <c r="I77" s="136">
        <f t="shared" si="8"/>
        <v>0</v>
      </c>
      <c r="J77" s="136">
        <f>SMALL(I76:I78,2)</f>
        <v>0</v>
      </c>
      <c r="K77" s="206">
        <f>IF(J77=I76,F76,IF(J77=I77,F77,IF(J77=I78,F78)))</f>
        <v>142.38</v>
      </c>
      <c r="L77" s="206">
        <f t="shared" si="9"/>
        <v>142.38</v>
      </c>
      <c r="M77" s="206">
        <f t="shared" si="10"/>
        <v>142.38</v>
      </c>
      <c r="N77" s="312"/>
      <c r="O77" s="293"/>
      <c r="P77" s="293"/>
      <c r="Q77" s="293"/>
      <c r="R77" s="293"/>
      <c r="S77" s="293"/>
      <c r="T77" s="293"/>
      <c r="U77" s="293"/>
      <c r="V77" s="293"/>
      <c r="W77" s="296"/>
      <c r="X77" s="296"/>
      <c r="Y77" s="303"/>
      <c r="Z77" s="296"/>
      <c r="AA77" s="303"/>
      <c r="AB77" s="292"/>
      <c r="AC77" s="114"/>
      <c r="AD77" s="114"/>
      <c r="AE77" s="118"/>
      <c r="AF77" s="114"/>
      <c r="AG77" s="118"/>
      <c r="AH77" s="119"/>
    </row>
    <row r="78" spans="1:36" s="120" customFormat="1" ht="25.5" customHeight="1" thickBot="1">
      <c r="A78" s="319"/>
      <c r="B78" s="515"/>
      <c r="C78" s="310"/>
      <c r="D78" s="310"/>
      <c r="E78" s="167" t="s">
        <v>727</v>
      </c>
      <c r="F78" s="204">
        <v>142.38</v>
      </c>
      <c r="G78" s="204">
        <f>ROUNDUP(AVERAGE(F76:F78),2)</f>
        <v>142.38</v>
      </c>
      <c r="H78" s="116">
        <f t="shared" si="11"/>
        <v>0</v>
      </c>
      <c r="I78" s="136">
        <f t="shared" si="8"/>
        <v>0</v>
      </c>
      <c r="J78" s="136">
        <f>SMALL(I76:I78,3)</f>
        <v>0</v>
      </c>
      <c r="K78" s="206">
        <f>IF(J78=I76,F76,IF(J78=I77,F77,IF(J78=I78,F78)))</f>
        <v>142.38</v>
      </c>
      <c r="L78" s="206">
        <f t="shared" si="9"/>
        <v>142.38</v>
      </c>
      <c r="M78" s="206">
        <f t="shared" si="10"/>
        <v>142.38</v>
      </c>
      <c r="N78" s="312"/>
      <c r="O78" s="293"/>
      <c r="P78" s="293"/>
      <c r="Q78" s="293"/>
      <c r="R78" s="293"/>
      <c r="S78" s="293"/>
      <c r="T78" s="293"/>
      <c r="U78" s="293"/>
      <c r="V78" s="293"/>
      <c r="W78" s="296"/>
      <c r="X78" s="296"/>
      <c r="Y78" s="303"/>
      <c r="Z78" s="296"/>
      <c r="AA78" s="303"/>
      <c r="AB78" s="292"/>
      <c r="AC78" s="114"/>
      <c r="AD78" s="114"/>
      <c r="AE78" s="118"/>
      <c r="AF78" s="114"/>
      <c r="AG78" s="118"/>
      <c r="AH78" s="119"/>
    </row>
    <row r="79" spans="1:36" s="112" customFormat="1" ht="25.5" customHeight="1">
      <c r="A79" s="314">
        <v>11</v>
      </c>
      <c r="B79" s="505" t="s">
        <v>260</v>
      </c>
      <c r="C79" s="316" t="s">
        <v>2</v>
      </c>
      <c r="D79" s="317">
        <v>3000</v>
      </c>
      <c r="E79" s="168" t="s">
        <v>728</v>
      </c>
      <c r="F79" s="132">
        <v>0.27</v>
      </c>
      <c r="G79" s="203">
        <f>ROUNDUP(AVERAGE(F79:F81),2)</f>
        <v>0.27</v>
      </c>
      <c r="H79" s="134">
        <f t="shared" si="11"/>
        <v>0</v>
      </c>
      <c r="I79" s="199">
        <f t="shared" si="8"/>
        <v>0</v>
      </c>
      <c r="J79" s="135">
        <f>SMALL(I79:I81,1)</f>
        <v>0</v>
      </c>
      <c r="K79" s="201">
        <f>IF(J79=I79,F79,IF(J79=I80,F80,IF(J79=I81,F81)))</f>
        <v>0.27</v>
      </c>
      <c r="L79" s="201">
        <f t="shared" si="9"/>
        <v>0.27</v>
      </c>
      <c r="M79" s="201">
        <f t="shared" si="10"/>
        <v>0.27</v>
      </c>
      <c r="N79" s="318">
        <f>COUNTIF(L79:L81,"FORA")</f>
        <v>0</v>
      </c>
      <c r="O79" s="298">
        <f>IF(N79=0,AVERAGE(K79:K81),"")</f>
        <v>0.27</v>
      </c>
      <c r="P79" s="298" t="str">
        <f>IF(N79=1,AVERAGE(M79:M80),"")</f>
        <v/>
      </c>
      <c r="Q79" s="298" t="str">
        <f>IF(N79=2,(SUM(M79,K80))/2,"")</f>
        <v/>
      </c>
      <c r="R79" s="298" t="str">
        <f>IF(N79=3,AVERAGE(K79:K80),"")</f>
        <v/>
      </c>
      <c r="S79" s="298">
        <f>IF(N79=0,MEDIAN(M79:M81),"")</f>
        <v>0.27</v>
      </c>
      <c r="T79" s="298" t="str">
        <f>IF(N79=1,MEDIAN(M79:M80),"")</f>
        <v/>
      </c>
      <c r="U79" s="298" t="str">
        <f>IF(N79=2,MEDIAN((SUM(M79,K80))/2),"")</f>
        <v/>
      </c>
      <c r="V79" s="298" t="str">
        <f>IF(N79=3,MEDIAN(K79:K80),"")</f>
        <v/>
      </c>
      <c r="W79" s="299">
        <f>SUM(O79:R81)</f>
        <v>0.27</v>
      </c>
      <c r="X79" s="299">
        <f>SUM(S79:V81)</f>
        <v>0.27</v>
      </c>
      <c r="Y79" s="301">
        <f>STDEV(F79:F81)</f>
        <v>0</v>
      </c>
      <c r="Z79" s="299">
        <f>Y79/W79</f>
        <v>0</v>
      </c>
      <c r="AA79" s="301"/>
      <c r="AB79" s="291"/>
      <c r="AC79" s="114"/>
      <c r="AD79" s="114"/>
      <c r="AE79" s="115"/>
      <c r="AF79" s="115"/>
      <c r="AG79" s="115"/>
      <c r="AH79" s="115"/>
      <c r="AI79" s="115"/>
      <c r="AJ79" s="115"/>
    </row>
    <row r="80" spans="1:36" s="112" customFormat="1" ht="25.5" customHeight="1">
      <c r="A80" s="314"/>
      <c r="B80" s="506"/>
      <c r="C80" s="316"/>
      <c r="D80" s="317"/>
      <c r="E80" s="168" t="s">
        <v>728</v>
      </c>
      <c r="F80" s="132">
        <v>0.27</v>
      </c>
      <c r="G80" s="199">
        <f>ROUNDUP(AVERAGE(F79:F81),2)</f>
        <v>0.27</v>
      </c>
      <c r="H80" s="134">
        <f t="shared" si="11"/>
        <v>0</v>
      </c>
      <c r="I80" s="135">
        <f t="shared" si="8"/>
        <v>0</v>
      </c>
      <c r="J80" s="135">
        <f>SMALL(I79:I81,2)</f>
        <v>0</v>
      </c>
      <c r="K80" s="201">
        <f>IF(J80=I79,F79,IF(J80=I80,F80,IF(J80=I81,F81)))</f>
        <v>0.27</v>
      </c>
      <c r="L80" s="201">
        <f t="shared" si="9"/>
        <v>0.27</v>
      </c>
      <c r="M80" s="201">
        <f t="shared" si="10"/>
        <v>0.27</v>
      </c>
      <c r="N80" s="318"/>
      <c r="O80" s="298"/>
      <c r="P80" s="298"/>
      <c r="Q80" s="298"/>
      <c r="R80" s="298"/>
      <c r="S80" s="298"/>
      <c r="T80" s="298"/>
      <c r="U80" s="298"/>
      <c r="V80" s="298"/>
      <c r="W80" s="300"/>
      <c r="X80" s="300"/>
      <c r="Y80" s="301"/>
      <c r="Z80" s="300"/>
      <c r="AA80" s="301"/>
      <c r="AB80" s="292"/>
      <c r="AC80" s="114"/>
      <c r="AD80" s="114"/>
      <c r="AE80" s="115"/>
      <c r="AF80" s="115"/>
      <c r="AG80" s="115"/>
      <c r="AH80" s="115"/>
      <c r="AI80" s="115"/>
      <c r="AJ80" s="115"/>
    </row>
    <row r="81" spans="1:36" s="112" customFormat="1" ht="25.5" customHeight="1" thickBot="1">
      <c r="A81" s="314"/>
      <c r="B81" s="507"/>
      <c r="C81" s="316"/>
      <c r="D81" s="317"/>
      <c r="E81" s="168" t="s">
        <v>728</v>
      </c>
      <c r="F81" s="132">
        <v>0.27</v>
      </c>
      <c r="G81" s="199">
        <f>ROUNDUP(AVERAGE(F79:F81),2)</f>
        <v>0.27</v>
      </c>
      <c r="H81" s="134">
        <f t="shared" si="11"/>
        <v>0</v>
      </c>
      <c r="I81" s="135">
        <f t="shared" si="8"/>
        <v>0</v>
      </c>
      <c r="J81" s="135">
        <f>SMALL(I79:I81,3)</f>
        <v>0</v>
      </c>
      <c r="K81" s="201">
        <f>IF(J81=I79,F79,IF(J81=I80,F80,IF(J81=I81,F81)))</f>
        <v>0.27</v>
      </c>
      <c r="L81" s="201">
        <f t="shared" si="9"/>
        <v>0.27</v>
      </c>
      <c r="M81" s="201">
        <f t="shared" si="10"/>
        <v>0.27</v>
      </c>
      <c r="N81" s="318"/>
      <c r="O81" s="298"/>
      <c r="P81" s="298"/>
      <c r="Q81" s="298"/>
      <c r="R81" s="298"/>
      <c r="S81" s="298"/>
      <c r="T81" s="298"/>
      <c r="U81" s="298"/>
      <c r="V81" s="298"/>
      <c r="W81" s="300"/>
      <c r="X81" s="300"/>
      <c r="Y81" s="301"/>
      <c r="Z81" s="300"/>
      <c r="AA81" s="301"/>
      <c r="AB81" s="292"/>
      <c r="AC81" s="114"/>
      <c r="AD81" s="114"/>
      <c r="AE81" s="115"/>
      <c r="AF81" s="115"/>
      <c r="AG81" s="115"/>
      <c r="AH81" s="115"/>
      <c r="AI81" s="115"/>
      <c r="AJ81" s="115"/>
    </row>
    <row r="82" spans="1:36" s="120" customFormat="1" ht="25.5" customHeight="1">
      <c r="A82" s="319">
        <v>12</v>
      </c>
      <c r="B82" s="511" t="s">
        <v>261</v>
      </c>
      <c r="C82" s="310" t="s">
        <v>2</v>
      </c>
      <c r="D82" s="310">
        <v>5000</v>
      </c>
      <c r="E82" s="167" t="s">
        <v>729</v>
      </c>
      <c r="F82" s="204">
        <v>0.41</v>
      </c>
      <c r="G82" s="208">
        <f>ROUNDUP(AVERAGE(F82:F84),2)</f>
        <v>0.41</v>
      </c>
      <c r="H82" s="116">
        <f t="shared" si="11"/>
        <v>0</v>
      </c>
      <c r="I82" s="136">
        <f t="shared" si="8"/>
        <v>0</v>
      </c>
      <c r="J82" s="136">
        <f>SMALL(I82:I84,1)</f>
        <v>0</v>
      </c>
      <c r="K82" s="206">
        <f>IF(J82=I82,F82,IF(J82=I83,F83,IF(J82=I84,F84)))</f>
        <v>0.41</v>
      </c>
      <c r="L82" s="206">
        <f t="shared" si="9"/>
        <v>0.41</v>
      </c>
      <c r="M82" s="206">
        <f t="shared" si="10"/>
        <v>0.41</v>
      </c>
      <c r="N82" s="312">
        <f>COUNTIF(L82:L84,"FORA")</f>
        <v>0</v>
      </c>
      <c r="O82" s="293">
        <f>IF(N82=0,AVERAGE(K82:K84),"")</f>
        <v>0.41</v>
      </c>
      <c r="P82" s="293" t="str">
        <f>IF(N82=1,AVERAGE(M82:M83),"")</f>
        <v/>
      </c>
      <c r="Q82" s="293" t="str">
        <f>IF(N82=2,(SUM(M82,K83))/2,"")</f>
        <v/>
      </c>
      <c r="R82" s="293" t="str">
        <f>IF(N82=3,AVERAGE(K82:K83),"")</f>
        <v/>
      </c>
      <c r="S82" s="293">
        <f>IF(N82=0,MEDIAN(M82:M84),"")</f>
        <v>0.41</v>
      </c>
      <c r="T82" s="293" t="str">
        <f>IF(N82=1,MEDIAN(M82:M83),"")</f>
        <v/>
      </c>
      <c r="U82" s="293" t="str">
        <f>IF(N82=2,MEDIAN((SUM(M82,K83))/2),"")</f>
        <v/>
      </c>
      <c r="V82" s="293" t="str">
        <f>IF(N82=3,MEDIAN(K82:K83),"")</f>
        <v/>
      </c>
      <c r="W82" s="295">
        <f>SUM(O82:R84)</f>
        <v>0.41</v>
      </c>
      <c r="X82" s="295">
        <f>SUM(S82:V84)</f>
        <v>0.41</v>
      </c>
      <c r="Y82" s="303">
        <f>STDEV(F82:F84)</f>
        <v>0</v>
      </c>
      <c r="Z82" s="295">
        <f>Y82/W82</f>
        <v>0</v>
      </c>
      <c r="AA82" s="303"/>
      <c r="AB82" s="291"/>
      <c r="AC82" s="114"/>
      <c r="AD82" s="114"/>
      <c r="AE82" s="118"/>
      <c r="AF82" s="114"/>
      <c r="AG82" s="118"/>
      <c r="AH82" s="119"/>
    </row>
    <row r="83" spans="1:36" s="120" customFormat="1" ht="25.5" customHeight="1">
      <c r="A83" s="319"/>
      <c r="B83" s="514"/>
      <c r="C83" s="310"/>
      <c r="D83" s="310"/>
      <c r="E83" s="167" t="s">
        <v>729</v>
      </c>
      <c r="F83" s="204">
        <v>0.41</v>
      </c>
      <c r="G83" s="204">
        <f>ROUNDUP(AVERAGE(F82:F84),2)</f>
        <v>0.41</v>
      </c>
      <c r="H83" s="116">
        <f t="shared" si="11"/>
        <v>0</v>
      </c>
      <c r="I83" s="136">
        <f t="shared" si="8"/>
        <v>0</v>
      </c>
      <c r="J83" s="136">
        <f>SMALL(I82:I84,2)</f>
        <v>0</v>
      </c>
      <c r="K83" s="206">
        <f>IF(J83=I82,F82,IF(J83=I83,F83,IF(J83=I84,F84)))</f>
        <v>0.41</v>
      </c>
      <c r="L83" s="206">
        <f t="shared" si="9"/>
        <v>0.41</v>
      </c>
      <c r="M83" s="206">
        <f t="shared" si="10"/>
        <v>0.41</v>
      </c>
      <c r="N83" s="312"/>
      <c r="O83" s="293"/>
      <c r="P83" s="293"/>
      <c r="Q83" s="293"/>
      <c r="R83" s="293"/>
      <c r="S83" s="293"/>
      <c r="T83" s="293"/>
      <c r="U83" s="293"/>
      <c r="V83" s="293"/>
      <c r="W83" s="296"/>
      <c r="X83" s="296"/>
      <c r="Y83" s="303"/>
      <c r="Z83" s="296"/>
      <c r="AA83" s="303"/>
      <c r="AB83" s="292"/>
      <c r="AC83" s="114"/>
      <c r="AD83" s="114"/>
      <c r="AE83" s="118"/>
      <c r="AF83" s="114"/>
      <c r="AG83" s="118"/>
      <c r="AH83" s="119"/>
    </row>
    <row r="84" spans="1:36" s="120" customFormat="1" ht="25.5" customHeight="1" thickBot="1">
      <c r="A84" s="319"/>
      <c r="B84" s="515"/>
      <c r="C84" s="310"/>
      <c r="D84" s="310"/>
      <c r="E84" s="167" t="s">
        <v>729</v>
      </c>
      <c r="F84" s="204">
        <v>0.41</v>
      </c>
      <c r="G84" s="204">
        <f>ROUNDUP(AVERAGE(F82:F84),2)</f>
        <v>0.41</v>
      </c>
      <c r="H84" s="116">
        <f t="shared" si="11"/>
        <v>0</v>
      </c>
      <c r="I84" s="136">
        <f t="shared" si="8"/>
        <v>0</v>
      </c>
      <c r="J84" s="136">
        <f>SMALL(I82:I84,3)</f>
        <v>0</v>
      </c>
      <c r="K84" s="206">
        <f>IF(J84=I82,F82,IF(J84=I83,F83,IF(J84=I84,F84)))</f>
        <v>0.41</v>
      </c>
      <c r="L84" s="206">
        <f t="shared" si="9"/>
        <v>0.41</v>
      </c>
      <c r="M84" s="206">
        <f t="shared" si="10"/>
        <v>0.41</v>
      </c>
      <c r="N84" s="312"/>
      <c r="O84" s="293"/>
      <c r="P84" s="293"/>
      <c r="Q84" s="293"/>
      <c r="R84" s="293"/>
      <c r="S84" s="293"/>
      <c r="T84" s="293"/>
      <c r="U84" s="293"/>
      <c r="V84" s="293"/>
      <c r="W84" s="296"/>
      <c r="X84" s="296"/>
      <c r="Y84" s="303"/>
      <c r="Z84" s="296"/>
      <c r="AA84" s="303"/>
      <c r="AB84" s="292"/>
      <c r="AC84" s="114"/>
      <c r="AD84" s="114"/>
      <c r="AE84" s="118"/>
      <c r="AF84" s="114"/>
      <c r="AG84" s="118"/>
      <c r="AH84" s="119"/>
    </row>
    <row r="85" spans="1:36" s="112" customFormat="1" ht="25.5" customHeight="1">
      <c r="A85" s="314">
        <v>13</v>
      </c>
      <c r="B85" s="505" t="s">
        <v>262</v>
      </c>
      <c r="C85" s="316" t="s">
        <v>473</v>
      </c>
      <c r="D85" s="317">
        <v>500</v>
      </c>
      <c r="E85" s="168" t="s">
        <v>730</v>
      </c>
      <c r="F85" s="132">
        <v>23.61</v>
      </c>
      <c r="G85" s="203">
        <f>ROUNDUP(AVERAGE(F85:F87),2)</f>
        <v>23.61</v>
      </c>
      <c r="H85" s="134">
        <f t="shared" si="11"/>
        <v>0</v>
      </c>
      <c r="I85" s="199">
        <f t="shared" si="8"/>
        <v>0</v>
      </c>
      <c r="J85" s="135">
        <f>SMALL(I85:I87,1)</f>
        <v>0</v>
      </c>
      <c r="K85" s="201">
        <f>IF(J85=I85,F85,IF(J85=I86,F86,IF(J85=I87,F87)))</f>
        <v>23.61</v>
      </c>
      <c r="L85" s="201">
        <f t="shared" si="9"/>
        <v>23.61</v>
      </c>
      <c r="M85" s="201">
        <f t="shared" si="10"/>
        <v>23.61</v>
      </c>
      <c r="N85" s="318">
        <f>COUNTIF(L85:L87,"FORA")</f>
        <v>0</v>
      </c>
      <c r="O85" s="298">
        <f>IF(N85=0,AVERAGE(K85:K87),"")</f>
        <v>23.61</v>
      </c>
      <c r="P85" s="298" t="str">
        <f>IF(N85=1,AVERAGE(M85:M86),"")</f>
        <v/>
      </c>
      <c r="Q85" s="298" t="str">
        <f>IF(N85=2,(SUM(M85,K86))/2,"")</f>
        <v/>
      </c>
      <c r="R85" s="298" t="str">
        <f>IF(N85=3,AVERAGE(K85:K86),"")</f>
        <v/>
      </c>
      <c r="S85" s="298">
        <f>IF(N85=0,MEDIAN(M85:M87),"")</f>
        <v>23.61</v>
      </c>
      <c r="T85" s="298" t="str">
        <f>IF(N85=1,MEDIAN(M85:M86),"")</f>
        <v/>
      </c>
      <c r="U85" s="298" t="str">
        <f>IF(N85=2,MEDIAN((SUM(M85,K86))/2),"")</f>
        <v/>
      </c>
      <c r="V85" s="298" t="str">
        <f>IF(N85=3,MEDIAN(K85:K86),"")</f>
        <v/>
      </c>
      <c r="W85" s="299">
        <f>SUM(O85:R87)</f>
        <v>23.61</v>
      </c>
      <c r="X85" s="299">
        <f>SUM(S85:V87)</f>
        <v>23.61</v>
      </c>
      <c r="Y85" s="301">
        <f>STDEV(F85:F87)</f>
        <v>0</v>
      </c>
      <c r="Z85" s="299">
        <f>Y85/W85</f>
        <v>0</v>
      </c>
      <c r="AA85" s="301"/>
      <c r="AB85" s="291"/>
      <c r="AC85" s="114"/>
      <c r="AD85" s="114"/>
      <c r="AE85" s="115"/>
      <c r="AF85" s="115"/>
      <c r="AG85" s="115"/>
      <c r="AH85" s="115"/>
      <c r="AI85" s="115"/>
      <c r="AJ85" s="115"/>
    </row>
    <row r="86" spans="1:36" s="112" customFormat="1" ht="25.5" customHeight="1">
      <c r="A86" s="314"/>
      <c r="B86" s="506"/>
      <c r="C86" s="316"/>
      <c r="D86" s="317"/>
      <c r="E86" s="168" t="s">
        <v>730</v>
      </c>
      <c r="F86" s="132">
        <v>23.61</v>
      </c>
      <c r="G86" s="199">
        <f>ROUNDUP(AVERAGE(F85:F87),2)</f>
        <v>23.61</v>
      </c>
      <c r="H86" s="134">
        <f t="shared" si="11"/>
        <v>0</v>
      </c>
      <c r="I86" s="135">
        <f t="shared" si="8"/>
        <v>0</v>
      </c>
      <c r="J86" s="135">
        <f>SMALL(I85:I87,2)</f>
        <v>0</v>
      </c>
      <c r="K86" s="201">
        <f>IF(J86=I85,F85,IF(J86=I86,F86,IF(J86=I87,F87)))</f>
        <v>23.61</v>
      </c>
      <c r="L86" s="201">
        <f t="shared" si="9"/>
        <v>23.61</v>
      </c>
      <c r="M86" s="201">
        <f t="shared" si="10"/>
        <v>23.61</v>
      </c>
      <c r="N86" s="318"/>
      <c r="O86" s="298"/>
      <c r="P86" s="298"/>
      <c r="Q86" s="298"/>
      <c r="R86" s="298"/>
      <c r="S86" s="298"/>
      <c r="T86" s="298"/>
      <c r="U86" s="298"/>
      <c r="V86" s="298"/>
      <c r="W86" s="300"/>
      <c r="X86" s="300"/>
      <c r="Y86" s="301"/>
      <c r="Z86" s="300"/>
      <c r="AA86" s="301"/>
      <c r="AB86" s="292"/>
      <c r="AC86" s="114"/>
      <c r="AD86" s="114"/>
      <c r="AE86" s="115"/>
      <c r="AF86" s="115"/>
      <c r="AG86" s="115"/>
      <c r="AH86" s="115"/>
      <c r="AI86" s="115"/>
      <c r="AJ86" s="115"/>
    </row>
    <row r="87" spans="1:36" s="112" customFormat="1" ht="25.5" customHeight="1" thickBot="1">
      <c r="A87" s="314"/>
      <c r="B87" s="507"/>
      <c r="C87" s="316"/>
      <c r="D87" s="317"/>
      <c r="E87" s="168" t="s">
        <v>730</v>
      </c>
      <c r="F87" s="132">
        <v>23.61</v>
      </c>
      <c r="G87" s="199">
        <f>ROUNDUP(AVERAGE(F85:F87),2)</f>
        <v>23.61</v>
      </c>
      <c r="H87" s="134">
        <f t="shared" si="11"/>
        <v>0</v>
      </c>
      <c r="I87" s="135">
        <f t="shared" si="8"/>
        <v>0</v>
      </c>
      <c r="J87" s="135">
        <f>SMALL(I85:I87,3)</f>
        <v>0</v>
      </c>
      <c r="K87" s="201">
        <f>IF(J87=I85,F85,IF(J87=I86,F86,IF(J87=I87,F87)))</f>
        <v>23.61</v>
      </c>
      <c r="L87" s="201">
        <f t="shared" si="9"/>
        <v>23.61</v>
      </c>
      <c r="M87" s="201">
        <f t="shared" si="10"/>
        <v>23.61</v>
      </c>
      <c r="N87" s="318"/>
      <c r="O87" s="298"/>
      <c r="P87" s="298"/>
      <c r="Q87" s="298"/>
      <c r="R87" s="298"/>
      <c r="S87" s="298"/>
      <c r="T87" s="298"/>
      <c r="U87" s="298"/>
      <c r="V87" s="298"/>
      <c r="W87" s="300"/>
      <c r="X87" s="300"/>
      <c r="Y87" s="301"/>
      <c r="Z87" s="300"/>
      <c r="AA87" s="301"/>
      <c r="AB87" s="292"/>
      <c r="AC87" s="114"/>
      <c r="AD87" s="114"/>
      <c r="AE87" s="115"/>
      <c r="AF87" s="115"/>
      <c r="AG87" s="115"/>
      <c r="AH87" s="115"/>
      <c r="AI87" s="115"/>
      <c r="AJ87" s="115"/>
    </row>
    <row r="88" spans="1:36" s="120" customFormat="1" ht="25.5" customHeight="1">
      <c r="A88" s="319">
        <v>14</v>
      </c>
      <c r="B88" s="511" t="s">
        <v>263</v>
      </c>
      <c r="C88" s="310" t="s">
        <v>2</v>
      </c>
      <c r="D88" s="310">
        <v>90</v>
      </c>
      <c r="E88" s="167" t="s">
        <v>731</v>
      </c>
      <c r="F88" s="204">
        <v>0.4</v>
      </c>
      <c r="G88" s="208">
        <f>ROUNDUP(AVERAGE(F88:F90),2)</f>
        <v>0.4</v>
      </c>
      <c r="H88" s="116">
        <f t="shared" si="11"/>
        <v>0</v>
      </c>
      <c r="I88" s="136">
        <f t="shared" si="8"/>
        <v>0</v>
      </c>
      <c r="J88" s="136">
        <f>SMALL(I88:I90,1)</f>
        <v>0</v>
      </c>
      <c r="K88" s="206">
        <f>IF(J88=I88,F88,IF(J88=I89,F89,IF(J88=I90,F90)))</f>
        <v>0.4</v>
      </c>
      <c r="L88" s="206">
        <f t="shared" si="9"/>
        <v>0.4</v>
      </c>
      <c r="M88" s="206">
        <f t="shared" si="10"/>
        <v>0.4</v>
      </c>
      <c r="N88" s="312">
        <f>COUNTIF(L88:L90,"FORA")</f>
        <v>0</v>
      </c>
      <c r="O88" s="293">
        <f>IF(N88=0,AVERAGE(K88:K90),"")</f>
        <v>0.40000000000000008</v>
      </c>
      <c r="P88" s="293" t="str">
        <f>IF(N88=1,AVERAGE(M88:M89),"")</f>
        <v/>
      </c>
      <c r="Q88" s="293" t="str">
        <f>IF(N88=2,(SUM(M88,K89))/2,"")</f>
        <v/>
      </c>
      <c r="R88" s="293" t="str">
        <f>IF(N88=3,AVERAGE(K88:K89),"")</f>
        <v/>
      </c>
      <c r="S88" s="293">
        <f>IF(N88=0,MEDIAN(M88:M90),"")</f>
        <v>0.4</v>
      </c>
      <c r="T88" s="293" t="str">
        <f>IF(N88=1,MEDIAN(M88:M89),"")</f>
        <v/>
      </c>
      <c r="U88" s="293" t="str">
        <f>IF(N88=2,MEDIAN((SUM(M88,K89))/2),"")</f>
        <v/>
      </c>
      <c r="V88" s="293" t="str">
        <f>IF(N88=3,MEDIAN(K88:K89),"")</f>
        <v/>
      </c>
      <c r="W88" s="295">
        <f>SUM(O88:R90)</f>
        <v>0.40000000000000008</v>
      </c>
      <c r="X88" s="295">
        <f>SUM(S88:V90)</f>
        <v>0.4</v>
      </c>
      <c r="Y88" s="303">
        <f>STDEV(F88:F90)</f>
        <v>6.7986997775525911E-17</v>
      </c>
      <c r="Z88" s="295">
        <f>Y88/W88</f>
        <v>1.6996749443881474E-16</v>
      </c>
      <c r="AA88" s="303"/>
      <c r="AB88" s="291"/>
      <c r="AC88" s="114"/>
      <c r="AD88" s="114"/>
      <c r="AE88" s="118"/>
      <c r="AF88" s="114"/>
      <c r="AG88" s="118"/>
      <c r="AH88" s="119"/>
    </row>
    <row r="89" spans="1:36" s="120" customFormat="1" ht="25.5" customHeight="1">
      <c r="A89" s="319"/>
      <c r="B89" s="514"/>
      <c r="C89" s="310"/>
      <c r="D89" s="310"/>
      <c r="E89" s="167" t="s">
        <v>731</v>
      </c>
      <c r="F89" s="204">
        <v>0.4</v>
      </c>
      <c r="G89" s="204">
        <f>ROUNDUP(AVERAGE(F88:F90),2)</f>
        <v>0.4</v>
      </c>
      <c r="H89" s="116">
        <f t="shared" si="11"/>
        <v>0</v>
      </c>
      <c r="I89" s="136">
        <f t="shared" si="8"/>
        <v>0</v>
      </c>
      <c r="J89" s="136">
        <f>SMALL(I88:I90,2)</f>
        <v>0</v>
      </c>
      <c r="K89" s="206">
        <f>IF(J89=I88,F88,IF(J89=I89,F89,IF(J89=I90,F90)))</f>
        <v>0.4</v>
      </c>
      <c r="L89" s="206">
        <f t="shared" si="9"/>
        <v>0.4</v>
      </c>
      <c r="M89" s="206">
        <f t="shared" si="10"/>
        <v>0.4</v>
      </c>
      <c r="N89" s="312"/>
      <c r="O89" s="293"/>
      <c r="P89" s="293"/>
      <c r="Q89" s="293"/>
      <c r="R89" s="293"/>
      <c r="S89" s="293"/>
      <c r="T89" s="293"/>
      <c r="U89" s="293"/>
      <c r="V89" s="293"/>
      <c r="W89" s="296"/>
      <c r="X89" s="296"/>
      <c r="Y89" s="303"/>
      <c r="Z89" s="296"/>
      <c r="AA89" s="303"/>
      <c r="AB89" s="292"/>
      <c r="AC89" s="114"/>
      <c r="AD89" s="114"/>
      <c r="AE89" s="118"/>
      <c r="AF89" s="114"/>
      <c r="AG89" s="118"/>
      <c r="AH89" s="119"/>
    </row>
    <row r="90" spans="1:36" s="120" customFormat="1" ht="25.5" customHeight="1" thickBot="1">
      <c r="A90" s="319"/>
      <c r="B90" s="515"/>
      <c r="C90" s="310"/>
      <c r="D90" s="310"/>
      <c r="E90" s="167" t="s">
        <v>731</v>
      </c>
      <c r="F90" s="204">
        <v>0.4</v>
      </c>
      <c r="G90" s="204">
        <f>ROUNDUP(AVERAGE(F88:F90),2)</f>
        <v>0.4</v>
      </c>
      <c r="H90" s="116">
        <f t="shared" si="11"/>
        <v>0</v>
      </c>
      <c r="I90" s="136">
        <f t="shared" si="8"/>
        <v>0</v>
      </c>
      <c r="J90" s="136">
        <f>SMALL(I88:I90,3)</f>
        <v>0</v>
      </c>
      <c r="K90" s="206">
        <f>IF(J90=I88,F88,IF(J90=I89,F89,IF(J90=I90,F90)))</f>
        <v>0.4</v>
      </c>
      <c r="L90" s="206">
        <f t="shared" si="9"/>
        <v>0.4</v>
      </c>
      <c r="M90" s="206">
        <f t="shared" si="10"/>
        <v>0.4</v>
      </c>
      <c r="N90" s="312"/>
      <c r="O90" s="293"/>
      <c r="P90" s="293"/>
      <c r="Q90" s="293"/>
      <c r="R90" s="293"/>
      <c r="S90" s="293"/>
      <c r="T90" s="293"/>
      <c r="U90" s="293"/>
      <c r="V90" s="293"/>
      <c r="W90" s="296"/>
      <c r="X90" s="296"/>
      <c r="Y90" s="303"/>
      <c r="Z90" s="296"/>
      <c r="AA90" s="303"/>
      <c r="AB90" s="292"/>
      <c r="AC90" s="114"/>
      <c r="AD90" s="114"/>
      <c r="AE90" s="118"/>
      <c r="AF90" s="114"/>
      <c r="AG90" s="118"/>
      <c r="AH90" s="119"/>
    </row>
    <row r="91" spans="1:36" s="112" customFormat="1" ht="25.5" customHeight="1">
      <c r="A91" s="314">
        <v>15</v>
      </c>
      <c r="B91" s="505" t="s">
        <v>264</v>
      </c>
      <c r="C91" s="316" t="s">
        <v>2</v>
      </c>
      <c r="D91" s="317">
        <v>90</v>
      </c>
      <c r="E91" s="168" t="s">
        <v>732</v>
      </c>
      <c r="F91" s="132">
        <v>0.21</v>
      </c>
      <c r="G91" s="203">
        <f>ROUNDUP(AVERAGE(F91:F93),2)</f>
        <v>0.21</v>
      </c>
      <c r="H91" s="134">
        <f t="shared" si="11"/>
        <v>0</v>
      </c>
      <c r="I91" s="199">
        <f t="shared" si="8"/>
        <v>0</v>
      </c>
      <c r="J91" s="135">
        <f>SMALL(I91:I93,1)</f>
        <v>0</v>
      </c>
      <c r="K91" s="201">
        <f>IF(J91=I91,F91,IF(J91=I92,F92,IF(J91=I93,F93)))</f>
        <v>0.21</v>
      </c>
      <c r="L91" s="201">
        <f t="shared" si="9"/>
        <v>0.21</v>
      </c>
      <c r="M91" s="201">
        <f t="shared" si="10"/>
        <v>0.21</v>
      </c>
      <c r="N91" s="318">
        <f>COUNTIF(L91:L93,"FORA")</f>
        <v>0</v>
      </c>
      <c r="O91" s="298">
        <f>IF(N91=0,AVERAGE(K91:K93),"")</f>
        <v>0.21</v>
      </c>
      <c r="P91" s="298" t="str">
        <f>IF(N91=1,AVERAGE(M91:M92),"")</f>
        <v/>
      </c>
      <c r="Q91" s="298" t="str">
        <f>IF(N91=2,(SUM(M91,K92))/2,"")</f>
        <v/>
      </c>
      <c r="R91" s="298" t="str">
        <f>IF(N91=3,AVERAGE(K91:K92),"")</f>
        <v/>
      </c>
      <c r="S91" s="298">
        <f>IF(N91=0,MEDIAN(M91:M93),"")</f>
        <v>0.21</v>
      </c>
      <c r="T91" s="298" t="str">
        <f>IF(N91=1,MEDIAN(M91:M92),"")</f>
        <v/>
      </c>
      <c r="U91" s="298" t="str">
        <f>IF(N91=2,MEDIAN((SUM(M91,K92))/2),"")</f>
        <v/>
      </c>
      <c r="V91" s="298" t="str">
        <f>IF(N91=3,MEDIAN(K91:K92),"")</f>
        <v/>
      </c>
      <c r="W91" s="299">
        <f>SUM(O91:R93)</f>
        <v>0.21</v>
      </c>
      <c r="X91" s="299">
        <f>SUM(S91:V93)</f>
        <v>0.21</v>
      </c>
      <c r="Y91" s="301">
        <f>STDEV(F91:F93)</f>
        <v>0</v>
      </c>
      <c r="Z91" s="299">
        <f>Y91/W91</f>
        <v>0</v>
      </c>
      <c r="AA91" s="301"/>
      <c r="AB91" s="291"/>
      <c r="AC91" s="114"/>
      <c r="AD91" s="114"/>
      <c r="AE91" s="115"/>
      <c r="AF91" s="115"/>
      <c r="AG91" s="115"/>
      <c r="AH91" s="115"/>
      <c r="AI91" s="115"/>
      <c r="AJ91" s="115"/>
    </row>
    <row r="92" spans="1:36" s="112" customFormat="1" ht="25.5" customHeight="1">
      <c r="A92" s="314"/>
      <c r="B92" s="506"/>
      <c r="C92" s="316"/>
      <c r="D92" s="317"/>
      <c r="E92" s="168" t="s">
        <v>732</v>
      </c>
      <c r="F92" s="132">
        <v>0.21</v>
      </c>
      <c r="G92" s="199">
        <f>ROUNDUP(AVERAGE(F91:F93),2)</f>
        <v>0.21</v>
      </c>
      <c r="H92" s="134">
        <f t="shared" si="11"/>
        <v>0</v>
      </c>
      <c r="I92" s="135">
        <f t="shared" si="8"/>
        <v>0</v>
      </c>
      <c r="J92" s="135">
        <f>SMALL(I91:I93,2)</f>
        <v>0</v>
      </c>
      <c r="K92" s="201">
        <f>IF(J92=I91,F91,IF(J92=I92,F92,IF(J92=I93,F93)))</f>
        <v>0.21</v>
      </c>
      <c r="L92" s="201">
        <f t="shared" si="9"/>
        <v>0.21</v>
      </c>
      <c r="M92" s="201">
        <f t="shared" si="10"/>
        <v>0.21</v>
      </c>
      <c r="N92" s="318"/>
      <c r="O92" s="298"/>
      <c r="P92" s="298"/>
      <c r="Q92" s="298"/>
      <c r="R92" s="298"/>
      <c r="S92" s="298"/>
      <c r="T92" s="298"/>
      <c r="U92" s="298"/>
      <c r="V92" s="298"/>
      <c r="W92" s="300"/>
      <c r="X92" s="300"/>
      <c r="Y92" s="301"/>
      <c r="Z92" s="300"/>
      <c r="AA92" s="301"/>
      <c r="AB92" s="292"/>
      <c r="AC92" s="114"/>
      <c r="AD92" s="114"/>
      <c r="AE92" s="115"/>
      <c r="AF92" s="115"/>
      <c r="AG92" s="115"/>
      <c r="AH92" s="115"/>
      <c r="AI92" s="115"/>
      <c r="AJ92" s="115"/>
    </row>
    <row r="93" spans="1:36" s="112" customFormat="1" ht="25.5" customHeight="1" thickBot="1">
      <c r="A93" s="314"/>
      <c r="B93" s="507"/>
      <c r="C93" s="316"/>
      <c r="D93" s="317"/>
      <c r="E93" s="168" t="s">
        <v>732</v>
      </c>
      <c r="F93" s="132">
        <v>0.21</v>
      </c>
      <c r="G93" s="199">
        <f>ROUNDUP(AVERAGE(F91:F93),2)</f>
        <v>0.21</v>
      </c>
      <c r="H93" s="134">
        <f t="shared" si="11"/>
        <v>0</v>
      </c>
      <c r="I93" s="135">
        <f t="shared" si="8"/>
        <v>0</v>
      </c>
      <c r="J93" s="135">
        <f>SMALL(I91:I93,3)</f>
        <v>0</v>
      </c>
      <c r="K93" s="201">
        <f>IF(J93=I91,F91,IF(J93=I92,F92,IF(J93=I93,F93)))</f>
        <v>0.21</v>
      </c>
      <c r="L93" s="201">
        <f t="shared" si="9"/>
        <v>0.21</v>
      </c>
      <c r="M93" s="201">
        <f t="shared" si="10"/>
        <v>0.21</v>
      </c>
      <c r="N93" s="318"/>
      <c r="O93" s="298"/>
      <c r="P93" s="298"/>
      <c r="Q93" s="298"/>
      <c r="R93" s="298"/>
      <c r="S93" s="298"/>
      <c r="T93" s="298"/>
      <c r="U93" s="298"/>
      <c r="V93" s="298"/>
      <c r="W93" s="300"/>
      <c r="X93" s="300"/>
      <c r="Y93" s="301"/>
      <c r="Z93" s="300"/>
      <c r="AA93" s="301"/>
      <c r="AB93" s="292"/>
      <c r="AC93" s="114"/>
      <c r="AD93" s="114"/>
      <c r="AE93" s="115"/>
      <c r="AF93" s="115"/>
      <c r="AG93" s="115"/>
      <c r="AH93" s="115"/>
      <c r="AI93" s="115"/>
      <c r="AJ93" s="115"/>
    </row>
    <row r="94" spans="1:36" s="120" customFormat="1" ht="25.5" customHeight="1">
      <c r="A94" s="319">
        <v>16</v>
      </c>
      <c r="B94" s="511" t="s">
        <v>265</v>
      </c>
      <c r="C94" s="310" t="s">
        <v>474</v>
      </c>
      <c r="D94" s="310">
        <v>5000</v>
      </c>
      <c r="E94" s="167" t="s">
        <v>733</v>
      </c>
      <c r="F94" s="204">
        <v>1.94</v>
      </c>
      <c r="G94" s="208">
        <f>ROUNDUP(AVERAGE(F94:F96),2)</f>
        <v>1.94</v>
      </c>
      <c r="H94" s="116">
        <f t="shared" si="11"/>
        <v>0</v>
      </c>
      <c r="I94" s="136">
        <f t="shared" si="8"/>
        <v>0</v>
      </c>
      <c r="J94" s="136">
        <f>SMALL(I94:I96,1)</f>
        <v>0</v>
      </c>
      <c r="K94" s="206">
        <f>IF(J94=I94,F94,IF(J94=I95,F95,IF(J94=I96,F96)))</f>
        <v>1.94</v>
      </c>
      <c r="L94" s="206">
        <f t="shared" si="9"/>
        <v>1.94</v>
      </c>
      <c r="M94" s="206">
        <f t="shared" si="10"/>
        <v>1.94</v>
      </c>
      <c r="N94" s="312">
        <f>COUNTIF(L94:L96,"FORA")</f>
        <v>0</v>
      </c>
      <c r="O94" s="293">
        <f>IF(N94=0,AVERAGE(K94:K96),"")</f>
        <v>1.9400000000000002</v>
      </c>
      <c r="P94" s="293" t="str">
        <f>IF(N94=1,AVERAGE(M94:M95),"")</f>
        <v/>
      </c>
      <c r="Q94" s="293" t="str">
        <f>IF(N94=2,(SUM(M94,K95))/2,"")</f>
        <v/>
      </c>
      <c r="R94" s="293" t="str">
        <f>IF(N94=3,AVERAGE(K94:K95),"")</f>
        <v/>
      </c>
      <c r="S94" s="293">
        <f>IF(N94=0,MEDIAN(M94:M96),"")</f>
        <v>1.94</v>
      </c>
      <c r="T94" s="293" t="str">
        <f>IF(N94=1,MEDIAN(M94:M95),"")</f>
        <v/>
      </c>
      <c r="U94" s="293" t="str">
        <f>IF(N94=2,MEDIAN((SUM(M94,K95))/2),"")</f>
        <v/>
      </c>
      <c r="V94" s="293" t="str">
        <f>IF(N94=3,MEDIAN(K94:K95),"")</f>
        <v/>
      </c>
      <c r="W94" s="295">
        <f>SUM(O94:R96)</f>
        <v>1.9400000000000002</v>
      </c>
      <c r="X94" s="295">
        <f>SUM(S94:V96)</f>
        <v>1.94</v>
      </c>
      <c r="Y94" s="303">
        <f>STDEV(F94:F96)</f>
        <v>2.7194799110210365E-16</v>
      </c>
      <c r="Z94" s="295">
        <f>Y94/W94</f>
        <v>1.4017937685675444E-16</v>
      </c>
      <c r="AA94" s="303"/>
      <c r="AB94" s="291"/>
      <c r="AC94" s="114"/>
      <c r="AD94" s="114"/>
      <c r="AE94" s="118"/>
      <c r="AF94" s="114"/>
      <c r="AG94" s="118"/>
      <c r="AH94" s="119"/>
    </row>
    <row r="95" spans="1:36" s="120" customFormat="1" ht="25.5" customHeight="1">
      <c r="A95" s="319"/>
      <c r="B95" s="514"/>
      <c r="C95" s="310"/>
      <c r="D95" s="310"/>
      <c r="E95" s="167" t="s">
        <v>733</v>
      </c>
      <c r="F95" s="204">
        <v>1.94</v>
      </c>
      <c r="G95" s="204">
        <f>ROUNDUP(AVERAGE(F94:F96),2)</f>
        <v>1.94</v>
      </c>
      <c r="H95" s="116">
        <f t="shared" si="11"/>
        <v>0</v>
      </c>
      <c r="I95" s="136">
        <f t="shared" si="8"/>
        <v>0</v>
      </c>
      <c r="J95" s="136">
        <f>SMALL(I94:I96,2)</f>
        <v>0</v>
      </c>
      <c r="K95" s="206">
        <f>IF(J95=I94,F94,IF(J95=I95,F95,IF(J95=I96,F96)))</f>
        <v>1.94</v>
      </c>
      <c r="L95" s="206">
        <f t="shared" si="9"/>
        <v>1.94</v>
      </c>
      <c r="M95" s="206">
        <f t="shared" si="10"/>
        <v>1.94</v>
      </c>
      <c r="N95" s="312"/>
      <c r="O95" s="293"/>
      <c r="P95" s="293"/>
      <c r="Q95" s="293"/>
      <c r="R95" s="293"/>
      <c r="S95" s="293"/>
      <c r="T95" s="293"/>
      <c r="U95" s="293"/>
      <c r="V95" s="293"/>
      <c r="W95" s="296"/>
      <c r="X95" s="296"/>
      <c r="Y95" s="303"/>
      <c r="Z95" s="296"/>
      <c r="AA95" s="303"/>
      <c r="AB95" s="292"/>
      <c r="AC95" s="114"/>
      <c r="AD95" s="114"/>
      <c r="AE95" s="118"/>
      <c r="AF95" s="114"/>
      <c r="AG95" s="118"/>
      <c r="AH95" s="119"/>
    </row>
    <row r="96" spans="1:36" s="120" customFormat="1" ht="25.5" customHeight="1" thickBot="1">
      <c r="A96" s="319"/>
      <c r="B96" s="515"/>
      <c r="C96" s="310"/>
      <c r="D96" s="310"/>
      <c r="E96" s="167" t="s">
        <v>733</v>
      </c>
      <c r="F96" s="204">
        <v>1.94</v>
      </c>
      <c r="G96" s="204">
        <f>ROUNDUP(AVERAGE(F94:F96),2)</f>
        <v>1.94</v>
      </c>
      <c r="H96" s="116">
        <f t="shared" si="11"/>
        <v>0</v>
      </c>
      <c r="I96" s="136">
        <f t="shared" si="8"/>
        <v>0</v>
      </c>
      <c r="J96" s="136">
        <f>SMALL(I94:I96,3)</f>
        <v>0</v>
      </c>
      <c r="K96" s="206">
        <f>IF(J96=I94,F94,IF(J96=I95,F95,IF(J96=I96,F96)))</f>
        <v>1.94</v>
      </c>
      <c r="L96" s="206">
        <f t="shared" si="9"/>
        <v>1.94</v>
      </c>
      <c r="M96" s="206">
        <f t="shared" si="10"/>
        <v>1.94</v>
      </c>
      <c r="N96" s="312"/>
      <c r="O96" s="293"/>
      <c r="P96" s="293"/>
      <c r="Q96" s="293"/>
      <c r="R96" s="293"/>
      <c r="S96" s="293"/>
      <c r="T96" s="293"/>
      <c r="U96" s="293"/>
      <c r="V96" s="293"/>
      <c r="W96" s="296"/>
      <c r="X96" s="296"/>
      <c r="Y96" s="303"/>
      <c r="Z96" s="296"/>
      <c r="AA96" s="303"/>
      <c r="AB96" s="292"/>
      <c r="AC96" s="114"/>
      <c r="AD96" s="114"/>
      <c r="AE96" s="118"/>
      <c r="AF96" s="114"/>
      <c r="AG96" s="118"/>
      <c r="AH96" s="119"/>
    </row>
    <row r="97" spans="1:36" s="112" customFormat="1" ht="25.5" customHeight="1">
      <c r="A97" s="314">
        <v>17</v>
      </c>
      <c r="B97" s="505" t="s">
        <v>266</v>
      </c>
      <c r="C97" s="316" t="s">
        <v>474</v>
      </c>
      <c r="D97" s="317">
        <v>5000</v>
      </c>
      <c r="E97" s="168" t="s">
        <v>734</v>
      </c>
      <c r="F97" s="132">
        <v>2.78</v>
      </c>
      <c r="G97" s="203">
        <f>ROUNDUP(AVERAGE(F97:F99),2)</f>
        <v>2.78</v>
      </c>
      <c r="H97" s="134">
        <f t="shared" si="11"/>
        <v>0</v>
      </c>
      <c r="I97" s="199">
        <f t="shared" si="8"/>
        <v>0</v>
      </c>
      <c r="J97" s="135">
        <f>SMALL(I97:I99,1)</f>
        <v>0</v>
      </c>
      <c r="K97" s="201">
        <f>IF(J97=I97,F97,IF(J97=I98,F98,IF(J97=I99,F99)))</f>
        <v>2.78</v>
      </c>
      <c r="L97" s="201">
        <f t="shared" si="9"/>
        <v>2.78</v>
      </c>
      <c r="M97" s="201">
        <f t="shared" si="10"/>
        <v>2.78</v>
      </c>
      <c r="N97" s="318">
        <f>COUNTIF(L97:L99,"FORA")</f>
        <v>0</v>
      </c>
      <c r="O97" s="298">
        <f>IF(N97=0,AVERAGE(K97:K99),"")</f>
        <v>2.78</v>
      </c>
      <c r="P97" s="298" t="str">
        <f>IF(N97=1,AVERAGE(M97:M98),"")</f>
        <v/>
      </c>
      <c r="Q97" s="298" t="str">
        <f>IF(N97=2,(SUM(M97,K98))/2,"")</f>
        <v/>
      </c>
      <c r="R97" s="298" t="str">
        <f>IF(N97=3,AVERAGE(K97:K98),"")</f>
        <v/>
      </c>
      <c r="S97" s="298">
        <f>IF(N97=0,MEDIAN(M97:M99),"")</f>
        <v>2.78</v>
      </c>
      <c r="T97" s="298" t="str">
        <f>IF(N97=1,MEDIAN(M97:M98),"")</f>
        <v/>
      </c>
      <c r="U97" s="298" t="str">
        <f>IF(N97=2,MEDIAN((SUM(M97,K98))/2),"")</f>
        <v/>
      </c>
      <c r="V97" s="298" t="str">
        <f>IF(N97=3,MEDIAN(K97:K98),"")</f>
        <v/>
      </c>
      <c r="W97" s="299">
        <f>SUM(O97:R99)</f>
        <v>2.78</v>
      </c>
      <c r="X97" s="299">
        <f>SUM(S97:V99)</f>
        <v>2.78</v>
      </c>
      <c r="Y97" s="301">
        <f>STDEV(F97:F99)</f>
        <v>0</v>
      </c>
      <c r="Z97" s="299">
        <f>Y97/W97</f>
        <v>0</v>
      </c>
      <c r="AA97" s="301"/>
      <c r="AB97" s="291"/>
      <c r="AC97" s="114"/>
      <c r="AD97" s="114"/>
      <c r="AE97" s="115"/>
      <c r="AF97" s="115"/>
      <c r="AG97" s="115"/>
      <c r="AH97" s="115"/>
      <c r="AI97" s="115"/>
      <c r="AJ97" s="115"/>
    </row>
    <row r="98" spans="1:36" s="112" customFormat="1" ht="25.5" customHeight="1">
      <c r="A98" s="314"/>
      <c r="B98" s="506"/>
      <c r="C98" s="316"/>
      <c r="D98" s="317"/>
      <c r="E98" s="168" t="s">
        <v>734</v>
      </c>
      <c r="F98" s="132">
        <v>2.78</v>
      </c>
      <c r="G98" s="199">
        <f>ROUNDUP(AVERAGE(F97:F99),2)</f>
        <v>2.78</v>
      </c>
      <c r="H98" s="134">
        <f t="shared" si="11"/>
        <v>0</v>
      </c>
      <c r="I98" s="135">
        <f t="shared" si="8"/>
        <v>0</v>
      </c>
      <c r="J98" s="135">
        <f>SMALL(I97:I99,2)</f>
        <v>0</v>
      </c>
      <c r="K98" s="201">
        <f>IF(J98=I97,F97,IF(J98=I98,F98,IF(J98=I99,F99)))</f>
        <v>2.78</v>
      </c>
      <c r="L98" s="201">
        <f t="shared" si="9"/>
        <v>2.78</v>
      </c>
      <c r="M98" s="201">
        <f t="shared" si="10"/>
        <v>2.78</v>
      </c>
      <c r="N98" s="318"/>
      <c r="O98" s="298"/>
      <c r="P98" s="298"/>
      <c r="Q98" s="298"/>
      <c r="R98" s="298"/>
      <c r="S98" s="298"/>
      <c r="T98" s="298"/>
      <c r="U98" s="298"/>
      <c r="V98" s="298"/>
      <c r="W98" s="300"/>
      <c r="X98" s="300"/>
      <c r="Y98" s="301"/>
      <c r="Z98" s="300"/>
      <c r="AA98" s="301"/>
      <c r="AB98" s="292"/>
      <c r="AC98" s="114"/>
      <c r="AD98" s="114"/>
      <c r="AE98" s="115"/>
      <c r="AF98" s="115"/>
      <c r="AG98" s="115"/>
      <c r="AH98" s="115"/>
      <c r="AI98" s="115"/>
      <c r="AJ98" s="115"/>
    </row>
    <row r="99" spans="1:36" s="112" customFormat="1" ht="25.5" customHeight="1" thickBot="1">
      <c r="A99" s="314"/>
      <c r="B99" s="507"/>
      <c r="C99" s="316"/>
      <c r="D99" s="317"/>
      <c r="E99" s="168" t="s">
        <v>734</v>
      </c>
      <c r="F99" s="132">
        <v>2.78</v>
      </c>
      <c r="G99" s="199">
        <f>ROUNDUP(AVERAGE(F97:F99),2)</f>
        <v>2.78</v>
      </c>
      <c r="H99" s="134">
        <f t="shared" si="11"/>
        <v>0</v>
      </c>
      <c r="I99" s="135">
        <f t="shared" si="8"/>
        <v>0</v>
      </c>
      <c r="J99" s="135">
        <f>SMALL(I97:I99,3)</f>
        <v>0</v>
      </c>
      <c r="K99" s="201">
        <f>IF(J99=I97,F97,IF(J99=I98,F98,IF(J99=I99,F99)))</f>
        <v>2.78</v>
      </c>
      <c r="L99" s="201">
        <f t="shared" si="9"/>
        <v>2.78</v>
      </c>
      <c r="M99" s="201">
        <f t="shared" si="10"/>
        <v>2.78</v>
      </c>
      <c r="N99" s="318"/>
      <c r="O99" s="298"/>
      <c r="P99" s="298"/>
      <c r="Q99" s="298"/>
      <c r="R99" s="298"/>
      <c r="S99" s="298"/>
      <c r="T99" s="298"/>
      <c r="U99" s="298"/>
      <c r="V99" s="298"/>
      <c r="W99" s="300"/>
      <c r="X99" s="300"/>
      <c r="Y99" s="301"/>
      <c r="Z99" s="300"/>
      <c r="AA99" s="301"/>
      <c r="AB99" s="292"/>
      <c r="AC99" s="114"/>
      <c r="AD99" s="114"/>
      <c r="AE99" s="115"/>
      <c r="AF99" s="115"/>
      <c r="AG99" s="115"/>
      <c r="AH99" s="115"/>
      <c r="AI99" s="115"/>
      <c r="AJ99" s="115"/>
    </row>
    <row r="100" spans="1:36" s="120" customFormat="1" ht="25.5" customHeight="1">
      <c r="A100" s="319">
        <v>18</v>
      </c>
      <c r="B100" s="511" t="s">
        <v>267</v>
      </c>
      <c r="C100" s="310" t="s">
        <v>471</v>
      </c>
      <c r="D100" s="310">
        <v>5000</v>
      </c>
      <c r="E100" s="167" t="s">
        <v>735</v>
      </c>
      <c r="F100" s="204">
        <v>0.56000000000000005</v>
      </c>
      <c r="G100" s="208">
        <f>ROUNDUP(AVERAGE(F100:F102),2)</f>
        <v>0.56000000000000005</v>
      </c>
      <c r="H100" s="116">
        <f t="shared" si="11"/>
        <v>0</v>
      </c>
      <c r="I100" s="136">
        <f t="shared" si="8"/>
        <v>0</v>
      </c>
      <c r="J100" s="136">
        <f>SMALL(I100:I102,1)</f>
        <v>0</v>
      </c>
      <c r="K100" s="206">
        <f>IF(J100=I100,F100,IF(J100=I101,F101,IF(J100=I102,F102)))</f>
        <v>0.56000000000000005</v>
      </c>
      <c r="L100" s="206">
        <f t="shared" si="9"/>
        <v>0.56000000000000005</v>
      </c>
      <c r="M100" s="206">
        <f t="shared" si="10"/>
        <v>0.56000000000000005</v>
      </c>
      <c r="N100" s="312">
        <f>COUNTIF(L100:L102,"FORA")</f>
        <v>0</v>
      </c>
      <c r="O100" s="293">
        <f>IF(N100=0,AVERAGE(K100:K102),"")</f>
        <v>0.56000000000000005</v>
      </c>
      <c r="P100" s="293" t="str">
        <f>IF(N100=1,AVERAGE(M100:M101),"")</f>
        <v/>
      </c>
      <c r="Q100" s="293" t="str">
        <f>IF(N100=2,(SUM(M100,K101))/2,"")</f>
        <v/>
      </c>
      <c r="R100" s="293" t="str">
        <f>IF(N100=3,AVERAGE(K100:K101),"")</f>
        <v/>
      </c>
      <c r="S100" s="293">
        <f>IF(N100=0,MEDIAN(M100:M102),"")</f>
        <v>0.56000000000000005</v>
      </c>
      <c r="T100" s="293" t="str">
        <f>IF(N100=1,MEDIAN(M100:M101),"")</f>
        <v/>
      </c>
      <c r="U100" s="293" t="str">
        <f>IF(N100=2,MEDIAN((SUM(M100,K101))/2),"")</f>
        <v/>
      </c>
      <c r="V100" s="293" t="str">
        <f>IF(N100=3,MEDIAN(K100:K101),"")</f>
        <v/>
      </c>
      <c r="W100" s="295">
        <f>SUM(O100:R102)</f>
        <v>0.56000000000000005</v>
      </c>
      <c r="X100" s="295">
        <f>SUM(S100:V102)</f>
        <v>0.56000000000000005</v>
      </c>
      <c r="Y100" s="303">
        <f>STDEV(F100:F102)</f>
        <v>0</v>
      </c>
      <c r="Z100" s="295">
        <f>Y100/W100</f>
        <v>0</v>
      </c>
      <c r="AA100" s="303"/>
      <c r="AB100" s="291"/>
      <c r="AC100" s="114"/>
      <c r="AD100" s="114"/>
      <c r="AE100" s="118"/>
      <c r="AF100" s="114"/>
      <c r="AG100" s="118"/>
      <c r="AH100" s="119"/>
    </row>
    <row r="101" spans="1:36" s="120" customFormat="1" ht="25.5" customHeight="1">
      <c r="A101" s="319"/>
      <c r="B101" s="514"/>
      <c r="C101" s="310"/>
      <c r="D101" s="310"/>
      <c r="E101" s="167" t="s">
        <v>735</v>
      </c>
      <c r="F101" s="204">
        <v>0.56000000000000005</v>
      </c>
      <c r="G101" s="204">
        <f>ROUNDUP(AVERAGE(F100:F102),2)</f>
        <v>0.56000000000000005</v>
      </c>
      <c r="H101" s="116">
        <f t="shared" si="11"/>
        <v>0</v>
      </c>
      <c r="I101" s="136">
        <f t="shared" si="8"/>
        <v>0</v>
      </c>
      <c r="J101" s="136">
        <f>SMALL(I100:I102,2)</f>
        <v>0</v>
      </c>
      <c r="K101" s="206">
        <f>IF(J101=I100,F100,IF(J101=I101,F101,IF(J101=I102,F102)))</f>
        <v>0.56000000000000005</v>
      </c>
      <c r="L101" s="206">
        <f t="shared" si="9"/>
        <v>0.56000000000000005</v>
      </c>
      <c r="M101" s="206">
        <f t="shared" si="10"/>
        <v>0.56000000000000005</v>
      </c>
      <c r="N101" s="312"/>
      <c r="O101" s="293"/>
      <c r="P101" s="293"/>
      <c r="Q101" s="293"/>
      <c r="R101" s="293"/>
      <c r="S101" s="293"/>
      <c r="T101" s="293"/>
      <c r="U101" s="293"/>
      <c r="V101" s="293"/>
      <c r="W101" s="296"/>
      <c r="X101" s="296"/>
      <c r="Y101" s="303"/>
      <c r="Z101" s="296"/>
      <c r="AA101" s="303"/>
      <c r="AB101" s="292"/>
      <c r="AC101" s="114"/>
      <c r="AD101" s="114"/>
      <c r="AE101" s="118"/>
      <c r="AF101" s="114"/>
      <c r="AG101" s="118"/>
      <c r="AH101" s="119"/>
    </row>
    <row r="102" spans="1:36" s="120" customFormat="1" ht="25.5" customHeight="1" thickBot="1">
      <c r="A102" s="319"/>
      <c r="B102" s="515"/>
      <c r="C102" s="310"/>
      <c r="D102" s="310"/>
      <c r="E102" s="167" t="s">
        <v>735</v>
      </c>
      <c r="F102" s="204">
        <v>0.56000000000000005</v>
      </c>
      <c r="G102" s="204">
        <f>ROUNDUP(AVERAGE(F100:F102),2)</f>
        <v>0.56000000000000005</v>
      </c>
      <c r="H102" s="116">
        <f t="shared" si="11"/>
        <v>0</v>
      </c>
      <c r="I102" s="136">
        <f t="shared" si="8"/>
        <v>0</v>
      </c>
      <c r="J102" s="136">
        <f>SMALL(I100:I102,3)</f>
        <v>0</v>
      </c>
      <c r="K102" s="206">
        <f>IF(J102=I100,F100,IF(J102=I101,F101,IF(J102=I102,F102)))</f>
        <v>0.56000000000000005</v>
      </c>
      <c r="L102" s="206">
        <f t="shared" si="9"/>
        <v>0.56000000000000005</v>
      </c>
      <c r="M102" s="206">
        <f t="shared" si="10"/>
        <v>0.56000000000000005</v>
      </c>
      <c r="N102" s="312"/>
      <c r="O102" s="293"/>
      <c r="P102" s="293"/>
      <c r="Q102" s="293"/>
      <c r="R102" s="293"/>
      <c r="S102" s="293"/>
      <c r="T102" s="293"/>
      <c r="U102" s="293"/>
      <c r="V102" s="293"/>
      <c r="W102" s="296"/>
      <c r="X102" s="296"/>
      <c r="Y102" s="303"/>
      <c r="Z102" s="296"/>
      <c r="AA102" s="303"/>
      <c r="AB102" s="292"/>
      <c r="AC102" s="114"/>
      <c r="AD102" s="114"/>
      <c r="AE102" s="118"/>
      <c r="AF102" s="114"/>
      <c r="AG102" s="118"/>
      <c r="AH102" s="119"/>
    </row>
    <row r="103" spans="1:36" s="112" customFormat="1" ht="25.5" customHeight="1">
      <c r="A103" s="314">
        <v>19</v>
      </c>
      <c r="B103" s="498" t="s">
        <v>268</v>
      </c>
      <c r="C103" s="322" t="s">
        <v>473</v>
      </c>
      <c r="D103" s="317">
        <v>51.84</v>
      </c>
      <c r="E103" s="168" t="s">
        <v>736</v>
      </c>
      <c r="F103" s="132">
        <v>13.12</v>
      </c>
      <c r="G103" s="203">
        <f>ROUNDUP(AVERAGE(F103:F105),2)</f>
        <v>13.12</v>
      </c>
      <c r="H103" s="134">
        <f t="shared" si="11"/>
        <v>0</v>
      </c>
      <c r="I103" s="199">
        <f t="shared" si="8"/>
        <v>0</v>
      </c>
      <c r="J103" s="135">
        <f>SMALL(I103:I105,1)</f>
        <v>0</v>
      </c>
      <c r="K103" s="201">
        <f>IF(J103=I103,F103,IF(J103=I104,F104,IF(J103=I105,F105)))</f>
        <v>13.12</v>
      </c>
      <c r="L103" s="201">
        <f t="shared" si="9"/>
        <v>13.12</v>
      </c>
      <c r="M103" s="201">
        <f t="shared" si="10"/>
        <v>13.12</v>
      </c>
      <c r="N103" s="318">
        <f>COUNTIF(L103:L105,"FORA")</f>
        <v>0</v>
      </c>
      <c r="O103" s="298">
        <f>IF(N103=0,AVERAGE(K103:K105),"")</f>
        <v>13.12</v>
      </c>
      <c r="P103" s="298" t="str">
        <f>IF(N103=1,AVERAGE(M103:M104),"")</f>
        <v/>
      </c>
      <c r="Q103" s="298" t="str">
        <f>IF(N103=2,(SUM(M103,K104))/2,"")</f>
        <v/>
      </c>
      <c r="R103" s="298" t="str">
        <f>IF(N103=3,AVERAGE(K103:K104),"")</f>
        <v/>
      </c>
      <c r="S103" s="298">
        <f>IF(N103=0,MEDIAN(M103:M105),"")</f>
        <v>13.12</v>
      </c>
      <c r="T103" s="298" t="str">
        <f>IF(N103=1,MEDIAN(M103:M104),"")</f>
        <v/>
      </c>
      <c r="U103" s="298" t="str">
        <f>IF(N103=2,MEDIAN((SUM(M103,K104))/2),"")</f>
        <v/>
      </c>
      <c r="V103" s="298" t="str">
        <f>IF(N103=3,MEDIAN(K103:K104),"")</f>
        <v/>
      </c>
      <c r="W103" s="299">
        <f>SUM(O103:R105)</f>
        <v>13.12</v>
      </c>
      <c r="X103" s="299">
        <f>SUM(S103:V105)</f>
        <v>13.12</v>
      </c>
      <c r="Y103" s="301">
        <f>STDEV(F103:F105)</f>
        <v>0</v>
      </c>
      <c r="Z103" s="299">
        <f>Y103/W103</f>
        <v>0</v>
      </c>
      <c r="AA103" s="301"/>
      <c r="AB103" s="291"/>
      <c r="AC103" s="114"/>
      <c r="AD103" s="114"/>
      <c r="AE103" s="115"/>
      <c r="AF103" s="115"/>
      <c r="AG103" s="115"/>
      <c r="AH103" s="115"/>
      <c r="AI103" s="115"/>
      <c r="AJ103" s="115"/>
    </row>
    <row r="104" spans="1:36" s="112" customFormat="1" ht="25.5" customHeight="1">
      <c r="A104" s="314"/>
      <c r="B104" s="498"/>
      <c r="C104" s="323"/>
      <c r="D104" s="317"/>
      <c r="E104" s="168" t="s">
        <v>736</v>
      </c>
      <c r="F104" s="132">
        <v>13.12</v>
      </c>
      <c r="G104" s="199">
        <f>ROUNDUP(AVERAGE(F103:F105),2)</f>
        <v>13.12</v>
      </c>
      <c r="H104" s="134">
        <f t="shared" si="11"/>
        <v>0</v>
      </c>
      <c r="I104" s="135">
        <f t="shared" si="8"/>
        <v>0</v>
      </c>
      <c r="J104" s="135">
        <f>SMALL(I103:I105,2)</f>
        <v>0</v>
      </c>
      <c r="K104" s="201">
        <f>IF(J104=I103,F103,IF(J104=I104,F104,IF(J104=I105,F105)))</f>
        <v>13.12</v>
      </c>
      <c r="L104" s="201">
        <f t="shared" si="9"/>
        <v>13.12</v>
      </c>
      <c r="M104" s="201">
        <f t="shared" si="10"/>
        <v>13.12</v>
      </c>
      <c r="N104" s="318"/>
      <c r="O104" s="298"/>
      <c r="P104" s="298"/>
      <c r="Q104" s="298"/>
      <c r="R104" s="298"/>
      <c r="S104" s="298"/>
      <c r="T104" s="298"/>
      <c r="U104" s="298"/>
      <c r="V104" s="298"/>
      <c r="W104" s="300"/>
      <c r="X104" s="300"/>
      <c r="Y104" s="301"/>
      <c r="Z104" s="300"/>
      <c r="AA104" s="301"/>
      <c r="AB104" s="292"/>
      <c r="AC104" s="114"/>
      <c r="AD104" s="114"/>
      <c r="AE104" s="115"/>
      <c r="AF104" s="115"/>
      <c r="AG104" s="115"/>
      <c r="AH104" s="115"/>
      <c r="AI104" s="115"/>
      <c r="AJ104" s="115"/>
    </row>
    <row r="105" spans="1:36" s="112" customFormat="1" ht="25.5" customHeight="1" thickBot="1">
      <c r="A105" s="314"/>
      <c r="B105" s="498"/>
      <c r="C105" s="324"/>
      <c r="D105" s="317"/>
      <c r="E105" s="168" t="s">
        <v>736</v>
      </c>
      <c r="F105" s="132">
        <v>13.12</v>
      </c>
      <c r="G105" s="199">
        <f>ROUNDUP(AVERAGE(F103:F105),2)</f>
        <v>13.12</v>
      </c>
      <c r="H105" s="134">
        <f t="shared" si="11"/>
        <v>0</v>
      </c>
      <c r="I105" s="135">
        <f t="shared" si="8"/>
        <v>0</v>
      </c>
      <c r="J105" s="135">
        <f>SMALL(I103:I105,3)</f>
        <v>0</v>
      </c>
      <c r="K105" s="201">
        <f>IF(J105=I103,F103,IF(J105=I104,F104,IF(J105=I105,F105)))</f>
        <v>13.12</v>
      </c>
      <c r="L105" s="201">
        <f t="shared" si="9"/>
        <v>13.12</v>
      </c>
      <c r="M105" s="201">
        <f t="shared" si="10"/>
        <v>13.12</v>
      </c>
      <c r="N105" s="318"/>
      <c r="O105" s="298"/>
      <c r="P105" s="298"/>
      <c r="Q105" s="298"/>
      <c r="R105" s="298"/>
      <c r="S105" s="298"/>
      <c r="T105" s="298"/>
      <c r="U105" s="298"/>
      <c r="V105" s="298"/>
      <c r="W105" s="300"/>
      <c r="X105" s="300"/>
      <c r="Y105" s="301"/>
      <c r="Z105" s="300"/>
      <c r="AA105" s="301"/>
      <c r="AB105" s="292"/>
      <c r="AC105" s="114"/>
      <c r="AD105" s="114"/>
      <c r="AE105" s="115"/>
      <c r="AF105" s="115"/>
      <c r="AG105" s="115"/>
      <c r="AH105" s="115"/>
      <c r="AI105" s="115"/>
      <c r="AJ105" s="115"/>
    </row>
    <row r="106" spans="1:36" s="120" customFormat="1" ht="25.5" customHeight="1">
      <c r="A106" s="319">
        <v>20</v>
      </c>
      <c r="B106" s="516" t="s">
        <v>269</v>
      </c>
      <c r="C106" s="310" t="s">
        <v>475</v>
      </c>
      <c r="D106" s="310">
        <v>100</v>
      </c>
      <c r="E106" s="167" t="s">
        <v>737</v>
      </c>
      <c r="F106" s="204">
        <v>22.75</v>
      </c>
      <c r="G106" s="208">
        <f>ROUNDUP(AVERAGE(F106:F108),2)</f>
        <v>22.75</v>
      </c>
      <c r="H106" s="116">
        <f t="shared" si="11"/>
        <v>0</v>
      </c>
      <c r="I106" s="136">
        <f t="shared" si="8"/>
        <v>0</v>
      </c>
      <c r="J106" s="136">
        <f>SMALL(I106:I108,1)</f>
        <v>0</v>
      </c>
      <c r="K106" s="206">
        <f>IF(J106=I106,F106,IF(J106=I107,F107,IF(J106=I108,F108)))</f>
        <v>22.75</v>
      </c>
      <c r="L106" s="206">
        <f t="shared" si="9"/>
        <v>22.75</v>
      </c>
      <c r="M106" s="206">
        <f t="shared" si="10"/>
        <v>22.75</v>
      </c>
      <c r="N106" s="312">
        <f>COUNTIF(L106:L108,"FORA")</f>
        <v>0</v>
      </c>
      <c r="O106" s="293">
        <f>IF(N106=0,AVERAGE(K106:K108),"")</f>
        <v>22.75</v>
      </c>
      <c r="P106" s="293" t="str">
        <f>IF(N106=1,AVERAGE(M106:M107),"")</f>
        <v/>
      </c>
      <c r="Q106" s="293" t="str">
        <f>IF(N106=2,(SUM(M106,K107))/2,"")</f>
        <v/>
      </c>
      <c r="R106" s="293" t="str">
        <f>IF(N106=3,AVERAGE(K106:K107),"")</f>
        <v/>
      </c>
      <c r="S106" s="293">
        <f>IF(N106=0,MEDIAN(M106:M108),"")</f>
        <v>22.75</v>
      </c>
      <c r="T106" s="293" t="str">
        <f>IF(N106=1,MEDIAN(M106:M107),"")</f>
        <v/>
      </c>
      <c r="U106" s="293" t="str">
        <f>IF(N106=2,MEDIAN((SUM(M106,K107))/2),"")</f>
        <v/>
      </c>
      <c r="V106" s="293" t="str">
        <f>IF(N106=3,MEDIAN(K106:K107),"")</f>
        <v/>
      </c>
      <c r="W106" s="295">
        <f>SUM(O106:R108)</f>
        <v>22.75</v>
      </c>
      <c r="X106" s="295">
        <f>SUM(S106:V108)</f>
        <v>22.75</v>
      </c>
      <c r="Y106" s="303">
        <f>STDEV(F106:F108)</f>
        <v>0</v>
      </c>
      <c r="Z106" s="295">
        <f>Y106/W106</f>
        <v>0</v>
      </c>
      <c r="AA106" s="303"/>
      <c r="AB106" s="291"/>
      <c r="AC106" s="114"/>
      <c r="AD106" s="114"/>
      <c r="AE106" s="118"/>
      <c r="AF106" s="114"/>
      <c r="AG106" s="118"/>
      <c r="AH106" s="119"/>
    </row>
    <row r="107" spans="1:36" s="120" customFormat="1" ht="25.5" customHeight="1">
      <c r="A107" s="319"/>
      <c r="B107" s="517"/>
      <c r="C107" s="310"/>
      <c r="D107" s="310"/>
      <c r="E107" s="167" t="s">
        <v>737</v>
      </c>
      <c r="F107" s="204">
        <v>22.75</v>
      </c>
      <c r="G107" s="204">
        <f>ROUNDUP(AVERAGE(F106:F108),2)</f>
        <v>22.75</v>
      </c>
      <c r="H107" s="116">
        <f t="shared" si="11"/>
        <v>0</v>
      </c>
      <c r="I107" s="136">
        <f t="shared" si="8"/>
        <v>0</v>
      </c>
      <c r="J107" s="136">
        <f>SMALL(I106:I108,2)</f>
        <v>0</v>
      </c>
      <c r="K107" s="206">
        <f>IF(J107=I106,F106,IF(J107=I107,F107,IF(J107=I108,F108)))</f>
        <v>22.75</v>
      </c>
      <c r="L107" s="206">
        <f t="shared" si="9"/>
        <v>22.75</v>
      </c>
      <c r="M107" s="206">
        <f t="shared" si="10"/>
        <v>22.75</v>
      </c>
      <c r="N107" s="312"/>
      <c r="O107" s="293"/>
      <c r="P107" s="293"/>
      <c r="Q107" s="293"/>
      <c r="R107" s="293"/>
      <c r="S107" s="293"/>
      <c r="T107" s="293"/>
      <c r="U107" s="293"/>
      <c r="V107" s="293"/>
      <c r="W107" s="296"/>
      <c r="X107" s="296"/>
      <c r="Y107" s="303"/>
      <c r="Z107" s="296"/>
      <c r="AA107" s="303"/>
      <c r="AB107" s="292"/>
      <c r="AC107" s="114"/>
      <c r="AD107" s="114"/>
      <c r="AE107" s="118"/>
      <c r="AF107" s="114"/>
      <c r="AG107" s="118"/>
      <c r="AH107" s="119"/>
    </row>
    <row r="108" spans="1:36" s="120" customFormat="1" ht="25.5" customHeight="1" thickBot="1">
      <c r="A108" s="319"/>
      <c r="B108" s="517"/>
      <c r="C108" s="310"/>
      <c r="D108" s="310"/>
      <c r="E108" s="167" t="s">
        <v>737</v>
      </c>
      <c r="F108" s="204">
        <v>22.75</v>
      </c>
      <c r="G108" s="204">
        <f>ROUNDUP(AVERAGE(F106:F108),2)</f>
        <v>22.75</v>
      </c>
      <c r="H108" s="116">
        <f t="shared" si="11"/>
        <v>0</v>
      </c>
      <c r="I108" s="136">
        <f t="shared" si="8"/>
        <v>0</v>
      </c>
      <c r="J108" s="136">
        <f>SMALL(I106:I108,3)</f>
        <v>0</v>
      </c>
      <c r="K108" s="206">
        <f>IF(J108=I106,F106,IF(J108=I107,F107,IF(J108=I108,F108)))</f>
        <v>22.75</v>
      </c>
      <c r="L108" s="206">
        <f t="shared" si="9"/>
        <v>22.75</v>
      </c>
      <c r="M108" s="206">
        <f t="shared" si="10"/>
        <v>22.75</v>
      </c>
      <c r="N108" s="312"/>
      <c r="O108" s="293"/>
      <c r="P108" s="293"/>
      <c r="Q108" s="293"/>
      <c r="R108" s="293"/>
      <c r="S108" s="293"/>
      <c r="T108" s="293"/>
      <c r="U108" s="293"/>
      <c r="V108" s="293"/>
      <c r="W108" s="296"/>
      <c r="X108" s="296"/>
      <c r="Y108" s="303"/>
      <c r="Z108" s="296"/>
      <c r="AA108" s="303"/>
      <c r="AB108" s="292"/>
      <c r="AC108" s="114"/>
      <c r="AD108" s="114"/>
      <c r="AE108" s="118"/>
      <c r="AF108" s="114"/>
      <c r="AG108" s="118"/>
      <c r="AH108" s="119"/>
    </row>
    <row r="109" spans="1:36" s="112" customFormat="1" ht="25.5" customHeight="1">
      <c r="A109" s="314">
        <v>21</v>
      </c>
      <c r="B109" s="498" t="s">
        <v>270</v>
      </c>
      <c r="C109" s="316" t="s">
        <v>475</v>
      </c>
      <c r="D109" s="317">
        <v>75</v>
      </c>
      <c r="E109" s="168" t="s">
        <v>738</v>
      </c>
      <c r="F109" s="132">
        <v>21.92</v>
      </c>
      <c r="G109" s="203">
        <f>ROUNDUP(AVERAGE(F109:F111),2)</f>
        <v>21.92</v>
      </c>
      <c r="H109" s="134">
        <f t="shared" si="11"/>
        <v>0</v>
      </c>
      <c r="I109" s="199">
        <f t="shared" si="8"/>
        <v>0</v>
      </c>
      <c r="J109" s="135">
        <f>SMALL(I109:I111,1)</f>
        <v>0</v>
      </c>
      <c r="K109" s="201">
        <f>IF(J109=I109,F109,IF(J109=I110,F110,IF(J109=I111,F111)))</f>
        <v>21.92</v>
      </c>
      <c r="L109" s="201">
        <f t="shared" si="9"/>
        <v>21.92</v>
      </c>
      <c r="M109" s="201">
        <f t="shared" si="10"/>
        <v>21.92</v>
      </c>
      <c r="N109" s="318">
        <f>COUNTIF(L109:L111,"FORA")</f>
        <v>0</v>
      </c>
      <c r="O109" s="298">
        <f>IF(N109=0,AVERAGE(K109:K111),"")</f>
        <v>21.92</v>
      </c>
      <c r="P109" s="298" t="str">
        <f>IF(N109=1,AVERAGE(M109:M110),"")</f>
        <v/>
      </c>
      <c r="Q109" s="298" t="str">
        <f>IF(N109=2,(SUM(M109,K110))/2,"")</f>
        <v/>
      </c>
      <c r="R109" s="298" t="str">
        <f>IF(N109=3,AVERAGE(K109:K110),"")</f>
        <v/>
      </c>
      <c r="S109" s="298">
        <f>IF(N109=0,MEDIAN(M109:M111),"")</f>
        <v>21.92</v>
      </c>
      <c r="T109" s="298" t="str">
        <f>IF(N109=1,MEDIAN(M109:M110),"")</f>
        <v/>
      </c>
      <c r="U109" s="298" t="str">
        <f>IF(N109=2,MEDIAN((SUM(M109,K110))/2),"")</f>
        <v/>
      </c>
      <c r="V109" s="298" t="str">
        <f>IF(N109=3,MEDIAN(K109:K110),"")</f>
        <v/>
      </c>
      <c r="W109" s="299">
        <f>SUM(O109:R111)</f>
        <v>21.92</v>
      </c>
      <c r="X109" s="299">
        <f>SUM(S109:V111)</f>
        <v>21.92</v>
      </c>
      <c r="Y109" s="301">
        <f>STDEV(F109:F111)</f>
        <v>0</v>
      </c>
      <c r="Z109" s="299">
        <f>Y109/W109</f>
        <v>0</v>
      </c>
      <c r="AA109" s="301"/>
      <c r="AB109" s="291"/>
      <c r="AC109" s="114"/>
      <c r="AD109" s="114"/>
      <c r="AE109" s="115"/>
      <c r="AF109" s="115"/>
      <c r="AG109" s="115"/>
      <c r="AH109" s="115"/>
      <c r="AI109" s="115"/>
      <c r="AJ109" s="115"/>
    </row>
    <row r="110" spans="1:36" s="112" customFormat="1" ht="25.5" customHeight="1">
      <c r="A110" s="314"/>
      <c r="B110" s="498"/>
      <c r="C110" s="316"/>
      <c r="D110" s="317"/>
      <c r="E110" s="168" t="s">
        <v>738</v>
      </c>
      <c r="F110" s="132">
        <v>21.92</v>
      </c>
      <c r="G110" s="199">
        <f>ROUNDUP(AVERAGE(F109:F111),2)</f>
        <v>21.92</v>
      </c>
      <c r="H110" s="134">
        <f t="shared" si="11"/>
        <v>0</v>
      </c>
      <c r="I110" s="135">
        <f t="shared" si="8"/>
        <v>0</v>
      </c>
      <c r="J110" s="135">
        <f>SMALL(I109:I111,2)</f>
        <v>0</v>
      </c>
      <c r="K110" s="201">
        <f>IF(J110=I109,F109,IF(J110=I110,F110,IF(J110=I111,F111)))</f>
        <v>21.92</v>
      </c>
      <c r="L110" s="201">
        <f t="shared" si="9"/>
        <v>21.92</v>
      </c>
      <c r="M110" s="201">
        <f t="shared" si="10"/>
        <v>21.92</v>
      </c>
      <c r="N110" s="318"/>
      <c r="O110" s="298"/>
      <c r="P110" s="298"/>
      <c r="Q110" s="298"/>
      <c r="R110" s="298"/>
      <c r="S110" s="298"/>
      <c r="T110" s="298"/>
      <c r="U110" s="298"/>
      <c r="V110" s="298"/>
      <c r="W110" s="300"/>
      <c r="X110" s="300"/>
      <c r="Y110" s="301"/>
      <c r="Z110" s="300"/>
      <c r="AA110" s="301"/>
      <c r="AB110" s="292"/>
      <c r="AC110" s="114"/>
      <c r="AD110" s="114"/>
      <c r="AE110" s="115"/>
      <c r="AF110" s="115"/>
      <c r="AG110" s="115"/>
      <c r="AH110" s="115"/>
      <c r="AI110" s="115"/>
      <c r="AJ110" s="115"/>
    </row>
    <row r="111" spans="1:36" s="112" customFormat="1" ht="25.5" customHeight="1" thickBot="1">
      <c r="A111" s="314"/>
      <c r="B111" s="498"/>
      <c r="C111" s="316"/>
      <c r="D111" s="317"/>
      <c r="E111" s="168" t="s">
        <v>738</v>
      </c>
      <c r="F111" s="132">
        <v>21.92</v>
      </c>
      <c r="G111" s="199">
        <f>ROUNDUP(AVERAGE(F109:F111),2)</f>
        <v>21.92</v>
      </c>
      <c r="H111" s="134">
        <f t="shared" si="11"/>
        <v>0</v>
      </c>
      <c r="I111" s="135">
        <f t="shared" si="8"/>
        <v>0</v>
      </c>
      <c r="J111" s="135">
        <f>SMALL(I109:I111,3)</f>
        <v>0</v>
      </c>
      <c r="K111" s="201">
        <f>IF(J111=I109,F109,IF(J111=I110,F110,IF(J111=I111,F111)))</f>
        <v>21.92</v>
      </c>
      <c r="L111" s="201">
        <f t="shared" si="9"/>
        <v>21.92</v>
      </c>
      <c r="M111" s="201">
        <f t="shared" si="10"/>
        <v>21.92</v>
      </c>
      <c r="N111" s="318"/>
      <c r="O111" s="298"/>
      <c r="P111" s="298"/>
      <c r="Q111" s="298"/>
      <c r="R111" s="298"/>
      <c r="S111" s="298"/>
      <c r="T111" s="298"/>
      <c r="U111" s="298"/>
      <c r="V111" s="298"/>
      <c r="W111" s="300"/>
      <c r="X111" s="300"/>
      <c r="Y111" s="301"/>
      <c r="Z111" s="300"/>
      <c r="AA111" s="301"/>
      <c r="AB111" s="292"/>
      <c r="AC111" s="114"/>
      <c r="AD111" s="114"/>
      <c r="AE111" s="115"/>
      <c r="AF111" s="115"/>
      <c r="AG111" s="115"/>
      <c r="AH111" s="115"/>
      <c r="AI111" s="115"/>
      <c r="AJ111" s="115"/>
    </row>
    <row r="112" spans="1:36" s="120" customFormat="1" ht="25.5" customHeight="1">
      <c r="A112" s="319">
        <v>22</v>
      </c>
      <c r="B112" s="516" t="s">
        <v>271</v>
      </c>
      <c r="C112" s="310" t="s">
        <v>2</v>
      </c>
      <c r="D112" s="310">
        <v>500</v>
      </c>
      <c r="E112" s="167" t="s">
        <v>739</v>
      </c>
      <c r="F112" s="204">
        <v>15.54</v>
      </c>
      <c r="G112" s="208">
        <f>ROUNDUP(AVERAGE(F112:F114),2)</f>
        <v>15.54</v>
      </c>
      <c r="H112" s="116">
        <f t="shared" si="11"/>
        <v>0</v>
      </c>
      <c r="I112" s="136">
        <f t="shared" si="8"/>
        <v>0</v>
      </c>
      <c r="J112" s="136">
        <f>SMALL(I112:I114,1)</f>
        <v>0</v>
      </c>
      <c r="K112" s="206">
        <f>IF(J112=I112,F112,IF(J112=I113,F113,IF(J112=I114,F114)))</f>
        <v>15.54</v>
      </c>
      <c r="L112" s="206">
        <f t="shared" si="9"/>
        <v>15.54</v>
      </c>
      <c r="M112" s="206">
        <f t="shared" si="10"/>
        <v>15.54</v>
      </c>
      <c r="N112" s="312">
        <f>COUNTIF(L112:L114,"FORA")</f>
        <v>0</v>
      </c>
      <c r="O112" s="293">
        <f>IF(N112=0,AVERAGE(K112:K114),"")</f>
        <v>15.54</v>
      </c>
      <c r="P112" s="293" t="str">
        <f>IF(N112=1,AVERAGE(M112:M113),"")</f>
        <v/>
      </c>
      <c r="Q112" s="293" t="str">
        <f>IF(N112=2,(SUM(M112,K113))/2,"")</f>
        <v/>
      </c>
      <c r="R112" s="293" t="str">
        <f>IF(N112=3,AVERAGE(K112:K113),"")</f>
        <v/>
      </c>
      <c r="S112" s="293">
        <f>IF(N112=0,MEDIAN(M112:M114),"")</f>
        <v>15.54</v>
      </c>
      <c r="T112" s="293" t="str">
        <f>IF(N112=1,MEDIAN(M112:M113),"")</f>
        <v/>
      </c>
      <c r="U112" s="293" t="str">
        <f>IF(N112=2,MEDIAN((SUM(M112,K113))/2),"")</f>
        <v/>
      </c>
      <c r="V112" s="293" t="str">
        <f>IF(N112=3,MEDIAN(K112:K113),"")</f>
        <v/>
      </c>
      <c r="W112" s="295">
        <f>SUM(O112:R114)</f>
        <v>15.54</v>
      </c>
      <c r="X112" s="295">
        <f>SUM(S112:V114)</f>
        <v>15.54</v>
      </c>
      <c r="Y112" s="303">
        <f>STDEV(F112:F114)</f>
        <v>0</v>
      </c>
      <c r="Z112" s="295">
        <f>Y112/W112</f>
        <v>0</v>
      </c>
      <c r="AA112" s="303"/>
      <c r="AB112" s="291"/>
      <c r="AC112" s="114"/>
      <c r="AD112" s="114"/>
      <c r="AE112" s="118"/>
      <c r="AF112" s="114"/>
      <c r="AG112" s="118"/>
      <c r="AH112" s="119"/>
    </row>
    <row r="113" spans="1:36" s="120" customFormat="1" ht="25.5" customHeight="1">
      <c r="A113" s="319"/>
      <c r="B113" s="517"/>
      <c r="C113" s="310"/>
      <c r="D113" s="310"/>
      <c r="E113" s="167" t="s">
        <v>739</v>
      </c>
      <c r="F113" s="204">
        <v>15.54</v>
      </c>
      <c r="G113" s="204">
        <f>ROUNDUP(AVERAGE(F112:F114),2)</f>
        <v>15.54</v>
      </c>
      <c r="H113" s="116">
        <f t="shared" si="11"/>
        <v>0</v>
      </c>
      <c r="I113" s="136">
        <f t="shared" si="8"/>
        <v>0</v>
      </c>
      <c r="J113" s="136">
        <f>SMALL(I112:I114,2)</f>
        <v>0</v>
      </c>
      <c r="K113" s="206">
        <f>IF(J113=I112,F112,IF(J113=I113,F113,IF(J113=I114,F114)))</f>
        <v>15.54</v>
      </c>
      <c r="L113" s="206">
        <f t="shared" ref="L113:L176" si="12">IF(J113&gt;0.3,"FORA",K113)</f>
        <v>15.54</v>
      </c>
      <c r="M113" s="206">
        <f t="shared" si="10"/>
        <v>15.54</v>
      </c>
      <c r="N113" s="312"/>
      <c r="O113" s="293"/>
      <c r="P113" s="293"/>
      <c r="Q113" s="293"/>
      <c r="R113" s="293"/>
      <c r="S113" s="293"/>
      <c r="T113" s="293"/>
      <c r="U113" s="293"/>
      <c r="V113" s="293"/>
      <c r="W113" s="296"/>
      <c r="X113" s="296"/>
      <c r="Y113" s="303"/>
      <c r="Z113" s="296"/>
      <c r="AA113" s="303"/>
      <c r="AB113" s="292"/>
      <c r="AC113" s="114"/>
      <c r="AD113" s="114"/>
      <c r="AE113" s="118"/>
      <c r="AF113" s="114"/>
      <c r="AG113" s="118"/>
      <c r="AH113" s="119"/>
    </row>
    <row r="114" spans="1:36" s="120" customFormat="1" ht="25.5" customHeight="1" thickBot="1">
      <c r="A114" s="319"/>
      <c r="B114" s="517"/>
      <c r="C114" s="310"/>
      <c r="D114" s="310"/>
      <c r="E114" s="167" t="s">
        <v>739</v>
      </c>
      <c r="F114" s="204">
        <v>15.54</v>
      </c>
      <c r="G114" s="204">
        <f>ROUNDUP(AVERAGE(F112:F114),2)</f>
        <v>15.54</v>
      </c>
      <c r="H114" s="116">
        <f t="shared" si="11"/>
        <v>0</v>
      </c>
      <c r="I114" s="136">
        <f t="shared" ref="I114:I177" si="13">ABS(H114)</f>
        <v>0</v>
      </c>
      <c r="J114" s="136">
        <f>SMALL(I112:I114,3)</f>
        <v>0</v>
      </c>
      <c r="K114" s="206">
        <f>IF(J114=I112,F112,IF(J114=I113,F113,IF(J114=I114,F114)))</f>
        <v>15.54</v>
      </c>
      <c r="L114" s="206">
        <f t="shared" si="12"/>
        <v>15.54</v>
      </c>
      <c r="M114" s="206">
        <f t="shared" ref="M114:M177" si="14">IF(L114="FORA","",L114)</f>
        <v>15.54</v>
      </c>
      <c r="N114" s="312"/>
      <c r="O114" s="293"/>
      <c r="P114" s="293"/>
      <c r="Q114" s="293"/>
      <c r="R114" s="293"/>
      <c r="S114" s="293"/>
      <c r="T114" s="293"/>
      <c r="U114" s="293"/>
      <c r="V114" s="293"/>
      <c r="W114" s="296"/>
      <c r="X114" s="296"/>
      <c r="Y114" s="303"/>
      <c r="Z114" s="296"/>
      <c r="AA114" s="303"/>
      <c r="AB114" s="292"/>
      <c r="AC114" s="114"/>
      <c r="AD114" s="114"/>
      <c r="AE114" s="118"/>
      <c r="AF114" s="114"/>
      <c r="AG114" s="118"/>
      <c r="AH114" s="119"/>
    </row>
    <row r="115" spans="1:36" s="112" customFormat="1" ht="25.5" customHeight="1">
      <c r="A115" s="314">
        <v>23</v>
      </c>
      <c r="B115" s="498" t="s">
        <v>272</v>
      </c>
      <c r="C115" s="317" t="s">
        <v>2</v>
      </c>
      <c r="D115" s="317">
        <v>500</v>
      </c>
      <c r="E115" s="168" t="s">
        <v>740</v>
      </c>
      <c r="F115" s="132">
        <v>1.75</v>
      </c>
      <c r="G115" s="203">
        <f>ROUNDUP(AVERAGE(F115:F117),2)</f>
        <v>1.75</v>
      </c>
      <c r="H115" s="134">
        <f t="shared" si="11"/>
        <v>0</v>
      </c>
      <c r="I115" s="199">
        <f t="shared" si="13"/>
        <v>0</v>
      </c>
      <c r="J115" s="135">
        <f>SMALL(I115:I117,1)</f>
        <v>0</v>
      </c>
      <c r="K115" s="201">
        <f>IF(J115=I115,F115,IF(J115=I116,F116,IF(J115=I117,F117)))</f>
        <v>1.75</v>
      </c>
      <c r="L115" s="201">
        <f t="shared" si="12"/>
        <v>1.75</v>
      </c>
      <c r="M115" s="201">
        <f t="shared" si="14"/>
        <v>1.75</v>
      </c>
      <c r="N115" s="318">
        <f>COUNTIF(L115:L117,"FORA")</f>
        <v>0</v>
      </c>
      <c r="O115" s="298">
        <f>IF(N115=0,AVERAGE(K115:K117),"")</f>
        <v>1.75</v>
      </c>
      <c r="P115" s="298" t="str">
        <f>IF(N115=1,AVERAGE(M115:M116),"")</f>
        <v/>
      </c>
      <c r="Q115" s="298" t="str">
        <f>IF(N115=2,(SUM(M115,K116))/2,"")</f>
        <v/>
      </c>
      <c r="R115" s="298" t="str">
        <f>IF(N115=3,AVERAGE(K115:K116),"")</f>
        <v/>
      </c>
      <c r="S115" s="298">
        <f>IF(N115=0,MEDIAN(M115:M117),"")</f>
        <v>1.75</v>
      </c>
      <c r="T115" s="298" t="str">
        <f>IF(N115=1,MEDIAN(M115:M116),"")</f>
        <v/>
      </c>
      <c r="U115" s="298" t="str">
        <f>IF(N115=2,MEDIAN((SUM(M115,K116))/2),"")</f>
        <v/>
      </c>
      <c r="V115" s="298" t="str">
        <f>IF(N115=3,MEDIAN(K115:K116),"")</f>
        <v/>
      </c>
      <c r="W115" s="299">
        <f>SUM(O115:R117)</f>
        <v>1.75</v>
      </c>
      <c r="X115" s="299">
        <f>SUM(S115:V117)</f>
        <v>1.75</v>
      </c>
      <c r="Y115" s="301">
        <f>STDEV(F115:F117)</f>
        <v>0</v>
      </c>
      <c r="Z115" s="299">
        <f>Y115/W115</f>
        <v>0</v>
      </c>
      <c r="AA115" s="301"/>
      <c r="AB115" s="291"/>
      <c r="AC115" s="114"/>
      <c r="AD115" s="114"/>
      <c r="AE115" s="115"/>
      <c r="AF115" s="115"/>
      <c r="AG115" s="115"/>
      <c r="AH115" s="115"/>
      <c r="AI115" s="115"/>
      <c r="AJ115" s="115"/>
    </row>
    <row r="116" spans="1:36" s="112" customFormat="1" ht="25.5" customHeight="1">
      <c r="A116" s="314"/>
      <c r="B116" s="498"/>
      <c r="C116" s="317"/>
      <c r="D116" s="317"/>
      <c r="E116" s="168" t="s">
        <v>740</v>
      </c>
      <c r="F116" s="132">
        <v>1.75</v>
      </c>
      <c r="G116" s="199">
        <f>ROUNDUP(AVERAGE(F115:F117),2)</f>
        <v>1.75</v>
      </c>
      <c r="H116" s="134">
        <f t="shared" ref="H116:H179" si="15">F116/G116-1</f>
        <v>0</v>
      </c>
      <c r="I116" s="135">
        <f t="shared" si="13"/>
        <v>0</v>
      </c>
      <c r="J116" s="135">
        <f>SMALL(I115:I117,2)</f>
        <v>0</v>
      </c>
      <c r="K116" s="201">
        <f>IF(J116=I115,F115,IF(J116=I116,F116,IF(J116=I117,F117)))</f>
        <v>1.75</v>
      </c>
      <c r="L116" s="201">
        <f t="shared" si="12"/>
        <v>1.75</v>
      </c>
      <c r="M116" s="201">
        <f t="shared" si="14"/>
        <v>1.75</v>
      </c>
      <c r="N116" s="318"/>
      <c r="O116" s="298"/>
      <c r="P116" s="298"/>
      <c r="Q116" s="298"/>
      <c r="R116" s="298"/>
      <c r="S116" s="298"/>
      <c r="T116" s="298"/>
      <c r="U116" s="298"/>
      <c r="V116" s="298"/>
      <c r="W116" s="300"/>
      <c r="X116" s="300"/>
      <c r="Y116" s="301"/>
      <c r="Z116" s="300"/>
      <c r="AA116" s="301"/>
      <c r="AB116" s="292"/>
      <c r="AC116" s="114"/>
      <c r="AD116" s="114"/>
      <c r="AE116" s="115"/>
      <c r="AF116" s="115"/>
      <c r="AG116" s="115"/>
      <c r="AH116" s="115"/>
      <c r="AI116" s="115"/>
      <c r="AJ116" s="115"/>
    </row>
    <row r="117" spans="1:36" s="112" customFormat="1" ht="25.5" customHeight="1" thickBot="1">
      <c r="A117" s="314"/>
      <c r="B117" s="498"/>
      <c r="C117" s="317"/>
      <c r="D117" s="317"/>
      <c r="E117" s="168" t="s">
        <v>740</v>
      </c>
      <c r="F117" s="132">
        <v>1.75</v>
      </c>
      <c r="G117" s="199">
        <f>ROUNDUP(AVERAGE(F115:F117),2)</f>
        <v>1.75</v>
      </c>
      <c r="H117" s="134">
        <f t="shared" si="15"/>
        <v>0</v>
      </c>
      <c r="I117" s="135">
        <f t="shared" si="13"/>
        <v>0</v>
      </c>
      <c r="J117" s="135">
        <f>SMALL(I115:I117,3)</f>
        <v>0</v>
      </c>
      <c r="K117" s="201">
        <f>IF(J117=I115,F115,IF(J117=I116,F116,IF(J117=I117,F117)))</f>
        <v>1.75</v>
      </c>
      <c r="L117" s="201">
        <f t="shared" si="12"/>
        <v>1.75</v>
      </c>
      <c r="M117" s="201">
        <f t="shared" si="14"/>
        <v>1.75</v>
      </c>
      <c r="N117" s="318"/>
      <c r="O117" s="298"/>
      <c r="P117" s="298"/>
      <c r="Q117" s="298"/>
      <c r="R117" s="298"/>
      <c r="S117" s="298"/>
      <c r="T117" s="298"/>
      <c r="U117" s="298"/>
      <c r="V117" s="298"/>
      <c r="W117" s="300"/>
      <c r="X117" s="300"/>
      <c r="Y117" s="301"/>
      <c r="Z117" s="300"/>
      <c r="AA117" s="301"/>
      <c r="AB117" s="292"/>
      <c r="AC117" s="114"/>
      <c r="AD117" s="114"/>
      <c r="AE117" s="115"/>
      <c r="AF117" s="115"/>
      <c r="AG117" s="115"/>
      <c r="AH117" s="115"/>
      <c r="AI117" s="115"/>
      <c r="AJ117" s="115"/>
    </row>
    <row r="118" spans="1:36" s="120" customFormat="1" ht="25.5" customHeight="1">
      <c r="A118" s="319">
        <v>24</v>
      </c>
      <c r="B118" s="516" t="s">
        <v>273</v>
      </c>
      <c r="C118" s="310" t="s">
        <v>2</v>
      </c>
      <c r="D118" s="310">
        <v>50</v>
      </c>
      <c r="E118" s="167" t="s">
        <v>741</v>
      </c>
      <c r="F118" s="204">
        <v>72.7</v>
      </c>
      <c r="G118" s="208">
        <f>ROUNDUP(AVERAGE(F118:F120),2)</f>
        <v>72.7</v>
      </c>
      <c r="H118" s="116">
        <f>F118/G118-1</f>
        <v>0</v>
      </c>
      <c r="I118" s="136">
        <f t="shared" si="13"/>
        <v>0</v>
      </c>
      <c r="J118" s="136">
        <f>SMALL(I118:I120,1)</f>
        <v>0</v>
      </c>
      <c r="K118" s="206">
        <f>IF(J118=I118,F118,IF(J118=I119,F119,IF(J118=I120,F120)))</f>
        <v>72.7</v>
      </c>
      <c r="L118" s="206">
        <f t="shared" si="12"/>
        <v>72.7</v>
      </c>
      <c r="M118" s="206">
        <f t="shared" si="14"/>
        <v>72.7</v>
      </c>
      <c r="N118" s="312">
        <f>COUNTIF(L118:L120,"FORA")</f>
        <v>0</v>
      </c>
      <c r="O118" s="293">
        <f>IF(N118=0,AVERAGE(K118:K120),"")</f>
        <v>72.7</v>
      </c>
      <c r="P118" s="293" t="str">
        <f>IF(N118=1,AVERAGE(M118:M119),"")</f>
        <v/>
      </c>
      <c r="Q118" s="293" t="str">
        <f>IF(N118=2,(SUM(M118,K119))/2,"")</f>
        <v/>
      </c>
      <c r="R118" s="293" t="str">
        <f>IF(N118=3,AVERAGE(K118:K119),"")</f>
        <v/>
      </c>
      <c r="S118" s="293">
        <f>IF(N118=0,MEDIAN(M118:M120),"")</f>
        <v>72.7</v>
      </c>
      <c r="T118" s="293" t="str">
        <f>IF(N118=1,MEDIAN(M118:M119),"")</f>
        <v/>
      </c>
      <c r="U118" s="293" t="str">
        <f>IF(N118=2,MEDIAN((SUM(M118,K119))/2),"")</f>
        <v/>
      </c>
      <c r="V118" s="293" t="str">
        <f>IF(N118=3,MEDIAN(K118:K119),"")</f>
        <v/>
      </c>
      <c r="W118" s="295">
        <f>SUM(O118:R120)</f>
        <v>72.7</v>
      </c>
      <c r="X118" s="295">
        <f>SUM(S118:V120)</f>
        <v>72.7</v>
      </c>
      <c r="Y118" s="303">
        <f>STDEV(F118:F120)</f>
        <v>0</v>
      </c>
      <c r="Z118" s="295">
        <f>Y118/W118</f>
        <v>0</v>
      </c>
      <c r="AA118" s="303"/>
      <c r="AB118" s="291"/>
      <c r="AC118" s="114"/>
      <c r="AD118" s="114"/>
      <c r="AE118" s="118"/>
      <c r="AF118" s="114"/>
      <c r="AG118" s="118"/>
      <c r="AH118" s="119"/>
    </row>
    <row r="119" spans="1:36" s="120" customFormat="1" ht="25.5" customHeight="1">
      <c r="A119" s="319"/>
      <c r="B119" s="517"/>
      <c r="C119" s="310"/>
      <c r="D119" s="310"/>
      <c r="E119" s="167" t="s">
        <v>741</v>
      </c>
      <c r="F119" s="204">
        <v>72.7</v>
      </c>
      <c r="G119" s="204">
        <f>ROUNDUP(AVERAGE(F118:F120),2)</f>
        <v>72.7</v>
      </c>
      <c r="H119" s="116">
        <f t="shared" si="15"/>
        <v>0</v>
      </c>
      <c r="I119" s="136">
        <f t="shared" si="13"/>
        <v>0</v>
      </c>
      <c r="J119" s="136">
        <f>SMALL(I118:I120,2)</f>
        <v>0</v>
      </c>
      <c r="K119" s="206">
        <f>IF(J119=I118,F118,IF(J119=I119,F119,IF(J119=I120,F120)))</f>
        <v>72.7</v>
      </c>
      <c r="L119" s="206">
        <f t="shared" si="12"/>
        <v>72.7</v>
      </c>
      <c r="M119" s="206">
        <f t="shared" si="14"/>
        <v>72.7</v>
      </c>
      <c r="N119" s="312"/>
      <c r="O119" s="293"/>
      <c r="P119" s="293"/>
      <c r="Q119" s="293"/>
      <c r="R119" s="293"/>
      <c r="S119" s="293"/>
      <c r="T119" s="293"/>
      <c r="U119" s="293"/>
      <c r="V119" s="293"/>
      <c r="W119" s="296"/>
      <c r="X119" s="296"/>
      <c r="Y119" s="303"/>
      <c r="Z119" s="296"/>
      <c r="AA119" s="303"/>
      <c r="AB119" s="292"/>
      <c r="AC119" s="114"/>
      <c r="AD119" s="114"/>
      <c r="AE119" s="118"/>
      <c r="AF119" s="114"/>
      <c r="AG119" s="118"/>
      <c r="AH119" s="119"/>
    </row>
    <row r="120" spans="1:36" s="120" customFormat="1" ht="25.5" customHeight="1" thickBot="1">
      <c r="A120" s="319"/>
      <c r="B120" s="517"/>
      <c r="C120" s="310"/>
      <c r="D120" s="310"/>
      <c r="E120" s="167" t="s">
        <v>741</v>
      </c>
      <c r="F120" s="204">
        <v>72.7</v>
      </c>
      <c r="G120" s="204">
        <f>ROUNDUP(AVERAGE(F118:F120),2)</f>
        <v>72.7</v>
      </c>
      <c r="H120" s="116">
        <f>F120/G120-1</f>
        <v>0</v>
      </c>
      <c r="I120" s="136">
        <f t="shared" si="13"/>
        <v>0</v>
      </c>
      <c r="J120" s="136">
        <f>SMALL(I118:I120,3)</f>
        <v>0</v>
      </c>
      <c r="K120" s="206">
        <f>IF(J120=I118,F118,IF(J120=I119,F119,IF(J120=I120,F120)))</f>
        <v>72.7</v>
      </c>
      <c r="L120" s="206">
        <f t="shared" si="12"/>
        <v>72.7</v>
      </c>
      <c r="M120" s="206">
        <f t="shared" si="14"/>
        <v>72.7</v>
      </c>
      <c r="N120" s="312"/>
      <c r="O120" s="293"/>
      <c r="P120" s="293"/>
      <c r="Q120" s="293"/>
      <c r="R120" s="293"/>
      <c r="S120" s="293"/>
      <c r="T120" s="293"/>
      <c r="U120" s="293"/>
      <c r="V120" s="293"/>
      <c r="W120" s="296"/>
      <c r="X120" s="296"/>
      <c r="Y120" s="303"/>
      <c r="Z120" s="296"/>
      <c r="AA120" s="303"/>
      <c r="AB120" s="292"/>
      <c r="AC120" s="114"/>
      <c r="AD120" s="114"/>
      <c r="AE120" s="118"/>
      <c r="AF120" s="114"/>
      <c r="AG120" s="118"/>
      <c r="AH120" s="119"/>
    </row>
    <row r="121" spans="1:36" s="112" customFormat="1" ht="25.5" customHeight="1">
      <c r="A121" s="314">
        <v>25</v>
      </c>
      <c r="B121" s="498" t="s">
        <v>274</v>
      </c>
      <c r="C121" s="317" t="s">
        <v>2</v>
      </c>
      <c r="D121" s="317">
        <v>50</v>
      </c>
      <c r="E121" s="168" t="s">
        <v>742</v>
      </c>
      <c r="F121" s="132">
        <v>17.63</v>
      </c>
      <c r="G121" s="203">
        <f>ROUNDUP(AVERAGE(F121:F123),2)</f>
        <v>17.63</v>
      </c>
      <c r="H121" s="134">
        <f t="shared" si="15"/>
        <v>0</v>
      </c>
      <c r="I121" s="199">
        <f t="shared" si="13"/>
        <v>0</v>
      </c>
      <c r="J121" s="135">
        <f>SMALL(I121:I123,1)</f>
        <v>0</v>
      </c>
      <c r="K121" s="201">
        <f>IF(J121=I121,F121,IF(J121=I122,F122,IF(J121=I123,F123)))</f>
        <v>17.63</v>
      </c>
      <c r="L121" s="201">
        <f t="shared" si="12"/>
        <v>17.63</v>
      </c>
      <c r="M121" s="201">
        <f t="shared" si="14"/>
        <v>17.63</v>
      </c>
      <c r="N121" s="318">
        <f>COUNTIF(L121:L123,"FORA")</f>
        <v>0</v>
      </c>
      <c r="O121" s="298">
        <f>IF(N121=0,AVERAGE(K121:K123),"")</f>
        <v>17.63</v>
      </c>
      <c r="P121" s="298" t="str">
        <f>IF(N121=1,AVERAGE(M121:M122),"")</f>
        <v/>
      </c>
      <c r="Q121" s="298" t="str">
        <f>IF(N121=2,(SUM(M121,K122))/2,"")</f>
        <v/>
      </c>
      <c r="R121" s="298" t="str">
        <f>IF(N121=3,AVERAGE(K121:K122),"")</f>
        <v/>
      </c>
      <c r="S121" s="298">
        <f>IF(N121=0,MEDIAN(M121:M123),"")</f>
        <v>17.63</v>
      </c>
      <c r="T121" s="298" t="str">
        <f>IF(N121=1,MEDIAN(M121:M122),"")</f>
        <v/>
      </c>
      <c r="U121" s="298" t="str">
        <f>IF(N121=2,MEDIAN((SUM(M121,K122))/2),"")</f>
        <v/>
      </c>
      <c r="V121" s="298" t="str">
        <f>IF(N121=3,MEDIAN(K121:K122),"")</f>
        <v/>
      </c>
      <c r="W121" s="299">
        <f>SUM(O121:R123)</f>
        <v>17.63</v>
      </c>
      <c r="X121" s="299">
        <f>SUM(S121:V123)</f>
        <v>17.63</v>
      </c>
      <c r="Y121" s="301">
        <f>STDEV(F121:F123)</f>
        <v>0</v>
      </c>
      <c r="Z121" s="299">
        <f>Y121/W121</f>
        <v>0</v>
      </c>
      <c r="AA121" s="301"/>
      <c r="AB121" s="291"/>
      <c r="AC121" s="114"/>
      <c r="AD121" s="114"/>
      <c r="AE121" s="115"/>
      <c r="AF121" s="115"/>
      <c r="AG121" s="115"/>
      <c r="AH121" s="115"/>
      <c r="AI121" s="115"/>
      <c r="AJ121" s="115"/>
    </row>
    <row r="122" spans="1:36" s="112" customFormat="1" ht="25.5" customHeight="1">
      <c r="A122" s="314"/>
      <c r="B122" s="498"/>
      <c r="C122" s="317"/>
      <c r="D122" s="317"/>
      <c r="E122" s="168" t="s">
        <v>742</v>
      </c>
      <c r="F122" s="132">
        <v>17.63</v>
      </c>
      <c r="G122" s="199">
        <f>ROUNDUP(AVERAGE(F121:F123),2)</f>
        <v>17.63</v>
      </c>
      <c r="H122" s="134">
        <f t="shared" si="15"/>
        <v>0</v>
      </c>
      <c r="I122" s="135">
        <f t="shared" si="13"/>
        <v>0</v>
      </c>
      <c r="J122" s="135">
        <f>SMALL(I121:I123,2)</f>
        <v>0</v>
      </c>
      <c r="K122" s="201">
        <f>IF(J122=I121,F121,IF(J122=I122,F122,IF(J122=I123,F123)))</f>
        <v>17.63</v>
      </c>
      <c r="L122" s="201">
        <f t="shared" si="12"/>
        <v>17.63</v>
      </c>
      <c r="M122" s="201">
        <f t="shared" si="14"/>
        <v>17.63</v>
      </c>
      <c r="N122" s="318"/>
      <c r="O122" s="298"/>
      <c r="P122" s="298"/>
      <c r="Q122" s="298"/>
      <c r="R122" s="298"/>
      <c r="S122" s="298"/>
      <c r="T122" s="298"/>
      <c r="U122" s="298"/>
      <c r="V122" s="298"/>
      <c r="W122" s="300"/>
      <c r="X122" s="300"/>
      <c r="Y122" s="301"/>
      <c r="Z122" s="300"/>
      <c r="AA122" s="301"/>
      <c r="AB122" s="292"/>
      <c r="AC122" s="114"/>
      <c r="AD122" s="114"/>
      <c r="AE122" s="115"/>
      <c r="AF122" s="115"/>
      <c r="AG122" s="115"/>
      <c r="AH122" s="115"/>
      <c r="AI122" s="115"/>
      <c r="AJ122" s="115"/>
    </row>
    <row r="123" spans="1:36" s="112" customFormat="1" ht="25.5" customHeight="1" thickBot="1">
      <c r="A123" s="314"/>
      <c r="B123" s="498"/>
      <c r="C123" s="317"/>
      <c r="D123" s="317"/>
      <c r="E123" s="168" t="s">
        <v>742</v>
      </c>
      <c r="F123" s="132">
        <v>17.63</v>
      </c>
      <c r="G123" s="199">
        <f>ROUNDUP(AVERAGE(F121:F123),2)</f>
        <v>17.63</v>
      </c>
      <c r="H123" s="134">
        <f t="shared" si="15"/>
        <v>0</v>
      </c>
      <c r="I123" s="135">
        <f t="shared" si="13"/>
        <v>0</v>
      </c>
      <c r="J123" s="135">
        <f>SMALL(I121:I123,3)</f>
        <v>0</v>
      </c>
      <c r="K123" s="201">
        <f>IF(J123=I121,F121,IF(J123=I122,F122,IF(J123=I123,F123)))</f>
        <v>17.63</v>
      </c>
      <c r="L123" s="201">
        <f t="shared" si="12"/>
        <v>17.63</v>
      </c>
      <c r="M123" s="201">
        <f t="shared" si="14"/>
        <v>17.63</v>
      </c>
      <c r="N123" s="318"/>
      <c r="O123" s="298"/>
      <c r="P123" s="298"/>
      <c r="Q123" s="298"/>
      <c r="R123" s="298"/>
      <c r="S123" s="298"/>
      <c r="T123" s="298"/>
      <c r="U123" s="298"/>
      <c r="V123" s="298"/>
      <c r="W123" s="300"/>
      <c r="X123" s="300"/>
      <c r="Y123" s="301"/>
      <c r="Z123" s="300"/>
      <c r="AA123" s="301"/>
      <c r="AB123" s="292"/>
      <c r="AC123" s="114"/>
      <c r="AD123" s="114"/>
      <c r="AE123" s="115"/>
      <c r="AF123" s="115"/>
      <c r="AG123" s="115"/>
      <c r="AH123" s="115"/>
      <c r="AI123" s="115"/>
      <c r="AJ123" s="115"/>
    </row>
    <row r="124" spans="1:36" s="120" customFormat="1" ht="25.5" customHeight="1">
      <c r="A124" s="319">
        <v>26</v>
      </c>
      <c r="B124" s="516" t="s">
        <v>275</v>
      </c>
      <c r="C124" s="310" t="s">
        <v>2</v>
      </c>
      <c r="D124" s="310">
        <v>50</v>
      </c>
      <c r="E124" s="167" t="s">
        <v>743</v>
      </c>
      <c r="F124" s="204">
        <v>18.579999999999998</v>
      </c>
      <c r="G124" s="208">
        <f>ROUNDUP(AVERAGE(F124:F126),2)</f>
        <v>18.579999999999998</v>
      </c>
      <c r="H124" s="116">
        <f t="shared" si="15"/>
        <v>0</v>
      </c>
      <c r="I124" s="136">
        <f t="shared" si="13"/>
        <v>0</v>
      </c>
      <c r="J124" s="136">
        <f>SMALL(I124:I126,1)</f>
        <v>0</v>
      </c>
      <c r="K124" s="206">
        <f>IF(J124=I124,F124,IF(J124=I125,F125,IF(J124=I126,F126)))</f>
        <v>18.579999999999998</v>
      </c>
      <c r="L124" s="206">
        <f t="shared" si="12"/>
        <v>18.579999999999998</v>
      </c>
      <c r="M124" s="206">
        <f t="shared" si="14"/>
        <v>18.579999999999998</v>
      </c>
      <c r="N124" s="312">
        <f>COUNTIF(L124:L126,"FORA")</f>
        <v>0</v>
      </c>
      <c r="O124" s="293">
        <f>IF(N124=0,AVERAGE(K124:K126),"")</f>
        <v>18.579999999999998</v>
      </c>
      <c r="P124" s="293" t="str">
        <f>IF(N124=1,AVERAGE(M124:M125),"")</f>
        <v/>
      </c>
      <c r="Q124" s="293" t="str">
        <f>IF(N124=2,(SUM(M124,K125))/2,"")</f>
        <v/>
      </c>
      <c r="R124" s="293" t="str">
        <f>IF(N124=3,AVERAGE(K124:K125),"")</f>
        <v/>
      </c>
      <c r="S124" s="293">
        <f>IF(N124=0,MEDIAN(M124:M126),"")</f>
        <v>18.579999999999998</v>
      </c>
      <c r="T124" s="293" t="str">
        <f>IF(N124=1,MEDIAN(M124:M125),"")</f>
        <v/>
      </c>
      <c r="U124" s="293" t="str">
        <f>IF(N124=2,MEDIAN((SUM(M124,K125))/2),"")</f>
        <v/>
      </c>
      <c r="V124" s="293" t="str">
        <f>IF(N124=3,MEDIAN(K124:K125),"")</f>
        <v/>
      </c>
      <c r="W124" s="295">
        <f>SUM(O124:R126)</f>
        <v>18.579999999999998</v>
      </c>
      <c r="X124" s="295">
        <f>SUM(S124:V126)</f>
        <v>18.579999999999998</v>
      </c>
      <c r="Y124" s="303">
        <f>STDEV(F124:F126)</f>
        <v>0</v>
      </c>
      <c r="Z124" s="295">
        <f>Y124/W124</f>
        <v>0</v>
      </c>
      <c r="AA124" s="303"/>
      <c r="AB124" s="291"/>
      <c r="AC124" s="114"/>
      <c r="AD124" s="114"/>
      <c r="AE124" s="118"/>
      <c r="AF124" s="114"/>
      <c r="AG124" s="118"/>
      <c r="AH124" s="119"/>
    </row>
    <row r="125" spans="1:36" s="120" customFormat="1" ht="25.5" customHeight="1">
      <c r="A125" s="319"/>
      <c r="B125" s="517"/>
      <c r="C125" s="310"/>
      <c r="D125" s="310"/>
      <c r="E125" s="167" t="s">
        <v>743</v>
      </c>
      <c r="F125" s="204">
        <v>18.579999999999998</v>
      </c>
      <c r="G125" s="204">
        <f>ROUNDUP(AVERAGE(F124:F126),2)</f>
        <v>18.579999999999998</v>
      </c>
      <c r="H125" s="116">
        <f t="shared" si="15"/>
        <v>0</v>
      </c>
      <c r="I125" s="136">
        <f t="shared" si="13"/>
        <v>0</v>
      </c>
      <c r="J125" s="136">
        <f>SMALL(I124:I126,2)</f>
        <v>0</v>
      </c>
      <c r="K125" s="206">
        <f>IF(J125=I124,F124,IF(J125=I125,F125,IF(J125=I126,F126)))</f>
        <v>18.579999999999998</v>
      </c>
      <c r="L125" s="206">
        <f t="shared" si="12"/>
        <v>18.579999999999998</v>
      </c>
      <c r="M125" s="206">
        <f t="shared" si="14"/>
        <v>18.579999999999998</v>
      </c>
      <c r="N125" s="312"/>
      <c r="O125" s="293"/>
      <c r="P125" s="293"/>
      <c r="Q125" s="293"/>
      <c r="R125" s="293"/>
      <c r="S125" s="293"/>
      <c r="T125" s="293"/>
      <c r="U125" s="293"/>
      <c r="V125" s="293"/>
      <c r="W125" s="296"/>
      <c r="X125" s="296"/>
      <c r="Y125" s="303"/>
      <c r="Z125" s="296"/>
      <c r="AA125" s="303"/>
      <c r="AB125" s="292"/>
      <c r="AC125" s="114"/>
      <c r="AD125" s="114"/>
      <c r="AE125" s="118"/>
      <c r="AF125" s="114"/>
      <c r="AG125" s="118"/>
      <c r="AH125" s="119"/>
    </row>
    <row r="126" spans="1:36" s="120" customFormat="1" ht="25.5" customHeight="1" thickBot="1">
      <c r="A126" s="319"/>
      <c r="B126" s="517"/>
      <c r="C126" s="310"/>
      <c r="D126" s="310"/>
      <c r="E126" s="167" t="s">
        <v>743</v>
      </c>
      <c r="F126" s="204">
        <v>18.579999999999998</v>
      </c>
      <c r="G126" s="204">
        <f>ROUNDUP(AVERAGE(F124:F126),2)</f>
        <v>18.579999999999998</v>
      </c>
      <c r="H126" s="116">
        <f t="shared" si="15"/>
        <v>0</v>
      </c>
      <c r="I126" s="136">
        <f t="shared" si="13"/>
        <v>0</v>
      </c>
      <c r="J126" s="136">
        <f>SMALL(I124:I126,3)</f>
        <v>0</v>
      </c>
      <c r="K126" s="206">
        <f>IF(J126=I124,F124,IF(J126=I125,F125,IF(J126=I126,F126)))</f>
        <v>18.579999999999998</v>
      </c>
      <c r="L126" s="206">
        <f t="shared" si="12"/>
        <v>18.579999999999998</v>
      </c>
      <c r="M126" s="206">
        <f t="shared" si="14"/>
        <v>18.579999999999998</v>
      </c>
      <c r="N126" s="312"/>
      <c r="O126" s="293"/>
      <c r="P126" s="293"/>
      <c r="Q126" s="293"/>
      <c r="R126" s="293"/>
      <c r="S126" s="293"/>
      <c r="T126" s="293"/>
      <c r="U126" s="293"/>
      <c r="V126" s="293"/>
      <c r="W126" s="296"/>
      <c r="X126" s="296"/>
      <c r="Y126" s="303"/>
      <c r="Z126" s="296"/>
      <c r="AA126" s="303"/>
      <c r="AB126" s="292"/>
      <c r="AC126" s="114"/>
      <c r="AD126" s="114"/>
      <c r="AE126" s="118"/>
      <c r="AF126" s="114"/>
      <c r="AG126" s="118"/>
      <c r="AH126" s="119"/>
    </row>
    <row r="127" spans="1:36" s="112" customFormat="1" ht="25.5" customHeight="1">
      <c r="A127" s="314">
        <v>27</v>
      </c>
      <c r="B127" s="498" t="s">
        <v>276</v>
      </c>
      <c r="C127" s="317" t="s">
        <v>2</v>
      </c>
      <c r="D127" s="317">
        <v>50</v>
      </c>
      <c r="E127" s="168" t="s">
        <v>744</v>
      </c>
      <c r="F127" s="132">
        <v>4.57</v>
      </c>
      <c r="G127" s="203">
        <f>ROUNDUP(AVERAGE(F127:F129),2)</f>
        <v>4.57</v>
      </c>
      <c r="H127" s="134">
        <f t="shared" si="15"/>
        <v>0</v>
      </c>
      <c r="I127" s="199">
        <f t="shared" si="13"/>
        <v>0</v>
      </c>
      <c r="J127" s="135">
        <f>SMALL(I127:I129,1)</f>
        <v>0</v>
      </c>
      <c r="K127" s="201">
        <f>IF(J127=I127,F127,IF(J127=I128,F128,IF(J127=I129,F129)))</f>
        <v>4.57</v>
      </c>
      <c r="L127" s="201">
        <f t="shared" si="12"/>
        <v>4.57</v>
      </c>
      <c r="M127" s="201">
        <f t="shared" si="14"/>
        <v>4.57</v>
      </c>
      <c r="N127" s="318">
        <f>COUNTIF(L127:L129,"FORA")</f>
        <v>0</v>
      </c>
      <c r="O127" s="298">
        <f>IF(N127=0,AVERAGE(K127:K129),"")</f>
        <v>4.57</v>
      </c>
      <c r="P127" s="298" t="str">
        <f>IF(N127=1,AVERAGE(M127:M128),"")</f>
        <v/>
      </c>
      <c r="Q127" s="298" t="str">
        <f>IF(N127=2,(SUM(M127,K128))/2,"")</f>
        <v/>
      </c>
      <c r="R127" s="298" t="str">
        <f>IF(N127=3,AVERAGE(K127:K128),"")</f>
        <v/>
      </c>
      <c r="S127" s="298">
        <f>IF(N127=0,MEDIAN(M127:M129),"")</f>
        <v>4.57</v>
      </c>
      <c r="T127" s="298" t="str">
        <f>IF(N127=1,MEDIAN(M127:M128),"")</f>
        <v/>
      </c>
      <c r="U127" s="298" t="str">
        <f>IF(N127=2,MEDIAN((SUM(M127,K128))/2),"")</f>
        <v/>
      </c>
      <c r="V127" s="298" t="str">
        <f>IF(N127=3,MEDIAN(K127:K128),"")</f>
        <v/>
      </c>
      <c r="W127" s="299">
        <f>SUM(O127:R129)</f>
        <v>4.57</v>
      </c>
      <c r="X127" s="299">
        <f>SUM(S127:V129)</f>
        <v>4.57</v>
      </c>
      <c r="Y127" s="301">
        <f>STDEV(F127:F129)</f>
        <v>0</v>
      </c>
      <c r="Z127" s="299">
        <f>Y127/W127</f>
        <v>0</v>
      </c>
      <c r="AA127" s="301"/>
      <c r="AB127" s="291"/>
      <c r="AC127" s="114"/>
      <c r="AD127" s="114"/>
      <c r="AE127" s="115"/>
      <c r="AF127" s="115"/>
      <c r="AG127" s="115"/>
      <c r="AH127" s="115"/>
      <c r="AI127" s="115"/>
      <c r="AJ127" s="115"/>
    </row>
    <row r="128" spans="1:36" s="112" customFormat="1" ht="25.5" customHeight="1">
      <c r="A128" s="314"/>
      <c r="B128" s="498"/>
      <c r="C128" s="317"/>
      <c r="D128" s="317"/>
      <c r="E128" s="168" t="s">
        <v>744</v>
      </c>
      <c r="F128" s="132">
        <v>4.57</v>
      </c>
      <c r="G128" s="199">
        <f>ROUNDUP(AVERAGE(F127:F129),2)</f>
        <v>4.57</v>
      </c>
      <c r="H128" s="134">
        <f t="shared" si="15"/>
        <v>0</v>
      </c>
      <c r="I128" s="135">
        <f t="shared" si="13"/>
        <v>0</v>
      </c>
      <c r="J128" s="135">
        <f>SMALL(I127:I129,2)</f>
        <v>0</v>
      </c>
      <c r="K128" s="201">
        <f>IF(J128=I127,F127,IF(J128=I128,F128,IF(J128=I129,F129)))</f>
        <v>4.57</v>
      </c>
      <c r="L128" s="201">
        <f t="shared" si="12"/>
        <v>4.57</v>
      </c>
      <c r="M128" s="201">
        <f t="shared" si="14"/>
        <v>4.57</v>
      </c>
      <c r="N128" s="318"/>
      <c r="O128" s="298"/>
      <c r="P128" s="298"/>
      <c r="Q128" s="298"/>
      <c r="R128" s="298"/>
      <c r="S128" s="298"/>
      <c r="T128" s="298"/>
      <c r="U128" s="298"/>
      <c r="V128" s="298"/>
      <c r="W128" s="300"/>
      <c r="X128" s="300"/>
      <c r="Y128" s="301"/>
      <c r="Z128" s="300"/>
      <c r="AA128" s="301"/>
      <c r="AB128" s="292"/>
      <c r="AC128" s="114"/>
      <c r="AD128" s="114"/>
      <c r="AE128" s="115"/>
      <c r="AF128" s="115"/>
      <c r="AG128" s="115"/>
      <c r="AH128" s="115"/>
      <c r="AI128" s="115"/>
      <c r="AJ128" s="115"/>
    </row>
    <row r="129" spans="1:36" s="112" customFormat="1" ht="25.5" customHeight="1" thickBot="1">
      <c r="A129" s="314"/>
      <c r="B129" s="498"/>
      <c r="C129" s="317"/>
      <c r="D129" s="317"/>
      <c r="E129" s="168" t="s">
        <v>744</v>
      </c>
      <c r="F129" s="132">
        <v>4.57</v>
      </c>
      <c r="G129" s="199">
        <f>ROUNDUP(AVERAGE(F127:F129),2)</f>
        <v>4.57</v>
      </c>
      <c r="H129" s="134">
        <f t="shared" si="15"/>
        <v>0</v>
      </c>
      <c r="I129" s="135">
        <f t="shared" si="13"/>
        <v>0</v>
      </c>
      <c r="J129" s="135">
        <f>SMALL(I127:I129,3)</f>
        <v>0</v>
      </c>
      <c r="K129" s="201">
        <f>IF(J129=I127,F127,IF(J129=I128,F128,IF(J129=I129,F129)))</f>
        <v>4.57</v>
      </c>
      <c r="L129" s="201">
        <f t="shared" si="12"/>
        <v>4.57</v>
      </c>
      <c r="M129" s="201">
        <f t="shared" si="14"/>
        <v>4.57</v>
      </c>
      <c r="N129" s="318"/>
      <c r="O129" s="298"/>
      <c r="P129" s="298"/>
      <c r="Q129" s="298"/>
      <c r="R129" s="298"/>
      <c r="S129" s="298"/>
      <c r="T129" s="298"/>
      <c r="U129" s="298"/>
      <c r="V129" s="298"/>
      <c r="W129" s="300"/>
      <c r="X129" s="300"/>
      <c r="Y129" s="301"/>
      <c r="Z129" s="300"/>
      <c r="AA129" s="301"/>
      <c r="AB129" s="292"/>
      <c r="AC129" s="114"/>
      <c r="AD129" s="114"/>
      <c r="AE129" s="115"/>
      <c r="AF129" s="115"/>
      <c r="AG129" s="115"/>
      <c r="AH129" s="115"/>
      <c r="AI129" s="115"/>
      <c r="AJ129" s="115"/>
    </row>
    <row r="130" spans="1:36" s="120" customFormat="1" ht="25.5" customHeight="1">
      <c r="A130" s="319">
        <v>28</v>
      </c>
      <c r="B130" s="516" t="s">
        <v>277</v>
      </c>
      <c r="C130" s="310" t="s">
        <v>2</v>
      </c>
      <c r="D130" s="310">
        <v>100</v>
      </c>
      <c r="E130" s="167" t="s">
        <v>745</v>
      </c>
      <c r="F130" s="204">
        <v>6.95</v>
      </c>
      <c r="G130" s="208">
        <f>ROUNDUP(AVERAGE(F130:F132),2)</f>
        <v>6.95</v>
      </c>
      <c r="H130" s="116">
        <f t="shared" si="15"/>
        <v>0</v>
      </c>
      <c r="I130" s="136">
        <f t="shared" si="13"/>
        <v>0</v>
      </c>
      <c r="J130" s="136">
        <f>SMALL(I130:I132,1)</f>
        <v>0</v>
      </c>
      <c r="K130" s="206">
        <f>IF(J130=I130,F130,IF(J130=I131,F131,IF(J130=I132,F132)))</f>
        <v>6.95</v>
      </c>
      <c r="L130" s="206">
        <f t="shared" si="12"/>
        <v>6.95</v>
      </c>
      <c r="M130" s="206">
        <f t="shared" si="14"/>
        <v>6.95</v>
      </c>
      <c r="N130" s="312">
        <f>COUNTIF(L130:L132,"FORA")</f>
        <v>0</v>
      </c>
      <c r="O130" s="293">
        <f>IF(N130=0,AVERAGE(K130:K132),"")</f>
        <v>6.95</v>
      </c>
      <c r="P130" s="293" t="str">
        <f>IF(N130=1,AVERAGE(M130:M131),"")</f>
        <v/>
      </c>
      <c r="Q130" s="293" t="str">
        <f>IF(N130=2,(SUM(M130,K131))/2,"")</f>
        <v/>
      </c>
      <c r="R130" s="293" t="str">
        <f>IF(N130=3,AVERAGE(K130:K131),"")</f>
        <v/>
      </c>
      <c r="S130" s="293">
        <f>IF(N130=0,MEDIAN(M130:M132),"")</f>
        <v>6.95</v>
      </c>
      <c r="T130" s="293" t="str">
        <f>IF(N130=1,MEDIAN(M130:M131),"")</f>
        <v/>
      </c>
      <c r="U130" s="293" t="str">
        <f>IF(N130=2,MEDIAN((SUM(M130,K131))/2),"")</f>
        <v/>
      </c>
      <c r="V130" s="293" t="str">
        <f>IF(N130=3,MEDIAN(K130:K131),"")</f>
        <v/>
      </c>
      <c r="W130" s="295">
        <f>SUM(O130:R132)</f>
        <v>6.95</v>
      </c>
      <c r="X130" s="295">
        <f>SUM(S130:V132)</f>
        <v>6.95</v>
      </c>
      <c r="Y130" s="303">
        <f>STDEV(F130:F132)</f>
        <v>0</v>
      </c>
      <c r="Z130" s="295">
        <f>Y130/W130</f>
        <v>0</v>
      </c>
      <c r="AA130" s="303"/>
      <c r="AB130" s="291"/>
      <c r="AC130" s="114"/>
      <c r="AD130" s="114"/>
      <c r="AE130" s="118"/>
      <c r="AF130" s="114"/>
      <c r="AG130" s="118"/>
      <c r="AH130" s="119"/>
    </row>
    <row r="131" spans="1:36" s="120" customFormat="1" ht="25.5" customHeight="1">
      <c r="A131" s="319"/>
      <c r="B131" s="517"/>
      <c r="C131" s="310"/>
      <c r="D131" s="310"/>
      <c r="E131" s="167" t="s">
        <v>745</v>
      </c>
      <c r="F131" s="204">
        <v>6.95</v>
      </c>
      <c r="G131" s="204">
        <f>ROUNDUP(AVERAGE(F130:F132),2)</f>
        <v>6.95</v>
      </c>
      <c r="H131" s="116">
        <f t="shared" si="15"/>
        <v>0</v>
      </c>
      <c r="I131" s="136">
        <f t="shared" si="13"/>
        <v>0</v>
      </c>
      <c r="J131" s="136">
        <f>SMALL(I130:I132,2)</f>
        <v>0</v>
      </c>
      <c r="K131" s="206">
        <f>IF(J131=I130,F130,IF(J131=I131,F131,IF(J131=I132,F132)))</f>
        <v>6.95</v>
      </c>
      <c r="L131" s="206">
        <f t="shared" si="12"/>
        <v>6.95</v>
      </c>
      <c r="M131" s="206">
        <f t="shared" si="14"/>
        <v>6.95</v>
      </c>
      <c r="N131" s="312"/>
      <c r="O131" s="293"/>
      <c r="P131" s="293"/>
      <c r="Q131" s="293"/>
      <c r="R131" s="293"/>
      <c r="S131" s="293"/>
      <c r="T131" s="293"/>
      <c r="U131" s="293"/>
      <c r="V131" s="293"/>
      <c r="W131" s="296"/>
      <c r="X131" s="296"/>
      <c r="Y131" s="303"/>
      <c r="Z131" s="296"/>
      <c r="AA131" s="303"/>
      <c r="AB131" s="292"/>
      <c r="AC131" s="114"/>
      <c r="AD131" s="114"/>
      <c r="AE131" s="118"/>
      <c r="AF131" s="114"/>
      <c r="AG131" s="118"/>
      <c r="AH131" s="119"/>
    </row>
    <row r="132" spans="1:36" s="120" customFormat="1" ht="25.5" customHeight="1" thickBot="1">
      <c r="A132" s="319"/>
      <c r="B132" s="517"/>
      <c r="C132" s="310"/>
      <c r="D132" s="310"/>
      <c r="E132" s="167" t="s">
        <v>745</v>
      </c>
      <c r="F132" s="204">
        <v>6.95</v>
      </c>
      <c r="G132" s="204">
        <f>ROUNDUP(AVERAGE(F130:F132),2)</f>
        <v>6.95</v>
      </c>
      <c r="H132" s="116">
        <f t="shared" si="15"/>
        <v>0</v>
      </c>
      <c r="I132" s="136">
        <f t="shared" si="13"/>
        <v>0</v>
      </c>
      <c r="J132" s="136">
        <f>SMALL(I130:I132,3)</f>
        <v>0</v>
      </c>
      <c r="K132" s="206">
        <f>IF(J132=I130,F130,IF(J132=I131,F131,IF(J132=I132,F132)))</f>
        <v>6.95</v>
      </c>
      <c r="L132" s="206">
        <f t="shared" si="12"/>
        <v>6.95</v>
      </c>
      <c r="M132" s="206">
        <f t="shared" si="14"/>
        <v>6.95</v>
      </c>
      <c r="N132" s="312"/>
      <c r="O132" s="293"/>
      <c r="P132" s="293"/>
      <c r="Q132" s="293"/>
      <c r="R132" s="293"/>
      <c r="S132" s="293"/>
      <c r="T132" s="293"/>
      <c r="U132" s="293"/>
      <c r="V132" s="293"/>
      <c r="W132" s="296"/>
      <c r="X132" s="296"/>
      <c r="Y132" s="303"/>
      <c r="Z132" s="296"/>
      <c r="AA132" s="303"/>
      <c r="AB132" s="292"/>
      <c r="AC132" s="114"/>
      <c r="AD132" s="114"/>
      <c r="AE132" s="118"/>
      <c r="AF132" s="114"/>
      <c r="AG132" s="118"/>
      <c r="AH132" s="119"/>
    </row>
    <row r="133" spans="1:36" s="112" customFormat="1" ht="25.5" customHeight="1">
      <c r="A133" s="314">
        <v>29</v>
      </c>
      <c r="B133" s="498" t="s">
        <v>278</v>
      </c>
      <c r="C133" s="317" t="s">
        <v>2</v>
      </c>
      <c r="D133" s="317">
        <v>100</v>
      </c>
      <c r="E133" s="168" t="s">
        <v>746</v>
      </c>
      <c r="F133" s="132">
        <v>48.8</v>
      </c>
      <c r="G133" s="203">
        <f>ROUNDUP(AVERAGE(F133:F135),2)</f>
        <v>48.8</v>
      </c>
      <c r="H133" s="134">
        <f t="shared" si="15"/>
        <v>0</v>
      </c>
      <c r="I133" s="199">
        <f t="shared" si="13"/>
        <v>0</v>
      </c>
      <c r="J133" s="135">
        <f>SMALL(I133:I135,1)</f>
        <v>0</v>
      </c>
      <c r="K133" s="201">
        <f>IF(J133=I133,F133,IF(J133=I134,F134,IF(J133=I135,F135)))</f>
        <v>48.8</v>
      </c>
      <c r="L133" s="201">
        <f t="shared" si="12"/>
        <v>48.8</v>
      </c>
      <c r="M133" s="201">
        <f t="shared" si="14"/>
        <v>48.8</v>
      </c>
      <c r="N133" s="318">
        <f>COUNTIF(L133:L135,"FORA")</f>
        <v>0</v>
      </c>
      <c r="O133" s="298">
        <f>IF(N133=0,AVERAGE(K133:K135),"")</f>
        <v>48.79999999999999</v>
      </c>
      <c r="P133" s="298" t="str">
        <f>IF(N133=1,AVERAGE(M133:M134),"")</f>
        <v/>
      </c>
      <c r="Q133" s="298" t="str">
        <f>IF(N133=2,(SUM(M133,K134))/2,"")</f>
        <v/>
      </c>
      <c r="R133" s="298" t="str">
        <f>IF(N133=3,AVERAGE(K133:K134),"")</f>
        <v/>
      </c>
      <c r="S133" s="298">
        <f>IF(N133=0,MEDIAN(M133:M135),"")</f>
        <v>48.8</v>
      </c>
      <c r="T133" s="298" t="str">
        <f>IF(N133=1,MEDIAN(M133:M134),"")</f>
        <v/>
      </c>
      <c r="U133" s="298" t="str">
        <f>IF(N133=2,MEDIAN((SUM(M133,K134))/2),"")</f>
        <v/>
      </c>
      <c r="V133" s="298" t="str">
        <f>IF(N133=3,MEDIAN(K133:K134),"")</f>
        <v/>
      </c>
      <c r="W133" s="299">
        <f>SUM(O133:R135)</f>
        <v>48.79999999999999</v>
      </c>
      <c r="X133" s="299">
        <f>SUM(S133:V135)</f>
        <v>48.8</v>
      </c>
      <c r="Y133" s="301">
        <f>STDEV(F133:F135)</f>
        <v>8.7023357152673167E-15</v>
      </c>
      <c r="Z133" s="299">
        <f>Y133/W133</f>
        <v>1.7832655154236308E-16</v>
      </c>
      <c r="AA133" s="301"/>
      <c r="AB133" s="291"/>
      <c r="AC133" s="114"/>
      <c r="AD133" s="114"/>
      <c r="AE133" s="115"/>
      <c r="AF133" s="115"/>
      <c r="AG133" s="115"/>
      <c r="AH133" s="115"/>
      <c r="AI133" s="115"/>
      <c r="AJ133" s="115"/>
    </row>
    <row r="134" spans="1:36" s="112" customFormat="1" ht="25.5" customHeight="1">
      <c r="A134" s="314"/>
      <c r="B134" s="498"/>
      <c r="C134" s="317"/>
      <c r="D134" s="317"/>
      <c r="E134" s="168" t="s">
        <v>746</v>
      </c>
      <c r="F134" s="132">
        <v>48.8</v>
      </c>
      <c r="G134" s="199">
        <f>ROUNDUP(AVERAGE(F133:F135),2)</f>
        <v>48.8</v>
      </c>
      <c r="H134" s="134">
        <f t="shared" si="15"/>
        <v>0</v>
      </c>
      <c r="I134" s="135">
        <f t="shared" si="13"/>
        <v>0</v>
      </c>
      <c r="J134" s="135">
        <f>SMALL(I133:I135,2)</f>
        <v>0</v>
      </c>
      <c r="K134" s="201">
        <f>IF(J134=I133,F133,IF(J134=I134,F134,IF(J134=I135,F135)))</f>
        <v>48.8</v>
      </c>
      <c r="L134" s="201">
        <f t="shared" si="12"/>
        <v>48.8</v>
      </c>
      <c r="M134" s="201">
        <f t="shared" si="14"/>
        <v>48.8</v>
      </c>
      <c r="N134" s="318"/>
      <c r="O134" s="298"/>
      <c r="P134" s="298"/>
      <c r="Q134" s="298"/>
      <c r="R134" s="298"/>
      <c r="S134" s="298"/>
      <c r="T134" s="298"/>
      <c r="U134" s="298"/>
      <c r="V134" s="298"/>
      <c r="W134" s="300"/>
      <c r="X134" s="300"/>
      <c r="Y134" s="301"/>
      <c r="Z134" s="300"/>
      <c r="AA134" s="301"/>
      <c r="AB134" s="292"/>
      <c r="AC134" s="114"/>
      <c r="AD134" s="114"/>
      <c r="AE134" s="115"/>
      <c r="AF134" s="115"/>
      <c r="AG134" s="115"/>
      <c r="AH134" s="115"/>
      <c r="AI134" s="115"/>
      <c r="AJ134" s="115"/>
    </row>
    <row r="135" spans="1:36" s="112" customFormat="1" ht="25.5" customHeight="1" thickBot="1">
      <c r="A135" s="314"/>
      <c r="B135" s="498"/>
      <c r="C135" s="317"/>
      <c r="D135" s="317"/>
      <c r="E135" s="168" t="s">
        <v>746</v>
      </c>
      <c r="F135" s="132">
        <v>48.8</v>
      </c>
      <c r="G135" s="199">
        <f>ROUNDUP(AVERAGE(F133:F135),2)</f>
        <v>48.8</v>
      </c>
      <c r="H135" s="134">
        <f t="shared" si="15"/>
        <v>0</v>
      </c>
      <c r="I135" s="135">
        <f t="shared" si="13"/>
        <v>0</v>
      </c>
      <c r="J135" s="135">
        <f>SMALL(I133:I135,3)</f>
        <v>0</v>
      </c>
      <c r="K135" s="201">
        <f>IF(J135=I133,F133,IF(J135=I134,F134,IF(J135=I135,F135)))</f>
        <v>48.8</v>
      </c>
      <c r="L135" s="201">
        <f t="shared" si="12"/>
        <v>48.8</v>
      </c>
      <c r="M135" s="201">
        <f t="shared" si="14"/>
        <v>48.8</v>
      </c>
      <c r="N135" s="318"/>
      <c r="O135" s="298"/>
      <c r="P135" s="298"/>
      <c r="Q135" s="298"/>
      <c r="R135" s="298"/>
      <c r="S135" s="298"/>
      <c r="T135" s="298"/>
      <c r="U135" s="298"/>
      <c r="V135" s="298"/>
      <c r="W135" s="300"/>
      <c r="X135" s="300"/>
      <c r="Y135" s="301"/>
      <c r="Z135" s="300"/>
      <c r="AA135" s="301"/>
      <c r="AB135" s="292"/>
      <c r="AC135" s="114"/>
      <c r="AD135" s="114"/>
      <c r="AE135" s="115"/>
      <c r="AF135" s="115"/>
      <c r="AG135" s="115"/>
      <c r="AH135" s="115"/>
      <c r="AI135" s="115"/>
      <c r="AJ135" s="115"/>
    </row>
    <row r="136" spans="1:36" s="120" customFormat="1" ht="25.5" customHeight="1">
      <c r="A136" s="319">
        <v>30</v>
      </c>
      <c r="B136" s="516" t="s">
        <v>279</v>
      </c>
      <c r="C136" s="310" t="s">
        <v>2</v>
      </c>
      <c r="D136" s="310">
        <v>100</v>
      </c>
      <c r="E136" s="167" t="s">
        <v>747</v>
      </c>
      <c r="F136" s="204">
        <v>9</v>
      </c>
      <c r="G136" s="208">
        <f>ROUNDUP(AVERAGE(F136:F138),2)</f>
        <v>9</v>
      </c>
      <c r="H136" s="116">
        <f>F136/G136-1</f>
        <v>0</v>
      </c>
      <c r="I136" s="136">
        <f t="shared" si="13"/>
        <v>0</v>
      </c>
      <c r="J136" s="136">
        <f>SMALL(I136:I138,1)</f>
        <v>0</v>
      </c>
      <c r="K136" s="206">
        <f>IF(J136=I136,F136,IF(J136=I137,F137,IF(J136=I138,F138)))</f>
        <v>9</v>
      </c>
      <c r="L136" s="206">
        <f t="shared" si="12"/>
        <v>9</v>
      </c>
      <c r="M136" s="206">
        <f t="shared" si="14"/>
        <v>9</v>
      </c>
      <c r="N136" s="312">
        <f>COUNTIF(L136:L138,"FORA")</f>
        <v>0</v>
      </c>
      <c r="O136" s="293">
        <f>IF(N136=0,AVERAGE(K136:K138),"")</f>
        <v>9</v>
      </c>
      <c r="P136" s="293" t="str">
        <f>IF(N136=1,AVERAGE(M136:M137),"")</f>
        <v/>
      </c>
      <c r="Q136" s="293" t="str">
        <f>IF(N136=2,(SUM(M136,K137))/2,"")</f>
        <v/>
      </c>
      <c r="R136" s="293" t="str">
        <f>IF(N136=3,AVERAGE(K136:K137),"")</f>
        <v/>
      </c>
      <c r="S136" s="293">
        <f>IF(N136=0,MEDIAN(M136:M138),"")</f>
        <v>9</v>
      </c>
      <c r="T136" s="293" t="str">
        <f>IF(N136=1,MEDIAN(M136:M137),"")</f>
        <v/>
      </c>
      <c r="U136" s="293" t="str">
        <f>IF(N136=2,MEDIAN((SUM(M136,K137))/2),"")</f>
        <v/>
      </c>
      <c r="V136" s="293" t="str">
        <f>IF(N136=3,MEDIAN(K136:K137),"")</f>
        <v/>
      </c>
      <c r="W136" s="295">
        <f>SUM(O136:R138)</f>
        <v>9</v>
      </c>
      <c r="X136" s="295">
        <f>SUM(S136:V138)</f>
        <v>9</v>
      </c>
      <c r="Y136" s="303">
        <f>STDEV(F136:F138)</f>
        <v>0</v>
      </c>
      <c r="Z136" s="295">
        <f>Y136/W136</f>
        <v>0</v>
      </c>
      <c r="AA136" s="303"/>
      <c r="AB136" s="291"/>
      <c r="AC136" s="114"/>
      <c r="AD136" s="114"/>
      <c r="AE136" s="118"/>
      <c r="AF136" s="114"/>
      <c r="AG136" s="118"/>
      <c r="AH136" s="119"/>
    </row>
    <row r="137" spans="1:36" s="120" customFormat="1" ht="25.5" customHeight="1">
      <c r="A137" s="319"/>
      <c r="B137" s="517"/>
      <c r="C137" s="310"/>
      <c r="D137" s="310"/>
      <c r="E137" s="167" t="s">
        <v>747</v>
      </c>
      <c r="F137" s="204">
        <v>9</v>
      </c>
      <c r="G137" s="204">
        <f>ROUNDUP(AVERAGE(F136:F138),2)</f>
        <v>9</v>
      </c>
      <c r="H137" s="116">
        <f t="shared" si="15"/>
        <v>0</v>
      </c>
      <c r="I137" s="136">
        <f t="shared" si="13"/>
        <v>0</v>
      </c>
      <c r="J137" s="136">
        <f>SMALL(I136:I138,2)</f>
        <v>0</v>
      </c>
      <c r="K137" s="206">
        <f>IF(J137=I136,F136,IF(J137=I137,F137,IF(J137=I138,F138)))</f>
        <v>9</v>
      </c>
      <c r="L137" s="206">
        <f t="shared" si="12"/>
        <v>9</v>
      </c>
      <c r="M137" s="206">
        <f t="shared" si="14"/>
        <v>9</v>
      </c>
      <c r="N137" s="312"/>
      <c r="O137" s="293"/>
      <c r="P137" s="293"/>
      <c r="Q137" s="293"/>
      <c r="R137" s="293"/>
      <c r="S137" s="293"/>
      <c r="T137" s="293"/>
      <c r="U137" s="293"/>
      <c r="V137" s="293"/>
      <c r="W137" s="296"/>
      <c r="X137" s="296"/>
      <c r="Y137" s="303"/>
      <c r="Z137" s="296"/>
      <c r="AA137" s="303"/>
      <c r="AB137" s="292"/>
      <c r="AC137" s="114"/>
      <c r="AD137" s="114"/>
      <c r="AE137" s="118"/>
      <c r="AF137" s="114"/>
      <c r="AG137" s="118"/>
      <c r="AH137" s="119"/>
    </row>
    <row r="138" spans="1:36" s="120" customFormat="1" ht="25.5" customHeight="1" thickBot="1">
      <c r="A138" s="319"/>
      <c r="B138" s="517"/>
      <c r="C138" s="310"/>
      <c r="D138" s="310"/>
      <c r="E138" s="167" t="s">
        <v>747</v>
      </c>
      <c r="F138" s="204">
        <v>9</v>
      </c>
      <c r="G138" s="204">
        <f>ROUNDUP(AVERAGE(F136:F138),2)</f>
        <v>9</v>
      </c>
      <c r="H138" s="116">
        <f t="shared" si="15"/>
        <v>0</v>
      </c>
      <c r="I138" s="136">
        <f t="shared" si="13"/>
        <v>0</v>
      </c>
      <c r="J138" s="136">
        <f>SMALL(I136:I138,3)</f>
        <v>0</v>
      </c>
      <c r="K138" s="206">
        <f>IF(J138=I136,F136,IF(J138=I137,F137,IF(J138=I138,F138)))</f>
        <v>9</v>
      </c>
      <c r="L138" s="206">
        <f t="shared" si="12"/>
        <v>9</v>
      </c>
      <c r="M138" s="206">
        <f t="shared" si="14"/>
        <v>9</v>
      </c>
      <c r="N138" s="312"/>
      <c r="O138" s="293"/>
      <c r="P138" s="293"/>
      <c r="Q138" s="293"/>
      <c r="R138" s="293"/>
      <c r="S138" s="293"/>
      <c r="T138" s="293"/>
      <c r="U138" s="293"/>
      <c r="V138" s="293"/>
      <c r="W138" s="296"/>
      <c r="X138" s="296"/>
      <c r="Y138" s="303"/>
      <c r="Z138" s="296"/>
      <c r="AA138" s="303"/>
      <c r="AB138" s="292"/>
      <c r="AC138" s="114"/>
      <c r="AD138" s="114"/>
      <c r="AE138" s="118"/>
      <c r="AF138" s="114"/>
      <c r="AG138" s="118"/>
      <c r="AH138" s="119"/>
    </row>
    <row r="139" spans="1:36" s="112" customFormat="1" ht="25.5" customHeight="1">
      <c r="A139" s="314">
        <v>31</v>
      </c>
      <c r="B139" s="498" t="s">
        <v>280</v>
      </c>
      <c r="C139" s="317" t="s">
        <v>2</v>
      </c>
      <c r="D139" s="317">
        <v>100</v>
      </c>
      <c r="E139" s="168" t="s">
        <v>748</v>
      </c>
      <c r="F139" s="132">
        <v>15.09</v>
      </c>
      <c r="G139" s="203">
        <f>ROUNDUP(AVERAGE(F139:F141),2)</f>
        <v>15.09</v>
      </c>
      <c r="H139" s="134">
        <f t="shared" si="15"/>
        <v>0</v>
      </c>
      <c r="I139" s="199">
        <f t="shared" si="13"/>
        <v>0</v>
      </c>
      <c r="J139" s="135">
        <f>SMALL(I139:I141,1)</f>
        <v>0</v>
      </c>
      <c r="K139" s="201">
        <f>IF(J139=I139,F139,IF(J139=I140,F140,IF(J139=I141,F141)))</f>
        <v>15.09</v>
      </c>
      <c r="L139" s="201">
        <f t="shared" si="12"/>
        <v>15.09</v>
      </c>
      <c r="M139" s="201">
        <f t="shared" si="14"/>
        <v>15.09</v>
      </c>
      <c r="N139" s="318">
        <f>COUNTIF(L139:L141,"FORA")</f>
        <v>0</v>
      </c>
      <c r="O139" s="298">
        <f>IF(N139=0,AVERAGE(K139:K141),"")</f>
        <v>15.089999999999998</v>
      </c>
      <c r="P139" s="298" t="str">
        <f>IF(N139=1,AVERAGE(M139:M140),"")</f>
        <v/>
      </c>
      <c r="Q139" s="298" t="str">
        <f>IF(N139=2,(SUM(M139,K140))/2,"")</f>
        <v/>
      </c>
      <c r="R139" s="298" t="str">
        <f>IF(N139=3,AVERAGE(K139:K140),"")</f>
        <v/>
      </c>
      <c r="S139" s="298">
        <f>IF(N139=0,MEDIAN(M139:M141),"")</f>
        <v>15.09</v>
      </c>
      <c r="T139" s="298" t="str">
        <f>IF(N139=1,MEDIAN(M139:M140),"")</f>
        <v/>
      </c>
      <c r="U139" s="298" t="str">
        <f>IF(N139=2,MEDIAN((SUM(M139,K140))/2),"")</f>
        <v/>
      </c>
      <c r="V139" s="298" t="str">
        <f>IF(N139=3,MEDIAN(K139:K140),"")</f>
        <v/>
      </c>
      <c r="W139" s="299">
        <f>SUM(O139:R141)</f>
        <v>15.089999999999998</v>
      </c>
      <c r="X139" s="299">
        <f>SUM(S139:V141)</f>
        <v>15.09</v>
      </c>
      <c r="Y139" s="301">
        <f>STDEV(F139:F141)</f>
        <v>2.1755839288168292E-15</v>
      </c>
      <c r="Z139" s="299">
        <f>Y139/W139</f>
        <v>1.4417388527613184E-16</v>
      </c>
      <c r="AA139" s="301"/>
      <c r="AB139" s="291"/>
      <c r="AC139" s="114"/>
      <c r="AD139" s="114"/>
      <c r="AE139" s="115"/>
      <c r="AF139" s="115"/>
      <c r="AG139" s="115"/>
      <c r="AH139" s="115"/>
      <c r="AI139" s="115"/>
      <c r="AJ139" s="115"/>
    </row>
    <row r="140" spans="1:36" s="112" customFormat="1" ht="25.5" customHeight="1">
      <c r="A140" s="314"/>
      <c r="B140" s="498"/>
      <c r="C140" s="317"/>
      <c r="D140" s="317"/>
      <c r="E140" s="168" t="s">
        <v>748</v>
      </c>
      <c r="F140" s="132">
        <v>15.09</v>
      </c>
      <c r="G140" s="199">
        <f>ROUNDUP(AVERAGE(F139:F141),2)</f>
        <v>15.09</v>
      </c>
      <c r="H140" s="134">
        <f t="shared" si="15"/>
        <v>0</v>
      </c>
      <c r="I140" s="135">
        <f t="shared" si="13"/>
        <v>0</v>
      </c>
      <c r="J140" s="135">
        <f>SMALL(I139:I141,2)</f>
        <v>0</v>
      </c>
      <c r="K140" s="201">
        <f>IF(J140=I139,F139,IF(J140=I140,F140,IF(J140=I141,F141)))</f>
        <v>15.09</v>
      </c>
      <c r="L140" s="201">
        <f t="shared" si="12"/>
        <v>15.09</v>
      </c>
      <c r="M140" s="201">
        <f t="shared" si="14"/>
        <v>15.09</v>
      </c>
      <c r="N140" s="318"/>
      <c r="O140" s="298"/>
      <c r="P140" s="298"/>
      <c r="Q140" s="298"/>
      <c r="R140" s="298"/>
      <c r="S140" s="298"/>
      <c r="T140" s="298"/>
      <c r="U140" s="298"/>
      <c r="V140" s="298"/>
      <c r="W140" s="300"/>
      <c r="X140" s="300"/>
      <c r="Y140" s="301"/>
      <c r="Z140" s="300"/>
      <c r="AA140" s="301"/>
      <c r="AB140" s="292"/>
      <c r="AC140" s="114"/>
      <c r="AD140" s="114"/>
      <c r="AE140" s="115"/>
      <c r="AF140" s="115"/>
      <c r="AG140" s="115"/>
      <c r="AH140" s="115"/>
      <c r="AI140" s="115"/>
      <c r="AJ140" s="115"/>
    </row>
    <row r="141" spans="1:36" s="112" customFormat="1" ht="25.5" customHeight="1" thickBot="1">
      <c r="A141" s="314"/>
      <c r="B141" s="498"/>
      <c r="C141" s="317"/>
      <c r="D141" s="317"/>
      <c r="E141" s="168" t="s">
        <v>748</v>
      </c>
      <c r="F141" s="132">
        <v>15.09</v>
      </c>
      <c r="G141" s="199">
        <f>ROUNDUP(AVERAGE(F139:F141),2)</f>
        <v>15.09</v>
      </c>
      <c r="H141" s="134">
        <f t="shared" si="15"/>
        <v>0</v>
      </c>
      <c r="I141" s="135">
        <f t="shared" si="13"/>
        <v>0</v>
      </c>
      <c r="J141" s="135">
        <f>SMALL(I139:I141,3)</f>
        <v>0</v>
      </c>
      <c r="K141" s="201">
        <f>IF(J141=I139,F139,IF(J141=I140,F140,IF(J141=I141,F141)))</f>
        <v>15.09</v>
      </c>
      <c r="L141" s="201">
        <f t="shared" si="12"/>
        <v>15.09</v>
      </c>
      <c r="M141" s="201">
        <f t="shared" si="14"/>
        <v>15.09</v>
      </c>
      <c r="N141" s="318"/>
      <c r="O141" s="298"/>
      <c r="P141" s="298"/>
      <c r="Q141" s="298"/>
      <c r="R141" s="298"/>
      <c r="S141" s="298"/>
      <c r="T141" s="298"/>
      <c r="U141" s="298"/>
      <c r="V141" s="298"/>
      <c r="W141" s="300"/>
      <c r="X141" s="300"/>
      <c r="Y141" s="301"/>
      <c r="Z141" s="300"/>
      <c r="AA141" s="301"/>
      <c r="AB141" s="292"/>
      <c r="AC141" s="114"/>
      <c r="AD141" s="114"/>
      <c r="AE141" s="115"/>
      <c r="AF141" s="115"/>
      <c r="AG141" s="115"/>
      <c r="AH141" s="115"/>
      <c r="AI141" s="115"/>
      <c r="AJ141" s="115"/>
    </row>
    <row r="142" spans="1:36" s="120" customFormat="1" ht="25.5" customHeight="1">
      <c r="A142" s="319">
        <v>32</v>
      </c>
      <c r="B142" s="516" t="s">
        <v>281</v>
      </c>
      <c r="C142" s="310" t="s">
        <v>2</v>
      </c>
      <c r="D142" s="310">
        <v>100</v>
      </c>
      <c r="E142" s="167" t="s">
        <v>749</v>
      </c>
      <c r="F142" s="204">
        <v>60.41</v>
      </c>
      <c r="G142" s="208">
        <f>ROUNDUP(AVERAGE(F142:F144),2)</f>
        <v>60.41</v>
      </c>
      <c r="H142" s="116">
        <f t="shared" si="15"/>
        <v>0</v>
      </c>
      <c r="I142" s="136">
        <f t="shared" si="13"/>
        <v>0</v>
      </c>
      <c r="J142" s="136">
        <f>SMALL(I142:I144,1)</f>
        <v>0</v>
      </c>
      <c r="K142" s="206">
        <f>IF(J142=I142,F142,IF(J142=I143,F143,IF(J142=I144,F144)))</f>
        <v>60.41</v>
      </c>
      <c r="L142" s="206">
        <f t="shared" si="12"/>
        <v>60.41</v>
      </c>
      <c r="M142" s="206">
        <f t="shared" si="14"/>
        <v>60.41</v>
      </c>
      <c r="N142" s="312">
        <f>COUNTIF(L142:L144,"FORA")</f>
        <v>0</v>
      </c>
      <c r="O142" s="293">
        <f>IF(N142=0,AVERAGE(K142:K144),"")</f>
        <v>60.41</v>
      </c>
      <c r="P142" s="293" t="str">
        <f>IF(N142=1,AVERAGE(M142:M143),"")</f>
        <v/>
      </c>
      <c r="Q142" s="293" t="str">
        <f>IF(N142=2,(SUM(M142,K143))/2,"")</f>
        <v/>
      </c>
      <c r="R142" s="293" t="str">
        <f>IF(N142=3,AVERAGE(K142:K143),"")</f>
        <v/>
      </c>
      <c r="S142" s="293">
        <f>IF(N142=0,MEDIAN(M142:M144),"")</f>
        <v>60.41</v>
      </c>
      <c r="T142" s="293" t="str">
        <f>IF(N142=1,MEDIAN(M142:M143),"")</f>
        <v/>
      </c>
      <c r="U142" s="293" t="str">
        <f>IF(N142=2,MEDIAN((SUM(M142,K143))/2),"")</f>
        <v/>
      </c>
      <c r="V142" s="293" t="str">
        <f>IF(N142=3,MEDIAN(K142:K143),"")</f>
        <v/>
      </c>
      <c r="W142" s="295">
        <f>SUM(O142:R144)</f>
        <v>60.41</v>
      </c>
      <c r="X142" s="295">
        <f>SUM(S142:V144)</f>
        <v>60.41</v>
      </c>
      <c r="Y142" s="303">
        <f>STDEV(F142:F144)</f>
        <v>0</v>
      </c>
      <c r="Z142" s="295">
        <f>Y142/W142</f>
        <v>0</v>
      </c>
      <c r="AA142" s="303"/>
      <c r="AB142" s="291"/>
      <c r="AC142" s="114"/>
      <c r="AD142" s="114"/>
      <c r="AE142" s="118"/>
      <c r="AF142" s="114"/>
      <c r="AG142" s="118"/>
      <c r="AH142" s="119"/>
    </row>
    <row r="143" spans="1:36" s="120" customFormat="1" ht="25.5" customHeight="1">
      <c r="A143" s="319"/>
      <c r="B143" s="517"/>
      <c r="C143" s="310"/>
      <c r="D143" s="310"/>
      <c r="E143" s="167" t="s">
        <v>749</v>
      </c>
      <c r="F143" s="204">
        <v>60.41</v>
      </c>
      <c r="G143" s="204">
        <f>ROUNDUP(AVERAGE(F142:F144),2)</f>
        <v>60.41</v>
      </c>
      <c r="H143" s="116">
        <f t="shared" si="15"/>
        <v>0</v>
      </c>
      <c r="I143" s="136">
        <f t="shared" si="13"/>
        <v>0</v>
      </c>
      <c r="J143" s="136">
        <f>SMALL(I142:I144,2)</f>
        <v>0</v>
      </c>
      <c r="K143" s="206">
        <f>IF(J143=I142,F142,IF(J143=I143,F143,IF(J143=I144,F144)))</f>
        <v>60.41</v>
      </c>
      <c r="L143" s="206">
        <f t="shared" si="12"/>
        <v>60.41</v>
      </c>
      <c r="M143" s="206">
        <f t="shared" si="14"/>
        <v>60.41</v>
      </c>
      <c r="N143" s="312"/>
      <c r="O143" s="293"/>
      <c r="P143" s="293"/>
      <c r="Q143" s="293"/>
      <c r="R143" s="293"/>
      <c r="S143" s="293"/>
      <c r="T143" s="293"/>
      <c r="U143" s="293"/>
      <c r="V143" s="293"/>
      <c r="W143" s="296"/>
      <c r="X143" s="296"/>
      <c r="Y143" s="303"/>
      <c r="Z143" s="296"/>
      <c r="AA143" s="303"/>
      <c r="AB143" s="292"/>
      <c r="AC143" s="114"/>
      <c r="AD143" s="114"/>
      <c r="AE143" s="118"/>
      <c r="AF143" s="114"/>
      <c r="AG143" s="118"/>
      <c r="AH143" s="119"/>
    </row>
    <row r="144" spans="1:36" s="120" customFormat="1" ht="25.5" customHeight="1" thickBot="1">
      <c r="A144" s="319"/>
      <c r="B144" s="517"/>
      <c r="C144" s="310"/>
      <c r="D144" s="310"/>
      <c r="E144" s="167" t="s">
        <v>749</v>
      </c>
      <c r="F144" s="204">
        <v>60.41</v>
      </c>
      <c r="G144" s="204">
        <f>ROUNDUP(AVERAGE(F142:F144),2)</f>
        <v>60.41</v>
      </c>
      <c r="H144" s="116">
        <f t="shared" si="15"/>
        <v>0</v>
      </c>
      <c r="I144" s="136">
        <f t="shared" si="13"/>
        <v>0</v>
      </c>
      <c r="J144" s="136">
        <f>SMALL(I142:I144,3)</f>
        <v>0</v>
      </c>
      <c r="K144" s="206">
        <f>IF(J144=I142,F142,IF(J144=I143,F143,IF(J144=I144,F144)))</f>
        <v>60.41</v>
      </c>
      <c r="L144" s="206">
        <f t="shared" si="12"/>
        <v>60.41</v>
      </c>
      <c r="M144" s="206">
        <f t="shared" si="14"/>
        <v>60.41</v>
      </c>
      <c r="N144" s="312"/>
      <c r="O144" s="293"/>
      <c r="P144" s="293"/>
      <c r="Q144" s="293"/>
      <c r="R144" s="293"/>
      <c r="S144" s="293"/>
      <c r="T144" s="293"/>
      <c r="U144" s="293"/>
      <c r="V144" s="293"/>
      <c r="W144" s="296"/>
      <c r="X144" s="296"/>
      <c r="Y144" s="303"/>
      <c r="Z144" s="296"/>
      <c r="AA144" s="303"/>
      <c r="AB144" s="292"/>
      <c r="AC144" s="114"/>
      <c r="AD144" s="114"/>
      <c r="AE144" s="118"/>
      <c r="AF144" s="114"/>
      <c r="AG144" s="118"/>
      <c r="AH144" s="119"/>
    </row>
    <row r="145" spans="1:36" s="112" customFormat="1" ht="25.5" customHeight="1">
      <c r="A145" s="314">
        <v>33</v>
      </c>
      <c r="B145" s="498" t="s">
        <v>282</v>
      </c>
      <c r="C145" s="317" t="s">
        <v>2</v>
      </c>
      <c r="D145" s="317">
        <v>100</v>
      </c>
      <c r="E145" s="168" t="s">
        <v>750</v>
      </c>
      <c r="F145" s="132">
        <v>85.12</v>
      </c>
      <c r="G145" s="203">
        <f>ROUNDUP(AVERAGE(F145:F147),2)</f>
        <v>85.12</v>
      </c>
      <c r="H145" s="134">
        <f t="shared" si="15"/>
        <v>0</v>
      </c>
      <c r="I145" s="199">
        <f t="shared" si="13"/>
        <v>0</v>
      </c>
      <c r="J145" s="135">
        <f>SMALL(I145:I147,1)</f>
        <v>0</v>
      </c>
      <c r="K145" s="201">
        <f>IF(J145=I145,F145,IF(J145=I146,F146,IF(J145=I147,F147)))</f>
        <v>85.12</v>
      </c>
      <c r="L145" s="201">
        <f t="shared" si="12"/>
        <v>85.12</v>
      </c>
      <c r="M145" s="201">
        <f t="shared" si="14"/>
        <v>85.12</v>
      </c>
      <c r="N145" s="318">
        <f>COUNTIF(L145:L147,"FORA")</f>
        <v>0</v>
      </c>
      <c r="O145" s="298">
        <f>IF(N145=0,AVERAGE(K145:K147),"")</f>
        <v>85.12</v>
      </c>
      <c r="P145" s="298" t="str">
        <f>IF(N145=1,AVERAGE(M145:M146),"")</f>
        <v/>
      </c>
      <c r="Q145" s="298" t="str">
        <f>IF(N145=2,(SUM(M145,K146))/2,"")</f>
        <v/>
      </c>
      <c r="R145" s="298" t="str">
        <f>IF(N145=3,AVERAGE(K145:K146),"")</f>
        <v/>
      </c>
      <c r="S145" s="298">
        <f>IF(N145=0,MEDIAN(M145:M147),"")</f>
        <v>85.12</v>
      </c>
      <c r="T145" s="298" t="str">
        <f>IF(N145=1,MEDIAN(M145:M146),"")</f>
        <v/>
      </c>
      <c r="U145" s="298" t="str">
        <f>IF(N145=2,MEDIAN((SUM(M145,K146))/2),"")</f>
        <v/>
      </c>
      <c r="V145" s="298" t="str">
        <f>IF(N145=3,MEDIAN(K145:K146),"")</f>
        <v/>
      </c>
      <c r="W145" s="299">
        <f>SUM(O145:R147)</f>
        <v>85.12</v>
      </c>
      <c r="X145" s="299">
        <f>SUM(S145:V147)</f>
        <v>85.12</v>
      </c>
      <c r="Y145" s="301">
        <f>STDEV(F145:F147)</f>
        <v>0</v>
      </c>
      <c r="Z145" s="299">
        <f>Y145/W145</f>
        <v>0</v>
      </c>
      <c r="AA145" s="301"/>
      <c r="AB145" s="291"/>
      <c r="AC145" s="114"/>
      <c r="AD145" s="114"/>
      <c r="AE145" s="115"/>
      <c r="AF145" s="115"/>
      <c r="AG145" s="115"/>
      <c r="AH145" s="115"/>
      <c r="AI145" s="115"/>
      <c r="AJ145" s="115"/>
    </row>
    <row r="146" spans="1:36" s="112" customFormat="1" ht="25.5" customHeight="1">
      <c r="A146" s="314"/>
      <c r="B146" s="498"/>
      <c r="C146" s="317"/>
      <c r="D146" s="317"/>
      <c r="E146" s="168" t="s">
        <v>750</v>
      </c>
      <c r="F146" s="132">
        <v>85.12</v>
      </c>
      <c r="G146" s="199">
        <f>ROUNDUP(AVERAGE(F145:F147),2)</f>
        <v>85.12</v>
      </c>
      <c r="H146" s="134">
        <f t="shared" si="15"/>
        <v>0</v>
      </c>
      <c r="I146" s="135">
        <f t="shared" si="13"/>
        <v>0</v>
      </c>
      <c r="J146" s="135">
        <f>SMALL(I145:I147,2)</f>
        <v>0</v>
      </c>
      <c r="K146" s="201">
        <f>IF(J146=I145,F145,IF(J146=I146,F146,IF(J146=I147,F147)))</f>
        <v>85.12</v>
      </c>
      <c r="L146" s="201">
        <f t="shared" si="12"/>
        <v>85.12</v>
      </c>
      <c r="M146" s="201">
        <f t="shared" si="14"/>
        <v>85.12</v>
      </c>
      <c r="N146" s="318"/>
      <c r="O146" s="298"/>
      <c r="P146" s="298"/>
      <c r="Q146" s="298"/>
      <c r="R146" s="298"/>
      <c r="S146" s="298"/>
      <c r="T146" s="298"/>
      <c r="U146" s="298"/>
      <c r="V146" s="298"/>
      <c r="W146" s="300"/>
      <c r="X146" s="300"/>
      <c r="Y146" s="301"/>
      <c r="Z146" s="300"/>
      <c r="AA146" s="301"/>
      <c r="AB146" s="292"/>
      <c r="AC146" s="114"/>
      <c r="AD146" s="114"/>
      <c r="AE146" s="115"/>
      <c r="AF146" s="115"/>
      <c r="AG146" s="115"/>
      <c r="AH146" s="115"/>
      <c r="AI146" s="115"/>
      <c r="AJ146" s="115"/>
    </row>
    <row r="147" spans="1:36" s="112" customFormat="1" ht="25.5" customHeight="1" thickBot="1">
      <c r="A147" s="314"/>
      <c r="B147" s="498"/>
      <c r="C147" s="317"/>
      <c r="D147" s="317"/>
      <c r="E147" s="168" t="s">
        <v>750</v>
      </c>
      <c r="F147" s="132">
        <v>85.12</v>
      </c>
      <c r="G147" s="199">
        <f>ROUNDUP(AVERAGE(F145:F147),2)</f>
        <v>85.12</v>
      </c>
      <c r="H147" s="134">
        <f t="shared" si="15"/>
        <v>0</v>
      </c>
      <c r="I147" s="135">
        <f t="shared" si="13"/>
        <v>0</v>
      </c>
      <c r="J147" s="135">
        <f>SMALL(I145:I147,3)</f>
        <v>0</v>
      </c>
      <c r="K147" s="201">
        <f>IF(J147=I145,F145,IF(J147=I146,F146,IF(J147=I147,F147)))</f>
        <v>85.12</v>
      </c>
      <c r="L147" s="201">
        <f t="shared" si="12"/>
        <v>85.12</v>
      </c>
      <c r="M147" s="201">
        <f t="shared" si="14"/>
        <v>85.12</v>
      </c>
      <c r="N147" s="318"/>
      <c r="O147" s="298"/>
      <c r="P147" s="298"/>
      <c r="Q147" s="298"/>
      <c r="R147" s="298"/>
      <c r="S147" s="298"/>
      <c r="T147" s="298"/>
      <c r="U147" s="298"/>
      <c r="V147" s="298"/>
      <c r="W147" s="300"/>
      <c r="X147" s="300"/>
      <c r="Y147" s="301"/>
      <c r="Z147" s="300"/>
      <c r="AA147" s="301"/>
      <c r="AB147" s="292"/>
      <c r="AC147" s="114"/>
      <c r="AD147" s="114"/>
      <c r="AE147" s="115"/>
      <c r="AF147" s="115"/>
      <c r="AG147" s="115"/>
      <c r="AH147" s="115"/>
      <c r="AI147" s="115"/>
      <c r="AJ147" s="115"/>
    </row>
    <row r="148" spans="1:36" s="120" customFormat="1" ht="25.5" customHeight="1">
      <c r="A148" s="321">
        <v>34</v>
      </c>
      <c r="B148" s="516" t="s">
        <v>283</v>
      </c>
      <c r="C148" s="310" t="s">
        <v>2</v>
      </c>
      <c r="D148" s="310">
        <v>10</v>
      </c>
      <c r="E148" s="167" t="s">
        <v>751</v>
      </c>
      <c r="F148" s="204">
        <v>399.09</v>
      </c>
      <c r="G148" s="208">
        <f>ROUNDUP(AVERAGE(F148:F150),2)</f>
        <v>399.09</v>
      </c>
      <c r="H148" s="116">
        <f t="shared" si="15"/>
        <v>0</v>
      </c>
      <c r="I148" s="136">
        <f t="shared" si="13"/>
        <v>0</v>
      </c>
      <c r="J148" s="136">
        <f>SMALL(I148:I150,1)</f>
        <v>0</v>
      </c>
      <c r="K148" s="206">
        <f>IF(J148=I148,F148,IF(J148=I149,F149,IF(J148=I150,F150)))</f>
        <v>399.09</v>
      </c>
      <c r="L148" s="206">
        <f t="shared" si="12"/>
        <v>399.09</v>
      </c>
      <c r="M148" s="206">
        <f t="shared" si="14"/>
        <v>399.09</v>
      </c>
      <c r="N148" s="312">
        <f>COUNTIF(L148:L150,"FORA")</f>
        <v>0</v>
      </c>
      <c r="O148" s="293">
        <f>IF(N148=0,AVERAGE(K148:K150),"")</f>
        <v>399.09</v>
      </c>
      <c r="P148" s="293" t="str">
        <f>IF(N148=1,AVERAGE(M148:M149),"")</f>
        <v/>
      </c>
      <c r="Q148" s="293" t="str">
        <f>IF(N148=2,(SUM(M148,K149))/2,"")</f>
        <v/>
      </c>
      <c r="R148" s="293" t="str">
        <f>IF(N148=3,AVERAGE(K148:K149),"")</f>
        <v/>
      </c>
      <c r="S148" s="293">
        <f>IF(N148=0,MEDIAN(M148:M150),"")</f>
        <v>399.09</v>
      </c>
      <c r="T148" s="293" t="str">
        <f>IF(N148=1,MEDIAN(M148:M149),"")</f>
        <v/>
      </c>
      <c r="U148" s="293" t="str">
        <f>IF(N148=2,MEDIAN((SUM(M148,K149))/2),"")</f>
        <v/>
      </c>
      <c r="V148" s="293" t="str">
        <f>IF(N148=3,MEDIAN(K148:K149),"")</f>
        <v/>
      </c>
      <c r="W148" s="295">
        <f>SUM(O148:R150)</f>
        <v>399.09</v>
      </c>
      <c r="X148" s="295">
        <f>SUM(S148:V150)</f>
        <v>399.09</v>
      </c>
      <c r="Y148" s="303">
        <f>STDEV(F148:F150)</f>
        <v>0</v>
      </c>
      <c r="Z148" s="295">
        <f>Y148/W148</f>
        <v>0</v>
      </c>
      <c r="AA148" s="303"/>
      <c r="AB148" s="291"/>
      <c r="AC148" s="114"/>
      <c r="AD148" s="114"/>
      <c r="AE148" s="118"/>
      <c r="AF148" s="114"/>
      <c r="AG148" s="118"/>
      <c r="AH148" s="119"/>
    </row>
    <row r="149" spans="1:36" s="120" customFormat="1" ht="25.5" customHeight="1">
      <c r="A149" s="321"/>
      <c r="B149" s="517"/>
      <c r="C149" s="310"/>
      <c r="D149" s="310"/>
      <c r="E149" s="167" t="s">
        <v>751</v>
      </c>
      <c r="F149" s="204">
        <v>399.09</v>
      </c>
      <c r="G149" s="204">
        <f>ROUNDUP(AVERAGE(F148:F150),2)</f>
        <v>399.09</v>
      </c>
      <c r="H149" s="116">
        <f t="shared" si="15"/>
        <v>0</v>
      </c>
      <c r="I149" s="136">
        <f t="shared" si="13"/>
        <v>0</v>
      </c>
      <c r="J149" s="136">
        <f>SMALL(I148:I150,2)</f>
        <v>0</v>
      </c>
      <c r="K149" s="206">
        <f>IF(J149=I148,F148,IF(J149=I149,F149,IF(J149=I150,F150)))</f>
        <v>399.09</v>
      </c>
      <c r="L149" s="206">
        <f t="shared" si="12"/>
        <v>399.09</v>
      </c>
      <c r="M149" s="206">
        <f t="shared" si="14"/>
        <v>399.09</v>
      </c>
      <c r="N149" s="312"/>
      <c r="O149" s="293"/>
      <c r="P149" s="293"/>
      <c r="Q149" s="293"/>
      <c r="R149" s="293"/>
      <c r="S149" s="293"/>
      <c r="T149" s="293"/>
      <c r="U149" s="293"/>
      <c r="V149" s="293"/>
      <c r="W149" s="296"/>
      <c r="X149" s="296"/>
      <c r="Y149" s="303"/>
      <c r="Z149" s="296"/>
      <c r="AA149" s="303"/>
      <c r="AB149" s="292"/>
      <c r="AC149" s="114"/>
      <c r="AD149" s="114"/>
      <c r="AE149" s="118"/>
      <c r="AF149" s="114"/>
      <c r="AG149" s="118"/>
      <c r="AH149" s="119"/>
    </row>
    <row r="150" spans="1:36" s="120" customFormat="1" ht="25.5" customHeight="1" thickBot="1">
      <c r="A150" s="321"/>
      <c r="B150" s="517"/>
      <c r="C150" s="310"/>
      <c r="D150" s="310"/>
      <c r="E150" s="167" t="s">
        <v>751</v>
      </c>
      <c r="F150" s="204">
        <v>399.09</v>
      </c>
      <c r="G150" s="204">
        <f>ROUNDUP(AVERAGE(F148:F150),2)</f>
        <v>399.09</v>
      </c>
      <c r="H150" s="116">
        <f t="shared" si="15"/>
        <v>0</v>
      </c>
      <c r="I150" s="136">
        <f t="shared" si="13"/>
        <v>0</v>
      </c>
      <c r="J150" s="136">
        <f>SMALL(I148:I150,3)</f>
        <v>0</v>
      </c>
      <c r="K150" s="206">
        <f>IF(J150=I148,F148,IF(J150=I149,F149,IF(J150=I150,F150)))</f>
        <v>399.09</v>
      </c>
      <c r="L150" s="206">
        <f t="shared" si="12"/>
        <v>399.09</v>
      </c>
      <c r="M150" s="206">
        <f t="shared" si="14"/>
        <v>399.09</v>
      </c>
      <c r="N150" s="312"/>
      <c r="O150" s="293"/>
      <c r="P150" s="293"/>
      <c r="Q150" s="293"/>
      <c r="R150" s="293"/>
      <c r="S150" s="293"/>
      <c r="T150" s="293"/>
      <c r="U150" s="293"/>
      <c r="V150" s="293"/>
      <c r="W150" s="296"/>
      <c r="X150" s="296"/>
      <c r="Y150" s="303"/>
      <c r="Z150" s="296"/>
      <c r="AA150" s="303"/>
      <c r="AB150" s="292"/>
      <c r="AC150" s="114"/>
      <c r="AD150" s="114"/>
      <c r="AE150" s="118"/>
      <c r="AF150" s="114"/>
      <c r="AG150" s="118"/>
      <c r="AH150" s="119"/>
    </row>
    <row r="151" spans="1:36" s="112" customFormat="1" ht="25.5" customHeight="1">
      <c r="A151" s="314">
        <v>35</v>
      </c>
      <c r="B151" s="498" t="s">
        <v>284</v>
      </c>
      <c r="C151" s="317" t="s">
        <v>2</v>
      </c>
      <c r="D151" s="317">
        <v>10</v>
      </c>
      <c r="E151" s="168" t="s">
        <v>752</v>
      </c>
      <c r="F151" s="132">
        <v>151.37</v>
      </c>
      <c r="G151" s="203">
        <f>ROUNDUP(AVERAGE(F151:F153),2)</f>
        <v>151.37</v>
      </c>
      <c r="H151" s="134">
        <f t="shared" si="15"/>
        <v>0</v>
      </c>
      <c r="I151" s="199">
        <f t="shared" si="13"/>
        <v>0</v>
      </c>
      <c r="J151" s="135">
        <f>SMALL(I151:I153,1)</f>
        <v>0</v>
      </c>
      <c r="K151" s="201">
        <f>IF(J151=I151,F151,IF(J151=I152,F152,IF(J151=I153,F153)))</f>
        <v>151.37</v>
      </c>
      <c r="L151" s="201">
        <f t="shared" si="12"/>
        <v>151.37</v>
      </c>
      <c r="M151" s="201">
        <f t="shared" si="14"/>
        <v>151.37</v>
      </c>
      <c r="N151" s="318">
        <f>COUNTIF(L151:L153,"FORA")</f>
        <v>0</v>
      </c>
      <c r="O151" s="298">
        <f>IF(N151=0,AVERAGE(K151:K153),"")</f>
        <v>151.37</v>
      </c>
      <c r="P151" s="298" t="str">
        <f>IF(N151=1,AVERAGE(M151:M152),"")</f>
        <v/>
      </c>
      <c r="Q151" s="298" t="str">
        <f>IF(N151=2,(SUM(M151,K152))/2,"")</f>
        <v/>
      </c>
      <c r="R151" s="298" t="str">
        <f>IF(N151=3,AVERAGE(K151:K152),"")</f>
        <v/>
      </c>
      <c r="S151" s="298">
        <f>IF(N151=0,MEDIAN(M151:M153),"")</f>
        <v>151.37</v>
      </c>
      <c r="T151" s="298" t="str">
        <f>IF(N151=1,MEDIAN(M151:M152),"")</f>
        <v/>
      </c>
      <c r="U151" s="298" t="str">
        <f>IF(N151=2,MEDIAN((SUM(M151,K152))/2),"")</f>
        <v/>
      </c>
      <c r="V151" s="298" t="str">
        <f>IF(N151=3,MEDIAN(K151:K152),"")</f>
        <v/>
      </c>
      <c r="W151" s="299">
        <f>SUM(O151:R153)</f>
        <v>151.37</v>
      </c>
      <c r="X151" s="299">
        <f>SUM(S151:V153)</f>
        <v>151.37</v>
      </c>
      <c r="Y151" s="301">
        <f>STDEV(F151:F153)</f>
        <v>0</v>
      </c>
      <c r="Z151" s="299">
        <f>Y151/W151</f>
        <v>0</v>
      </c>
      <c r="AA151" s="301"/>
      <c r="AB151" s="291"/>
      <c r="AC151" s="114"/>
      <c r="AD151" s="114"/>
      <c r="AE151" s="115"/>
      <c r="AF151" s="115"/>
      <c r="AG151" s="115"/>
      <c r="AH151" s="115"/>
      <c r="AI151" s="115"/>
      <c r="AJ151" s="115"/>
    </row>
    <row r="152" spans="1:36" s="112" customFormat="1" ht="25.5" customHeight="1">
      <c r="A152" s="314"/>
      <c r="B152" s="498"/>
      <c r="C152" s="317"/>
      <c r="D152" s="317"/>
      <c r="E152" s="168" t="s">
        <v>752</v>
      </c>
      <c r="F152" s="132">
        <v>151.37</v>
      </c>
      <c r="G152" s="199">
        <f>ROUNDUP(AVERAGE(F151:F153),2)</f>
        <v>151.37</v>
      </c>
      <c r="H152" s="134">
        <f t="shared" si="15"/>
        <v>0</v>
      </c>
      <c r="I152" s="135">
        <f t="shared" si="13"/>
        <v>0</v>
      </c>
      <c r="J152" s="135">
        <f>SMALL(I151:I153,2)</f>
        <v>0</v>
      </c>
      <c r="K152" s="201">
        <f>IF(J152=I151,F151,IF(J152=I152,F152,IF(J152=I153,F153)))</f>
        <v>151.37</v>
      </c>
      <c r="L152" s="201">
        <f t="shared" si="12"/>
        <v>151.37</v>
      </c>
      <c r="M152" s="201">
        <f t="shared" si="14"/>
        <v>151.37</v>
      </c>
      <c r="N152" s="318"/>
      <c r="O152" s="298"/>
      <c r="P152" s="298"/>
      <c r="Q152" s="298"/>
      <c r="R152" s="298"/>
      <c r="S152" s="298"/>
      <c r="T152" s="298"/>
      <c r="U152" s="298"/>
      <c r="V152" s="298"/>
      <c r="W152" s="300"/>
      <c r="X152" s="300"/>
      <c r="Y152" s="301"/>
      <c r="Z152" s="300"/>
      <c r="AA152" s="301"/>
      <c r="AB152" s="292"/>
      <c r="AC152" s="114"/>
      <c r="AD152" s="114"/>
      <c r="AE152" s="115"/>
      <c r="AF152" s="115"/>
      <c r="AG152" s="115"/>
      <c r="AH152" s="115"/>
      <c r="AI152" s="115"/>
      <c r="AJ152" s="115"/>
    </row>
    <row r="153" spans="1:36" s="112" customFormat="1" ht="25.5" customHeight="1" thickBot="1">
      <c r="A153" s="314"/>
      <c r="B153" s="498"/>
      <c r="C153" s="317"/>
      <c r="D153" s="317"/>
      <c r="E153" s="168" t="s">
        <v>752</v>
      </c>
      <c r="F153" s="132">
        <v>151.37</v>
      </c>
      <c r="G153" s="199">
        <f>ROUNDUP(AVERAGE(F151:F153),2)</f>
        <v>151.37</v>
      </c>
      <c r="H153" s="134">
        <f t="shared" si="15"/>
        <v>0</v>
      </c>
      <c r="I153" s="135">
        <f t="shared" si="13"/>
        <v>0</v>
      </c>
      <c r="J153" s="135">
        <f>SMALL(I151:I153,3)</f>
        <v>0</v>
      </c>
      <c r="K153" s="201">
        <f>IF(J153=I151,F151,IF(J153=I152,F152,IF(J153=I153,F153)))</f>
        <v>151.37</v>
      </c>
      <c r="L153" s="201">
        <f t="shared" si="12"/>
        <v>151.37</v>
      </c>
      <c r="M153" s="201">
        <f t="shared" si="14"/>
        <v>151.37</v>
      </c>
      <c r="N153" s="318"/>
      <c r="O153" s="298"/>
      <c r="P153" s="298"/>
      <c r="Q153" s="298"/>
      <c r="R153" s="298"/>
      <c r="S153" s="298"/>
      <c r="T153" s="298"/>
      <c r="U153" s="298"/>
      <c r="V153" s="298"/>
      <c r="W153" s="300"/>
      <c r="X153" s="300"/>
      <c r="Y153" s="301"/>
      <c r="Z153" s="300"/>
      <c r="AA153" s="301"/>
      <c r="AB153" s="292"/>
      <c r="AC153" s="114"/>
      <c r="AD153" s="114"/>
      <c r="AE153" s="115"/>
      <c r="AF153" s="115"/>
      <c r="AG153" s="115"/>
      <c r="AH153" s="115"/>
      <c r="AI153" s="115"/>
      <c r="AJ153" s="115"/>
    </row>
    <row r="154" spans="1:36" s="120" customFormat="1" ht="25.5" customHeight="1">
      <c r="A154" s="319">
        <v>36</v>
      </c>
      <c r="B154" s="516" t="s">
        <v>285</v>
      </c>
      <c r="C154" s="310" t="s">
        <v>2</v>
      </c>
      <c r="D154" s="310">
        <v>10</v>
      </c>
      <c r="E154" s="167" t="s">
        <v>753</v>
      </c>
      <c r="F154" s="204">
        <v>177.37</v>
      </c>
      <c r="G154" s="208">
        <f>ROUNDUP(AVERAGE(F154:F156),2)</f>
        <v>177.37</v>
      </c>
      <c r="H154" s="116">
        <f t="shared" si="15"/>
        <v>0</v>
      </c>
      <c r="I154" s="136">
        <f t="shared" si="13"/>
        <v>0</v>
      </c>
      <c r="J154" s="136">
        <f>SMALL(I154:I156,1)</f>
        <v>0</v>
      </c>
      <c r="K154" s="206">
        <f>IF(J154=I154,F154,IF(J154=I155,F155,IF(J154=I156,F156)))</f>
        <v>177.37</v>
      </c>
      <c r="L154" s="206">
        <f t="shared" si="12"/>
        <v>177.37</v>
      </c>
      <c r="M154" s="206">
        <f t="shared" si="14"/>
        <v>177.37</v>
      </c>
      <c r="N154" s="312">
        <f>COUNTIF(L154:L156,"FORA")</f>
        <v>0</v>
      </c>
      <c r="O154" s="293">
        <f>IF(N154=0,AVERAGE(K154:K156),"")</f>
        <v>177.37</v>
      </c>
      <c r="P154" s="293" t="str">
        <f>IF(N154=1,AVERAGE(M154:M155),"")</f>
        <v/>
      </c>
      <c r="Q154" s="293" t="str">
        <f>IF(N154=2,(SUM(M154,K155))/2,"")</f>
        <v/>
      </c>
      <c r="R154" s="293" t="str">
        <f>IF(N154=3,AVERAGE(K154:K155),"")</f>
        <v/>
      </c>
      <c r="S154" s="293">
        <f>IF(N154=0,MEDIAN(M154:M156),"")</f>
        <v>177.37</v>
      </c>
      <c r="T154" s="293" t="str">
        <f>IF(N154=1,MEDIAN(M154:M155),"")</f>
        <v/>
      </c>
      <c r="U154" s="293" t="str">
        <f>IF(N154=2,MEDIAN((SUM(M154,K155))/2),"")</f>
        <v/>
      </c>
      <c r="V154" s="293" t="str">
        <f>IF(N154=3,MEDIAN(K154:K155),"")</f>
        <v/>
      </c>
      <c r="W154" s="295">
        <f>SUM(O154:R156)</f>
        <v>177.37</v>
      </c>
      <c r="X154" s="295">
        <f>SUM(S154:V156)</f>
        <v>177.37</v>
      </c>
      <c r="Y154" s="303">
        <f>STDEV(F154:F156)</f>
        <v>0</v>
      </c>
      <c r="Z154" s="295">
        <f>Y154/W154</f>
        <v>0</v>
      </c>
      <c r="AA154" s="303"/>
      <c r="AB154" s="291"/>
      <c r="AC154" s="114"/>
      <c r="AD154" s="114"/>
      <c r="AE154" s="118"/>
      <c r="AF154" s="114"/>
      <c r="AG154" s="118"/>
      <c r="AH154" s="119"/>
    </row>
    <row r="155" spans="1:36" s="120" customFormat="1" ht="25.5" customHeight="1">
      <c r="A155" s="319"/>
      <c r="B155" s="517"/>
      <c r="C155" s="310"/>
      <c r="D155" s="310"/>
      <c r="E155" s="167" t="s">
        <v>753</v>
      </c>
      <c r="F155" s="204">
        <v>177.37</v>
      </c>
      <c r="G155" s="204">
        <f>ROUNDUP(AVERAGE(F154:F156),2)</f>
        <v>177.37</v>
      </c>
      <c r="H155" s="116">
        <f t="shared" si="15"/>
        <v>0</v>
      </c>
      <c r="I155" s="136">
        <f t="shared" si="13"/>
        <v>0</v>
      </c>
      <c r="J155" s="136">
        <f>SMALL(I154:I156,2)</f>
        <v>0</v>
      </c>
      <c r="K155" s="206">
        <f>IF(J155=I154,F154,IF(J155=I155,F155,IF(J155=I156,F156)))</f>
        <v>177.37</v>
      </c>
      <c r="L155" s="206">
        <f t="shared" si="12"/>
        <v>177.37</v>
      </c>
      <c r="M155" s="206">
        <f t="shared" si="14"/>
        <v>177.37</v>
      </c>
      <c r="N155" s="312"/>
      <c r="O155" s="293"/>
      <c r="P155" s="293"/>
      <c r="Q155" s="293"/>
      <c r="R155" s="293"/>
      <c r="S155" s="293"/>
      <c r="T155" s="293"/>
      <c r="U155" s="293"/>
      <c r="V155" s="293"/>
      <c r="W155" s="296"/>
      <c r="X155" s="296"/>
      <c r="Y155" s="303"/>
      <c r="Z155" s="296"/>
      <c r="AA155" s="303"/>
      <c r="AB155" s="292"/>
      <c r="AC155" s="114"/>
      <c r="AD155" s="114"/>
      <c r="AE155" s="118"/>
      <c r="AF155" s="114"/>
      <c r="AG155" s="118"/>
      <c r="AH155" s="119"/>
    </row>
    <row r="156" spans="1:36" s="120" customFormat="1" ht="25.5" customHeight="1" thickBot="1">
      <c r="A156" s="319"/>
      <c r="B156" s="517"/>
      <c r="C156" s="310"/>
      <c r="D156" s="310"/>
      <c r="E156" s="167" t="s">
        <v>753</v>
      </c>
      <c r="F156" s="204">
        <v>177.37</v>
      </c>
      <c r="G156" s="204">
        <f>ROUNDUP(AVERAGE(F154:F156),2)</f>
        <v>177.37</v>
      </c>
      <c r="H156" s="116">
        <f t="shared" si="15"/>
        <v>0</v>
      </c>
      <c r="I156" s="136">
        <f t="shared" si="13"/>
        <v>0</v>
      </c>
      <c r="J156" s="136">
        <f>SMALL(I154:I156,3)</f>
        <v>0</v>
      </c>
      <c r="K156" s="206">
        <f>IF(J156=I154,F154,IF(J156=I155,F155,IF(J156=I156,F156)))</f>
        <v>177.37</v>
      </c>
      <c r="L156" s="206">
        <f t="shared" si="12"/>
        <v>177.37</v>
      </c>
      <c r="M156" s="206">
        <f t="shared" si="14"/>
        <v>177.37</v>
      </c>
      <c r="N156" s="312"/>
      <c r="O156" s="293"/>
      <c r="P156" s="293"/>
      <c r="Q156" s="293"/>
      <c r="R156" s="293"/>
      <c r="S156" s="293"/>
      <c r="T156" s="293"/>
      <c r="U156" s="293"/>
      <c r="V156" s="293"/>
      <c r="W156" s="296"/>
      <c r="X156" s="296"/>
      <c r="Y156" s="303"/>
      <c r="Z156" s="296"/>
      <c r="AA156" s="303"/>
      <c r="AB156" s="292"/>
      <c r="AC156" s="114"/>
      <c r="AD156" s="114"/>
      <c r="AE156" s="118"/>
      <c r="AF156" s="114"/>
      <c r="AG156" s="118"/>
      <c r="AH156" s="119"/>
    </row>
    <row r="157" spans="1:36" s="112" customFormat="1" ht="25.5" customHeight="1">
      <c r="A157" s="314">
        <v>37</v>
      </c>
      <c r="B157" s="498" t="s">
        <v>286</v>
      </c>
      <c r="C157" s="317" t="s">
        <v>2</v>
      </c>
      <c r="D157" s="317">
        <v>10</v>
      </c>
      <c r="E157" s="168" t="s">
        <v>754</v>
      </c>
      <c r="F157" s="132">
        <v>170.93</v>
      </c>
      <c r="G157" s="203">
        <f>ROUNDUP(AVERAGE(F157:F159),2)</f>
        <v>170.93</v>
      </c>
      <c r="H157" s="134">
        <f t="shared" si="15"/>
        <v>0</v>
      </c>
      <c r="I157" s="199">
        <f t="shared" si="13"/>
        <v>0</v>
      </c>
      <c r="J157" s="135">
        <f>SMALL(I157:I159,1)</f>
        <v>0</v>
      </c>
      <c r="K157" s="201">
        <f>IF(J157=I157,F157,IF(J157=I158,F158,IF(J157=I159,F159)))</f>
        <v>170.93</v>
      </c>
      <c r="L157" s="201">
        <f t="shared" si="12"/>
        <v>170.93</v>
      </c>
      <c r="M157" s="201">
        <f t="shared" si="14"/>
        <v>170.93</v>
      </c>
      <c r="N157" s="318">
        <f>COUNTIF(L157:L159,"FORA")</f>
        <v>0</v>
      </c>
      <c r="O157" s="298">
        <f>IF(N157=0,AVERAGE(K157:K159),"")</f>
        <v>170.92999999999998</v>
      </c>
      <c r="P157" s="298" t="str">
        <f>IF(N157=1,AVERAGE(M157:M158),"")</f>
        <v/>
      </c>
      <c r="Q157" s="298" t="str">
        <f>IF(N157=2,(SUM(M157,K158))/2,"")</f>
        <v/>
      </c>
      <c r="R157" s="298" t="str">
        <f>IF(N157=3,AVERAGE(K157:K158),"")</f>
        <v/>
      </c>
      <c r="S157" s="298">
        <f>IF(N157=0,MEDIAN(M157:M159),"")</f>
        <v>170.93</v>
      </c>
      <c r="T157" s="298" t="str">
        <f>IF(N157=1,MEDIAN(M157:M158),"")</f>
        <v/>
      </c>
      <c r="U157" s="298" t="str">
        <f>IF(N157=2,MEDIAN((SUM(M157,K158))/2),"")</f>
        <v/>
      </c>
      <c r="V157" s="298" t="str">
        <f>IF(N157=3,MEDIAN(K157:K158),"")</f>
        <v/>
      </c>
      <c r="W157" s="299">
        <f>SUM(O157:R159)</f>
        <v>170.92999999999998</v>
      </c>
      <c r="X157" s="299">
        <f>SUM(S157:V159)</f>
        <v>170.93</v>
      </c>
      <c r="Y157" s="301">
        <f>STDEV(F157:F159)</f>
        <v>3.4809342861069267E-14</v>
      </c>
      <c r="Z157" s="299">
        <f>Y157/W157</f>
        <v>2.036467727202321E-16</v>
      </c>
      <c r="AA157" s="301"/>
      <c r="AB157" s="291"/>
      <c r="AC157" s="114"/>
      <c r="AD157" s="114"/>
      <c r="AE157" s="115"/>
      <c r="AF157" s="115"/>
      <c r="AG157" s="115"/>
      <c r="AH157" s="115"/>
      <c r="AI157" s="115"/>
      <c r="AJ157" s="115"/>
    </row>
    <row r="158" spans="1:36" s="112" customFormat="1" ht="25.5" customHeight="1">
      <c r="A158" s="314"/>
      <c r="B158" s="498"/>
      <c r="C158" s="317"/>
      <c r="D158" s="317"/>
      <c r="E158" s="168" t="s">
        <v>754</v>
      </c>
      <c r="F158" s="132">
        <v>170.93</v>
      </c>
      <c r="G158" s="199">
        <f>ROUNDUP(AVERAGE(F157:F159),2)</f>
        <v>170.93</v>
      </c>
      <c r="H158" s="134">
        <f t="shared" si="15"/>
        <v>0</v>
      </c>
      <c r="I158" s="135">
        <f t="shared" si="13"/>
        <v>0</v>
      </c>
      <c r="J158" s="135">
        <f>SMALL(I157:I159,2)</f>
        <v>0</v>
      </c>
      <c r="K158" s="201">
        <f>IF(J158=I157,F157,IF(J158=I158,F158,IF(J158=I159,F159)))</f>
        <v>170.93</v>
      </c>
      <c r="L158" s="201">
        <f t="shared" si="12"/>
        <v>170.93</v>
      </c>
      <c r="M158" s="201">
        <f t="shared" si="14"/>
        <v>170.93</v>
      </c>
      <c r="N158" s="318"/>
      <c r="O158" s="298"/>
      <c r="P158" s="298"/>
      <c r="Q158" s="298"/>
      <c r="R158" s="298"/>
      <c r="S158" s="298"/>
      <c r="T158" s="298"/>
      <c r="U158" s="298"/>
      <c r="V158" s="298"/>
      <c r="W158" s="300"/>
      <c r="X158" s="300"/>
      <c r="Y158" s="301"/>
      <c r="Z158" s="300"/>
      <c r="AA158" s="301"/>
      <c r="AB158" s="292"/>
      <c r="AC158" s="114"/>
      <c r="AD158" s="114"/>
      <c r="AE158" s="115"/>
      <c r="AF158" s="115"/>
      <c r="AG158" s="115"/>
      <c r="AH158" s="115"/>
      <c r="AI158" s="115"/>
      <c r="AJ158" s="115"/>
    </row>
    <row r="159" spans="1:36" s="112" customFormat="1" ht="25.5" customHeight="1" thickBot="1">
      <c r="A159" s="314"/>
      <c r="B159" s="498"/>
      <c r="C159" s="317"/>
      <c r="D159" s="317"/>
      <c r="E159" s="168" t="s">
        <v>754</v>
      </c>
      <c r="F159" s="132">
        <v>170.93</v>
      </c>
      <c r="G159" s="199">
        <f>ROUNDUP(AVERAGE(F157:F159),2)</f>
        <v>170.93</v>
      </c>
      <c r="H159" s="134">
        <f t="shared" si="15"/>
        <v>0</v>
      </c>
      <c r="I159" s="135">
        <f t="shared" si="13"/>
        <v>0</v>
      </c>
      <c r="J159" s="135">
        <f>SMALL(I157:I159,3)</f>
        <v>0</v>
      </c>
      <c r="K159" s="201">
        <f>IF(J159=I157,F157,IF(J159=I158,F158,IF(J159=I159,F159)))</f>
        <v>170.93</v>
      </c>
      <c r="L159" s="201">
        <f t="shared" si="12"/>
        <v>170.93</v>
      </c>
      <c r="M159" s="201">
        <f t="shared" si="14"/>
        <v>170.93</v>
      </c>
      <c r="N159" s="318"/>
      <c r="O159" s="298"/>
      <c r="P159" s="298"/>
      <c r="Q159" s="298"/>
      <c r="R159" s="298"/>
      <c r="S159" s="298"/>
      <c r="T159" s="298"/>
      <c r="U159" s="298"/>
      <c r="V159" s="298"/>
      <c r="W159" s="300"/>
      <c r="X159" s="300"/>
      <c r="Y159" s="301"/>
      <c r="Z159" s="300"/>
      <c r="AA159" s="301"/>
      <c r="AB159" s="292"/>
      <c r="AC159" s="114"/>
      <c r="AD159" s="114"/>
      <c r="AE159" s="115"/>
      <c r="AF159" s="115"/>
      <c r="AG159" s="115"/>
      <c r="AH159" s="115"/>
      <c r="AI159" s="115"/>
      <c r="AJ159" s="115"/>
    </row>
    <row r="160" spans="1:36" s="120" customFormat="1" ht="25.5" customHeight="1">
      <c r="A160" s="319">
        <v>38</v>
      </c>
      <c r="B160" s="516" t="s">
        <v>287</v>
      </c>
      <c r="C160" s="310" t="s">
        <v>2</v>
      </c>
      <c r="D160" s="310">
        <v>10</v>
      </c>
      <c r="E160" s="167" t="s">
        <v>755</v>
      </c>
      <c r="F160" s="204">
        <v>396</v>
      </c>
      <c r="G160" s="208">
        <f>ROUNDUP(AVERAGE(F160:F162),2)</f>
        <v>396</v>
      </c>
      <c r="H160" s="116">
        <f t="shared" si="15"/>
        <v>0</v>
      </c>
      <c r="I160" s="136">
        <f t="shared" si="13"/>
        <v>0</v>
      </c>
      <c r="J160" s="136">
        <f>SMALL(I160:I162,1)</f>
        <v>0</v>
      </c>
      <c r="K160" s="206">
        <f>IF(J160=I160,F160,IF(J160=I161,F161,IF(J160=I162,F162)))</f>
        <v>396</v>
      </c>
      <c r="L160" s="206">
        <f t="shared" si="12"/>
        <v>396</v>
      </c>
      <c r="M160" s="206">
        <f t="shared" si="14"/>
        <v>396</v>
      </c>
      <c r="N160" s="312">
        <f>COUNTIF(L160:L162,"FORA")</f>
        <v>0</v>
      </c>
      <c r="O160" s="293">
        <f>IF(N160=0,AVERAGE(K160:K162),"")</f>
        <v>396</v>
      </c>
      <c r="P160" s="293" t="str">
        <f>IF(N160=1,AVERAGE(M160:M161),"")</f>
        <v/>
      </c>
      <c r="Q160" s="293" t="str">
        <f>IF(N160=2,(SUM(M160,K161))/2,"")</f>
        <v/>
      </c>
      <c r="R160" s="293" t="str">
        <f>IF(N160=3,AVERAGE(K160:K161),"")</f>
        <v/>
      </c>
      <c r="S160" s="293">
        <f>IF(N160=0,MEDIAN(M160:M162),"")</f>
        <v>396</v>
      </c>
      <c r="T160" s="293" t="str">
        <f>IF(N160=1,MEDIAN(M160:M161),"")</f>
        <v/>
      </c>
      <c r="U160" s="293" t="str">
        <f>IF(N160=2,MEDIAN((SUM(M160,K161))/2),"")</f>
        <v/>
      </c>
      <c r="V160" s="293" t="str">
        <f>IF(N160=3,MEDIAN(K160:K161),"")</f>
        <v/>
      </c>
      <c r="W160" s="295">
        <f>SUM(O160:R162)</f>
        <v>396</v>
      </c>
      <c r="X160" s="295">
        <f>SUM(S160:V162)</f>
        <v>396</v>
      </c>
      <c r="Y160" s="303">
        <f>STDEV(F160:F162)</f>
        <v>0</v>
      </c>
      <c r="Z160" s="295">
        <f>Y160/W160</f>
        <v>0</v>
      </c>
      <c r="AA160" s="303"/>
      <c r="AB160" s="291"/>
      <c r="AC160" s="114"/>
      <c r="AD160" s="114"/>
      <c r="AE160" s="118"/>
      <c r="AF160" s="114"/>
      <c r="AG160" s="118"/>
      <c r="AH160" s="119"/>
    </row>
    <row r="161" spans="1:36" s="120" customFormat="1" ht="25.5" customHeight="1">
      <c r="A161" s="319"/>
      <c r="B161" s="517"/>
      <c r="C161" s="310"/>
      <c r="D161" s="310"/>
      <c r="E161" s="167" t="s">
        <v>755</v>
      </c>
      <c r="F161" s="204">
        <v>396</v>
      </c>
      <c r="G161" s="204">
        <f>ROUNDUP(AVERAGE(F160:F162),2)</f>
        <v>396</v>
      </c>
      <c r="H161" s="116">
        <f t="shared" si="15"/>
        <v>0</v>
      </c>
      <c r="I161" s="136">
        <f t="shared" si="13"/>
        <v>0</v>
      </c>
      <c r="J161" s="136">
        <f>SMALL(I160:I162,2)</f>
        <v>0</v>
      </c>
      <c r="K161" s="206">
        <f>IF(J161=I160,F160,IF(J161=I161,F161,IF(J161=I162,F162)))</f>
        <v>396</v>
      </c>
      <c r="L161" s="206">
        <f t="shared" si="12"/>
        <v>396</v>
      </c>
      <c r="M161" s="206">
        <f t="shared" si="14"/>
        <v>396</v>
      </c>
      <c r="N161" s="312"/>
      <c r="O161" s="293"/>
      <c r="P161" s="293"/>
      <c r="Q161" s="293"/>
      <c r="R161" s="293"/>
      <c r="S161" s="293"/>
      <c r="T161" s="293"/>
      <c r="U161" s="293"/>
      <c r="V161" s="293"/>
      <c r="W161" s="296"/>
      <c r="X161" s="296"/>
      <c r="Y161" s="303"/>
      <c r="Z161" s="296"/>
      <c r="AA161" s="303"/>
      <c r="AB161" s="292"/>
      <c r="AC161" s="114"/>
      <c r="AD161" s="114"/>
      <c r="AE161" s="118"/>
      <c r="AF161" s="114"/>
      <c r="AG161" s="118"/>
      <c r="AH161" s="119"/>
    </row>
    <row r="162" spans="1:36" s="120" customFormat="1" ht="25.5" customHeight="1" thickBot="1">
      <c r="A162" s="319"/>
      <c r="B162" s="517"/>
      <c r="C162" s="310"/>
      <c r="D162" s="310"/>
      <c r="E162" s="167" t="s">
        <v>755</v>
      </c>
      <c r="F162" s="204">
        <v>396</v>
      </c>
      <c r="G162" s="204">
        <f>ROUNDUP(AVERAGE(F160:F162),2)</f>
        <v>396</v>
      </c>
      <c r="H162" s="116">
        <f t="shared" si="15"/>
        <v>0</v>
      </c>
      <c r="I162" s="136">
        <f t="shared" si="13"/>
        <v>0</v>
      </c>
      <c r="J162" s="136">
        <f>SMALL(I160:I162,3)</f>
        <v>0</v>
      </c>
      <c r="K162" s="206">
        <f>IF(J162=I160,F160,IF(J162=I161,F161,IF(J162=I162,F162)))</f>
        <v>396</v>
      </c>
      <c r="L162" s="206">
        <f t="shared" si="12"/>
        <v>396</v>
      </c>
      <c r="M162" s="206">
        <f t="shared" si="14"/>
        <v>396</v>
      </c>
      <c r="N162" s="312"/>
      <c r="O162" s="293"/>
      <c r="P162" s="293"/>
      <c r="Q162" s="293"/>
      <c r="R162" s="293"/>
      <c r="S162" s="293"/>
      <c r="T162" s="293"/>
      <c r="U162" s="293"/>
      <c r="V162" s="293"/>
      <c r="W162" s="296"/>
      <c r="X162" s="296"/>
      <c r="Y162" s="303"/>
      <c r="Z162" s="296"/>
      <c r="AA162" s="303"/>
      <c r="AB162" s="292"/>
      <c r="AC162" s="114"/>
      <c r="AD162" s="114"/>
      <c r="AE162" s="118"/>
      <c r="AF162" s="114"/>
      <c r="AG162" s="118"/>
      <c r="AH162" s="119"/>
    </row>
    <row r="163" spans="1:36" s="112" customFormat="1" ht="25.5" customHeight="1">
      <c r="A163" s="314">
        <v>39</v>
      </c>
      <c r="B163" s="498" t="s">
        <v>288</v>
      </c>
      <c r="C163" s="316" t="s">
        <v>473</v>
      </c>
      <c r="D163" s="317">
        <v>60</v>
      </c>
      <c r="E163" s="168" t="s">
        <v>756</v>
      </c>
      <c r="F163" s="132">
        <v>189.55</v>
      </c>
      <c r="G163" s="203">
        <f>ROUNDUP(AVERAGE(F163:F165),2)</f>
        <v>189.55</v>
      </c>
      <c r="H163" s="134">
        <f t="shared" si="15"/>
        <v>0</v>
      </c>
      <c r="I163" s="199">
        <f t="shared" si="13"/>
        <v>0</v>
      </c>
      <c r="J163" s="135">
        <f>SMALL(I163:I165,1)</f>
        <v>0</v>
      </c>
      <c r="K163" s="201">
        <f>IF(J163=I163,F163,IF(J163=I164,F164,IF(J163=I165,F165)))</f>
        <v>189.55</v>
      </c>
      <c r="L163" s="201">
        <f t="shared" si="12"/>
        <v>189.55</v>
      </c>
      <c r="M163" s="201">
        <f t="shared" si="14"/>
        <v>189.55</v>
      </c>
      <c r="N163" s="318">
        <f>COUNTIF(L163:L165,"FORA")</f>
        <v>0</v>
      </c>
      <c r="O163" s="298">
        <f>IF(N163=0,AVERAGE(K163:K165),"")</f>
        <v>189.55000000000004</v>
      </c>
      <c r="P163" s="298" t="str">
        <f>IF(N163=1,AVERAGE(M163:M164),"")</f>
        <v/>
      </c>
      <c r="Q163" s="298" t="str">
        <f>IF(N163=2,(SUM(M163,K164))/2,"")</f>
        <v/>
      </c>
      <c r="R163" s="298" t="str">
        <f>IF(N163=3,AVERAGE(K163:K164),"")</f>
        <v/>
      </c>
      <c r="S163" s="298">
        <f>IF(N163=0,MEDIAN(M163:M165),"")</f>
        <v>189.55</v>
      </c>
      <c r="T163" s="298" t="str">
        <f>IF(N163=1,MEDIAN(M163:M164),"")</f>
        <v/>
      </c>
      <c r="U163" s="298" t="str">
        <f>IF(N163=2,MEDIAN((SUM(M163,K164))/2),"")</f>
        <v/>
      </c>
      <c r="V163" s="298" t="str">
        <f>IF(N163=3,MEDIAN(K163:K164),"")</f>
        <v/>
      </c>
      <c r="W163" s="299">
        <f>SUM(O163:R165)</f>
        <v>189.55000000000004</v>
      </c>
      <c r="X163" s="299">
        <f>SUM(S163:V165)</f>
        <v>189.55</v>
      </c>
      <c r="Y163" s="301">
        <f>STDEV(F163:F165)</f>
        <v>3.4809342861069267E-14</v>
      </c>
      <c r="Z163" s="299">
        <f>Y163/W163</f>
        <v>1.8364200929079008E-16</v>
      </c>
      <c r="AA163" s="301"/>
      <c r="AB163" s="291"/>
      <c r="AC163" s="114"/>
      <c r="AD163" s="114"/>
      <c r="AE163" s="115"/>
      <c r="AF163" s="115"/>
      <c r="AG163" s="115"/>
      <c r="AH163" s="115"/>
      <c r="AI163" s="115"/>
      <c r="AJ163" s="115"/>
    </row>
    <row r="164" spans="1:36" s="112" customFormat="1" ht="25.5" customHeight="1">
      <c r="A164" s="314"/>
      <c r="B164" s="498"/>
      <c r="C164" s="316"/>
      <c r="D164" s="317"/>
      <c r="E164" s="168" t="s">
        <v>756</v>
      </c>
      <c r="F164" s="132">
        <v>189.55</v>
      </c>
      <c r="G164" s="199">
        <f>ROUNDUP(AVERAGE(F163:F165),2)</f>
        <v>189.55</v>
      </c>
      <c r="H164" s="134">
        <f t="shared" si="15"/>
        <v>0</v>
      </c>
      <c r="I164" s="135">
        <f t="shared" si="13"/>
        <v>0</v>
      </c>
      <c r="J164" s="135">
        <f>SMALL(I163:I165,2)</f>
        <v>0</v>
      </c>
      <c r="K164" s="201">
        <f>IF(J164=I163,F163,IF(J164=I164,F164,IF(J164=I165,F165)))</f>
        <v>189.55</v>
      </c>
      <c r="L164" s="201">
        <f t="shared" si="12"/>
        <v>189.55</v>
      </c>
      <c r="M164" s="201">
        <f t="shared" si="14"/>
        <v>189.55</v>
      </c>
      <c r="N164" s="318"/>
      <c r="O164" s="298"/>
      <c r="P164" s="298"/>
      <c r="Q164" s="298"/>
      <c r="R164" s="298"/>
      <c r="S164" s="298"/>
      <c r="T164" s="298"/>
      <c r="U164" s="298"/>
      <c r="V164" s="298"/>
      <c r="W164" s="300"/>
      <c r="X164" s="300"/>
      <c r="Y164" s="301"/>
      <c r="Z164" s="300"/>
      <c r="AA164" s="301"/>
      <c r="AB164" s="292"/>
      <c r="AC164" s="114"/>
      <c r="AD164" s="114"/>
      <c r="AE164" s="115"/>
      <c r="AF164" s="115"/>
      <c r="AG164" s="115"/>
      <c r="AH164" s="115"/>
      <c r="AI164" s="115"/>
      <c r="AJ164" s="115"/>
    </row>
    <row r="165" spans="1:36" s="112" customFormat="1" ht="25.5" customHeight="1" thickBot="1">
      <c r="A165" s="314"/>
      <c r="B165" s="498"/>
      <c r="C165" s="316"/>
      <c r="D165" s="317"/>
      <c r="E165" s="168" t="s">
        <v>756</v>
      </c>
      <c r="F165" s="132">
        <v>189.55</v>
      </c>
      <c r="G165" s="199">
        <f>ROUNDUP(AVERAGE(F163:F165),2)</f>
        <v>189.55</v>
      </c>
      <c r="H165" s="134">
        <f t="shared" si="15"/>
        <v>0</v>
      </c>
      <c r="I165" s="135">
        <f t="shared" si="13"/>
        <v>0</v>
      </c>
      <c r="J165" s="135">
        <f>SMALL(I163:I165,3)</f>
        <v>0</v>
      </c>
      <c r="K165" s="201">
        <f>IF(J165=I163,F163,IF(J165=I164,F164,IF(J165=I165,F165)))</f>
        <v>189.55</v>
      </c>
      <c r="L165" s="201">
        <f t="shared" si="12"/>
        <v>189.55</v>
      </c>
      <c r="M165" s="201">
        <f t="shared" si="14"/>
        <v>189.55</v>
      </c>
      <c r="N165" s="318"/>
      <c r="O165" s="298"/>
      <c r="P165" s="298"/>
      <c r="Q165" s="298"/>
      <c r="R165" s="298"/>
      <c r="S165" s="298"/>
      <c r="T165" s="298"/>
      <c r="U165" s="298"/>
      <c r="V165" s="298"/>
      <c r="W165" s="300"/>
      <c r="X165" s="300"/>
      <c r="Y165" s="301"/>
      <c r="Z165" s="300"/>
      <c r="AA165" s="301"/>
      <c r="AB165" s="292"/>
      <c r="AC165" s="114"/>
      <c r="AD165" s="114"/>
      <c r="AE165" s="115"/>
      <c r="AF165" s="115"/>
      <c r="AG165" s="115"/>
      <c r="AH165" s="115"/>
      <c r="AI165" s="115"/>
      <c r="AJ165" s="115"/>
    </row>
    <row r="166" spans="1:36" s="120" customFormat="1" ht="25.5" customHeight="1">
      <c r="A166" s="319">
        <v>40</v>
      </c>
      <c r="B166" s="516" t="s">
        <v>289</v>
      </c>
      <c r="C166" s="310" t="s">
        <v>473</v>
      </c>
      <c r="D166" s="310">
        <v>60</v>
      </c>
      <c r="E166" s="167" t="s">
        <v>757</v>
      </c>
      <c r="F166" s="204">
        <v>158.57</v>
      </c>
      <c r="G166" s="208">
        <f>ROUNDUP(AVERAGE(F166:F168),2)</f>
        <v>158.57</v>
      </c>
      <c r="H166" s="116">
        <f t="shared" si="15"/>
        <v>0</v>
      </c>
      <c r="I166" s="136">
        <f t="shared" si="13"/>
        <v>0</v>
      </c>
      <c r="J166" s="136">
        <f>SMALL(I166:I168,1)</f>
        <v>0</v>
      </c>
      <c r="K166" s="206">
        <f>IF(J166=I166,F166,IF(J166=I167,F167,IF(J166=I168,F168)))</f>
        <v>158.57</v>
      </c>
      <c r="L166" s="206">
        <f t="shared" si="12"/>
        <v>158.57</v>
      </c>
      <c r="M166" s="206">
        <f t="shared" si="14"/>
        <v>158.57</v>
      </c>
      <c r="N166" s="312">
        <f>COUNTIF(L166:L168,"FORA")</f>
        <v>0</v>
      </c>
      <c r="O166" s="293">
        <f>IF(N166=0,AVERAGE(K166:K168),"")</f>
        <v>158.57</v>
      </c>
      <c r="P166" s="293" t="str">
        <f>IF(N166=1,AVERAGE(M166:M167),"")</f>
        <v/>
      </c>
      <c r="Q166" s="293" t="str">
        <f>IF(N166=2,(SUM(M166,K167))/2,"")</f>
        <v/>
      </c>
      <c r="R166" s="293" t="str">
        <f>IF(N166=3,AVERAGE(K166:K167),"")</f>
        <v/>
      </c>
      <c r="S166" s="293">
        <f>IF(N166=0,MEDIAN(M166:M168),"")</f>
        <v>158.57</v>
      </c>
      <c r="T166" s="293" t="str">
        <f>IF(N166=1,MEDIAN(M166:M167),"")</f>
        <v/>
      </c>
      <c r="U166" s="293" t="str">
        <f>IF(N166=2,MEDIAN((SUM(M166,K167))/2),"")</f>
        <v/>
      </c>
      <c r="V166" s="293" t="str">
        <f>IF(N166=3,MEDIAN(K166:K167),"")</f>
        <v/>
      </c>
      <c r="W166" s="295">
        <f>SUM(O166:R168)</f>
        <v>158.57</v>
      </c>
      <c r="X166" s="295">
        <f>SUM(S166:V168)</f>
        <v>158.57</v>
      </c>
      <c r="Y166" s="303">
        <f>STDEV(F166:F168)</f>
        <v>0</v>
      </c>
      <c r="Z166" s="295">
        <f>Y166/W166</f>
        <v>0</v>
      </c>
      <c r="AA166" s="303"/>
      <c r="AB166" s="291"/>
      <c r="AC166" s="114"/>
      <c r="AD166" s="114"/>
      <c r="AE166" s="118"/>
      <c r="AF166" s="114"/>
      <c r="AG166" s="118"/>
      <c r="AH166" s="119"/>
    </row>
    <row r="167" spans="1:36" s="120" customFormat="1" ht="25.5" customHeight="1">
      <c r="A167" s="319"/>
      <c r="B167" s="517"/>
      <c r="C167" s="310"/>
      <c r="D167" s="310"/>
      <c r="E167" s="167" t="s">
        <v>757</v>
      </c>
      <c r="F167" s="204">
        <v>158.57</v>
      </c>
      <c r="G167" s="204">
        <f>ROUNDUP(AVERAGE(F166:F168),2)</f>
        <v>158.57</v>
      </c>
      <c r="H167" s="116">
        <f t="shared" si="15"/>
        <v>0</v>
      </c>
      <c r="I167" s="136">
        <f t="shared" si="13"/>
        <v>0</v>
      </c>
      <c r="J167" s="136">
        <f>SMALL(I166:I168,2)</f>
        <v>0</v>
      </c>
      <c r="K167" s="206">
        <f>IF(J167=I166,F166,IF(J167=I167,F167,IF(J167=I168,F168)))</f>
        <v>158.57</v>
      </c>
      <c r="L167" s="206">
        <f t="shared" si="12"/>
        <v>158.57</v>
      </c>
      <c r="M167" s="206">
        <f t="shared" si="14"/>
        <v>158.57</v>
      </c>
      <c r="N167" s="312"/>
      <c r="O167" s="293"/>
      <c r="P167" s="293"/>
      <c r="Q167" s="293"/>
      <c r="R167" s="293"/>
      <c r="S167" s="293"/>
      <c r="T167" s="293"/>
      <c r="U167" s="293"/>
      <c r="V167" s="293"/>
      <c r="W167" s="296"/>
      <c r="X167" s="296"/>
      <c r="Y167" s="303"/>
      <c r="Z167" s="296"/>
      <c r="AA167" s="303"/>
      <c r="AB167" s="292"/>
      <c r="AC167" s="114"/>
      <c r="AD167" s="114"/>
      <c r="AE167" s="118"/>
      <c r="AF167" s="114"/>
      <c r="AG167" s="118"/>
      <c r="AH167" s="119"/>
    </row>
    <row r="168" spans="1:36" s="120" customFormat="1" ht="25.5" customHeight="1" thickBot="1">
      <c r="A168" s="319"/>
      <c r="B168" s="517"/>
      <c r="C168" s="310"/>
      <c r="D168" s="310"/>
      <c r="E168" s="167" t="s">
        <v>757</v>
      </c>
      <c r="F168" s="204">
        <v>158.57</v>
      </c>
      <c r="G168" s="204">
        <f>ROUNDUP(AVERAGE(F166:F168),2)</f>
        <v>158.57</v>
      </c>
      <c r="H168" s="116">
        <f t="shared" si="15"/>
        <v>0</v>
      </c>
      <c r="I168" s="136">
        <f t="shared" si="13"/>
        <v>0</v>
      </c>
      <c r="J168" s="136">
        <f>SMALL(I166:I168,3)</f>
        <v>0</v>
      </c>
      <c r="K168" s="206">
        <f>IF(J168=I166,F166,IF(J168=I167,F167,IF(J168=I168,F168)))</f>
        <v>158.57</v>
      </c>
      <c r="L168" s="206">
        <f t="shared" si="12"/>
        <v>158.57</v>
      </c>
      <c r="M168" s="206">
        <f t="shared" si="14"/>
        <v>158.57</v>
      </c>
      <c r="N168" s="312"/>
      <c r="O168" s="293"/>
      <c r="P168" s="293"/>
      <c r="Q168" s="293"/>
      <c r="R168" s="293"/>
      <c r="S168" s="293"/>
      <c r="T168" s="293"/>
      <c r="U168" s="293"/>
      <c r="V168" s="293"/>
      <c r="W168" s="296"/>
      <c r="X168" s="296"/>
      <c r="Y168" s="303"/>
      <c r="Z168" s="296"/>
      <c r="AA168" s="303"/>
      <c r="AB168" s="292"/>
      <c r="AC168" s="114"/>
      <c r="AD168" s="114"/>
      <c r="AE168" s="118"/>
      <c r="AF168" s="114"/>
      <c r="AG168" s="118"/>
      <c r="AH168" s="119"/>
    </row>
    <row r="169" spans="1:36" s="112" customFormat="1" ht="25.5" customHeight="1">
      <c r="A169" s="314">
        <v>41</v>
      </c>
      <c r="B169" s="498" t="s">
        <v>290</v>
      </c>
      <c r="C169" s="316" t="s">
        <v>473</v>
      </c>
      <c r="D169" s="317">
        <v>60</v>
      </c>
      <c r="E169" s="168" t="s">
        <v>758</v>
      </c>
      <c r="F169" s="132">
        <v>154.28</v>
      </c>
      <c r="G169" s="203">
        <f>ROUNDUP(AVERAGE(F169:F171),2)</f>
        <v>154.28</v>
      </c>
      <c r="H169" s="134">
        <f t="shared" si="15"/>
        <v>0</v>
      </c>
      <c r="I169" s="199">
        <f t="shared" si="13"/>
        <v>0</v>
      </c>
      <c r="J169" s="135">
        <f>SMALL(I169:I171,1)</f>
        <v>0</v>
      </c>
      <c r="K169" s="201">
        <f>IF(J169=I169,F169,IF(J169=I170,F170,IF(J169=I171,F171)))</f>
        <v>154.28</v>
      </c>
      <c r="L169" s="201">
        <f t="shared" si="12"/>
        <v>154.28</v>
      </c>
      <c r="M169" s="201">
        <f t="shared" si="14"/>
        <v>154.28</v>
      </c>
      <c r="N169" s="318">
        <f>COUNTIF(L169:L171,"FORA")</f>
        <v>0</v>
      </c>
      <c r="O169" s="298">
        <f>IF(N169=0,AVERAGE(K169:K171),"")</f>
        <v>154.28</v>
      </c>
      <c r="P169" s="298" t="str">
        <f>IF(N169=1,AVERAGE(M169:M170),"")</f>
        <v/>
      </c>
      <c r="Q169" s="298" t="str">
        <f>IF(N169=2,(SUM(M169,K170))/2,"")</f>
        <v/>
      </c>
      <c r="R169" s="298" t="str">
        <f>IF(N169=3,AVERAGE(K169:K170),"")</f>
        <v/>
      </c>
      <c r="S169" s="298">
        <f>IF(N169=0,MEDIAN(M169:M171),"")</f>
        <v>154.28</v>
      </c>
      <c r="T169" s="298" t="str">
        <f>IF(N169=1,MEDIAN(M169:M170),"")</f>
        <v/>
      </c>
      <c r="U169" s="298" t="str">
        <f>IF(N169=2,MEDIAN((SUM(M169,K170))/2),"")</f>
        <v/>
      </c>
      <c r="V169" s="298" t="str">
        <f>IF(N169=3,MEDIAN(K169:K170),"")</f>
        <v/>
      </c>
      <c r="W169" s="299">
        <f>SUM(O169:R171)</f>
        <v>154.28</v>
      </c>
      <c r="X169" s="299">
        <f>SUM(S169:V171)</f>
        <v>154.28</v>
      </c>
      <c r="Y169" s="301">
        <f>STDEV(F169:F171)</f>
        <v>0</v>
      </c>
      <c r="Z169" s="299">
        <f>Y169/W169</f>
        <v>0</v>
      </c>
      <c r="AA169" s="301"/>
      <c r="AB169" s="291"/>
      <c r="AC169" s="114"/>
      <c r="AD169" s="114"/>
      <c r="AE169" s="115"/>
      <c r="AF169" s="115"/>
      <c r="AG169" s="115"/>
      <c r="AH169" s="115"/>
      <c r="AI169" s="115"/>
      <c r="AJ169" s="115"/>
    </row>
    <row r="170" spans="1:36" s="112" customFormat="1" ht="25.5" customHeight="1">
      <c r="A170" s="314"/>
      <c r="B170" s="498"/>
      <c r="C170" s="316"/>
      <c r="D170" s="317"/>
      <c r="E170" s="168" t="s">
        <v>758</v>
      </c>
      <c r="F170" s="132">
        <v>154.28</v>
      </c>
      <c r="G170" s="199">
        <f>ROUNDUP(AVERAGE(F169:F171),2)</f>
        <v>154.28</v>
      </c>
      <c r="H170" s="134">
        <f t="shared" si="15"/>
        <v>0</v>
      </c>
      <c r="I170" s="135">
        <f t="shared" si="13"/>
        <v>0</v>
      </c>
      <c r="J170" s="135">
        <f>SMALL(I169:I171,2)</f>
        <v>0</v>
      </c>
      <c r="K170" s="201">
        <f>IF(J170=I169,F169,IF(J170=I170,F170,IF(J170=I171,F171)))</f>
        <v>154.28</v>
      </c>
      <c r="L170" s="201">
        <f t="shared" si="12"/>
        <v>154.28</v>
      </c>
      <c r="M170" s="201">
        <f t="shared" si="14"/>
        <v>154.28</v>
      </c>
      <c r="N170" s="318"/>
      <c r="O170" s="298"/>
      <c r="P170" s="298"/>
      <c r="Q170" s="298"/>
      <c r="R170" s="298"/>
      <c r="S170" s="298"/>
      <c r="T170" s="298"/>
      <c r="U170" s="298"/>
      <c r="V170" s="298"/>
      <c r="W170" s="300"/>
      <c r="X170" s="300"/>
      <c r="Y170" s="301"/>
      <c r="Z170" s="300"/>
      <c r="AA170" s="301"/>
      <c r="AB170" s="292"/>
      <c r="AC170" s="114"/>
      <c r="AD170" s="114"/>
      <c r="AE170" s="115"/>
      <c r="AF170" s="115"/>
      <c r="AG170" s="115"/>
      <c r="AH170" s="115"/>
      <c r="AI170" s="115"/>
      <c r="AJ170" s="115"/>
    </row>
    <row r="171" spans="1:36" s="112" customFormat="1" ht="25.5" customHeight="1" thickBot="1">
      <c r="A171" s="314"/>
      <c r="B171" s="498"/>
      <c r="C171" s="316"/>
      <c r="D171" s="317"/>
      <c r="E171" s="168" t="s">
        <v>758</v>
      </c>
      <c r="F171" s="132">
        <v>154.28</v>
      </c>
      <c r="G171" s="199">
        <f>ROUNDUP(AVERAGE(F169:F171),2)</f>
        <v>154.28</v>
      </c>
      <c r="H171" s="134">
        <f t="shared" si="15"/>
        <v>0</v>
      </c>
      <c r="I171" s="135">
        <f t="shared" si="13"/>
        <v>0</v>
      </c>
      <c r="J171" s="135">
        <f>SMALL(I169:I171,3)</f>
        <v>0</v>
      </c>
      <c r="K171" s="201">
        <f>IF(J171=I169,F169,IF(J171=I170,F170,IF(J171=I171,F171)))</f>
        <v>154.28</v>
      </c>
      <c r="L171" s="201">
        <f t="shared" si="12"/>
        <v>154.28</v>
      </c>
      <c r="M171" s="201">
        <f t="shared" si="14"/>
        <v>154.28</v>
      </c>
      <c r="N171" s="318"/>
      <c r="O171" s="298"/>
      <c r="P171" s="298"/>
      <c r="Q171" s="298"/>
      <c r="R171" s="298"/>
      <c r="S171" s="298"/>
      <c r="T171" s="298"/>
      <c r="U171" s="298"/>
      <c r="V171" s="298"/>
      <c r="W171" s="300"/>
      <c r="X171" s="300"/>
      <c r="Y171" s="301"/>
      <c r="Z171" s="300"/>
      <c r="AA171" s="301"/>
      <c r="AB171" s="292"/>
      <c r="AC171" s="114"/>
      <c r="AD171" s="114"/>
      <c r="AE171" s="115"/>
      <c r="AF171" s="115"/>
      <c r="AG171" s="115"/>
      <c r="AH171" s="115"/>
      <c r="AI171" s="115"/>
      <c r="AJ171" s="115"/>
    </row>
    <row r="172" spans="1:36" s="120" customFormat="1" ht="25.5" customHeight="1">
      <c r="A172" s="319">
        <v>42</v>
      </c>
      <c r="B172" s="516" t="s">
        <v>291</v>
      </c>
      <c r="C172" s="310" t="s">
        <v>473</v>
      </c>
      <c r="D172" s="310">
        <v>60</v>
      </c>
      <c r="E172" s="167" t="s">
        <v>759</v>
      </c>
      <c r="F172" s="204">
        <v>137.13999999999999</v>
      </c>
      <c r="G172" s="208">
        <f>ROUNDUP(AVERAGE(F173:F174),2)</f>
        <v>137.13999999999999</v>
      </c>
      <c r="H172" s="116">
        <f>F174/G172-1</f>
        <v>0</v>
      </c>
      <c r="I172" s="136">
        <f t="shared" si="13"/>
        <v>0</v>
      </c>
      <c r="J172" s="136">
        <f>SMALL(I172:I174,1)</f>
        <v>0</v>
      </c>
      <c r="K172" s="206">
        <f>IF(J172=I172,F174,IF(J172=I173,F173,IF(J172=I174,#REF!)))</f>
        <v>137.13999999999999</v>
      </c>
      <c r="L172" s="206">
        <f t="shared" si="12"/>
        <v>137.13999999999999</v>
      </c>
      <c r="M172" s="206">
        <f t="shared" si="14"/>
        <v>137.13999999999999</v>
      </c>
      <c r="N172" s="312">
        <f>COUNTIF(L172:L174,"FORA")</f>
        <v>0</v>
      </c>
      <c r="O172" s="293">
        <f>IF(N172=0,AVERAGE(K172:K174),"")</f>
        <v>137.13999999999999</v>
      </c>
      <c r="P172" s="293" t="str">
        <f>IF(N172=1,AVERAGE(M172:M173),"")</f>
        <v/>
      </c>
      <c r="Q172" s="293" t="str">
        <f>IF(N172=2,(SUM(M172,K173))/2,"")</f>
        <v/>
      </c>
      <c r="R172" s="293" t="str">
        <f>IF(N172=3,AVERAGE(K172:K173),"")</f>
        <v/>
      </c>
      <c r="S172" s="293">
        <f>IF(N172=0,MEDIAN(M172:M174),"")</f>
        <v>137.13999999999999</v>
      </c>
      <c r="T172" s="293" t="str">
        <f>IF(N172=1,MEDIAN(M172:M173),"")</f>
        <v/>
      </c>
      <c r="U172" s="293" t="str">
        <f>IF(N172=2,MEDIAN((SUM(M172,K173))/2),"")</f>
        <v/>
      </c>
      <c r="V172" s="293" t="str">
        <f>IF(N172=3,MEDIAN(K172:K173),"")</f>
        <v/>
      </c>
      <c r="W172" s="295">
        <f>SUM(O172:R174)</f>
        <v>137.13999999999999</v>
      </c>
      <c r="X172" s="295">
        <f>SUM(S172:V174)</f>
        <v>137.13999999999999</v>
      </c>
      <c r="Y172" s="303">
        <f>STDEV(F173:F174)</f>
        <v>0</v>
      </c>
      <c r="Z172" s="295">
        <f>Y172/W172</f>
        <v>0</v>
      </c>
      <c r="AA172" s="303"/>
      <c r="AB172" s="291"/>
      <c r="AC172" s="114"/>
      <c r="AD172" s="114"/>
      <c r="AE172" s="118"/>
      <c r="AF172" s="114"/>
      <c r="AG172" s="118"/>
      <c r="AH172" s="119"/>
    </row>
    <row r="173" spans="1:36" s="120" customFormat="1" ht="25.5" customHeight="1">
      <c r="A173" s="319"/>
      <c r="B173" s="517"/>
      <c r="C173" s="310"/>
      <c r="D173" s="310"/>
      <c r="E173" s="167" t="s">
        <v>759</v>
      </c>
      <c r="F173" s="204">
        <v>137.13999999999999</v>
      </c>
      <c r="G173" s="204">
        <f>ROUNDUP(AVERAGE(F173:F174),2)</f>
        <v>137.13999999999999</v>
      </c>
      <c r="H173" s="116">
        <f t="shared" si="15"/>
        <v>0</v>
      </c>
      <c r="I173" s="136">
        <f t="shared" si="13"/>
        <v>0</v>
      </c>
      <c r="J173" s="136">
        <f>SMALL(I172:I174,2)</f>
        <v>0</v>
      </c>
      <c r="K173" s="206">
        <f>IF(J173=I172,F174,IF(J173=I173,F173,IF(J173=I174,#REF!)))</f>
        <v>137.13999999999999</v>
      </c>
      <c r="L173" s="206">
        <f t="shared" si="12"/>
        <v>137.13999999999999</v>
      </c>
      <c r="M173" s="206">
        <f t="shared" si="14"/>
        <v>137.13999999999999</v>
      </c>
      <c r="N173" s="312"/>
      <c r="O173" s="293"/>
      <c r="P173" s="293"/>
      <c r="Q173" s="293"/>
      <c r="R173" s="293"/>
      <c r="S173" s="293"/>
      <c r="T173" s="293"/>
      <c r="U173" s="293"/>
      <c r="V173" s="293"/>
      <c r="W173" s="296"/>
      <c r="X173" s="296"/>
      <c r="Y173" s="303"/>
      <c r="Z173" s="296"/>
      <c r="AA173" s="303"/>
      <c r="AB173" s="292"/>
      <c r="AC173" s="114"/>
      <c r="AD173" s="114"/>
      <c r="AE173" s="118"/>
      <c r="AF173" s="114"/>
      <c r="AG173" s="118"/>
      <c r="AH173" s="119"/>
    </row>
    <row r="174" spans="1:36" s="120" customFormat="1" ht="25.5" customHeight="1" thickBot="1">
      <c r="A174" s="319"/>
      <c r="B174" s="517"/>
      <c r="C174" s="310"/>
      <c r="D174" s="310"/>
      <c r="E174" s="167" t="s">
        <v>759</v>
      </c>
      <c r="F174" s="204">
        <v>137.13999999999999</v>
      </c>
      <c r="G174" s="204">
        <f>ROUNDUP(AVERAGE(F173:F174),2)</f>
        <v>137.13999999999999</v>
      </c>
      <c r="H174" s="116">
        <f t="shared" si="15"/>
        <v>0</v>
      </c>
      <c r="I174" s="136">
        <f t="shared" si="13"/>
        <v>0</v>
      </c>
      <c r="J174" s="136">
        <f>SMALL(I172:I174,3)</f>
        <v>0</v>
      </c>
      <c r="K174" s="206">
        <f>IF(J174=I172,F174,IF(J174=I173,F173,IF(J174=I174,#REF!)))</f>
        <v>137.13999999999999</v>
      </c>
      <c r="L174" s="206">
        <f t="shared" si="12"/>
        <v>137.13999999999999</v>
      </c>
      <c r="M174" s="206">
        <f t="shared" si="14"/>
        <v>137.13999999999999</v>
      </c>
      <c r="N174" s="312"/>
      <c r="O174" s="293"/>
      <c r="P174" s="293"/>
      <c r="Q174" s="293"/>
      <c r="R174" s="293"/>
      <c r="S174" s="293"/>
      <c r="T174" s="293"/>
      <c r="U174" s="293"/>
      <c r="V174" s="293"/>
      <c r="W174" s="296"/>
      <c r="X174" s="296"/>
      <c r="Y174" s="303"/>
      <c r="Z174" s="296"/>
      <c r="AA174" s="303"/>
      <c r="AB174" s="292"/>
      <c r="AC174" s="114"/>
      <c r="AD174" s="114"/>
      <c r="AE174" s="118"/>
      <c r="AF174" s="114"/>
      <c r="AG174" s="118"/>
      <c r="AH174" s="119"/>
    </row>
    <row r="175" spans="1:36" s="112" customFormat="1" ht="25.5" customHeight="1">
      <c r="A175" s="314">
        <v>43</v>
      </c>
      <c r="B175" s="498" t="s">
        <v>292</v>
      </c>
      <c r="C175" s="316" t="s">
        <v>2</v>
      </c>
      <c r="D175" s="317">
        <v>36</v>
      </c>
      <c r="E175" s="168" t="s">
        <v>760</v>
      </c>
      <c r="F175" s="132">
        <v>53.54</v>
      </c>
      <c r="G175" s="203">
        <f>ROUNDUP(AVERAGE(F175:F177),2)</f>
        <v>53.54</v>
      </c>
      <c r="H175" s="134">
        <f t="shared" si="15"/>
        <v>0</v>
      </c>
      <c r="I175" s="199">
        <f t="shared" si="13"/>
        <v>0</v>
      </c>
      <c r="J175" s="135">
        <f>SMALL(I175:I177,1)</f>
        <v>0</v>
      </c>
      <c r="K175" s="201">
        <f>IF(J175=I175,F175,IF(J175=I176,F176,IF(J175=I177,F177)))</f>
        <v>53.54</v>
      </c>
      <c r="L175" s="201">
        <f t="shared" si="12"/>
        <v>53.54</v>
      </c>
      <c r="M175" s="201">
        <f t="shared" si="14"/>
        <v>53.54</v>
      </c>
      <c r="N175" s="318">
        <f>COUNTIF(L175:L177,"FORA")</f>
        <v>0</v>
      </c>
      <c r="O175" s="298">
        <f>IF(N175=0,AVERAGE(K175:K177),"")</f>
        <v>53.54</v>
      </c>
      <c r="P175" s="298" t="str">
        <f>IF(N175=1,AVERAGE(M175:M176),"")</f>
        <v/>
      </c>
      <c r="Q175" s="298" t="str">
        <f>IF(N175=2,(SUM(M175,K176))/2,"")</f>
        <v/>
      </c>
      <c r="R175" s="298" t="str">
        <f>IF(N175=3,AVERAGE(K175:K176),"")</f>
        <v/>
      </c>
      <c r="S175" s="298">
        <f>IF(N175=0,MEDIAN(M175:M177),"")</f>
        <v>53.54</v>
      </c>
      <c r="T175" s="298" t="str">
        <f>IF(N175=1,MEDIAN(M175:M176),"")</f>
        <v/>
      </c>
      <c r="U175" s="298" t="str">
        <f>IF(N175=2,MEDIAN((SUM(M175,K176))/2),"")</f>
        <v/>
      </c>
      <c r="V175" s="298" t="str">
        <f>IF(N175=3,MEDIAN(K175:K176),"")</f>
        <v/>
      </c>
      <c r="W175" s="299">
        <f>SUM(O175:R177)</f>
        <v>53.54</v>
      </c>
      <c r="X175" s="299">
        <f>SUM(S175:V177)</f>
        <v>53.54</v>
      </c>
      <c r="Y175" s="301">
        <f>STDEV(F175:F177)</f>
        <v>0</v>
      </c>
      <c r="Z175" s="299">
        <f>Y175/W175</f>
        <v>0</v>
      </c>
      <c r="AA175" s="301"/>
      <c r="AB175" s="291"/>
      <c r="AC175" s="114"/>
      <c r="AD175" s="114"/>
      <c r="AE175" s="115"/>
      <c r="AF175" s="115"/>
      <c r="AG175" s="115"/>
      <c r="AH175" s="115"/>
      <c r="AI175" s="115"/>
      <c r="AJ175" s="115"/>
    </row>
    <row r="176" spans="1:36" s="112" customFormat="1" ht="25.5" customHeight="1">
      <c r="A176" s="314"/>
      <c r="B176" s="498"/>
      <c r="C176" s="316"/>
      <c r="D176" s="317"/>
      <c r="E176" s="168" t="s">
        <v>760</v>
      </c>
      <c r="F176" s="132">
        <v>53.54</v>
      </c>
      <c r="G176" s="199">
        <f>ROUNDUP(AVERAGE(F175:F177),2)</f>
        <v>53.54</v>
      </c>
      <c r="H176" s="134">
        <f t="shared" si="15"/>
        <v>0</v>
      </c>
      <c r="I176" s="135">
        <f t="shared" si="13"/>
        <v>0</v>
      </c>
      <c r="J176" s="135">
        <f>SMALL(I175:I177,2)</f>
        <v>0</v>
      </c>
      <c r="K176" s="201">
        <f>IF(J176=I175,F175,IF(J176=I176,F176,IF(J176=I177,F177)))</f>
        <v>53.54</v>
      </c>
      <c r="L176" s="201">
        <f t="shared" si="12"/>
        <v>53.54</v>
      </c>
      <c r="M176" s="201">
        <f t="shared" si="14"/>
        <v>53.54</v>
      </c>
      <c r="N176" s="318"/>
      <c r="O176" s="298"/>
      <c r="P176" s="298"/>
      <c r="Q176" s="298"/>
      <c r="R176" s="298"/>
      <c r="S176" s="298"/>
      <c r="T176" s="298"/>
      <c r="U176" s="298"/>
      <c r="V176" s="298"/>
      <c r="W176" s="300"/>
      <c r="X176" s="300"/>
      <c r="Y176" s="301"/>
      <c r="Z176" s="300"/>
      <c r="AA176" s="301"/>
      <c r="AB176" s="292"/>
      <c r="AC176" s="114"/>
      <c r="AD176" s="114"/>
      <c r="AE176" s="115"/>
      <c r="AF176" s="115"/>
      <c r="AG176" s="115"/>
      <c r="AH176" s="115"/>
      <c r="AI176" s="115"/>
      <c r="AJ176" s="115"/>
    </row>
    <row r="177" spans="1:36" s="112" customFormat="1" ht="25.5" customHeight="1" thickBot="1">
      <c r="A177" s="314"/>
      <c r="B177" s="498"/>
      <c r="C177" s="316"/>
      <c r="D177" s="317"/>
      <c r="E177" s="168" t="s">
        <v>760</v>
      </c>
      <c r="F177" s="132">
        <v>53.54</v>
      </c>
      <c r="G177" s="199">
        <f>ROUNDUP(AVERAGE(F175:F177),2)</f>
        <v>53.54</v>
      </c>
      <c r="H177" s="134">
        <f t="shared" si="15"/>
        <v>0</v>
      </c>
      <c r="I177" s="135">
        <f t="shared" si="13"/>
        <v>0</v>
      </c>
      <c r="J177" s="135">
        <f>SMALL(I175:I177,3)</f>
        <v>0</v>
      </c>
      <c r="K177" s="201">
        <f>IF(J177=I175,F175,IF(J177=I176,F176,IF(J177=I177,F177)))</f>
        <v>53.54</v>
      </c>
      <c r="L177" s="201">
        <f t="shared" ref="L177:L240" si="16">IF(J177&gt;0.3,"FORA",K177)</f>
        <v>53.54</v>
      </c>
      <c r="M177" s="201">
        <f t="shared" si="14"/>
        <v>53.54</v>
      </c>
      <c r="N177" s="318"/>
      <c r="O177" s="298"/>
      <c r="P177" s="298"/>
      <c r="Q177" s="298"/>
      <c r="R177" s="298"/>
      <c r="S177" s="298"/>
      <c r="T177" s="298"/>
      <c r="U177" s="298"/>
      <c r="V177" s="298"/>
      <c r="W177" s="300"/>
      <c r="X177" s="300"/>
      <c r="Y177" s="301"/>
      <c r="Z177" s="300"/>
      <c r="AA177" s="301"/>
      <c r="AB177" s="292"/>
      <c r="AC177" s="114"/>
      <c r="AD177" s="114"/>
      <c r="AE177" s="115"/>
      <c r="AF177" s="115"/>
      <c r="AG177" s="115"/>
      <c r="AH177" s="115"/>
      <c r="AI177" s="115"/>
      <c r="AJ177" s="115"/>
    </row>
    <row r="178" spans="1:36" s="120" customFormat="1" ht="25.5" customHeight="1">
      <c r="A178" s="319">
        <v>44</v>
      </c>
      <c r="B178" s="516" t="s">
        <v>293</v>
      </c>
      <c r="C178" s="310" t="s">
        <v>2</v>
      </c>
      <c r="D178" s="310">
        <v>36</v>
      </c>
      <c r="E178" s="167" t="s">
        <v>761</v>
      </c>
      <c r="F178" s="204">
        <v>135.51</v>
      </c>
      <c r="G178" s="208">
        <f>ROUNDUP(AVERAGE(F178:F180),2)</f>
        <v>135.51</v>
      </c>
      <c r="H178" s="116">
        <f t="shared" si="15"/>
        <v>0</v>
      </c>
      <c r="I178" s="136">
        <f t="shared" ref="I178:I241" si="17">ABS(H178)</f>
        <v>0</v>
      </c>
      <c r="J178" s="136">
        <f>SMALL(I178:I180,1)</f>
        <v>0</v>
      </c>
      <c r="K178" s="206">
        <f>IF(J178=I178,F178,IF(J178=I179,F179,IF(J178=I180,F180)))</f>
        <v>135.51</v>
      </c>
      <c r="L178" s="206">
        <f t="shared" si="16"/>
        <v>135.51</v>
      </c>
      <c r="M178" s="206">
        <f t="shared" ref="M178:M241" si="18">IF(L178="FORA","",L178)</f>
        <v>135.51</v>
      </c>
      <c r="N178" s="312">
        <f>COUNTIF(L178:L180,"FORA")</f>
        <v>0</v>
      </c>
      <c r="O178" s="293">
        <f>IF(N178=0,AVERAGE(K178:K180),"")</f>
        <v>135.51</v>
      </c>
      <c r="P178" s="293" t="str">
        <f>IF(N178=1,AVERAGE(M178:M179),"")</f>
        <v/>
      </c>
      <c r="Q178" s="293" t="str">
        <f>IF(N178=2,(SUM(M178,K179))/2,"")</f>
        <v/>
      </c>
      <c r="R178" s="293" t="str">
        <f>IF(N178=3,AVERAGE(K178:K179),"")</f>
        <v/>
      </c>
      <c r="S178" s="293">
        <f>IF(N178=0,MEDIAN(M178:M180),"")</f>
        <v>135.51</v>
      </c>
      <c r="T178" s="293" t="str">
        <f>IF(N178=1,MEDIAN(M178:M179),"")</f>
        <v/>
      </c>
      <c r="U178" s="293" t="str">
        <f>IF(N178=2,MEDIAN((SUM(M178,K179))/2),"")</f>
        <v/>
      </c>
      <c r="V178" s="293" t="str">
        <f>IF(N178=3,MEDIAN(K178:K179),"")</f>
        <v/>
      </c>
      <c r="W178" s="295">
        <f>SUM(O178:R180)</f>
        <v>135.51</v>
      </c>
      <c r="X178" s="295">
        <f>SUM(S178:V180)</f>
        <v>135.51</v>
      </c>
      <c r="Y178" s="303">
        <f>STDEV(F178:F180)</f>
        <v>0</v>
      </c>
      <c r="Z178" s="295">
        <f>Y178/W178</f>
        <v>0</v>
      </c>
      <c r="AA178" s="303"/>
      <c r="AB178" s="291"/>
      <c r="AC178" s="114"/>
      <c r="AD178" s="114"/>
      <c r="AE178" s="118"/>
      <c r="AF178" s="114"/>
      <c r="AG178" s="118"/>
      <c r="AH178" s="119"/>
    </row>
    <row r="179" spans="1:36" s="120" customFormat="1" ht="25.5" customHeight="1">
      <c r="A179" s="319"/>
      <c r="B179" s="517"/>
      <c r="C179" s="310"/>
      <c r="D179" s="310"/>
      <c r="E179" s="167" t="s">
        <v>761</v>
      </c>
      <c r="F179" s="204">
        <v>135.51</v>
      </c>
      <c r="G179" s="204">
        <f>ROUNDUP(AVERAGE(F178:F180),2)</f>
        <v>135.51</v>
      </c>
      <c r="H179" s="116">
        <f t="shared" si="15"/>
        <v>0</v>
      </c>
      <c r="I179" s="136">
        <f t="shared" si="17"/>
        <v>0</v>
      </c>
      <c r="J179" s="136">
        <f>SMALL(I178:I180,2)</f>
        <v>0</v>
      </c>
      <c r="K179" s="206">
        <f>IF(J179=I178,F178,IF(J179=I179,F179,IF(J179=I180,F180)))</f>
        <v>135.51</v>
      </c>
      <c r="L179" s="206">
        <f t="shared" si="16"/>
        <v>135.51</v>
      </c>
      <c r="M179" s="206">
        <f t="shared" si="18"/>
        <v>135.51</v>
      </c>
      <c r="N179" s="312"/>
      <c r="O179" s="293"/>
      <c r="P179" s="293"/>
      <c r="Q179" s="293"/>
      <c r="R179" s="293"/>
      <c r="S179" s="293"/>
      <c r="T179" s="293"/>
      <c r="U179" s="293"/>
      <c r="V179" s="293"/>
      <c r="W179" s="296"/>
      <c r="X179" s="296"/>
      <c r="Y179" s="303"/>
      <c r="Z179" s="296"/>
      <c r="AA179" s="303"/>
      <c r="AB179" s="292"/>
      <c r="AC179" s="114"/>
      <c r="AD179" s="114"/>
      <c r="AE179" s="118"/>
      <c r="AF179" s="114"/>
      <c r="AG179" s="118"/>
      <c r="AH179" s="119"/>
    </row>
    <row r="180" spans="1:36" s="120" customFormat="1" ht="25.5" customHeight="1" thickBot="1">
      <c r="A180" s="319"/>
      <c r="B180" s="517"/>
      <c r="C180" s="310"/>
      <c r="D180" s="310"/>
      <c r="E180" s="167" t="s">
        <v>761</v>
      </c>
      <c r="F180" s="204">
        <v>135.51</v>
      </c>
      <c r="G180" s="204">
        <f>ROUNDUP(AVERAGE(F178:F180),2)</f>
        <v>135.51</v>
      </c>
      <c r="H180" s="116">
        <f t="shared" ref="H180:H243" si="19">F180/G180-1</f>
        <v>0</v>
      </c>
      <c r="I180" s="136">
        <f t="shared" si="17"/>
        <v>0</v>
      </c>
      <c r="J180" s="136">
        <f>SMALL(I178:I180,3)</f>
        <v>0</v>
      </c>
      <c r="K180" s="206">
        <f>IF(J180=I178,F178,IF(J180=I179,F179,IF(J180=I180,F180)))</f>
        <v>135.51</v>
      </c>
      <c r="L180" s="206">
        <f t="shared" si="16"/>
        <v>135.51</v>
      </c>
      <c r="M180" s="206">
        <f t="shared" si="18"/>
        <v>135.51</v>
      </c>
      <c r="N180" s="312"/>
      <c r="O180" s="293"/>
      <c r="P180" s="293"/>
      <c r="Q180" s="293"/>
      <c r="R180" s="293"/>
      <c r="S180" s="293"/>
      <c r="T180" s="293"/>
      <c r="U180" s="293"/>
      <c r="V180" s="293"/>
      <c r="W180" s="296"/>
      <c r="X180" s="296"/>
      <c r="Y180" s="303"/>
      <c r="Z180" s="296"/>
      <c r="AA180" s="303"/>
      <c r="AB180" s="292"/>
      <c r="AC180" s="114"/>
      <c r="AD180" s="114"/>
      <c r="AE180" s="118"/>
      <c r="AF180" s="114"/>
      <c r="AG180" s="118"/>
      <c r="AH180" s="119"/>
    </row>
    <row r="181" spans="1:36" s="112" customFormat="1" ht="25.5" customHeight="1">
      <c r="A181" s="314">
        <v>45</v>
      </c>
      <c r="B181" s="498" t="s">
        <v>294</v>
      </c>
      <c r="C181" s="316" t="s">
        <v>2</v>
      </c>
      <c r="D181" s="317">
        <v>18</v>
      </c>
      <c r="E181" s="168" t="s">
        <v>762</v>
      </c>
      <c r="F181" s="132">
        <v>301.08999999999997</v>
      </c>
      <c r="G181" s="203">
        <f>ROUNDUP(AVERAGE(F181:F183),2)</f>
        <v>301.08999999999997</v>
      </c>
      <c r="H181" s="134">
        <f t="shared" si="19"/>
        <v>0</v>
      </c>
      <c r="I181" s="199">
        <f t="shared" si="17"/>
        <v>0</v>
      </c>
      <c r="J181" s="135">
        <f>SMALL(I181:I183,1)</f>
        <v>0</v>
      </c>
      <c r="K181" s="201">
        <f>IF(J181=I181,F181,IF(J181=I182,F182,IF(J181=I183,F183)))</f>
        <v>301.08999999999997</v>
      </c>
      <c r="L181" s="201">
        <f t="shared" si="16"/>
        <v>301.08999999999997</v>
      </c>
      <c r="M181" s="201">
        <f t="shared" si="18"/>
        <v>301.08999999999997</v>
      </c>
      <c r="N181" s="318">
        <f>COUNTIF(L181:L183,"FORA")</f>
        <v>0</v>
      </c>
      <c r="O181" s="298">
        <f>IF(N181=0,AVERAGE(K181:K183),"")</f>
        <v>301.08999999999997</v>
      </c>
      <c r="P181" s="298" t="str">
        <f>IF(N181=1,AVERAGE(M181:M182),"")</f>
        <v/>
      </c>
      <c r="Q181" s="298" t="str">
        <f>IF(N181=2,(SUM(M181,K182))/2,"")</f>
        <v/>
      </c>
      <c r="R181" s="298" t="str">
        <f>IF(N181=3,AVERAGE(K181:K182),"")</f>
        <v/>
      </c>
      <c r="S181" s="298">
        <f>IF(N181=0,MEDIAN(M181:M183),"")</f>
        <v>301.08999999999997</v>
      </c>
      <c r="T181" s="298" t="str">
        <f>IF(N181=1,MEDIAN(M181:M182),"")</f>
        <v/>
      </c>
      <c r="U181" s="298" t="str">
        <f>IF(N181=2,MEDIAN((SUM(M181,K182))/2),"")</f>
        <v/>
      </c>
      <c r="V181" s="298" t="str">
        <f>IF(N181=3,MEDIAN(K181:K182),"")</f>
        <v/>
      </c>
      <c r="W181" s="299">
        <f>SUM(O181:R183)</f>
        <v>301.08999999999997</v>
      </c>
      <c r="X181" s="299">
        <f>SUM(S181:V183)</f>
        <v>301.08999999999997</v>
      </c>
      <c r="Y181" s="301">
        <f>STDEV(F181:F183)</f>
        <v>0</v>
      </c>
      <c r="Z181" s="299">
        <f>Y181/W181</f>
        <v>0</v>
      </c>
      <c r="AA181" s="301"/>
      <c r="AB181" s="291"/>
      <c r="AC181" s="114"/>
      <c r="AD181" s="114"/>
      <c r="AE181" s="115"/>
      <c r="AF181" s="115"/>
      <c r="AG181" s="115"/>
      <c r="AH181" s="115"/>
      <c r="AI181" s="115"/>
      <c r="AJ181" s="115"/>
    </row>
    <row r="182" spans="1:36" s="112" customFormat="1" ht="25.5" customHeight="1">
      <c r="A182" s="314"/>
      <c r="B182" s="498"/>
      <c r="C182" s="316"/>
      <c r="D182" s="317"/>
      <c r="E182" s="168" t="s">
        <v>762</v>
      </c>
      <c r="F182" s="132">
        <v>301.08999999999997</v>
      </c>
      <c r="G182" s="199">
        <f>ROUNDUP(AVERAGE(F181:F183),2)</f>
        <v>301.08999999999997</v>
      </c>
      <c r="H182" s="134">
        <f t="shared" si="19"/>
        <v>0</v>
      </c>
      <c r="I182" s="135">
        <f t="shared" si="17"/>
        <v>0</v>
      </c>
      <c r="J182" s="135">
        <f>SMALL(I181:I183,2)</f>
        <v>0</v>
      </c>
      <c r="K182" s="201">
        <f>IF(J182=I181,F181,IF(J182=I182,F182,IF(J182=I183,F183)))</f>
        <v>301.08999999999997</v>
      </c>
      <c r="L182" s="201">
        <f t="shared" si="16"/>
        <v>301.08999999999997</v>
      </c>
      <c r="M182" s="201">
        <f t="shared" si="18"/>
        <v>301.08999999999997</v>
      </c>
      <c r="N182" s="318"/>
      <c r="O182" s="298"/>
      <c r="P182" s="298"/>
      <c r="Q182" s="298"/>
      <c r="R182" s="298"/>
      <c r="S182" s="298"/>
      <c r="T182" s="298"/>
      <c r="U182" s="298"/>
      <c r="V182" s="298"/>
      <c r="W182" s="300"/>
      <c r="X182" s="300"/>
      <c r="Y182" s="301"/>
      <c r="Z182" s="300"/>
      <c r="AA182" s="301"/>
      <c r="AB182" s="292"/>
      <c r="AC182" s="114"/>
      <c r="AD182" s="114"/>
      <c r="AE182" s="115"/>
      <c r="AF182" s="115"/>
      <c r="AG182" s="115"/>
      <c r="AH182" s="115"/>
      <c r="AI182" s="115"/>
      <c r="AJ182" s="115"/>
    </row>
    <row r="183" spans="1:36" s="112" customFormat="1" ht="25.5" customHeight="1" thickBot="1">
      <c r="A183" s="314"/>
      <c r="B183" s="498"/>
      <c r="C183" s="316"/>
      <c r="D183" s="317"/>
      <c r="E183" s="168" t="s">
        <v>762</v>
      </c>
      <c r="F183" s="132">
        <v>301.08999999999997</v>
      </c>
      <c r="G183" s="199">
        <f>ROUNDUP(AVERAGE(F181:F183),2)</f>
        <v>301.08999999999997</v>
      </c>
      <c r="H183" s="134">
        <f t="shared" si="19"/>
        <v>0</v>
      </c>
      <c r="I183" s="135">
        <f t="shared" si="17"/>
        <v>0</v>
      </c>
      <c r="J183" s="135">
        <f>SMALL(I181:I183,3)</f>
        <v>0</v>
      </c>
      <c r="K183" s="201">
        <f>IF(J183=I181,F181,IF(J183=I182,F182,IF(J183=I183,F183)))</f>
        <v>301.08999999999997</v>
      </c>
      <c r="L183" s="201">
        <f t="shared" si="16"/>
        <v>301.08999999999997</v>
      </c>
      <c r="M183" s="201">
        <f t="shared" si="18"/>
        <v>301.08999999999997</v>
      </c>
      <c r="N183" s="318"/>
      <c r="O183" s="298"/>
      <c r="P183" s="298"/>
      <c r="Q183" s="298"/>
      <c r="R183" s="298"/>
      <c r="S183" s="298"/>
      <c r="T183" s="298"/>
      <c r="U183" s="298"/>
      <c r="V183" s="298"/>
      <c r="W183" s="300"/>
      <c r="X183" s="300"/>
      <c r="Y183" s="301"/>
      <c r="Z183" s="300"/>
      <c r="AA183" s="301"/>
      <c r="AB183" s="292"/>
      <c r="AC183" s="114"/>
      <c r="AD183" s="114"/>
      <c r="AE183" s="115"/>
      <c r="AF183" s="115"/>
      <c r="AG183" s="115"/>
      <c r="AH183" s="115"/>
      <c r="AI183" s="115"/>
      <c r="AJ183" s="115"/>
    </row>
    <row r="184" spans="1:36" s="120" customFormat="1" ht="25.5" customHeight="1">
      <c r="A184" s="319">
        <v>46</v>
      </c>
      <c r="B184" s="516" t="s">
        <v>295</v>
      </c>
      <c r="C184" s="310" t="s">
        <v>474</v>
      </c>
      <c r="D184" s="310">
        <v>500</v>
      </c>
      <c r="E184" s="167" t="s">
        <v>763</v>
      </c>
      <c r="F184" s="204">
        <v>3.73</v>
      </c>
      <c r="G184" s="208">
        <f>ROUNDUP(AVERAGE(F184:F186),2)</f>
        <v>3.73</v>
      </c>
      <c r="H184" s="116">
        <f t="shared" si="19"/>
        <v>0</v>
      </c>
      <c r="I184" s="136">
        <f t="shared" si="17"/>
        <v>0</v>
      </c>
      <c r="J184" s="136">
        <f>SMALL(I184:I186,1)</f>
        <v>0</v>
      </c>
      <c r="K184" s="206">
        <f>IF(J184=I184,F184,IF(J184=I185,F185,IF(J184=I186,F186)))</f>
        <v>3.73</v>
      </c>
      <c r="L184" s="206">
        <f t="shared" si="16"/>
        <v>3.73</v>
      </c>
      <c r="M184" s="206">
        <f t="shared" si="18"/>
        <v>3.73</v>
      </c>
      <c r="N184" s="312">
        <f>COUNTIF(L184:L186,"FORA")</f>
        <v>0</v>
      </c>
      <c r="O184" s="293">
        <f>IF(N184=0,AVERAGE(K184:K186),"")</f>
        <v>3.73</v>
      </c>
      <c r="P184" s="293" t="str">
        <f>IF(N184=1,AVERAGE(M184:M185),"")</f>
        <v/>
      </c>
      <c r="Q184" s="293" t="str">
        <f>IF(N184=2,(SUM(M184,K185))/2,"")</f>
        <v/>
      </c>
      <c r="R184" s="293" t="str">
        <f>IF(N184=3,AVERAGE(K184:K185),"")</f>
        <v/>
      </c>
      <c r="S184" s="293">
        <f>IF(N184=0,MEDIAN(M184:M186),"")</f>
        <v>3.73</v>
      </c>
      <c r="T184" s="293" t="str">
        <f>IF(N184=1,MEDIAN(M184:M185),"")</f>
        <v/>
      </c>
      <c r="U184" s="293" t="str">
        <f>IF(N184=2,MEDIAN((SUM(M184,K185))/2),"")</f>
        <v/>
      </c>
      <c r="V184" s="293" t="str">
        <f>IF(N184=3,MEDIAN(K184:K185),"")</f>
        <v/>
      </c>
      <c r="W184" s="295">
        <f>SUM(O184:R186)</f>
        <v>3.73</v>
      </c>
      <c r="X184" s="295">
        <f>SUM(S184:V186)</f>
        <v>3.73</v>
      </c>
      <c r="Y184" s="303">
        <f>STDEV(F184:F186)</f>
        <v>0</v>
      </c>
      <c r="Z184" s="295">
        <f>Y184/W184</f>
        <v>0</v>
      </c>
      <c r="AA184" s="303"/>
      <c r="AB184" s="291"/>
      <c r="AC184" s="114"/>
      <c r="AD184" s="114"/>
      <c r="AE184" s="118"/>
      <c r="AF184" s="114"/>
      <c r="AG184" s="118"/>
      <c r="AH184" s="119"/>
    </row>
    <row r="185" spans="1:36" s="120" customFormat="1" ht="25.5" customHeight="1">
      <c r="A185" s="319"/>
      <c r="B185" s="517"/>
      <c r="C185" s="310"/>
      <c r="D185" s="310"/>
      <c r="E185" s="167" t="s">
        <v>763</v>
      </c>
      <c r="F185" s="204">
        <v>3.73</v>
      </c>
      <c r="G185" s="204">
        <f>ROUNDUP(AVERAGE(F184:F186),2)</f>
        <v>3.73</v>
      </c>
      <c r="H185" s="116">
        <f t="shared" si="19"/>
        <v>0</v>
      </c>
      <c r="I185" s="136">
        <f t="shared" si="17"/>
        <v>0</v>
      </c>
      <c r="J185" s="136">
        <f>SMALL(I184:I186,2)</f>
        <v>0</v>
      </c>
      <c r="K185" s="206">
        <f>IF(J185=I184,F184,IF(J185=I185,F185,IF(J185=I186,F186)))</f>
        <v>3.73</v>
      </c>
      <c r="L185" s="206">
        <f t="shared" si="16"/>
        <v>3.73</v>
      </c>
      <c r="M185" s="206">
        <f t="shared" si="18"/>
        <v>3.73</v>
      </c>
      <c r="N185" s="312"/>
      <c r="O185" s="293"/>
      <c r="P185" s="293"/>
      <c r="Q185" s="293"/>
      <c r="R185" s="293"/>
      <c r="S185" s="293"/>
      <c r="T185" s="293"/>
      <c r="U185" s="293"/>
      <c r="V185" s="293"/>
      <c r="W185" s="296"/>
      <c r="X185" s="296"/>
      <c r="Y185" s="303"/>
      <c r="Z185" s="296"/>
      <c r="AA185" s="303"/>
      <c r="AB185" s="292"/>
      <c r="AC185" s="114"/>
      <c r="AD185" s="114"/>
      <c r="AE185" s="118"/>
      <c r="AF185" s="114"/>
      <c r="AG185" s="118"/>
      <c r="AH185" s="119"/>
    </row>
    <row r="186" spans="1:36" s="120" customFormat="1" ht="25.5" customHeight="1" thickBot="1">
      <c r="A186" s="319"/>
      <c r="B186" s="517"/>
      <c r="C186" s="310"/>
      <c r="D186" s="310"/>
      <c r="E186" s="167" t="s">
        <v>763</v>
      </c>
      <c r="F186" s="204">
        <v>3.73</v>
      </c>
      <c r="G186" s="204">
        <f>ROUNDUP(AVERAGE(F184:F186),2)</f>
        <v>3.73</v>
      </c>
      <c r="H186" s="116">
        <f t="shared" si="19"/>
        <v>0</v>
      </c>
      <c r="I186" s="136">
        <f t="shared" si="17"/>
        <v>0</v>
      </c>
      <c r="J186" s="136">
        <f>SMALL(I184:I186,3)</f>
        <v>0</v>
      </c>
      <c r="K186" s="206">
        <f>IF(J186=I184,F184,IF(J186=I185,F185,IF(J186=I186,F186)))</f>
        <v>3.73</v>
      </c>
      <c r="L186" s="206">
        <f t="shared" si="16"/>
        <v>3.73</v>
      </c>
      <c r="M186" s="206">
        <f t="shared" si="18"/>
        <v>3.73</v>
      </c>
      <c r="N186" s="312"/>
      <c r="O186" s="293"/>
      <c r="P186" s="293"/>
      <c r="Q186" s="293"/>
      <c r="R186" s="293"/>
      <c r="S186" s="293"/>
      <c r="T186" s="293"/>
      <c r="U186" s="293"/>
      <c r="V186" s="293"/>
      <c r="W186" s="296"/>
      <c r="X186" s="296"/>
      <c r="Y186" s="303"/>
      <c r="Z186" s="296"/>
      <c r="AA186" s="303"/>
      <c r="AB186" s="292"/>
      <c r="AC186" s="114"/>
      <c r="AD186" s="114"/>
      <c r="AE186" s="118"/>
      <c r="AF186" s="114"/>
      <c r="AG186" s="118"/>
      <c r="AH186" s="119"/>
    </row>
    <row r="187" spans="1:36" s="112" customFormat="1" ht="25.5" customHeight="1">
      <c r="A187" s="314">
        <v>47</v>
      </c>
      <c r="B187" s="505" t="s">
        <v>296</v>
      </c>
      <c r="C187" s="316" t="s">
        <v>474</v>
      </c>
      <c r="D187" s="317">
        <v>500</v>
      </c>
      <c r="E187" s="168" t="s">
        <v>764</v>
      </c>
      <c r="F187" s="132">
        <v>2.39</v>
      </c>
      <c r="G187" s="203">
        <f>ROUNDUP(AVERAGE(F187:F189),2)</f>
        <v>2.39</v>
      </c>
      <c r="H187" s="134">
        <f t="shared" si="19"/>
        <v>0</v>
      </c>
      <c r="I187" s="199">
        <f t="shared" si="17"/>
        <v>0</v>
      </c>
      <c r="J187" s="135">
        <f>SMALL(I187:I189,1)</f>
        <v>0</v>
      </c>
      <c r="K187" s="201">
        <f>IF(J187=I187,F187,IF(J187=I188,F188,IF(J187=I189,F189)))</f>
        <v>2.39</v>
      </c>
      <c r="L187" s="201">
        <f t="shared" si="16"/>
        <v>2.39</v>
      </c>
      <c r="M187" s="201">
        <f t="shared" si="18"/>
        <v>2.39</v>
      </c>
      <c r="N187" s="318">
        <f>COUNTIF(L187:L189,"FORA")</f>
        <v>0</v>
      </c>
      <c r="O187" s="298">
        <f>IF(N187=0,AVERAGE(K187:K189),"")</f>
        <v>2.39</v>
      </c>
      <c r="P187" s="298" t="str">
        <f>IF(N187=1,AVERAGE(M187:M188),"")</f>
        <v/>
      </c>
      <c r="Q187" s="298" t="str">
        <f>IF(N187=2,(SUM(M187,K188))/2,"")</f>
        <v/>
      </c>
      <c r="R187" s="298" t="str">
        <f>IF(N187=3,AVERAGE(K187:K188),"")</f>
        <v/>
      </c>
      <c r="S187" s="298">
        <f>IF(N187=0,MEDIAN(M187:M189),"")</f>
        <v>2.39</v>
      </c>
      <c r="T187" s="298" t="str">
        <f>IF(N187=1,MEDIAN(M187:M188),"")</f>
        <v/>
      </c>
      <c r="U187" s="298" t="str">
        <f>IF(N187=2,MEDIAN((SUM(M187,K188))/2),"")</f>
        <v/>
      </c>
      <c r="V187" s="298" t="str">
        <f>IF(N187=3,MEDIAN(K187:K188),"")</f>
        <v/>
      </c>
      <c r="W187" s="299">
        <f>SUM(O187:R189)</f>
        <v>2.39</v>
      </c>
      <c r="X187" s="299">
        <f>SUM(S187:V189)</f>
        <v>2.39</v>
      </c>
      <c r="Y187" s="301">
        <f>STDEV(F187:F189)</f>
        <v>0</v>
      </c>
      <c r="Z187" s="299">
        <f>Y187/W187</f>
        <v>0</v>
      </c>
      <c r="AA187" s="301"/>
      <c r="AB187" s="291"/>
      <c r="AC187" s="114"/>
      <c r="AD187" s="114"/>
      <c r="AE187" s="115"/>
      <c r="AF187" s="115"/>
      <c r="AG187" s="115"/>
      <c r="AH187" s="115"/>
      <c r="AI187" s="115"/>
      <c r="AJ187" s="115"/>
    </row>
    <row r="188" spans="1:36" s="112" customFormat="1" ht="25.5" customHeight="1">
      <c r="A188" s="314"/>
      <c r="B188" s="506"/>
      <c r="C188" s="316"/>
      <c r="D188" s="317"/>
      <c r="E188" s="168" t="s">
        <v>764</v>
      </c>
      <c r="F188" s="132">
        <v>2.39</v>
      </c>
      <c r="G188" s="199">
        <f>ROUNDUP(AVERAGE(F187:F189),2)</f>
        <v>2.39</v>
      </c>
      <c r="H188" s="134">
        <f t="shared" si="19"/>
        <v>0</v>
      </c>
      <c r="I188" s="135">
        <f t="shared" si="17"/>
        <v>0</v>
      </c>
      <c r="J188" s="135">
        <f>SMALL(I187:I189,2)</f>
        <v>0</v>
      </c>
      <c r="K188" s="201">
        <f>IF(J188=I187,F187,IF(J188=I188,F188,IF(J188=I189,F189)))</f>
        <v>2.39</v>
      </c>
      <c r="L188" s="201">
        <f t="shared" si="16"/>
        <v>2.39</v>
      </c>
      <c r="M188" s="201">
        <f t="shared" si="18"/>
        <v>2.39</v>
      </c>
      <c r="N188" s="318"/>
      <c r="O188" s="298"/>
      <c r="P188" s="298"/>
      <c r="Q188" s="298"/>
      <c r="R188" s="298"/>
      <c r="S188" s="298"/>
      <c r="T188" s="298"/>
      <c r="U188" s="298"/>
      <c r="V188" s="298"/>
      <c r="W188" s="300"/>
      <c r="X188" s="300"/>
      <c r="Y188" s="301"/>
      <c r="Z188" s="300"/>
      <c r="AA188" s="301"/>
      <c r="AB188" s="292"/>
      <c r="AC188" s="114"/>
      <c r="AD188" s="114"/>
      <c r="AE188" s="115"/>
      <c r="AF188" s="115"/>
      <c r="AG188" s="115"/>
      <c r="AH188" s="115"/>
      <c r="AI188" s="115"/>
      <c r="AJ188" s="115"/>
    </row>
    <row r="189" spans="1:36" s="112" customFormat="1" ht="25.5" customHeight="1" thickBot="1">
      <c r="A189" s="314"/>
      <c r="B189" s="507"/>
      <c r="C189" s="316"/>
      <c r="D189" s="317"/>
      <c r="E189" s="168" t="s">
        <v>764</v>
      </c>
      <c r="F189" s="132">
        <v>2.39</v>
      </c>
      <c r="G189" s="199">
        <f>ROUNDUP(AVERAGE(F187:F189),2)</f>
        <v>2.39</v>
      </c>
      <c r="H189" s="134">
        <f t="shared" si="19"/>
        <v>0</v>
      </c>
      <c r="I189" s="135">
        <f t="shared" si="17"/>
        <v>0</v>
      </c>
      <c r="J189" s="135">
        <f>SMALL(I187:I189,3)</f>
        <v>0</v>
      </c>
      <c r="K189" s="201">
        <f>IF(J189=I187,F187,IF(J189=I188,F188,IF(J189=I189,F189)))</f>
        <v>2.39</v>
      </c>
      <c r="L189" s="201">
        <f t="shared" si="16"/>
        <v>2.39</v>
      </c>
      <c r="M189" s="201">
        <f t="shared" si="18"/>
        <v>2.39</v>
      </c>
      <c r="N189" s="318"/>
      <c r="O189" s="298"/>
      <c r="P189" s="298"/>
      <c r="Q189" s="298"/>
      <c r="R189" s="298"/>
      <c r="S189" s="298"/>
      <c r="T189" s="298"/>
      <c r="U189" s="298"/>
      <c r="V189" s="298"/>
      <c r="W189" s="300"/>
      <c r="X189" s="300"/>
      <c r="Y189" s="301"/>
      <c r="Z189" s="300"/>
      <c r="AA189" s="301"/>
      <c r="AB189" s="292"/>
      <c r="AC189" s="114"/>
      <c r="AD189" s="114"/>
      <c r="AE189" s="115"/>
      <c r="AF189" s="115"/>
      <c r="AG189" s="115"/>
      <c r="AH189" s="115"/>
      <c r="AI189" s="115"/>
      <c r="AJ189" s="115"/>
    </row>
    <row r="190" spans="1:36" s="120" customFormat="1" ht="25.5" customHeight="1">
      <c r="A190" s="319">
        <v>48</v>
      </c>
      <c r="B190" s="511" t="s">
        <v>297</v>
      </c>
      <c r="C190" s="310" t="s">
        <v>474</v>
      </c>
      <c r="D190" s="310">
        <v>500</v>
      </c>
      <c r="E190" s="167" t="s">
        <v>765</v>
      </c>
      <c r="F190" s="204">
        <v>10.16</v>
      </c>
      <c r="G190" s="208">
        <f>ROUNDUP(AVERAGE(F190:F192),2)</f>
        <v>10.16</v>
      </c>
      <c r="H190" s="116">
        <f t="shared" si="19"/>
        <v>0</v>
      </c>
      <c r="I190" s="136">
        <f t="shared" si="17"/>
        <v>0</v>
      </c>
      <c r="J190" s="136">
        <f>SMALL(I190:I192,1)</f>
        <v>0</v>
      </c>
      <c r="K190" s="206">
        <f>IF(J190=I190,F190,IF(J190=I191,F191,IF(J190=I192,F192)))</f>
        <v>10.16</v>
      </c>
      <c r="L190" s="206">
        <f t="shared" si="16"/>
        <v>10.16</v>
      </c>
      <c r="M190" s="206">
        <f t="shared" si="18"/>
        <v>10.16</v>
      </c>
      <c r="N190" s="312">
        <f>COUNTIF(L190:L192,"FORA")</f>
        <v>0</v>
      </c>
      <c r="O190" s="293">
        <f>IF(N190=0,AVERAGE(K190:K192),"")</f>
        <v>10.16</v>
      </c>
      <c r="P190" s="293" t="str">
        <f>IF(N190=1,AVERAGE(M190:M191),"")</f>
        <v/>
      </c>
      <c r="Q190" s="293" t="str">
        <f>IF(N190=2,(SUM(M190,K191))/2,"")</f>
        <v/>
      </c>
      <c r="R190" s="293" t="str">
        <f>IF(N190=3,AVERAGE(K190:K191),"")</f>
        <v/>
      </c>
      <c r="S190" s="293">
        <f>IF(N190=0,MEDIAN(M190:M192),"")</f>
        <v>10.16</v>
      </c>
      <c r="T190" s="293" t="str">
        <f>IF(N190=1,MEDIAN(M190:M191),"")</f>
        <v/>
      </c>
      <c r="U190" s="293" t="str">
        <f>IF(N190=2,MEDIAN((SUM(M190,K191))/2),"")</f>
        <v/>
      </c>
      <c r="V190" s="293" t="str">
        <f>IF(N190=3,MEDIAN(K190:K191),"")</f>
        <v/>
      </c>
      <c r="W190" s="295">
        <f>SUM(O190:R192)</f>
        <v>10.16</v>
      </c>
      <c r="X190" s="295">
        <f>SUM(S190:V192)</f>
        <v>10.16</v>
      </c>
      <c r="Y190" s="303">
        <f>STDEV(F190:F192)</f>
        <v>0</v>
      </c>
      <c r="Z190" s="295">
        <f>Y190/W190</f>
        <v>0</v>
      </c>
      <c r="AA190" s="303"/>
      <c r="AB190" s="291"/>
      <c r="AC190" s="114"/>
      <c r="AD190" s="114"/>
      <c r="AE190" s="118"/>
      <c r="AF190" s="114"/>
      <c r="AG190" s="118"/>
      <c r="AH190" s="119"/>
    </row>
    <row r="191" spans="1:36" s="120" customFormat="1" ht="25.5" customHeight="1">
      <c r="A191" s="319"/>
      <c r="B191" s="514"/>
      <c r="C191" s="310"/>
      <c r="D191" s="310"/>
      <c r="E191" s="167" t="s">
        <v>765</v>
      </c>
      <c r="F191" s="204">
        <v>10.16</v>
      </c>
      <c r="G191" s="204">
        <f>ROUNDUP(AVERAGE(F190:F192),2)</f>
        <v>10.16</v>
      </c>
      <c r="H191" s="116">
        <f t="shared" si="19"/>
        <v>0</v>
      </c>
      <c r="I191" s="136">
        <f t="shared" si="17"/>
        <v>0</v>
      </c>
      <c r="J191" s="136">
        <f>SMALL(I190:I192,2)</f>
        <v>0</v>
      </c>
      <c r="K191" s="206">
        <f>IF(J191=I190,F190,IF(J191=I191,F191,IF(J191=I192,F192)))</f>
        <v>10.16</v>
      </c>
      <c r="L191" s="206">
        <f t="shared" si="16"/>
        <v>10.16</v>
      </c>
      <c r="M191" s="206">
        <f t="shared" si="18"/>
        <v>10.16</v>
      </c>
      <c r="N191" s="312"/>
      <c r="O191" s="293"/>
      <c r="P191" s="293"/>
      <c r="Q191" s="293"/>
      <c r="R191" s="293"/>
      <c r="S191" s="293"/>
      <c r="T191" s="293"/>
      <c r="U191" s="293"/>
      <c r="V191" s="293"/>
      <c r="W191" s="296"/>
      <c r="X191" s="296"/>
      <c r="Y191" s="303"/>
      <c r="Z191" s="296"/>
      <c r="AA191" s="303"/>
      <c r="AB191" s="292"/>
      <c r="AC191" s="114"/>
      <c r="AD191" s="114"/>
      <c r="AE191" s="118"/>
      <c r="AF191" s="114"/>
      <c r="AG191" s="118"/>
      <c r="AH191" s="119"/>
    </row>
    <row r="192" spans="1:36" s="120" customFormat="1" ht="25.5" customHeight="1" thickBot="1">
      <c r="A192" s="319"/>
      <c r="B192" s="515"/>
      <c r="C192" s="310"/>
      <c r="D192" s="310"/>
      <c r="E192" s="167" t="s">
        <v>765</v>
      </c>
      <c r="F192" s="204">
        <v>10.16</v>
      </c>
      <c r="G192" s="204">
        <f>ROUNDUP(AVERAGE(F190:F192),2)</f>
        <v>10.16</v>
      </c>
      <c r="H192" s="116">
        <f t="shared" si="19"/>
        <v>0</v>
      </c>
      <c r="I192" s="136">
        <f t="shared" si="17"/>
        <v>0</v>
      </c>
      <c r="J192" s="136">
        <f>SMALL(I190:I192,3)</f>
        <v>0</v>
      </c>
      <c r="K192" s="206">
        <f>IF(J192=I190,F190,IF(J192=I191,F191,IF(J192=I192,F192)))</f>
        <v>10.16</v>
      </c>
      <c r="L192" s="206">
        <f t="shared" si="16"/>
        <v>10.16</v>
      </c>
      <c r="M192" s="206">
        <f t="shared" si="18"/>
        <v>10.16</v>
      </c>
      <c r="N192" s="312"/>
      <c r="O192" s="293"/>
      <c r="P192" s="293"/>
      <c r="Q192" s="293"/>
      <c r="R192" s="293"/>
      <c r="S192" s="293"/>
      <c r="T192" s="293"/>
      <c r="U192" s="293"/>
      <c r="V192" s="293"/>
      <c r="W192" s="296"/>
      <c r="X192" s="296"/>
      <c r="Y192" s="303"/>
      <c r="Z192" s="296"/>
      <c r="AA192" s="303"/>
      <c r="AB192" s="292"/>
      <c r="AC192" s="114"/>
      <c r="AD192" s="114"/>
      <c r="AE192" s="118"/>
      <c r="AF192" s="114"/>
      <c r="AG192" s="118"/>
      <c r="AH192" s="119"/>
    </row>
    <row r="193" spans="1:36" s="112" customFormat="1" ht="25.5" customHeight="1">
      <c r="A193" s="314">
        <v>49</v>
      </c>
      <c r="B193" s="505" t="s">
        <v>298</v>
      </c>
      <c r="C193" s="316" t="s">
        <v>474</v>
      </c>
      <c r="D193" s="317">
        <v>500</v>
      </c>
      <c r="E193" s="168" t="s">
        <v>766</v>
      </c>
      <c r="F193" s="132">
        <v>13.33</v>
      </c>
      <c r="G193" s="203">
        <f>ROUNDUP(AVERAGE(F193:F195),2)</f>
        <v>13.33</v>
      </c>
      <c r="H193" s="134">
        <f t="shared" si="19"/>
        <v>0</v>
      </c>
      <c r="I193" s="199">
        <f t="shared" si="17"/>
        <v>0</v>
      </c>
      <c r="J193" s="135">
        <f>SMALL(I193:I195,1)</f>
        <v>0</v>
      </c>
      <c r="K193" s="201">
        <f>IF(J193=I193,F193,IF(J193=I194,F194,IF(J193=I195,F195)))</f>
        <v>13.33</v>
      </c>
      <c r="L193" s="201">
        <f t="shared" si="16"/>
        <v>13.33</v>
      </c>
      <c r="M193" s="201">
        <f t="shared" si="18"/>
        <v>13.33</v>
      </c>
      <c r="N193" s="318">
        <f>COUNTIF(L193:L195,"FORA")</f>
        <v>0</v>
      </c>
      <c r="O193" s="298">
        <f>IF(N193=0,AVERAGE(K193:K195),"")</f>
        <v>13.33</v>
      </c>
      <c r="P193" s="298" t="str">
        <f>IF(N193=1,AVERAGE(M193:M194),"")</f>
        <v/>
      </c>
      <c r="Q193" s="298" t="str">
        <f>IF(N193=2,(SUM(M193,K194))/2,"")</f>
        <v/>
      </c>
      <c r="R193" s="298" t="str">
        <f>IF(N193=3,AVERAGE(K193:K194),"")</f>
        <v/>
      </c>
      <c r="S193" s="298">
        <f>IF(N193=0,MEDIAN(M193:M195),"")</f>
        <v>13.33</v>
      </c>
      <c r="T193" s="298" t="str">
        <f>IF(N193=1,MEDIAN(M193:M194),"")</f>
        <v/>
      </c>
      <c r="U193" s="298" t="str">
        <f>IF(N193=2,MEDIAN((SUM(M193,K194))/2),"")</f>
        <v/>
      </c>
      <c r="V193" s="298" t="str">
        <f>IF(N193=3,MEDIAN(K193:K194),"")</f>
        <v/>
      </c>
      <c r="W193" s="299">
        <f>SUM(O193:R195)</f>
        <v>13.33</v>
      </c>
      <c r="X193" s="299">
        <f>SUM(S193:V195)</f>
        <v>13.33</v>
      </c>
      <c r="Y193" s="301">
        <f>STDEV(F193:F195)</f>
        <v>0</v>
      </c>
      <c r="Z193" s="299">
        <f>Y193/W193</f>
        <v>0</v>
      </c>
      <c r="AA193" s="301"/>
      <c r="AB193" s="291"/>
      <c r="AC193" s="114"/>
      <c r="AD193" s="114"/>
      <c r="AE193" s="115"/>
      <c r="AF193" s="115"/>
      <c r="AG193" s="115"/>
      <c r="AH193" s="115"/>
      <c r="AI193" s="115"/>
      <c r="AJ193" s="115"/>
    </row>
    <row r="194" spans="1:36" s="112" customFormat="1" ht="25.5" customHeight="1">
      <c r="A194" s="314"/>
      <c r="B194" s="506"/>
      <c r="C194" s="316"/>
      <c r="D194" s="317"/>
      <c r="E194" s="168" t="s">
        <v>766</v>
      </c>
      <c r="F194" s="132">
        <v>13.33</v>
      </c>
      <c r="G194" s="199">
        <f>ROUNDUP(AVERAGE(F193:F195),2)</f>
        <v>13.33</v>
      </c>
      <c r="H194" s="134">
        <f t="shared" si="19"/>
        <v>0</v>
      </c>
      <c r="I194" s="135">
        <f t="shared" si="17"/>
        <v>0</v>
      </c>
      <c r="J194" s="135">
        <f>SMALL(I193:I195,2)</f>
        <v>0</v>
      </c>
      <c r="K194" s="201">
        <f>IF(J194=I193,F193,IF(J194=I194,F194,IF(J194=I195,F195)))</f>
        <v>13.33</v>
      </c>
      <c r="L194" s="201">
        <f t="shared" si="16"/>
        <v>13.33</v>
      </c>
      <c r="M194" s="201">
        <f t="shared" si="18"/>
        <v>13.33</v>
      </c>
      <c r="N194" s="318"/>
      <c r="O194" s="298"/>
      <c r="P194" s="298"/>
      <c r="Q194" s="298"/>
      <c r="R194" s="298"/>
      <c r="S194" s="298"/>
      <c r="T194" s="298"/>
      <c r="U194" s="298"/>
      <c r="V194" s="298"/>
      <c r="W194" s="300"/>
      <c r="X194" s="300"/>
      <c r="Y194" s="301"/>
      <c r="Z194" s="300"/>
      <c r="AA194" s="301"/>
      <c r="AB194" s="292"/>
      <c r="AC194" s="114"/>
      <c r="AD194" s="114"/>
      <c r="AE194" s="115"/>
      <c r="AF194" s="115"/>
      <c r="AG194" s="115"/>
      <c r="AH194" s="115"/>
      <c r="AI194" s="115"/>
      <c r="AJ194" s="115"/>
    </row>
    <row r="195" spans="1:36" s="112" customFormat="1" ht="25.5" customHeight="1" thickBot="1">
      <c r="A195" s="314"/>
      <c r="B195" s="507"/>
      <c r="C195" s="316"/>
      <c r="D195" s="317"/>
      <c r="E195" s="168" t="s">
        <v>766</v>
      </c>
      <c r="F195" s="132">
        <v>13.33</v>
      </c>
      <c r="G195" s="199">
        <f>ROUNDUP(AVERAGE(F193:F195),2)</f>
        <v>13.33</v>
      </c>
      <c r="H195" s="134">
        <f t="shared" si="19"/>
        <v>0</v>
      </c>
      <c r="I195" s="135">
        <f t="shared" si="17"/>
        <v>0</v>
      </c>
      <c r="J195" s="135">
        <f>SMALL(I193:I195,3)</f>
        <v>0</v>
      </c>
      <c r="K195" s="201">
        <f>IF(J195=I193,F193,IF(J195=I194,F194,IF(J195=I195,F195)))</f>
        <v>13.33</v>
      </c>
      <c r="L195" s="201">
        <f t="shared" si="16"/>
        <v>13.33</v>
      </c>
      <c r="M195" s="201">
        <f t="shared" si="18"/>
        <v>13.33</v>
      </c>
      <c r="N195" s="318"/>
      <c r="O195" s="298"/>
      <c r="P195" s="298"/>
      <c r="Q195" s="298"/>
      <c r="R195" s="298"/>
      <c r="S195" s="298"/>
      <c r="T195" s="298"/>
      <c r="U195" s="298"/>
      <c r="V195" s="298"/>
      <c r="W195" s="300"/>
      <c r="X195" s="300"/>
      <c r="Y195" s="301"/>
      <c r="Z195" s="300"/>
      <c r="AA195" s="301"/>
      <c r="AB195" s="292"/>
      <c r="AC195" s="114"/>
      <c r="AD195" s="114"/>
      <c r="AE195" s="115"/>
      <c r="AF195" s="115"/>
      <c r="AG195" s="115"/>
      <c r="AH195" s="115"/>
      <c r="AI195" s="115"/>
      <c r="AJ195" s="115"/>
    </row>
    <row r="196" spans="1:36" s="120" customFormat="1" ht="25.5" customHeight="1">
      <c r="A196" s="319">
        <v>50</v>
      </c>
      <c r="B196" s="511" t="s">
        <v>299</v>
      </c>
      <c r="C196" s="310" t="s">
        <v>474</v>
      </c>
      <c r="D196" s="310">
        <v>500</v>
      </c>
      <c r="E196" s="167" t="s">
        <v>767</v>
      </c>
      <c r="F196" s="204">
        <v>20.11</v>
      </c>
      <c r="G196" s="208">
        <f>ROUNDUP(AVERAGE(F196:F198),2)</f>
        <v>20.11</v>
      </c>
      <c r="H196" s="116">
        <f t="shared" si="19"/>
        <v>0</v>
      </c>
      <c r="I196" s="136">
        <f t="shared" si="17"/>
        <v>0</v>
      </c>
      <c r="J196" s="136">
        <f>SMALL(I196:I198,1)</f>
        <v>0</v>
      </c>
      <c r="K196" s="206">
        <f>IF(J196=I196,F196,IF(J196=I197,F197,IF(J196=I198,F198)))</f>
        <v>20.11</v>
      </c>
      <c r="L196" s="206">
        <f t="shared" si="16"/>
        <v>20.11</v>
      </c>
      <c r="M196" s="206">
        <f t="shared" si="18"/>
        <v>20.11</v>
      </c>
      <c r="N196" s="312">
        <f>COUNTIF(L196:L198,"FORA")</f>
        <v>0</v>
      </c>
      <c r="O196" s="293">
        <f>IF(N196=0,AVERAGE(K196:K198),"")</f>
        <v>20.11</v>
      </c>
      <c r="P196" s="293" t="str">
        <f>IF(N196=1,AVERAGE(M196:M197),"")</f>
        <v/>
      </c>
      <c r="Q196" s="293" t="str">
        <f>IF(N196=2,(SUM(M196,K197))/2,"")</f>
        <v/>
      </c>
      <c r="R196" s="293" t="str">
        <f>IF(N196=3,AVERAGE(K196:K197),"")</f>
        <v/>
      </c>
      <c r="S196" s="293">
        <f>IF(N196=0,MEDIAN(M196:M198),"")</f>
        <v>20.11</v>
      </c>
      <c r="T196" s="293" t="str">
        <f>IF(N196=1,MEDIAN(M196:M197),"")</f>
        <v/>
      </c>
      <c r="U196" s="293" t="str">
        <f>IF(N196=2,MEDIAN((SUM(M196,K197))/2),"")</f>
        <v/>
      </c>
      <c r="V196" s="293" t="str">
        <f>IF(N196=3,MEDIAN(K196:K197),"")</f>
        <v/>
      </c>
      <c r="W196" s="295">
        <f>SUM(O196:R198)</f>
        <v>20.11</v>
      </c>
      <c r="X196" s="295">
        <f>SUM(S196:V198)</f>
        <v>20.11</v>
      </c>
      <c r="Y196" s="303">
        <f>STDEV(F196:F198)</f>
        <v>0</v>
      </c>
      <c r="Z196" s="295">
        <f>Y196/W196</f>
        <v>0</v>
      </c>
      <c r="AA196" s="303"/>
      <c r="AB196" s="291"/>
      <c r="AC196" s="114"/>
      <c r="AD196" s="114"/>
      <c r="AE196" s="118"/>
      <c r="AF196" s="114"/>
      <c r="AG196" s="118"/>
      <c r="AH196" s="119"/>
    </row>
    <row r="197" spans="1:36" s="120" customFormat="1" ht="25.5" customHeight="1">
      <c r="A197" s="319"/>
      <c r="B197" s="514"/>
      <c r="C197" s="310"/>
      <c r="D197" s="310"/>
      <c r="E197" s="167" t="s">
        <v>767</v>
      </c>
      <c r="F197" s="204">
        <v>20.11</v>
      </c>
      <c r="G197" s="204">
        <f>ROUNDUP(AVERAGE(F196:F198),2)</f>
        <v>20.11</v>
      </c>
      <c r="H197" s="116">
        <f t="shared" si="19"/>
        <v>0</v>
      </c>
      <c r="I197" s="136">
        <f t="shared" si="17"/>
        <v>0</v>
      </c>
      <c r="J197" s="136">
        <f>SMALL(I196:I198,2)</f>
        <v>0</v>
      </c>
      <c r="K197" s="206">
        <f>IF(J197=I196,F196,IF(J197=I197,F197,IF(J197=I198,F198)))</f>
        <v>20.11</v>
      </c>
      <c r="L197" s="206">
        <f t="shared" si="16"/>
        <v>20.11</v>
      </c>
      <c r="M197" s="206">
        <f t="shared" si="18"/>
        <v>20.11</v>
      </c>
      <c r="N197" s="312"/>
      <c r="O197" s="293"/>
      <c r="P197" s="293"/>
      <c r="Q197" s="293"/>
      <c r="R197" s="293"/>
      <c r="S197" s="293"/>
      <c r="T197" s="293"/>
      <c r="U197" s="293"/>
      <c r="V197" s="293"/>
      <c r="W197" s="296"/>
      <c r="X197" s="296"/>
      <c r="Y197" s="303"/>
      <c r="Z197" s="296"/>
      <c r="AA197" s="303"/>
      <c r="AB197" s="292"/>
      <c r="AC197" s="114"/>
      <c r="AD197" s="114"/>
      <c r="AE197" s="118"/>
      <c r="AF197" s="114"/>
      <c r="AG197" s="118"/>
      <c r="AH197" s="119"/>
    </row>
    <row r="198" spans="1:36" s="120" customFormat="1" ht="25.5" customHeight="1" thickBot="1">
      <c r="A198" s="319"/>
      <c r="B198" s="515"/>
      <c r="C198" s="310"/>
      <c r="D198" s="310"/>
      <c r="E198" s="167" t="s">
        <v>767</v>
      </c>
      <c r="F198" s="204">
        <v>20.11</v>
      </c>
      <c r="G198" s="204">
        <f>ROUNDUP(AVERAGE(F196:F198),2)</f>
        <v>20.11</v>
      </c>
      <c r="H198" s="116">
        <f t="shared" si="19"/>
        <v>0</v>
      </c>
      <c r="I198" s="136">
        <f t="shared" si="17"/>
        <v>0</v>
      </c>
      <c r="J198" s="136">
        <f>SMALL(I196:I198,3)</f>
        <v>0</v>
      </c>
      <c r="K198" s="206">
        <f>IF(J198=I196,F196,IF(J198=I197,F197,IF(J198=I198,F198)))</f>
        <v>20.11</v>
      </c>
      <c r="L198" s="206">
        <f t="shared" si="16"/>
        <v>20.11</v>
      </c>
      <c r="M198" s="206">
        <f t="shared" si="18"/>
        <v>20.11</v>
      </c>
      <c r="N198" s="312"/>
      <c r="O198" s="293"/>
      <c r="P198" s="293"/>
      <c r="Q198" s="293"/>
      <c r="R198" s="293"/>
      <c r="S198" s="293"/>
      <c r="T198" s="293"/>
      <c r="U198" s="293"/>
      <c r="V198" s="293"/>
      <c r="W198" s="296"/>
      <c r="X198" s="296"/>
      <c r="Y198" s="303"/>
      <c r="Z198" s="296"/>
      <c r="AA198" s="303"/>
      <c r="AB198" s="292"/>
      <c r="AC198" s="114"/>
      <c r="AD198" s="114"/>
      <c r="AE198" s="118"/>
      <c r="AF198" s="114"/>
      <c r="AG198" s="118"/>
      <c r="AH198" s="119"/>
    </row>
    <row r="199" spans="1:36" s="112" customFormat="1" ht="25.5" customHeight="1">
      <c r="A199" s="314">
        <v>51</v>
      </c>
      <c r="B199" s="498" t="s">
        <v>300</v>
      </c>
      <c r="C199" s="316" t="s">
        <v>474</v>
      </c>
      <c r="D199" s="317">
        <v>500</v>
      </c>
      <c r="E199" s="168" t="s">
        <v>768</v>
      </c>
      <c r="F199" s="132">
        <v>25.88</v>
      </c>
      <c r="G199" s="203">
        <f>ROUNDUP(AVERAGE(F199:F201),2)</f>
        <v>25.88</v>
      </c>
      <c r="H199" s="134">
        <f t="shared" si="19"/>
        <v>0</v>
      </c>
      <c r="I199" s="199">
        <f t="shared" si="17"/>
        <v>0</v>
      </c>
      <c r="J199" s="135">
        <f>SMALL(I199:I201,1)</f>
        <v>0</v>
      </c>
      <c r="K199" s="201">
        <f>IF(J199=I199,F199,IF(J199=I200,F200,IF(J199=I201,F201)))</f>
        <v>25.88</v>
      </c>
      <c r="L199" s="201">
        <f t="shared" si="16"/>
        <v>25.88</v>
      </c>
      <c r="M199" s="201">
        <f t="shared" si="18"/>
        <v>25.88</v>
      </c>
      <c r="N199" s="318">
        <f>COUNTIF(L199:L201,"FORA")</f>
        <v>0</v>
      </c>
      <c r="O199" s="298">
        <f>IF(N199=0,AVERAGE(K199:K201),"")</f>
        <v>25.88</v>
      </c>
      <c r="P199" s="298" t="str">
        <f>IF(N199=1,AVERAGE(M199:M200),"")</f>
        <v/>
      </c>
      <c r="Q199" s="298" t="str">
        <f>IF(N199=2,(SUM(M199,K200))/2,"")</f>
        <v/>
      </c>
      <c r="R199" s="298" t="str">
        <f>IF(N199=3,AVERAGE(K199:K200),"")</f>
        <v/>
      </c>
      <c r="S199" s="298">
        <f>IF(N199=0,MEDIAN(M199:M201),"")</f>
        <v>25.88</v>
      </c>
      <c r="T199" s="298" t="str">
        <f>IF(N199=1,MEDIAN(M199:M200),"")</f>
        <v/>
      </c>
      <c r="U199" s="298" t="str">
        <f>IF(N199=2,MEDIAN((SUM(M199,K200))/2),"")</f>
        <v/>
      </c>
      <c r="V199" s="298" t="str">
        <f>IF(N199=3,MEDIAN(K199:K200),"")</f>
        <v/>
      </c>
      <c r="W199" s="299">
        <f>SUM(O199:R201)</f>
        <v>25.88</v>
      </c>
      <c r="X199" s="299">
        <f>SUM(S199:V201)</f>
        <v>25.88</v>
      </c>
      <c r="Y199" s="301">
        <f>STDEV(F199:F201)</f>
        <v>0</v>
      </c>
      <c r="Z199" s="299">
        <f>Y199/W199</f>
        <v>0</v>
      </c>
      <c r="AA199" s="301"/>
      <c r="AB199" s="291"/>
      <c r="AC199" s="114"/>
      <c r="AD199" s="114"/>
      <c r="AE199" s="115"/>
      <c r="AF199" s="115"/>
      <c r="AG199" s="115"/>
      <c r="AH199" s="115"/>
      <c r="AI199" s="115"/>
      <c r="AJ199" s="115"/>
    </row>
    <row r="200" spans="1:36" s="112" customFormat="1" ht="25.5" customHeight="1">
      <c r="A200" s="314"/>
      <c r="B200" s="498"/>
      <c r="C200" s="316"/>
      <c r="D200" s="317"/>
      <c r="E200" s="168" t="s">
        <v>768</v>
      </c>
      <c r="F200" s="132">
        <v>25.88</v>
      </c>
      <c r="G200" s="199">
        <f>ROUNDUP(AVERAGE(F199:F201),2)</f>
        <v>25.88</v>
      </c>
      <c r="H200" s="134">
        <f t="shared" si="19"/>
        <v>0</v>
      </c>
      <c r="I200" s="135">
        <f t="shared" si="17"/>
        <v>0</v>
      </c>
      <c r="J200" s="135">
        <f>SMALL(I199:I201,2)</f>
        <v>0</v>
      </c>
      <c r="K200" s="201">
        <f>IF(J200=I199,F199,IF(J200=I200,F200,IF(J200=I201,F201)))</f>
        <v>25.88</v>
      </c>
      <c r="L200" s="201">
        <f t="shared" si="16"/>
        <v>25.88</v>
      </c>
      <c r="M200" s="201">
        <f t="shared" si="18"/>
        <v>25.88</v>
      </c>
      <c r="N200" s="318"/>
      <c r="O200" s="298"/>
      <c r="P200" s="298"/>
      <c r="Q200" s="298"/>
      <c r="R200" s="298"/>
      <c r="S200" s="298"/>
      <c r="T200" s="298"/>
      <c r="U200" s="298"/>
      <c r="V200" s="298"/>
      <c r="W200" s="300"/>
      <c r="X200" s="300"/>
      <c r="Y200" s="301"/>
      <c r="Z200" s="300"/>
      <c r="AA200" s="301"/>
      <c r="AB200" s="292"/>
      <c r="AC200" s="114"/>
      <c r="AD200" s="114"/>
      <c r="AE200" s="115"/>
      <c r="AF200" s="115"/>
      <c r="AG200" s="115"/>
      <c r="AH200" s="115"/>
      <c r="AI200" s="115"/>
      <c r="AJ200" s="115"/>
    </row>
    <row r="201" spans="1:36" s="112" customFormat="1" ht="25.5" customHeight="1" thickBot="1">
      <c r="A201" s="314"/>
      <c r="B201" s="498"/>
      <c r="C201" s="316"/>
      <c r="D201" s="317"/>
      <c r="E201" s="168" t="s">
        <v>768</v>
      </c>
      <c r="F201" s="132">
        <v>25.88</v>
      </c>
      <c r="G201" s="199">
        <f>ROUNDUP(AVERAGE(F199:F201),2)</f>
        <v>25.88</v>
      </c>
      <c r="H201" s="134">
        <f t="shared" si="19"/>
        <v>0</v>
      </c>
      <c r="I201" s="135">
        <f t="shared" si="17"/>
        <v>0</v>
      </c>
      <c r="J201" s="135">
        <f>SMALL(I199:I201,3)</f>
        <v>0</v>
      </c>
      <c r="K201" s="201">
        <f>IF(J201=I199,F199,IF(J201=I200,F200,IF(J201=I201,F201)))</f>
        <v>25.88</v>
      </c>
      <c r="L201" s="201">
        <f t="shared" si="16"/>
        <v>25.88</v>
      </c>
      <c r="M201" s="201">
        <f t="shared" si="18"/>
        <v>25.88</v>
      </c>
      <c r="N201" s="318"/>
      <c r="O201" s="298"/>
      <c r="P201" s="298"/>
      <c r="Q201" s="298"/>
      <c r="R201" s="298"/>
      <c r="S201" s="298"/>
      <c r="T201" s="298"/>
      <c r="U201" s="298"/>
      <c r="V201" s="298"/>
      <c r="W201" s="300"/>
      <c r="X201" s="300"/>
      <c r="Y201" s="301"/>
      <c r="Z201" s="300"/>
      <c r="AA201" s="301"/>
      <c r="AB201" s="292"/>
      <c r="AC201" s="114"/>
      <c r="AD201" s="114"/>
      <c r="AE201" s="115"/>
      <c r="AF201" s="115"/>
      <c r="AG201" s="115"/>
      <c r="AH201" s="115"/>
      <c r="AI201" s="115"/>
      <c r="AJ201" s="115"/>
    </row>
    <row r="202" spans="1:36" s="120" customFormat="1" ht="25.5" customHeight="1">
      <c r="A202" s="319">
        <v>52</v>
      </c>
      <c r="B202" s="516" t="s">
        <v>301</v>
      </c>
      <c r="C202" s="310" t="s">
        <v>474</v>
      </c>
      <c r="D202" s="310">
        <v>3</v>
      </c>
      <c r="E202" s="167" t="s">
        <v>769</v>
      </c>
      <c r="F202" s="204">
        <v>34.479999999999997</v>
      </c>
      <c r="G202" s="208">
        <f>ROUNDUP(AVERAGE(F202:F204),2)</f>
        <v>34.479999999999997</v>
      </c>
      <c r="H202" s="116">
        <f t="shared" si="19"/>
        <v>0</v>
      </c>
      <c r="I202" s="136">
        <f t="shared" si="17"/>
        <v>0</v>
      </c>
      <c r="J202" s="136">
        <f>SMALL(I202:I204,1)</f>
        <v>0</v>
      </c>
      <c r="K202" s="206">
        <f>IF(J202=I202,F202,IF(J202=I203,F203,IF(J202=I204,F204)))</f>
        <v>34.479999999999997</v>
      </c>
      <c r="L202" s="206">
        <f t="shared" si="16"/>
        <v>34.479999999999997</v>
      </c>
      <c r="M202" s="206">
        <f t="shared" si="18"/>
        <v>34.479999999999997</v>
      </c>
      <c r="N202" s="312">
        <f>COUNTIF(L202:L204,"FORA")</f>
        <v>0</v>
      </c>
      <c r="O202" s="293">
        <f>IF(N202=0,AVERAGE(K202:K204),"")</f>
        <v>34.479999999999997</v>
      </c>
      <c r="P202" s="293" t="str">
        <f>IF(N202=1,AVERAGE(M202:M203),"")</f>
        <v/>
      </c>
      <c r="Q202" s="293" t="str">
        <f>IF(N202=2,(SUM(M202,K203))/2,"")</f>
        <v/>
      </c>
      <c r="R202" s="293" t="str">
        <f>IF(N202=3,AVERAGE(K202:K203),"")</f>
        <v/>
      </c>
      <c r="S202" s="293">
        <f>IF(N202=0,MEDIAN(M202:M204),"")</f>
        <v>34.479999999999997</v>
      </c>
      <c r="T202" s="293" t="str">
        <f>IF(N202=1,MEDIAN(M202:M203),"")</f>
        <v/>
      </c>
      <c r="U202" s="293" t="str">
        <f>IF(N202=2,MEDIAN((SUM(M202,K203))/2),"")</f>
        <v/>
      </c>
      <c r="V202" s="293" t="str">
        <f>IF(N202=3,MEDIAN(K202:K203),"")</f>
        <v/>
      </c>
      <c r="W202" s="295">
        <f>SUM(O202:R204)</f>
        <v>34.479999999999997</v>
      </c>
      <c r="X202" s="295">
        <f>SUM(S202:V204)</f>
        <v>34.479999999999997</v>
      </c>
      <c r="Y202" s="303">
        <f>STDEV(F202:F204)</f>
        <v>0</v>
      </c>
      <c r="Z202" s="295">
        <f>Y202/W202</f>
        <v>0</v>
      </c>
      <c r="AA202" s="303"/>
      <c r="AB202" s="291"/>
      <c r="AC202" s="114"/>
      <c r="AD202" s="114"/>
      <c r="AE202" s="118"/>
      <c r="AF202" s="114"/>
      <c r="AG202" s="118"/>
      <c r="AH202" s="119"/>
    </row>
    <row r="203" spans="1:36" s="120" customFormat="1" ht="25.5" customHeight="1">
      <c r="A203" s="319"/>
      <c r="B203" s="517"/>
      <c r="C203" s="310"/>
      <c r="D203" s="310"/>
      <c r="E203" s="167" t="s">
        <v>769</v>
      </c>
      <c r="F203" s="204">
        <v>34.479999999999997</v>
      </c>
      <c r="G203" s="204">
        <f>ROUNDUP(AVERAGE(F202:F204),2)</f>
        <v>34.479999999999997</v>
      </c>
      <c r="H203" s="116">
        <f t="shared" si="19"/>
        <v>0</v>
      </c>
      <c r="I203" s="136">
        <f t="shared" si="17"/>
        <v>0</v>
      </c>
      <c r="J203" s="136">
        <f>SMALL(I202:I204,2)</f>
        <v>0</v>
      </c>
      <c r="K203" s="206">
        <f>IF(J203=I202,F202,IF(J203=I203,F203,IF(J203=I204,F204)))</f>
        <v>34.479999999999997</v>
      </c>
      <c r="L203" s="206">
        <f t="shared" si="16"/>
        <v>34.479999999999997</v>
      </c>
      <c r="M203" s="206">
        <f t="shared" si="18"/>
        <v>34.479999999999997</v>
      </c>
      <c r="N203" s="312"/>
      <c r="O203" s="293"/>
      <c r="P203" s="293"/>
      <c r="Q203" s="293"/>
      <c r="R203" s="293"/>
      <c r="S203" s="293"/>
      <c r="T203" s="293"/>
      <c r="U203" s="293"/>
      <c r="V203" s="293"/>
      <c r="W203" s="296"/>
      <c r="X203" s="296"/>
      <c r="Y203" s="303"/>
      <c r="Z203" s="296"/>
      <c r="AA203" s="303"/>
      <c r="AB203" s="292"/>
      <c r="AC203" s="114"/>
      <c r="AD203" s="114"/>
      <c r="AE203" s="118"/>
      <c r="AF203" s="114"/>
      <c r="AG203" s="118"/>
      <c r="AH203" s="119"/>
    </row>
    <row r="204" spans="1:36" s="120" customFormat="1" ht="25.5" customHeight="1" thickBot="1">
      <c r="A204" s="319"/>
      <c r="B204" s="517"/>
      <c r="C204" s="310"/>
      <c r="D204" s="310"/>
      <c r="E204" s="167" t="s">
        <v>769</v>
      </c>
      <c r="F204" s="204">
        <v>34.479999999999997</v>
      </c>
      <c r="G204" s="204">
        <f>ROUNDUP(AVERAGE(F202:F204),2)</f>
        <v>34.479999999999997</v>
      </c>
      <c r="H204" s="116">
        <f t="shared" si="19"/>
        <v>0</v>
      </c>
      <c r="I204" s="136">
        <f t="shared" si="17"/>
        <v>0</v>
      </c>
      <c r="J204" s="136">
        <f>SMALL(I202:I204,3)</f>
        <v>0</v>
      </c>
      <c r="K204" s="206">
        <f>IF(J204=I202,F202,IF(J204=I203,F203,IF(J204=I204,F204)))</f>
        <v>34.479999999999997</v>
      </c>
      <c r="L204" s="206">
        <f t="shared" si="16"/>
        <v>34.479999999999997</v>
      </c>
      <c r="M204" s="206">
        <f t="shared" si="18"/>
        <v>34.479999999999997</v>
      </c>
      <c r="N204" s="312"/>
      <c r="O204" s="293"/>
      <c r="P204" s="293"/>
      <c r="Q204" s="293"/>
      <c r="R204" s="293"/>
      <c r="S204" s="293"/>
      <c r="T204" s="293"/>
      <c r="U204" s="293"/>
      <c r="V204" s="293"/>
      <c r="W204" s="296"/>
      <c r="X204" s="296"/>
      <c r="Y204" s="303"/>
      <c r="Z204" s="296"/>
      <c r="AA204" s="303"/>
      <c r="AB204" s="292"/>
      <c r="AC204" s="114"/>
      <c r="AD204" s="114"/>
      <c r="AE204" s="118"/>
      <c r="AF204" s="114"/>
      <c r="AG204" s="118"/>
      <c r="AH204" s="119"/>
    </row>
    <row r="205" spans="1:36" s="112" customFormat="1" ht="25.5" customHeight="1">
      <c r="A205" s="314">
        <v>53</v>
      </c>
      <c r="B205" s="498" t="s">
        <v>302</v>
      </c>
      <c r="C205" s="316" t="s">
        <v>474</v>
      </c>
      <c r="D205" s="317">
        <v>3</v>
      </c>
      <c r="E205" s="168" t="s">
        <v>770</v>
      </c>
      <c r="F205" s="132">
        <v>53.73</v>
      </c>
      <c r="G205" s="203">
        <f>ROUNDUP(AVERAGE(F205:F207),2)</f>
        <v>53.73</v>
      </c>
      <c r="H205" s="134">
        <f t="shared" si="19"/>
        <v>0</v>
      </c>
      <c r="I205" s="199">
        <f t="shared" si="17"/>
        <v>0</v>
      </c>
      <c r="J205" s="135">
        <f>SMALL(I205:I207,1)</f>
        <v>0</v>
      </c>
      <c r="K205" s="201">
        <f>IF(J205=I205,F205,IF(J205=I206,F206,IF(J205=I207,F207)))</f>
        <v>53.73</v>
      </c>
      <c r="L205" s="201">
        <f t="shared" si="16"/>
        <v>53.73</v>
      </c>
      <c r="M205" s="201">
        <f t="shared" si="18"/>
        <v>53.73</v>
      </c>
      <c r="N205" s="318">
        <f>COUNTIF(L205:L207,"FORA")</f>
        <v>0</v>
      </c>
      <c r="O205" s="298">
        <f>IF(N205=0,AVERAGE(K205:K207),"")</f>
        <v>53.73</v>
      </c>
      <c r="P205" s="298" t="str">
        <f>IF(N205=1,AVERAGE(M205:M206),"")</f>
        <v/>
      </c>
      <c r="Q205" s="298" t="str">
        <f>IF(N205=2,(SUM(M205,K206))/2,"")</f>
        <v/>
      </c>
      <c r="R205" s="298" t="str">
        <f>IF(N205=3,AVERAGE(K205:K206),"")</f>
        <v/>
      </c>
      <c r="S205" s="298">
        <f>IF(N205=0,MEDIAN(M205:M207),"")</f>
        <v>53.73</v>
      </c>
      <c r="T205" s="298" t="str">
        <f>IF(N205=1,MEDIAN(M205:M206),"")</f>
        <v/>
      </c>
      <c r="U205" s="298" t="str">
        <f>IF(N205=2,MEDIAN((SUM(M205,K206))/2),"")</f>
        <v/>
      </c>
      <c r="V205" s="298" t="str">
        <f>IF(N205=3,MEDIAN(K205:K206),"")</f>
        <v/>
      </c>
      <c r="W205" s="299">
        <f>SUM(O205:R207)</f>
        <v>53.73</v>
      </c>
      <c r="X205" s="299">
        <f>SUM(S205:V207)</f>
        <v>53.73</v>
      </c>
      <c r="Y205" s="301">
        <f>STDEV(F205:F207)</f>
        <v>0</v>
      </c>
      <c r="Z205" s="299">
        <f>Y205/W205</f>
        <v>0</v>
      </c>
      <c r="AA205" s="301"/>
      <c r="AB205" s="291"/>
      <c r="AC205" s="114"/>
      <c r="AD205" s="114"/>
      <c r="AE205" s="115"/>
      <c r="AF205" s="115"/>
      <c r="AG205" s="115"/>
      <c r="AH205" s="115"/>
      <c r="AI205" s="115"/>
      <c r="AJ205" s="115"/>
    </row>
    <row r="206" spans="1:36" s="112" customFormat="1" ht="25.5" customHeight="1">
      <c r="A206" s="314"/>
      <c r="B206" s="498"/>
      <c r="C206" s="316"/>
      <c r="D206" s="317"/>
      <c r="E206" s="168" t="s">
        <v>770</v>
      </c>
      <c r="F206" s="132">
        <v>53.73</v>
      </c>
      <c r="G206" s="199">
        <f>ROUNDUP(AVERAGE(F205:F207),2)</f>
        <v>53.73</v>
      </c>
      <c r="H206" s="134">
        <f t="shared" si="19"/>
        <v>0</v>
      </c>
      <c r="I206" s="135">
        <f t="shared" si="17"/>
        <v>0</v>
      </c>
      <c r="J206" s="135">
        <f>SMALL(I205:I207,2)</f>
        <v>0</v>
      </c>
      <c r="K206" s="201">
        <f>IF(J206=I205,F205,IF(J206=I206,F206,IF(J206=I207,F207)))</f>
        <v>53.73</v>
      </c>
      <c r="L206" s="201">
        <f t="shared" si="16"/>
        <v>53.73</v>
      </c>
      <c r="M206" s="201">
        <f t="shared" si="18"/>
        <v>53.73</v>
      </c>
      <c r="N206" s="318"/>
      <c r="O206" s="298"/>
      <c r="P206" s="298"/>
      <c r="Q206" s="298"/>
      <c r="R206" s="298"/>
      <c r="S206" s="298"/>
      <c r="T206" s="298"/>
      <c r="U206" s="298"/>
      <c r="V206" s="298"/>
      <c r="W206" s="300"/>
      <c r="X206" s="300"/>
      <c r="Y206" s="301"/>
      <c r="Z206" s="300"/>
      <c r="AA206" s="301"/>
      <c r="AB206" s="292"/>
      <c r="AC206" s="114"/>
      <c r="AD206" s="114"/>
      <c r="AE206" s="115"/>
      <c r="AF206" s="115"/>
      <c r="AG206" s="115"/>
      <c r="AH206" s="115"/>
      <c r="AI206" s="115"/>
      <c r="AJ206" s="115"/>
    </row>
    <row r="207" spans="1:36" s="112" customFormat="1" ht="25.5" customHeight="1" thickBot="1">
      <c r="A207" s="314"/>
      <c r="B207" s="498"/>
      <c r="C207" s="316"/>
      <c r="D207" s="317"/>
      <c r="E207" s="168" t="s">
        <v>770</v>
      </c>
      <c r="F207" s="132">
        <v>53.73</v>
      </c>
      <c r="G207" s="199">
        <f>ROUNDUP(AVERAGE(F205:F207),2)</f>
        <v>53.73</v>
      </c>
      <c r="H207" s="134">
        <f t="shared" si="19"/>
        <v>0</v>
      </c>
      <c r="I207" s="135">
        <f t="shared" si="17"/>
        <v>0</v>
      </c>
      <c r="J207" s="135">
        <f>SMALL(I205:I207,3)</f>
        <v>0</v>
      </c>
      <c r="K207" s="201">
        <f>IF(J207=I205,F205,IF(J207=I206,F206,IF(J207=I207,F207)))</f>
        <v>53.73</v>
      </c>
      <c r="L207" s="201">
        <f t="shared" si="16"/>
        <v>53.73</v>
      </c>
      <c r="M207" s="201">
        <f t="shared" si="18"/>
        <v>53.73</v>
      </c>
      <c r="N207" s="318"/>
      <c r="O207" s="298"/>
      <c r="P207" s="298"/>
      <c r="Q207" s="298"/>
      <c r="R207" s="298"/>
      <c r="S207" s="298"/>
      <c r="T207" s="298"/>
      <c r="U207" s="298"/>
      <c r="V207" s="298"/>
      <c r="W207" s="300"/>
      <c r="X207" s="300"/>
      <c r="Y207" s="301"/>
      <c r="Z207" s="300"/>
      <c r="AA207" s="301"/>
      <c r="AB207" s="292"/>
      <c r="AC207" s="114"/>
      <c r="AD207" s="114"/>
      <c r="AE207" s="115"/>
      <c r="AF207" s="115"/>
      <c r="AG207" s="115"/>
      <c r="AH207" s="115"/>
      <c r="AI207" s="115"/>
      <c r="AJ207" s="115"/>
    </row>
    <row r="208" spans="1:36" s="120" customFormat="1" ht="25.5" customHeight="1">
      <c r="A208" s="319">
        <v>54</v>
      </c>
      <c r="B208" s="516" t="s">
        <v>303</v>
      </c>
      <c r="C208" s="310" t="s">
        <v>2</v>
      </c>
      <c r="D208" s="310">
        <v>3</v>
      </c>
      <c r="E208" s="167" t="s">
        <v>771</v>
      </c>
      <c r="F208" s="204">
        <v>31.84</v>
      </c>
      <c r="G208" s="208">
        <f>ROUNDUP(AVERAGE(F208:F210),2)</f>
        <v>31.84</v>
      </c>
      <c r="H208" s="116">
        <f t="shared" si="19"/>
        <v>0</v>
      </c>
      <c r="I208" s="136">
        <f t="shared" si="17"/>
        <v>0</v>
      </c>
      <c r="J208" s="136">
        <f>SMALL(I208:I210,1)</f>
        <v>0</v>
      </c>
      <c r="K208" s="206">
        <f>IF(J208=I208,F208,IF(J208=I209,F209,IF(J208=I210,F210)))</f>
        <v>31.84</v>
      </c>
      <c r="L208" s="206">
        <f t="shared" si="16"/>
        <v>31.84</v>
      </c>
      <c r="M208" s="206">
        <f t="shared" si="18"/>
        <v>31.84</v>
      </c>
      <c r="N208" s="312">
        <f>COUNTIF(L208:L210,"FORA")</f>
        <v>0</v>
      </c>
      <c r="O208" s="293">
        <f>IF(N208=0,AVERAGE(K208:K210),"")</f>
        <v>31.84</v>
      </c>
      <c r="P208" s="293" t="str">
        <f>IF(N208=1,AVERAGE(M208:M209),"")</f>
        <v/>
      </c>
      <c r="Q208" s="293" t="str">
        <f>IF(N208=2,(SUM(M208,K209))/2,"")</f>
        <v/>
      </c>
      <c r="R208" s="293" t="str">
        <f>IF(N208=3,AVERAGE(K208:K209),"")</f>
        <v/>
      </c>
      <c r="S208" s="293">
        <f>IF(N208=0,MEDIAN(M208:M210),"")</f>
        <v>31.84</v>
      </c>
      <c r="T208" s="293" t="str">
        <f>IF(N208=1,MEDIAN(M208:M209),"")</f>
        <v/>
      </c>
      <c r="U208" s="293" t="str">
        <f>IF(N208=2,MEDIAN((SUM(M208,K209))/2),"")</f>
        <v/>
      </c>
      <c r="V208" s="293" t="str">
        <f>IF(N208=3,MEDIAN(K208:K209),"")</f>
        <v/>
      </c>
      <c r="W208" s="295">
        <f>SUM(O208:R210)</f>
        <v>31.84</v>
      </c>
      <c r="X208" s="295">
        <f>SUM(S208:V210)</f>
        <v>31.84</v>
      </c>
      <c r="Y208" s="303">
        <f>STDEV(F208:F210)</f>
        <v>0</v>
      </c>
      <c r="Z208" s="295">
        <f>Y208/W208</f>
        <v>0</v>
      </c>
      <c r="AA208" s="303"/>
      <c r="AB208" s="291"/>
      <c r="AC208" s="114"/>
      <c r="AD208" s="114"/>
      <c r="AE208" s="118"/>
      <c r="AF208" s="114"/>
      <c r="AG208" s="118"/>
      <c r="AH208" s="119"/>
    </row>
    <row r="209" spans="1:36" s="120" customFormat="1" ht="25.5" customHeight="1">
      <c r="A209" s="319"/>
      <c r="B209" s="517"/>
      <c r="C209" s="310"/>
      <c r="D209" s="310"/>
      <c r="E209" s="167" t="s">
        <v>771</v>
      </c>
      <c r="F209" s="204">
        <v>31.84</v>
      </c>
      <c r="G209" s="204">
        <f>ROUNDUP(AVERAGE(F208:F210),2)</f>
        <v>31.84</v>
      </c>
      <c r="H209" s="116">
        <f t="shared" si="19"/>
        <v>0</v>
      </c>
      <c r="I209" s="136">
        <f t="shared" si="17"/>
        <v>0</v>
      </c>
      <c r="J209" s="136">
        <f>SMALL(I208:I210,2)</f>
        <v>0</v>
      </c>
      <c r="K209" s="206">
        <f>IF(J209=I208,F208,IF(J209=I209,F209,IF(J209=I210,F210)))</f>
        <v>31.84</v>
      </c>
      <c r="L209" s="206">
        <f t="shared" si="16"/>
        <v>31.84</v>
      </c>
      <c r="M209" s="206">
        <f t="shared" si="18"/>
        <v>31.84</v>
      </c>
      <c r="N209" s="312"/>
      <c r="O209" s="293"/>
      <c r="P209" s="293"/>
      <c r="Q209" s="293"/>
      <c r="R209" s="293"/>
      <c r="S209" s="293"/>
      <c r="T209" s="293"/>
      <c r="U209" s="293"/>
      <c r="V209" s="293"/>
      <c r="W209" s="296"/>
      <c r="X209" s="296"/>
      <c r="Y209" s="303"/>
      <c r="Z209" s="296"/>
      <c r="AA209" s="303"/>
      <c r="AB209" s="292"/>
      <c r="AC209" s="114"/>
      <c r="AD209" s="114"/>
      <c r="AE209" s="118"/>
      <c r="AF209" s="114"/>
      <c r="AG209" s="118"/>
      <c r="AH209" s="119"/>
    </row>
    <row r="210" spans="1:36" s="120" customFormat="1" ht="25.5" customHeight="1" thickBot="1">
      <c r="A210" s="319"/>
      <c r="B210" s="517"/>
      <c r="C210" s="310"/>
      <c r="D210" s="310"/>
      <c r="E210" s="167" t="s">
        <v>771</v>
      </c>
      <c r="F210" s="204">
        <v>31.84</v>
      </c>
      <c r="G210" s="204">
        <f>ROUNDUP(AVERAGE(F208:F210),2)</f>
        <v>31.84</v>
      </c>
      <c r="H210" s="116">
        <f t="shared" si="19"/>
        <v>0</v>
      </c>
      <c r="I210" s="136">
        <f t="shared" si="17"/>
        <v>0</v>
      </c>
      <c r="J210" s="136">
        <f>SMALL(I208:I210,3)</f>
        <v>0</v>
      </c>
      <c r="K210" s="206">
        <f>IF(J210=I208,F208,IF(J210=I209,F209,IF(J210=I210,F210)))</f>
        <v>31.84</v>
      </c>
      <c r="L210" s="206">
        <f t="shared" si="16"/>
        <v>31.84</v>
      </c>
      <c r="M210" s="206">
        <f t="shared" si="18"/>
        <v>31.84</v>
      </c>
      <c r="N210" s="312"/>
      <c r="O210" s="293"/>
      <c r="P210" s="293"/>
      <c r="Q210" s="293"/>
      <c r="R210" s="293"/>
      <c r="S210" s="293"/>
      <c r="T210" s="293"/>
      <c r="U210" s="293"/>
      <c r="V210" s="293"/>
      <c r="W210" s="296"/>
      <c r="X210" s="296"/>
      <c r="Y210" s="303"/>
      <c r="Z210" s="296"/>
      <c r="AA210" s="303"/>
      <c r="AB210" s="292"/>
      <c r="AC210" s="114"/>
      <c r="AD210" s="114"/>
      <c r="AE210" s="118"/>
      <c r="AF210" s="114"/>
      <c r="AG210" s="118"/>
      <c r="AH210" s="119"/>
    </row>
    <row r="211" spans="1:36" s="112" customFormat="1" ht="25.5" customHeight="1">
      <c r="A211" s="314">
        <v>55</v>
      </c>
      <c r="B211" s="498" t="s">
        <v>304</v>
      </c>
      <c r="C211" s="322" t="s">
        <v>2</v>
      </c>
      <c r="D211" s="317">
        <v>3</v>
      </c>
      <c r="E211" s="168" t="s">
        <v>772</v>
      </c>
      <c r="F211" s="132">
        <v>34.85</v>
      </c>
      <c r="G211" s="203">
        <f>ROUNDUP(AVERAGE(F211:F213),2)</f>
        <v>34.85</v>
      </c>
      <c r="H211" s="134">
        <f t="shared" si="19"/>
        <v>0</v>
      </c>
      <c r="I211" s="199">
        <f t="shared" si="17"/>
        <v>0</v>
      </c>
      <c r="J211" s="135">
        <f>SMALL(I211:I213,1)</f>
        <v>0</v>
      </c>
      <c r="K211" s="201">
        <f>IF(J211=I211,F211,IF(J211=I212,F212,IF(J211=I213,F213)))</f>
        <v>34.85</v>
      </c>
      <c r="L211" s="201">
        <f t="shared" si="16"/>
        <v>34.85</v>
      </c>
      <c r="M211" s="201">
        <f t="shared" si="18"/>
        <v>34.85</v>
      </c>
      <c r="N211" s="318">
        <f>COUNTIF(L211:L213,"FORA")</f>
        <v>0</v>
      </c>
      <c r="O211" s="298">
        <f>IF(N211=0,AVERAGE(K211:K213),"")</f>
        <v>34.85</v>
      </c>
      <c r="P211" s="298" t="str">
        <f>IF(N211=1,AVERAGE(M211:M212),"")</f>
        <v/>
      </c>
      <c r="Q211" s="298" t="str">
        <f>IF(N211=2,(SUM(M211,K212))/2,"")</f>
        <v/>
      </c>
      <c r="R211" s="298" t="str">
        <f>IF(N211=3,AVERAGE(K211:K212),"")</f>
        <v/>
      </c>
      <c r="S211" s="298">
        <f>IF(N211=0,MEDIAN(M211:M213),"")</f>
        <v>34.85</v>
      </c>
      <c r="T211" s="298" t="str">
        <f>IF(N211=1,MEDIAN(M211:M212),"")</f>
        <v/>
      </c>
      <c r="U211" s="298" t="str">
        <f>IF(N211=2,MEDIAN((SUM(M211,K212))/2),"")</f>
        <v/>
      </c>
      <c r="V211" s="298" t="str">
        <f>IF(N211=3,MEDIAN(K211:K212),"")</f>
        <v/>
      </c>
      <c r="W211" s="299">
        <f>SUM(O211:R213)</f>
        <v>34.85</v>
      </c>
      <c r="X211" s="299">
        <f>SUM(S211:V213)</f>
        <v>34.85</v>
      </c>
      <c r="Y211" s="301">
        <f>STDEV(F211:F213)</f>
        <v>0</v>
      </c>
      <c r="Z211" s="299">
        <f>Y211/W211</f>
        <v>0</v>
      </c>
      <c r="AA211" s="301"/>
      <c r="AB211" s="291"/>
      <c r="AC211" s="114"/>
      <c r="AD211" s="114"/>
      <c r="AE211" s="115"/>
      <c r="AF211" s="115"/>
      <c r="AG211" s="115"/>
      <c r="AH211" s="115"/>
      <c r="AI211" s="115"/>
      <c r="AJ211" s="115"/>
    </row>
    <row r="212" spans="1:36" s="112" customFormat="1" ht="25.5" customHeight="1">
      <c r="A212" s="314"/>
      <c r="B212" s="498"/>
      <c r="C212" s="323"/>
      <c r="D212" s="317"/>
      <c r="E212" s="168" t="s">
        <v>772</v>
      </c>
      <c r="F212" s="132">
        <v>34.85</v>
      </c>
      <c r="G212" s="199">
        <f>ROUNDUP(AVERAGE(F211:F213),2)</f>
        <v>34.85</v>
      </c>
      <c r="H212" s="134">
        <f t="shared" si="19"/>
        <v>0</v>
      </c>
      <c r="I212" s="135">
        <f t="shared" si="17"/>
        <v>0</v>
      </c>
      <c r="J212" s="135">
        <f>SMALL(I211:I213,2)</f>
        <v>0</v>
      </c>
      <c r="K212" s="201">
        <f>IF(J212=I211,F211,IF(J212=I212,F212,IF(J212=I213,F213)))</f>
        <v>34.85</v>
      </c>
      <c r="L212" s="201">
        <f t="shared" si="16"/>
        <v>34.85</v>
      </c>
      <c r="M212" s="201">
        <f t="shared" si="18"/>
        <v>34.85</v>
      </c>
      <c r="N212" s="318"/>
      <c r="O212" s="298"/>
      <c r="P212" s="298"/>
      <c r="Q212" s="298"/>
      <c r="R212" s="298"/>
      <c r="S212" s="298"/>
      <c r="T212" s="298"/>
      <c r="U212" s="298"/>
      <c r="V212" s="298"/>
      <c r="W212" s="300"/>
      <c r="X212" s="300"/>
      <c r="Y212" s="301"/>
      <c r="Z212" s="300"/>
      <c r="AA212" s="301"/>
      <c r="AB212" s="292"/>
      <c r="AC212" s="114"/>
      <c r="AD212" s="114"/>
      <c r="AE212" s="115"/>
      <c r="AF212" s="115"/>
      <c r="AG212" s="115"/>
      <c r="AH212" s="115"/>
      <c r="AI212" s="115"/>
      <c r="AJ212" s="115"/>
    </row>
    <row r="213" spans="1:36" s="112" customFormat="1" ht="25.5" customHeight="1" thickBot="1">
      <c r="A213" s="314"/>
      <c r="B213" s="498"/>
      <c r="C213" s="324"/>
      <c r="D213" s="317"/>
      <c r="E213" s="168" t="s">
        <v>772</v>
      </c>
      <c r="F213" s="132">
        <v>34.85</v>
      </c>
      <c r="G213" s="199">
        <f>ROUNDUP(AVERAGE(F211:F213),2)</f>
        <v>34.85</v>
      </c>
      <c r="H213" s="134">
        <f t="shared" si="19"/>
        <v>0</v>
      </c>
      <c r="I213" s="135">
        <f t="shared" si="17"/>
        <v>0</v>
      </c>
      <c r="J213" s="135">
        <f>SMALL(I211:I213,3)</f>
        <v>0</v>
      </c>
      <c r="K213" s="201">
        <f>IF(J213=I211,F211,IF(J213=I212,F212,IF(J213=I213,F213)))</f>
        <v>34.85</v>
      </c>
      <c r="L213" s="201">
        <f t="shared" si="16"/>
        <v>34.85</v>
      </c>
      <c r="M213" s="201">
        <f t="shared" si="18"/>
        <v>34.85</v>
      </c>
      <c r="N213" s="318"/>
      <c r="O213" s="298"/>
      <c r="P213" s="298"/>
      <c r="Q213" s="298"/>
      <c r="R213" s="298"/>
      <c r="S213" s="298"/>
      <c r="T213" s="298"/>
      <c r="U213" s="298"/>
      <c r="V213" s="298"/>
      <c r="W213" s="300"/>
      <c r="X213" s="300"/>
      <c r="Y213" s="301"/>
      <c r="Z213" s="300"/>
      <c r="AA213" s="301"/>
      <c r="AB213" s="292"/>
      <c r="AC213" s="114"/>
      <c r="AD213" s="114"/>
      <c r="AE213" s="115"/>
      <c r="AF213" s="115"/>
      <c r="AG213" s="115"/>
      <c r="AH213" s="115"/>
      <c r="AI213" s="115"/>
      <c r="AJ213" s="115"/>
    </row>
    <row r="214" spans="1:36" s="120" customFormat="1" ht="25.5" customHeight="1">
      <c r="A214" s="319">
        <v>56</v>
      </c>
      <c r="B214" s="516" t="s">
        <v>305</v>
      </c>
      <c r="C214" s="310" t="s">
        <v>2</v>
      </c>
      <c r="D214" s="310">
        <v>9</v>
      </c>
      <c r="E214" s="167" t="s">
        <v>773</v>
      </c>
      <c r="F214" s="204">
        <v>2.7</v>
      </c>
      <c r="G214" s="208">
        <f>ROUNDUP(AVERAGE(F214:F216),2)</f>
        <v>2.7</v>
      </c>
      <c r="H214" s="116">
        <f t="shared" si="19"/>
        <v>0</v>
      </c>
      <c r="I214" s="136">
        <f t="shared" si="17"/>
        <v>0</v>
      </c>
      <c r="J214" s="136">
        <f>SMALL(I214:I216,1)</f>
        <v>0</v>
      </c>
      <c r="K214" s="206">
        <f>IF(J214=I214,F214,IF(J214=I215,F215,IF(J214=I216,F216)))</f>
        <v>2.7</v>
      </c>
      <c r="L214" s="206">
        <f t="shared" si="16"/>
        <v>2.7</v>
      </c>
      <c r="M214" s="206">
        <f t="shared" si="18"/>
        <v>2.7</v>
      </c>
      <c r="N214" s="312">
        <f>COUNTIF(L214:L216,"FORA")</f>
        <v>0</v>
      </c>
      <c r="O214" s="293">
        <f>IF(N214=0,AVERAGE(K214:K216),"")</f>
        <v>2.7000000000000006</v>
      </c>
      <c r="P214" s="293" t="str">
        <f>IF(N214=1,AVERAGE(M214:M215),"")</f>
        <v/>
      </c>
      <c r="Q214" s="293" t="str">
        <f>IF(N214=2,(SUM(M214,K215))/2,"")</f>
        <v/>
      </c>
      <c r="R214" s="293" t="str">
        <f>IF(N214=3,AVERAGE(K214:K215),"")</f>
        <v/>
      </c>
      <c r="S214" s="293">
        <f>IF(N214=0,MEDIAN(M214:M216),"")</f>
        <v>2.7</v>
      </c>
      <c r="T214" s="293" t="str">
        <f>IF(N214=1,MEDIAN(M214:M215),"")</f>
        <v/>
      </c>
      <c r="U214" s="293" t="str">
        <f>IF(N214=2,MEDIAN((SUM(M214,K215))/2),"")</f>
        <v/>
      </c>
      <c r="V214" s="293" t="str">
        <f>IF(N214=3,MEDIAN(K214:K215),"")</f>
        <v/>
      </c>
      <c r="W214" s="295">
        <f>SUM(O214:R216)</f>
        <v>2.7000000000000006</v>
      </c>
      <c r="X214" s="295">
        <f>SUM(S214:V216)</f>
        <v>2.7</v>
      </c>
      <c r="Y214" s="303">
        <f>STDEV(F214:F216)</f>
        <v>5.4389598220420729E-16</v>
      </c>
      <c r="Z214" s="295">
        <f>Y214/W214</f>
        <v>2.0144295637192857E-16</v>
      </c>
      <c r="AA214" s="303"/>
      <c r="AB214" s="291"/>
      <c r="AC214" s="114"/>
      <c r="AD214" s="114"/>
      <c r="AE214" s="118"/>
      <c r="AF214" s="114"/>
      <c r="AG214" s="118"/>
      <c r="AH214" s="119"/>
    </row>
    <row r="215" spans="1:36" s="120" customFormat="1" ht="25.5" customHeight="1">
      <c r="A215" s="319"/>
      <c r="B215" s="517"/>
      <c r="C215" s="310"/>
      <c r="D215" s="310"/>
      <c r="E215" s="167" t="s">
        <v>774</v>
      </c>
      <c r="F215" s="204">
        <v>2.7</v>
      </c>
      <c r="G215" s="204">
        <f>ROUNDUP(AVERAGE(F214:F216),2)</f>
        <v>2.7</v>
      </c>
      <c r="H215" s="116">
        <f t="shared" si="19"/>
        <v>0</v>
      </c>
      <c r="I215" s="136">
        <f t="shared" si="17"/>
        <v>0</v>
      </c>
      <c r="J215" s="136">
        <f>SMALL(I214:I216,2)</f>
        <v>0</v>
      </c>
      <c r="K215" s="206">
        <f>IF(J215=I214,F214,IF(J215=I215,F215,IF(J215=I216,F216)))</f>
        <v>2.7</v>
      </c>
      <c r="L215" s="206">
        <f t="shared" si="16"/>
        <v>2.7</v>
      </c>
      <c r="M215" s="206">
        <f t="shared" si="18"/>
        <v>2.7</v>
      </c>
      <c r="N215" s="312"/>
      <c r="O215" s="293"/>
      <c r="P215" s="293"/>
      <c r="Q215" s="293"/>
      <c r="R215" s="293"/>
      <c r="S215" s="293"/>
      <c r="T215" s="293"/>
      <c r="U215" s="293"/>
      <c r="V215" s="293"/>
      <c r="W215" s="296"/>
      <c r="X215" s="296"/>
      <c r="Y215" s="303"/>
      <c r="Z215" s="296"/>
      <c r="AA215" s="303"/>
      <c r="AB215" s="292"/>
      <c r="AC215" s="114"/>
      <c r="AD215" s="114"/>
      <c r="AE215" s="118"/>
      <c r="AF215" s="114"/>
      <c r="AG215" s="118"/>
      <c r="AH215" s="119"/>
    </row>
    <row r="216" spans="1:36" s="120" customFormat="1" ht="25.5" customHeight="1" thickBot="1">
      <c r="A216" s="319"/>
      <c r="B216" s="517"/>
      <c r="C216" s="310"/>
      <c r="D216" s="310"/>
      <c r="E216" s="167" t="s">
        <v>773</v>
      </c>
      <c r="F216" s="204">
        <v>2.7</v>
      </c>
      <c r="G216" s="204">
        <f>ROUNDUP(AVERAGE(F214:F216),2)</f>
        <v>2.7</v>
      </c>
      <c r="H216" s="116">
        <f t="shared" si="19"/>
        <v>0</v>
      </c>
      <c r="I216" s="136">
        <f t="shared" si="17"/>
        <v>0</v>
      </c>
      <c r="J216" s="136">
        <f>SMALL(I214:I216,3)</f>
        <v>0</v>
      </c>
      <c r="K216" s="206">
        <f>IF(J216=I214,F214,IF(J216=I215,F215,IF(J216=I216,F216)))</f>
        <v>2.7</v>
      </c>
      <c r="L216" s="206">
        <f t="shared" si="16"/>
        <v>2.7</v>
      </c>
      <c r="M216" s="206">
        <f t="shared" si="18"/>
        <v>2.7</v>
      </c>
      <c r="N216" s="312"/>
      <c r="O216" s="293"/>
      <c r="P216" s="293"/>
      <c r="Q216" s="293"/>
      <c r="R216" s="293"/>
      <c r="S216" s="293"/>
      <c r="T216" s="293"/>
      <c r="U216" s="293"/>
      <c r="V216" s="293"/>
      <c r="W216" s="296"/>
      <c r="X216" s="296"/>
      <c r="Y216" s="303"/>
      <c r="Z216" s="296"/>
      <c r="AA216" s="303"/>
      <c r="AB216" s="292"/>
      <c r="AC216" s="114"/>
      <c r="AD216" s="114"/>
      <c r="AE216" s="118"/>
      <c r="AF216" s="114"/>
      <c r="AG216" s="118"/>
      <c r="AH216" s="119"/>
    </row>
    <row r="217" spans="1:36" s="112" customFormat="1" ht="25.5" customHeight="1">
      <c r="A217" s="314">
        <v>57</v>
      </c>
      <c r="B217" s="498" t="s">
        <v>306</v>
      </c>
      <c r="C217" s="316" t="s">
        <v>2</v>
      </c>
      <c r="D217" s="317">
        <v>9</v>
      </c>
      <c r="E217" s="168" t="s">
        <v>775</v>
      </c>
      <c r="F217" s="132">
        <v>4.34</v>
      </c>
      <c r="G217" s="203">
        <f>ROUNDUP(AVERAGE(F217:F219),2)</f>
        <v>4.34</v>
      </c>
      <c r="H217" s="134">
        <f t="shared" si="19"/>
        <v>0</v>
      </c>
      <c r="I217" s="199">
        <f t="shared" si="17"/>
        <v>0</v>
      </c>
      <c r="J217" s="135">
        <f>SMALL(I217:I219,1)</f>
        <v>0</v>
      </c>
      <c r="K217" s="201">
        <f>IF(J217=I217,F217,IF(J217=I218,F218,IF(J217=I219,F219)))</f>
        <v>4.34</v>
      </c>
      <c r="L217" s="201">
        <f t="shared" si="16"/>
        <v>4.34</v>
      </c>
      <c r="M217" s="201">
        <f t="shared" si="18"/>
        <v>4.34</v>
      </c>
      <c r="N217" s="318">
        <f>COUNTIF(L217:L219,"FORA")</f>
        <v>0</v>
      </c>
      <c r="O217" s="298">
        <f>IF(N217=0,AVERAGE(K217:K219),"")</f>
        <v>4.34</v>
      </c>
      <c r="P217" s="298" t="str">
        <f>IF(N217=1,AVERAGE(M217:M218),"")</f>
        <v/>
      </c>
      <c r="Q217" s="298" t="str">
        <f>IF(N217=2,(SUM(M217,K218))/2,"")</f>
        <v/>
      </c>
      <c r="R217" s="298" t="str">
        <f>IF(N217=3,AVERAGE(K217:K218),"")</f>
        <v/>
      </c>
      <c r="S217" s="298">
        <f>IF(N217=0,MEDIAN(M217:M219),"")</f>
        <v>4.34</v>
      </c>
      <c r="T217" s="298" t="str">
        <f>IF(N217=1,MEDIAN(M217:M218),"")</f>
        <v/>
      </c>
      <c r="U217" s="298" t="str">
        <f>IF(N217=2,MEDIAN((SUM(M217,K218))/2),"")</f>
        <v/>
      </c>
      <c r="V217" s="298" t="str">
        <f>IF(N217=3,MEDIAN(K217:K218),"")</f>
        <v/>
      </c>
      <c r="W217" s="299">
        <f>SUM(O217:R219)</f>
        <v>4.34</v>
      </c>
      <c r="X217" s="299">
        <f>SUM(S217:V219)</f>
        <v>4.34</v>
      </c>
      <c r="Y217" s="301">
        <f>STDEV(F217:F219)</f>
        <v>0</v>
      </c>
      <c r="Z217" s="299">
        <f>Y217/W217</f>
        <v>0</v>
      </c>
      <c r="AA217" s="301"/>
      <c r="AB217" s="291"/>
      <c r="AC217" s="114"/>
      <c r="AD217" s="114"/>
      <c r="AE217" s="115"/>
      <c r="AF217" s="115"/>
      <c r="AG217" s="115"/>
      <c r="AH217" s="115"/>
      <c r="AI217" s="115"/>
      <c r="AJ217" s="115"/>
    </row>
    <row r="218" spans="1:36" s="112" customFormat="1" ht="25.5" customHeight="1">
      <c r="A218" s="314"/>
      <c r="B218" s="498"/>
      <c r="C218" s="316"/>
      <c r="D218" s="317"/>
      <c r="E218" s="168" t="s">
        <v>775</v>
      </c>
      <c r="F218" s="132">
        <v>4.34</v>
      </c>
      <c r="G218" s="199">
        <f>ROUNDUP(AVERAGE(F217:F219),2)</f>
        <v>4.34</v>
      </c>
      <c r="H218" s="134">
        <f t="shared" si="19"/>
        <v>0</v>
      </c>
      <c r="I218" s="135">
        <f t="shared" si="17"/>
        <v>0</v>
      </c>
      <c r="J218" s="135">
        <f>SMALL(I217:I219,2)</f>
        <v>0</v>
      </c>
      <c r="K218" s="201">
        <f>IF(J218=I217,F217,IF(J218=I218,F218,IF(J218=I219,F219)))</f>
        <v>4.34</v>
      </c>
      <c r="L218" s="201">
        <f t="shared" si="16"/>
        <v>4.34</v>
      </c>
      <c r="M218" s="201">
        <f t="shared" si="18"/>
        <v>4.34</v>
      </c>
      <c r="N218" s="318"/>
      <c r="O218" s="298"/>
      <c r="P218" s="298"/>
      <c r="Q218" s="298"/>
      <c r="R218" s="298"/>
      <c r="S218" s="298"/>
      <c r="T218" s="298"/>
      <c r="U218" s="298"/>
      <c r="V218" s="298"/>
      <c r="W218" s="300"/>
      <c r="X218" s="300"/>
      <c r="Y218" s="301"/>
      <c r="Z218" s="300"/>
      <c r="AA218" s="301"/>
      <c r="AB218" s="292"/>
      <c r="AC218" s="114"/>
      <c r="AD218" s="114"/>
      <c r="AE218" s="115"/>
      <c r="AF218" s="115"/>
      <c r="AG218" s="115"/>
      <c r="AH218" s="115"/>
      <c r="AI218" s="115"/>
      <c r="AJ218" s="115"/>
    </row>
    <row r="219" spans="1:36" s="112" customFormat="1" ht="25.5" customHeight="1" thickBot="1">
      <c r="A219" s="314"/>
      <c r="B219" s="498"/>
      <c r="C219" s="316"/>
      <c r="D219" s="317"/>
      <c r="E219" s="168" t="s">
        <v>775</v>
      </c>
      <c r="F219" s="132">
        <v>4.34</v>
      </c>
      <c r="G219" s="199">
        <f>ROUNDUP(AVERAGE(F217:F219),2)</f>
        <v>4.34</v>
      </c>
      <c r="H219" s="134">
        <f t="shared" si="19"/>
        <v>0</v>
      </c>
      <c r="I219" s="135">
        <f t="shared" si="17"/>
        <v>0</v>
      </c>
      <c r="J219" s="135">
        <f>SMALL(I217:I219,3)</f>
        <v>0</v>
      </c>
      <c r="K219" s="201">
        <f>IF(J219=I217,F217,IF(J219=I218,F218,IF(J219=I219,F219)))</f>
        <v>4.34</v>
      </c>
      <c r="L219" s="201">
        <f t="shared" si="16"/>
        <v>4.34</v>
      </c>
      <c r="M219" s="201">
        <f t="shared" si="18"/>
        <v>4.34</v>
      </c>
      <c r="N219" s="318"/>
      <c r="O219" s="298"/>
      <c r="P219" s="298"/>
      <c r="Q219" s="298"/>
      <c r="R219" s="298"/>
      <c r="S219" s="298"/>
      <c r="T219" s="298"/>
      <c r="U219" s="298"/>
      <c r="V219" s="298"/>
      <c r="W219" s="300"/>
      <c r="X219" s="300"/>
      <c r="Y219" s="301"/>
      <c r="Z219" s="300"/>
      <c r="AA219" s="301"/>
      <c r="AB219" s="292"/>
      <c r="AC219" s="114"/>
      <c r="AD219" s="114"/>
      <c r="AE219" s="115"/>
      <c r="AF219" s="115"/>
      <c r="AG219" s="115"/>
      <c r="AH219" s="115"/>
      <c r="AI219" s="115"/>
      <c r="AJ219" s="115"/>
    </row>
    <row r="220" spans="1:36" s="120" customFormat="1" ht="25.5" customHeight="1">
      <c r="A220" s="319">
        <v>58</v>
      </c>
      <c r="B220" s="516" t="s">
        <v>307</v>
      </c>
      <c r="C220" s="310" t="s">
        <v>2</v>
      </c>
      <c r="D220" s="310">
        <v>6</v>
      </c>
      <c r="E220" s="167" t="s">
        <v>776</v>
      </c>
      <c r="F220" s="204">
        <v>26.72</v>
      </c>
      <c r="G220" s="208">
        <f>ROUNDUP(AVERAGE(F220:F222),2)</f>
        <v>26.72</v>
      </c>
      <c r="H220" s="116">
        <f t="shared" si="19"/>
        <v>0</v>
      </c>
      <c r="I220" s="136">
        <f t="shared" si="17"/>
        <v>0</v>
      </c>
      <c r="J220" s="136">
        <f>SMALL(I220:I222,1)</f>
        <v>0</v>
      </c>
      <c r="K220" s="206">
        <f>IF(J220=I220,F220,IF(J220=I221,F221,IF(J220=I222,F222)))</f>
        <v>26.72</v>
      </c>
      <c r="L220" s="206">
        <f t="shared" si="16"/>
        <v>26.72</v>
      </c>
      <c r="M220" s="206">
        <f t="shared" si="18"/>
        <v>26.72</v>
      </c>
      <c r="N220" s="312">
        <f>COUNTIF(L220:L222,"FORA")</f>
        <v>0</v>
      </c>
      <c r="O220" s="293">
        <f>IF(N220=0,AVERAGE(K220:K222),"")</f>
        <v>26.72</v>
      </c>
      <c r="P220" s="293" t="str">
        <f>IF(N220=1,AVERAGE(M220:M221),"")</f>
        <v/>
      </c>
      <c r="Q220" s="293" t="str">
        <f>IF(N220=2,(SUM(M220,K221))/2,"")</f>
        <v/>
      </c>
      <c r="R220" s="293" t="str">
        <f>IF(N220=3,AVERAGE(K220:K221),"")</f>
        <v/>
      </c>
      <c r="S220" s="293">
        <f>IF(N220=0,MEDIAN(M220:M222),"")</f>
        <v>26.72</v>
      </c>
      <c r="T220" s="293" t="str">
        <f>IF(N220=1,MEDIAN(M220:M221),"")</f>
        <v/>
      </c>
      <c r="U220" s="293" t="str">
        <f>IF(N220=2,MEDIAN((SUM(M220,K221))/2),"")</f>
        <v/>
      </c>
      <c r="V220" s="293" t="str">
        <f>IF(N220=3,MEDIAN(K220:K221),"")</f>
        <v/>
      </c>
      <c r="W220" s="295">
        <f>SUM(O220:R222)</f>
        <v>26.72</v>
      </c>
      <c r="X220" s="295">
        <f>SUM(S220:V222)</f>
        <v>26.72</v>
      </c>
      <c r="Y220" s="303">
        <f>STDEV(F220:F222)</f>
        <v>0</v>
      </c>
      <c r="Z220" s="295">
        <f>Y220/W220</f>
        <v>0</v>
      </c>
      <c r="AA220" s="303"/>
      <c r="AB220" s="291"/>
      <c r="AC220" s="114"/>
      <c r="AD220" s="114"/>
      <c r="AE220" s="118"/>
      <c r="AF220" s="114"/>
      <c r="AG220" s="118"/>
      <c r="AH220" s="119"/>
    </row>
    <row r="221" spans="1:36" s="120" customFormat="1" ht="25.5" customHeight="1">
      <c r="A221" s="319"/>
      <c r="B221" s="517"/>
      <c r="C221" s="310"/>
      <c r="D221" s="310"/>
      <c r="E221" s="167" t="s">
        <v>776</v>
      </c>
      <c r="F221" s="204">
        <v>26.72</v>
      </c>
      <c r="G221" s="204">
        <f>ROUNDUP(AVERAGE(F220:F222),2)</f>
        <v>26.72</v>
      </c>
      <c r="H221" s="116">
        <f t="shared" si="19"/>
        <v>0</v>
      </c>
      <c r="I221" s="136">
        <f t="shared" si="17"/>
        <v>0</v>
      </c>
      <c r="J221" s="136">
        <f>SMALL(I220:I222,2)</f>
        <v>0</v>
      </c>
      <c r="K221" s="206">
        <f>IF(J221=I220,F220,IF(J221=I221,F221,IF(J221=I222,F222)))</f>
        <v>26.72</v>
      </c>
      <c r="L221" s="206">
        <f t="shared" si="16"/>
        <v>26.72</v>
      </c>
      <c r="M221" s="206">
        <f t="shared" si="18"/>
        <v>26.72</v>
      </c>
      <c r="N221" s="312"/>
      <c r="O221" s="293"/>
      <c r="P221" s="293"/>
      <c r="Q221" s="293"/>
      <c r="R221" s="293"/>
      <c r="S221" s="293"/>
      <c r="T221" s="293"/>
      <c r="U221" s="293"/>
      <c r="V221" s="293"/>
      <c r="W221" s="296"/>
      <c r="X221" s="296"/>
      <c r="Y221" s="303"/>
      <c r="Z221" s="296"/>
      <c r="AA221" s="303"/>
      <c r="AB221" s="292"/>
      <c r="AC221" s="114"/>
      <c r="AD221" s="114"/>
      <c r="AE221" s="118"/>
      <c r="AF221" s="114"/>
      <c r="AG221" s="118"/>
      <c r="AH221" s="119"/>
    </row>
    <row r="222" spans="1:36" s="120" customFormat="1" ht="25.5" customHeight="1" thickBot="1">
      <c r="A222" s="319"/>
      <c r="B222" s="517"/>
      <c r="C222" s="310"/>
      <c r="D222" s="310"/>
      <c r="E222" s="167" t="s">
        <v>776</v>
      </c>
      <c r="F222" s="204">
        <v>26.72</v>
      </c>
      <c r="G222" s="204">
        <f>ROUNDUP(AVERAGE(F220:F222),2)</f>
        <v>26.72</v>
      </c>
      <c r="H222" s="116">
        <f t="shared" si="19"/>
        <v>0</v>
      </c>
      <c r="I222" s="136">
        <f t="shared" si="17"/>
        <v>0</v>
      </c>
      <c r="J222" s="136">
        <f>SMALL(I220:I222,3)</f>
        <v>0</v>
      </c>
      <c r="K222" s="206">
        <f>IF(J222=I220,F220,IF(J222=I221,F221,IF(J222=I222,F222)))</f>
        <v>26.72</v>
      </c>
      <c r="L222" s="206">
        <f t="shared" si="16"/>
        <v>26.72</v>
      </c>
      <c r="M222" s="206">
        <f t="shared" si="18"/>
        <v>26.72</v>
      </c>
      <c r="N222" s="312"/>
      <c r="O222" s="293"/>
      <c r="P222" s="293"/>
      <c r="Q222" s="293"/>
      <c r="R222" s="293"/>
      <c r="S222" s="293"/>
      <c r="T222" s="293"/>
      <c r="U222" s="293"/>
      <c r="V222" s="293"/>
      <c r="W222" s="296"/>
      <c r="X222" s="296"/>
      <c r="Y222" s="303"/>
      <c r="Z222" s="296"/>
      <c r="AA222" s="303"/>
      <c r="AB222" s="292"/>
      <c r="AC222" s="114"/>
      <c r="AD222" s="114"/>
      <c r="AE222" s="118"/>
      <c r="AF222" s="114"/>
      <c r="AG222" s="118"/>
      <c r="AH222" s="119"/>
    </row>
    <row r="223" spans="1:36" s="112" customFormat="1" ht="25.5" customHeight="1">
      <c r="A223" s="314">
        <v>59</v>
      </c>
      <c r="B223" s="498" t="s">
        <v>308</v>
      </c>
      <c r="C223" s="316" t="s">
        <v>2</v>
      </c>
      <c r="D223" s="317">
        <v>3</v>
      </c>
      <c r="E223" s="168" t="s">
        <v>777</v>
      </c>
      <c r="F223" s="132">
        <v>18.25</v>
      </c>
      <c r="G223" s="203">
        <f>ROUNDUP(AVERAGE(F223:F225),2)</f>
        <v>18.25</v>
      </c>
      <c r="H223" s="134">
        <f t="shared" si="19"/>
        <v>0</v>
      </c>
      <c r="I223" s="199">
        <f t="shared" si="17"/>
        <v>0</v>
      </c>
      <c r="J223" s="135">
        <f>SMALL(I223:I225,1)</f>
        <v>0</v>
      </c>
      <c r="K223" s="201">
        <f>IF(J223=I223,F223,IF(J223=I224,F224,IF(J223=I225,F225)))</f>
        <v>18.25</v>
      </c>
      <c r="L223" s="201">
        <f t="shared" si="16"/>
        <v>18.25</v>
      </c>
      <c r="M223" s="201">
        <f t="shared" si="18"/>
        <v>18.25</v>
      </c>
      <c r="N223" s="318">
        <f>COUNTIF(L223:L225,"FORA")</f>
        <v>0</v>
      </c>
      <c r="O223" s="298">
        <f>IF(N223=0,AVERAGE(K223:K225),"")</f>
        <v>18.25</v>
      </c>
      <c r="P223" s="298" t="str">
        <f>IF(N223=1,AVERAGE(M223:M224),"")</f>
        <v/>
      </c>
      <c r="Q223" s="298" t="str">
        <f>IF(N223=2,(SUM(M223,K224))/2,"")</f>
        <v/>
      </c>
      <c r="R223" s="298" t="str">
        <f>IF(N223=3,AVERAGE(K223:K224),"")</f>
        <v/>
      </c>
      <c r="S223" s="298">
        <f>IF(N223=0,MEDIAN(M223:M225),"")</f>
        <v>18.25</v>
      </c>
      <c r="T223" s="298" t="str">
        <f>IF(N223=1,MEDIAN(M223:M224),"")</f>
        <v/>
      </c>
      <c r="U223" s="298" t="str">
        <f>IF(N223=2,MEDIAN((SUM(M223,K224))/2),"")</f>
        <v/>
      </c>
      <c r="V223" s="298" t="str">
        <f>IF(N223=3,MEDIAN(K223:K224),"")</f>
        <v/>
      </c>
      <c r="W223" s="299">
        <f>SUM(O223:R225)</f>
        <v>18.25</v>
      </c>
      <c r="X223" s="299">
        <f>SUM(S223:V225)</f>
        <v>18.25</v>
      </c>
      <c r="Y223" s="301">
        <f>STDEV(F223:F225)</f>
        <v>0</v>
      </c>
      <c r="Z223" s="299">
        <f>Y223/W223</f>
        <v>0</v>
      </c>
      <c r="AA223" s="301"/>
      <c r="AB223" s="291"/>
      <c r="AC223" s="114"/>
      <c r="AD223" s="114"/>
      <c r="AE223" s="115"/>
      <c r="AF223" s="115"/>
      <c r="AG223" s="115"/>
      <c r="AH223" s="115"/>
      <c r="AI223" s="115"/>
      <c r="AJ223" s="115"/>
    </row>
    <row r="224" spans="1:36" s="112" customFormat="1" ht="25.5" customHeight="1">
      <c r="A224" s="314"/>
      <c r="B224" s="498"/>
      <c r="C224" s="316"/>
      <c r="D224" s="317"/>
      <c r="E224" s="168" t="s">
        <v>777</v>
      </c>
      <c r="F224" s="132">
        <v>18.25</v>
      </c>
      <c r="G224" s="199">
        <f>ROUNDUP(AVERAGE(F223:F225),2)</f>
        <v>18.25</v>
      </c>
      <c r="H224" s="134">
        <f t="shared" si="19"/>
        <v>0</v>
      </c>
      <c r="I224" s="135">
        <f t="shared" si="17"/>
        <v>0</v>
      </c>
      <c r="J224" s="135">
        <f>SMALL(I223:I225,2)</f>
        <v>0</v>
      </c>
      <c r="K224" s="201">
        <f>IF(J224=I223,F223,IF(J224=I224,F224,IF(J224=I225,F225)))</f>
        <v>18.25</v>
      </c>
      <c r="L224" s="201">
        <f t="shared" si="16"/>
        <v>18.25</v>
      </c>
      <c r="M224" s="201">
        <f t="shared" si="18"/>
        <v>18.25</v>
      </c>
      <c r="N224" s="318"/>
      <c r="O224" s="298"/>
      <c r="P224" s="298"/>
      <c r="Q224" s="298"/>
      <c r="R224" s="298"/>
      <c r="S224" s="298"/>
      <c r="T224" s="298"/>
      <c r="U224" s="298"/>
      <c r="V224" s="298"/>
      <c r="W224" s="300"/>
      <c r="X224" s="300"/>
      <c r="Y224" s="301"/>
      <c r="Z224" s="300"/>
      <c r="AA224" s="301"/>
      <c r="AB224" s="292"/>
      <c r="AC224" s="114"/>
      <c r="AD224" s="114"/>
      <c r="AE224" s="115"/>
      <c r="AF224" s="115"/>
      <c r="AG224" s="115"/>
      <c r="AH224" s="115"/>
      <c r="AI224" s="115"/>
      <c r="AJ224" s="115"/>
    </row>
    <row r="225" spans="1:36" s="112" customFormat="1" ht="25.5" customHeight="1" thickBot="1">
      <c r="A225" s="314"/>
      <c r="B225" s="498"/>
      <c r="C225" s="316"/>
      <c r="D225" s="317"/>
      <c r="E225" s="168" t="s">
        <v>777</v>
      </c>
      <c r="F225" s="132">
        <v>18.25</v>
      </c>
      <c r="G225" s="199">
        <f>ROUNDUP(AVERAGE(F223:F225),2)</f>
        <v>18.25</v>
      </c>
      <c r="H225" s="134">
        <f t="shared" si="19"/>
        <v>0</v>
      </c>
      <c r="I225" s="135">
        <f t="shared" si="17"/>
        <v>0</v>
      </c>
      <c r="J225" s="135">
        <f>SMALL(I223:I225,3)</f>
        <v>0</v>
      </c>
      <c r="K225" s="201">
        <f>IF(J225=I223,F223,IF(J225=I224,F224,IF(J225=I225,F225)))</f>
        <v>18.25</v>
      </c>
      <c r="L225" s="201">
        <f t="shared" si="16"/>
        <v>18.25</v>
      </c>
      <c r="M225" s="201">
        <f t="shared" si="18"/>
        <v>18.25</v>
      </c>
      <c r="N225" s="318"/>
      <c r="O225" s="298"/>
      <c r="P225" s="298"/>
      <c r="Q225" s="298"/>
      <c r="R225" s="298"/>
      <c r="S225" s="298"/>
      <c r="T225" s="298"/>
      <c r="U225" s="298"/>
      <c r="V225" s="298"/>
      <c r="W225" s="300"/>
      <c r="X225" s="300"/>
      <c r="Y225" s="301"/>
      <c r="Z225" s="300"/>
      <c r="AA225" s="301"/>
      <c r="AB225" s="292"/>
      <c r="AC225" s="114"/>
      <c r="AD225" s="114"/>
      <c r="AE225" s="115"/>
      <c r="AF225" s="115"/>
      <c r="AG225" s="115"/>
      <c r="AH225" s="115"/>
      <c r="AI225" s="115"/>
      <c r="AJ225" s="115"/>
    </row>
    <row r="226" spans="1:36" s="120" customFormat="1" ht="25.5" customHeight="1">
      <c r="A226" s="319">
        <v>60</v>
      </c>
      <c r="B226" s="516" t="s">
        <v>309</v>
      </c>
      <c r="C226" s="310" t="s">
        <v>476</v>
      </c>
      <c r="D226" s="310">
        <v>3</v>
      </c>
      <c r="E226" s="167" t="s">
        <v>778</v>
      </c>
      <c r="F226" s="204">
        <v>27.04</v>
      </c>
      <c r="G226" s="208">
        <f>ROUNDUP(AVERAGE(F226:F228),2)</f>
        <v>27.04</v>
      </c>
      <c r="H226" s="116">
        <f t="shared" si="19"/>
        <v>0</v>
      </c>
      <c r="I226" s="136">
        <f t="shared" si="17"/>
        <v>0</v>
      </c>
      <c r="J226" s="136">
        <f>SMALL(I226:I228,1)</f>
        <v>0</v>
      </c>
      <c r="K226" s="206">
        <f>IF(J226=I226,F226,IF(J226=I227,F227,IF(J226=I228,F228)))</f>
        <v>27.04</v>
      </c>
      <c r="L226" s="206">
        <f t="shared" si="16"/>
        <v>27.04</v>
      </c>
      <c r="M226" s="206">
        <f t="shared" si="18"/>
        <v>27.04</v>
      </c>
      <c r="N226" s="312">
        <f>COUNTIF(L226:L228,"FORA")</f>
        <v>0</v>
      </c>
      <c r="O226" s="293">
        <f>IF(N226=0,AVERAGE(K226:K228),"")</f>
        <v>27.040000000000003</v>
      </c>
      <c r="P226" s="293" t="str">
        <f>IF(N226=1,AVERAGE(M226:M227),"")</f>
        <v/>
      </c>
      <c r="Q226" s="293" t="str">
        <f>IF(N226=2,(SUM(M226,K227))/2,"")</f>
        <v/>
      </c>
      <c r="R226" s="293" t="str">
        <f>IF(N226=3,AVERAGE(K226:K227),"")</f>
        <v/>
      </c>
      <c r="S226" s="293">
        <f>IF(N226=0,MEDIAN(M226:M228),"")</f>
        <v>27.04</v>
      </c>
      <c r="T226" s="293" t="str">
        <f>IF(N226=1,MEDIAN(M226:M227),"")</f>
        <v/>
      </c>
      <c r="U226" s="293" t="str">
        <f>IF(N226=2,MEDIAN((SUM(M226,K227))/2),"")</f>
        <v/>
      </c>
      <c r="V226" s="293" t="str">
        <f>IF(N226=3,MEDIAN(K226:K227),"")</f>
        <v/>
      </c>
      <c r="W226" s="295">
        <f>SUM(O226:R228)</f>
        <v>27.040000000000003</v>
      </c>
      <c r="X226" s="295">
        <f>SUM(S226:V228)</f>
        <v>27.04</v>
      </c>
      <c r="Y226" s="303">
        <f>STDEV(F226:F228)</f>
        <v>4.3511678576336583E-15</v>
      </c>
      <c r="Z226" s="295">
        <f>Y226/W226</f>
        <v>1.609159710663335E-16</v>
      </c>
      <c r="AA226" s="303"/>
      <c r="AB226" s="291"/>
      <c r="AC226" s="114"/>
      <c r="AD226" s="114"/>
      <c r="AE226" s="118"/>
      <c r="AF226" s="114"/>
      <c r="AG226" s="118"/>
      <c r="AH226" s="119"/>
    </row>
    <row r="227" spans="1:36" s="120" customFormat="1" ht="25.5" customHeight="1">
      <c r="A227" s="319"/>
      <c r="B227" s="517"/>
      <c r="C227" s="310"/>
      <c r="D227" s="310"/>
      <c r="E227" s="167" t="s">
        <v>778</v>
      </c>
      <c r="F227" s="204">
        <v>27.04</v>
      </c>
      <c r="G227" s="204">
        <f>ROUNDUP(AVERAGE(F226:F228),2)</f>
        <v>27.04</v>
      </c>
      <c r="H227" s="116">
        <f t="shared" si="19"/>
        <v>0</v>
      </c>
      <c r="I227" s="136">
        <f t="shared" si="17"/>
        <v>0</v>
      </c>
      <c r="J227" s="136">
        <f>SMALL(I226:I228,2)</f>
        <v>0</v>
      </c>
      <c r="K227" s="206">
        <f>IF(J227=I226,F226,IF(J227=I227,F227,IF(J227=I228,F228)))</f>
        <v>27.04</v>
      </c>
      <c r="L227" s="206">
        <f t="shared" si="16"/>
        <v>27.04</v>
      </c>
      <c r="M227" s="206">
        <f t="shared" si="18"/>
        <v>27.04</v>
      </c>
      <c r="N227" s="312"/>
      <c r="O227" s="293"/>
      <c r="P227" s="293"/>
      <c r="Q227" s="293"/>
      <c r="R227" s="293"/>
      <c r="S227" s="293"/>
      <c r="T227" s="293"/>
      <c r="U227" s="293"/>
      <c r="V227" s="293"/>
      <c r="W227" s="296"/>
      <c r="X227" s="296"/>
      <c r="Y227" s="303"/>
      <c r="Z227" s="296"/>
      <c r="AA227" s="303"/>
      <c r="AB227" s="292"/>
      <c r="AC227" s="114"/>
      <c r="AD227" s="114"/>
      <c r="AE227" s="118"/>
      <c r="AF227" s="114"/>
      <c r="AG227" s="118"/>
      <c r="AH227" s="119"/>
    </row>
    <row r="228" spans="1:36" s="120" customFormat="1" ht="25.5" customHeight="1" thickBot="1">
      <c r="A228" s="319"/>
      <c r="B228" s="517"/>
      <c r="C228" s="310"/>
      <c r="D228" s="310"/>
      <c r="E228" s="167" t="s">
        <v>778</v>
      </c>
      <c r="F228" s="204">
        <v>27.04</v>
      </c>
      <c r="G228" s="204">
        <f>ROUNDUP(AVERAGE(F226:F228),2)</f>
        <v>27.04</v>
      </c>
      <c r="H228" s="116">
        <f t="shared" si="19"/>
        <v>0</v>
      </c>
      <c r="I228" s="136">
        <f t="shared" si="17"/>
        <v>0</v>
      </c>
      <c r="J228" s="136">
        <f>SMALL(I226:I228,3)</f>
        <v>0</v>
      </c>
      <c r="K228" s="206">
        <f>IF(J228=I226,F226,IF(J228=I227,F227,IF(J228=I228,F228)))</f>
        <v>27.04</v>
      </c>
      <c r="L228" s="206">
        <f t="shared" si="16"/>
        <v>27.04</v>
      </c>
      <c r="M228" s="206">
        <f t="shared" si="18"/>
        <v>27.04</v>
      </c>
      <c r="N228" s="312"/>
      <c r="O228" s="293"/>
      <c r="P228" s="293"/>
      <c r="Q228" s="293"/>
      <c r="R228" s="293"/>
      <c r="S228" s="293"/>
      <c r="T228" s="293"/>
      <c r="U228" s="293"/>
      <c r="V228" s="293"/>
      <c r="W228" s="296"/>
      <c r="X228" s="296"/>
      <c r="Y228" s="303"/>
      <c r="Z228" s="296"/>
      <c r="AA228" s="303"/>
      <c r="AB228" s="292"/>
      <c r="AC228" s="114"/>
      <c r="AD228" s="114"/>
      <c r="AE228" s="118"/>
      <c r="AF228" s="114"/>
      <c r="AG228" s="118"/>
      <c r="AH228" s="119"/>
    </row>
    <row r="229" spans="1:36" s="112" customFormat="1" ht="25.5" customHeight="1">
      <c r="A229" s="314">
        <v>61</v>
      </c>
      <c r="B229" s="498" t="s">
        <v>310</v>
      </c>
      <c r="C229" s="316" t="s">
        <v>476</v>
      </c>
      <c r="D229" s="317">
        <v>3</v>
      </c>
      <c r="E229" s="168" t="s">
        <v>779</v>
      </c>
      <c r="F229" s="132">
        <v>39.4</v>
      </c>
      <c r="G229" s="203">
        <f>ROUNDUP(AVERAGE(F229:F231),2)</f>
        <v>39.4</v>
      </c>
      <c r="H229" s="134">
        <f t="shared" si="19"/>
        <v>0</v>
      </c>
      <c r="I229" s="199">
        <f t="shared" si="17"/>
        <v>0</v>
      </c>
      <c r="J229" s="135">
        <f>SMALL(I229:I231,1)</f>
        <v>0</v>
      </c>
      <c r="K229" s="201">
        <f>IF(J229=I229,F229,IF(J229=I230,F230,IF(J229=I231,F231)))</f>
        <v>39.4</v>
      </c>
      <c r="L229" s="201">
        <f t="shared" si="16"/>
        <v>39.4</v>
      </c>
      <c r="M229" s="201">
        <f t="shared" si="18"/>
        <v>39.4</v>
      </c>
      <c r="N229" s="318">
        <f>COUNTIF(L229:L231,"FORA")</f>
        <v>0</v>
      </c>
      <c r="O229" s="298">
        <f>IF(N229=0,AVERAGE(K229:K231),"")</f>
        <v>39.4</v>
      </c>
      <c r="P229" s="298" t="str">
        <f>IF(N229=1,AVERAGE(M229:M230),"")</f>
        <v/>
      </c>
      <c r="Q229" s="298" t="str">
        <f>IF(N229=2,(SUM(M229,K230))/2,"")</f>
        <v/>
      </c>
      <c r="R229" s="298" t="str">
        <f>IF(N229=3,AVERAGE(K229:K230),"")</f>
        <v/>
      </c>
      <c r="S229" s="298">
        <f>IF(N229=0,MEDIAN(M229:M231),"")</f>
        <v>39.4</v>
      </c>
      <c r="T229" s="298" t="str">
        <f>IF(N229=1,MEDIAN(M229:M230),"")</f>
        <v/>
      </c>
      <c r="U229" s="298" t="str">
        <f>IF(N229=2,MEDIAN((SUM(M229,K230))/2),"")</f>
        <v/>
      </c>
      <c r="V229" s="298" t="str">
        <f>IF(N229=3,MEDIAN(K229:K230),"")</f>
        <v/>
      </c>
      <c r="W229" s="299">
        <f>SUM(O229:R231)</f>
        <v>39.4</v>
      </c>
      <c r="X229" s="299">
        <f>SUM(S229:V231)</f>
        <v>39.4</v>
      </c>
      <c r="Y229" s="301">
        <f>STDEV(F229:F231)</f>
        <v>0</v>
      </c>
      <c r="Z229" s="299">
        <f>Y229/W229</f>
        <v>0</v>
      </c>
      <c r="AA229" s="301"/>
      <c r="AB229" s="291"/>
      <c r="AC229" s="114"/>
      <c r="AD229" s="114"/>
      <c r="AE229" s="115"/>
      <c r="AF229" s="115"/>
      <c r="AG229" s="115"/>
      <c r="AH229" s="115"/>
      <c r="AI229" s="115"/>
      <c r="AJ229" s="115"/>
    </row>
    <row r="230" spans="1:36" s="112" customFormat="1" ht="25.5" customHeight="1">
      <c r="A230" s="314"/>
      <c r="B230" s="498"/>
      <c r="C230" s="316"/>
      <c r="D230" s="317"/>
      <c r="E230" s="168" t="s">
        <v>779</v>
      </c>
      <c r="F230" s="132">
        <v>39.4</v>
      </c>
      <c r="G230" s="199">
        <f>ROUNDUP(AVERAGE(F229:F231),2)</f>
        <v>39.4</v>
      </c>
      <c r="H230" s="134">
        <f t="shared" si="19"/>
        <v>0</v>
      </c>
      <c r="I230" s="135">
        <f t="shared" si="17"/>
        <v>0</v>
      </c>
      <c r="J230" s="135">
        <f>SMALL(I229:I231,2)</f>
        <v>0</v>
      </c>
      <c r="K230" s="201">
        <f>IF(J230=I229,F229,IF(J230=I230,F230,IF(J230=I231,F231)))</f>
        <v>39.4</v>
      </c>
      <c r="L230" s="201">
        <f t="shared" si="16"/>
        <v>39.4</v>
      </c>
      <c r="M230" s="201">
        <f t="shared" si="18"/>
        <v>39.4</v>
      </c>
      <c r="N230" s="318"/>
      <c r="O230" s="298"/>
      <c r="P230" s="298"/>
      <c r="Q230" s="298"/>
      <c r="R230" s="298"/>
      <c r="S230" s="298"/>
      <c r="T230" s="298"/>
      <c r="U230" s="298"/>
      <c r="V230" s="298"/>
      <c r="W230" s="300"/>
      <c r="X230" s="300"/>
      <c r="Y230" s="301"/>
      <c r="Z230" s="300"/>
      <c r="AA230" s="301"/>
      <c r="AB230" s="292"/>
      <c r="AC230" s="114"/>
      <c r="AD230" s="114"/>
      <c r="AE230" s="115"/>
      <c r="AF230" s="115"/>
      <c r="AG230" s="115"/>
      <c r="AH230" s="115"/>
      <c r="AI230" s="115"/>
      <c r="AJ230" s="115"/>
    </row>
    <row r="231" spans="1:36" s="112" customFormat="1" ht="25.5" customHeight="1" thickBot="1">
      <c r="A231" s="314"/>
      <c r="B231" s="498"/>
      <c r="C231" s="316"/>
      <c r="D231" s="317"/>
      <c r="E231" s="168" t="s">
        <v>779</v>
      </c>
      <c r="F231" s="132">
        <v>39.4</v>
      </c>
      <c r="G231" s="199">
        <f>ROUNDUP(AVERAGE(F229:F231),2)</f>
        <v>39.4</v>
      </c>
      <c r="H231" s="134">
        <f t="shared" si="19"/>
        <v>0</v>
      </c>
      <c r="I231" s="135">
        <f t="shared" si="17"/>
        <v>0</v>
      </c>
      <c r="J231" s="135">
        <f>SMALL(I229:I231,3)</f>
        <v>0</v>
      </c>
      <c r="K231" s="201">
        <f>IF(J231=I229,F229,IF(J231=I230,F230,IF(J231=I231,F231)))</f>
        <v>39.4</v>
      </c>
      <c r="L231" s="201">
        <f t="shared" si="16"/>
        <v>39.4</v>
      </c>
      <c r="M231" s="201">
        <f t="shared" si="18"/>
        <v>39.4</v>
      </c>
      <c r="N231" s="318"/>
      <c r="O231" s="298"/>
      <c r="P231" s="298"/>
      <c r="Q231" s="298"/>
      <c r="R231" s="298"/>
      <c r="S231" s="298"/>
      <c r="T231" s="298"/>
      <c r="U231" s="298"/>
      <c r="V231" s="298"/>
      <c r="W231" s="300"/>
      <c r="X231" s="300"/>
      <c r="Y231" s="301"/>
      <c r="Z231" s="300"/>
      <c r="AA231" s="301"/>
      <c r="AB231" s="292"/>
      <c r="AC231" s="114"/>
      <c r="AD231" s="114"/>
      <c r="AE231" s="115"/>
      <c r="AF231" s="115"/>
      <c r="AG231" s="115"/>
      <c r="AH231" s="115"/>
      <c r="AI231" s="115"/>
      <c r="AJ231" s="115"/>
    </row>
    <row r="232" spans="1:36" s="120" customFormat="1" ht="25.5" customHeight="1">
      <c r="A232" s="319">
        <v>62</v>
      </c>
      <c r="B232" s="516" t="s">
        <v>311</v>
      </c>
      <c r="C232" s="310" t="s">
        <v>476</v>
      </c>
      <c r="D232" s="310">
        <v>3</v>
      </c>
      <c r="E232" s="167" t="s">
        <v>780</v>
      </c>
      <c r="F232" s="204">
        <v>59.63</v>
      </c>
      <c r="G232" s="208">
        <f>ROUNDUP(AVERAGE(F232:F234),2)</f>
        <v>59.63</v>
      </c>
      <c r="H232" s="116">
        <f t="shared" si="19"/>
        <v>0</v>
      </c>
      <c r="I232" s="136">
        <f t="shared" si="17"/>
        <v>0</v>
      </c>
      <c r="J232" s="136">
        <f>SMALL(I232:I234,1)</f>
        <v>0</v>
      </c>
      <c r="K232" s="206">
        <f>IF(J232=I232,F232,IF(J232=I233,F233,IF(J232=I234,F234)))</f>
        <v>59.63</v>
      </c>
      <c r="L232" s="206">
        <f t="shared" si="16"/>
        <v>59.63</v>
      </c>
      <c r="M232" s="206">
        <f t="shared" si="18"/>
        <v>59.63</v>
      </c>
      <c r="N232" s="312">
        <f>COUNTIF(L232:L234,"FORA")</f>
        <v>0</v>
      </c>
      <c r="O232" s="293">
        <f>IF(N232=0,AVERAGE(K232:K234),"")</f>
        <v>59.63</v>
      </c>
      <c r="P232" s="293" t="str">
        <f>IF(N232=1,AVERAGE(M232:M233),"")</f>
        <v/>
      </c>
      <c r="Q232" s="293" t="str">
        <f>IF(N232=2,(SUM(M232,K233))/2,"")</f>
        <v/>
      </c>
      <c r="R232" s="293" t="str">
        <f>IF(N232=3,AVERAGE(K232:K233),"")</f>
        <v/>
      </c>
      <c r="S232" s="293">
        <f>IF(N232=0,MEDIAN(M232:M234),"")</f>
        <v>59.63</v>
      </c>
      <c r="T232" s="293" t="str">
        <f>IF(N232=1,MEDIAN(M232:M233),"")</f>
        <v/>
      </c>
      <c r="U232" s="293" t="str">
        <f>IF(N232=2,MEDIAN((SUM(M232,K233))/2),"")</f>
        <v/>
      </c>
      <c r="V232" s="293" t="str">
        <f>IF(N232=3,MEDIAN(K232:K233),"")</f>
        <v/>
      </c>
      <c r="W232" s="295">
        <f>SUM(O232:R234)</f>
        <v>59.63</v>
      </c>
      <c r="X232" s="295">
        <f>SUM(S232:V234)</f>
        <v>59.63</v>
      </c>
      <c r="Y232" s="303">
        <f>STDEV(F232:F234)</f>
        <v>0</v>
      </c>
      <c r="Z232" s="295">
        <f>Y232/W232</f>
        <v>0</v>
      </c>
      <c r="AA232" s="303"/>
      <c r="AB232" s="291"/>
      <c r="AC232" s="114"/>
      <c r="AD232" s="114"/>
      <c r="AE232" s="118"/>
      <c r="AF232" s="114"/>
      <c r="AG232" s="118"/>
      <c r="AH232" s="119"/>
    </row>
    <row r="233" spans="1:36" s="120" customFormat="1" ht="25.5" customHeight="1">
      <c r="A233" s="319"/>
      <c r="B233" s="517"/>
      <c r="C233" s="310"/>
      <c r="D233" s="310"/>
      <c r="E233" s="167" t="s">
        <v>780</v>
      </c>
      <c r="F233" s="204">
        <v>59.63</v>
      </c>
      <c r="G233" s="204">
        <f>ROUNDUP(AVERAGE(F232:F234),2)</f>
        <v>59.63</v>
      </c>
      <c r="H233" s="116">
        <f t="shared" si="19"/>
        <v>0</v>
      </c>
      <c r="I233" s="136">
        <f t="shared" si="17"/>
        <v>0</v>
      </c>
      <c r="J233" s="136">
        <f>SMALL(I232:I234,2)</f>
        <v>0</v>
      </c>
      <c r="K233" s="206">
        <f>IF(J233=I232,F232,IF(J233=I233,F233,IF(J233=I234,F234)))</f>
        <v>59.63</v>
      </c>
      <c r="L233" s="206">
        <f t="shared" si="16"/>
        <v>59.63</v>
      </c>
      <c r="M233" s="206">
        <f t="shared" si="18"/>
        <v>59.63</v>
      </c>
      <c r="N233" s="312"/>
      <c r="O233" s="293"/>
      <c r="P233" s="293"/>
      <c r="Q233" s="293"/>
      <c r="R233" s="293"/>
      <c r="S233" s="293"/>
      <c r="T233" s="293"/>
      <c r="U233" s="293"/>
      <c r="V233" s="293"/>
      <c r="W233" s="296"/>
      <c r="X233" s="296"/>
      <c r="Y233" s="303"/>
      <c r="Z233" s="296"/>
      <c r="AA233" s="303"/>
      <c r="AB233" s="292"/>
      <c r="AC233" s="114"/>
      <c r="AD233" s="114"/>
      <c r="AE233" s="118"/>
      <c r="AF233" s="114"/>
      <c r="AG233" s="118"/>
      <c r="AH233" s="119"/>
    </row>
    <row r="234" spans="1:36" s="120" customFormat="1" ht="25.5" customHeight="1" thickBot="1">
      <c r="A234" s="319"/>
      <c r="B234" s="517"/>
      <c r="C234" s="310"/>
      <c r="D234" s="310"/>
      <c r="E234" s="167" t="s">
        <v>780</v>
      </c>
      <c r="F234" s="204">
        <v>59.63</v>
      </c>
      <c r="G234" s="204">
        <f>ROUNDUP(AVERAGE(F232:F234),2)</f>
        <v>59.63</v>
      </c>
      <c r="H234" s="116">
        <f t="shared" si="19"/>
        <v>0</v>
      </c>
      <c r="I234" s="136">
        <f t="shared" si="17"/>
        <v>0</v>
      </c>
      <c r="J234" s="136">
        <f>SMALL(I232:I234,3)</f>
        <v>0</v>
      </c>
      <c r="K234" s="206">
        <f>IF(J234=I232,F232,IF(J234=I233,F233,IF(J234=I234,F234)))</f>
        <v>59.63</v>
      </c>
      <c r="L234" s="206">
        <f t="shared" si="16"/>
        <v>59.63</v>
      </c>
      <c r="M234" s="206">
        <f t="shared" si="18"/>
        <v>59.63</v>
      </c>
      <c r="N234" s="312"/>
      <c r="O234" s="293"/>
      <c r="P234" s="293"/>
      <c r="Q234" s="293"/>
      <c r="R234" s="293"/>
      <c r="S234" s="293"/>
      <c r="T234" s="293"/>
      <c r="U234" s="293"/>
      <c r="V234" s="293"/>
      <c r="W234" s="296"/>
      <c r="X234" s="296"/>
      <c r="Y234" s="303"/>
      <c r="Z234" s="296"/>
      <c r="AA234" s="303"/>
      <c r="AB234" s="292"/>
      <c r="AC234" s="114"/>
      <c r="AD234" s="114"/>
      <c r="AE234" s="118"/>
      <c r="AF234" s="114"/>
      <c r="AG234" s="118"/>
      <c r="AH234" s="119"/>
    </row>
    <row r="235" spans="1:36" s="112" customFormat="1" ht="25.5" customHeight="1">
      <c r="A235" s="314">
        <v>63</v>
      </c>
      <c r="B235" s="498" t="s">
        <v>312</v>
      </c>
      <c r="C235" s="316" t="s">
        <v>476</v>
      </c>
      <c r="D235" s="317">
        <v>3</v>
      </c>
      <c r="E235" s="168" t="s">
        <v>781</v>
      </c>
      <c r="F235" s="132">
        <v>31.86</v>
      </c>
      <c r="G235" s="203">
        <f>ROUNDUP(AVERAGE(F235:F237),2)</f>
        <v>31.86</v>
      </c>
      <c r="H235" s="134">
        <f t="shared" si="19"/>
        <v>0</v>
      </c>
      <c r="I235" s="199">
        <f t="shared" si="17"/>
        <v>0</v>
      </c>
      <c r="J235" s="135">
        <f>SMALL(I235:I237,1)</f>
        <v>0</v>
      </c>
      <c r="K235" s="201">
        <f>IF(J235=I235,F235,IF(J235=I236,F236,IF(J235=I237,F237)))</f>
        <v>31.86</v>
      </c>
      <c r="L235" s="201">
        <f t="shared" si="16"/>
        <v>31.86</v>
      </c>
      <c r="M235" s="201">
        <f t="shared" si="18"/>
        <v>31.86</v>
      </c>
      <c r="N235" s="318">
        <f>COUNTIF(L235:L237,"FORA")</f>
        <v>0</v>
      </c>
      <c r="O235" s="298">
        <f>IF(N235=0,AVERAGE(K235:K237),"")</f>
        <v>31.86</v>
      </c>
      <c r="P235" s="298" t="str">
        <f>IF(N235=1,AVERAGE(M235:M236),"")</f>
        <v/>
      </c>
      <c r="Q235" s="298" t="str">
        <f>IF(N235=2,(SUM(M235,K236))/2,"")</f>
        <v/>
      </c>
      <c r="R235" s="298" t="str">
        <f>IF(N235=3,AVERAGE(K235:K236),"")</f>
        <v/>
      </c>
      <c r="S235" s="298">
        <f>IF(N235=0,MEDIAN(M235:M237),"")</f>
        <v>31.86</v>
      </c>
      <c r="T235" s="298" t="str">
        <f>IF(N235=1,MEDIAN(M235:M236),"")</f>
        <v/>
      </c>
      <c r="U235" s="298" t="str">
        <f>IF(N235=2,MEDIAN((SUM(M235,K236))/2),"")</f>
        <v/>
      </c>
      <c r="V235" s="298" t="str">
        <f>IF(N235=3,MEDIAN(K235:K236),"")</f>
        <v/>
      </c>
      <c r="W235" s="299">
        <f>SUM(O235:R237)</f>
        <v>31.86</v>
      </c>
      <c r="X235" s="299">
        <f>SUM(S235:V237)</f>
        <v>31.86</v>
      </c>
      <c r="Y235" s="301">
        <f>STDEV(F235:F237)</f>
        <v>0</v>
      </c>
      <c r="Z235" s="299">
        <f>Y235/W235</f>
        <v>0</v>
      </c>
      <c r="AA235" s="301"/>
      <c r="AB235" s="291"/>
      <c r="AC235" s="114"/>
      <c r="AD235" s="114"/>
      <c r="AE235" s="115"/>
      <c r="AF235" s="115"/>
      <c r="AG235" s="115"/>
      <c r="AH235" s="115"/>
      <c r="AI235" s="115"/>
      <c r="AJ235" s="115"/>
    </row>
    <row r="236" spans="1:36" s="112" customFormat="1" ht="25.5" customHeight="1">
      <c r="A236" s="314"/>
      <c r="B236" s="498"/>
      <c r="C236" s="316"/>
      <c r="D236" s="317"/>
      <c r="E236" s="168" t="s">
        <v>781</v>
      </c>
      <c r="F236" s="132">
        <v>31.86</v>
      </c>
      <c r="G236" s="199">
        <f>ROUNDUP(AVERAGE(F235:F237),2)</f>
        <v>31.86</v>
      </c>
      <c r="H236" s="134">
        <f t="shared" si="19"/>
        <v>0</v>
      </c>
      <c r="I236" s="135">
        <f t="shared" si="17"/>
        <v>0</v>
      </c>
      <c r="J236" s="135">
        <f>SMALL(I235:I237,2)</f>
        <v>0</v>
      </c>
      <c r="K236" s="201">
        <f>IF(J236=I235,F235,IF(J236=I236,F236,IF(J236=I237,F237)))</f>
        <v>31.86</v>
      </c>
      <c r="L236" s="201">
        <f t="shared" si="16"/>
        <v>31.86</v>
      </c>
      <c r="M236" s="201">
        <f t="shared" si="18"/>
        <v>31.86</v>
      </c>
      <c r="N236" s="318"/>
      <c r="O236" s="298"/>
      <c r="P236" s="298"/>
      <c r="Q236" s="298"/>
      <c r="R236" s="298"/>
      <c r="S236" s="298"/>
      <c r="T236" s="298"/>
      <c r="U236" s="298"/>
      <c r="V236" s="298"/>
      <c r="W236" s="300"/>
      <c r="X236" s="300"/>
      <c r="Y236" s="301"/>
      <c r="Z236" s="300"/>
      <c r="AA236" s="301"/>
      <c r="AB236" s="292"/>
      <c r="AC236" s="114"/>
      <c r="AD236" s="114"/>
      <c r="AE236" s="115"/>
      <c r="AF236" s="115"/>
      <c r="AG236" s="115"/>
      <c r="AH236" s="115"/>
      <c r="AI236" s="115"/>
      <c r="AJ236" s="115"/>
    </row>
    <row r="237" spans="1:36" s="112" customFormat="1" ht="25.5" customHeight="1" thickBot="1">
      <c r="A237" s="314"/>
      <c r="B237" s="498"/>
      <c r="C237" s="316"/>
      <c r="D237" s="317"/>
      <c r="E237" s="168" t="s">
        <v>781</v>
      </c>
      <c r="F237" s="132">
        <v>31.86</v>
      </c>
      <c r="G237" s="199">
        <f>ROUNDUP(AVERAGE(F235:F237),2)</f>
        <v>31.86</v>
      </c>
      <c r="H237" s="134">
        <f t="shared" si="19"/>
        <v>0</v>
      </c>
      <c r="I237" s="135">
        <f t="shared" si="17"/>
        <v>0</v>
      </c>
      <c r="J237" s="135">
        <f>SMALL(I235:I237,3)</f>
        <v>0</v>
      </c>
      <c r="K237" s="201">
        <f>IF(J237=I235,F235,IF(J237=I236,F236,IF(J237=I237,F237)))</f>
        <v>31.86</v>
      </c>
      <c r="L237" s="201">
        <f t="shared" si="16"/>
        <v>31.86</v>
      </c>
      <c r="M237" s="201">
        <f t="shared" si="18"/>
        <v>31.86</v>
      </c>
      <c r="N237" s="318"/>
      <c r="O237" s="298"/>
      <c r="P237" s="298"/>
      <c r="Q237" s="298"/>
      <c r="R237" s="298"/>
      <c r="S237" s="298"/>
      <c r="T237" s="298"/>
      <c r="U237" s="298"/>
      <c r="V237" s="298"/>
      <c r="W237" s="300"/>
      <c r="X237" s="300"/>
      <c r="Y237" s="301"/>
      <c r="Z237" s="300"/>
      <c r="AA237" s="301"/>
      <c r="AB237" s="292"/>
      <c r="AC237" s="114"/>
      <c r="AD237" s="114"/>
      <c r="AE237" s="115"/>
      <c r="AF237" s="115"/>
      <c r="AG237" s="115"/>
      <c r="AH237" s="115"/>
      <c r="AI237" s="115"/>
      <c r="AJ237" s="115"/>
    </row>
    <row r="238" spans="1:36" s="120" customFormat="1" ht="25.5" customHeight="1">
      <c r="A238" s="319">
        <v>64</v>
      </c>
      <c r="B238" s="516" t="s">
        <v>313</v>
      </c>
      <c r="C238" s="310" t="s">
        <v>476</v>
      </c>
      <c r="D238" s="310">
        <v>3</v>
      </c>
      <c r="E238" s="167" t="s">
        <v>782</v>
      </c>
      <c r="F238" s="204">
        <v>52.94</v>
      </c>
      <c r="G238" s="208">
        <f>ROUNDUP(AVERAGE(F238:F240),2)</f>
        <v>52.94</v>
      </c>
      <c r="H238" s="116">
        <f t="shared" si="19"/>
        <v>0</v>
      </c>
      <c r="I238" s="136">
        <f t="shared" si="17"/>
        <v>0</v>
      </c>
      <c r="J238" s="136">
        <f>SMALL(I238:I240,1)</f>
        <v>0</v>
      </c>
      <c r="K238" s="206">
        <f>IF(J238=I238,F238,IF(J238=I239,F239,IF(J238=I240,F240)))</f>
        <v>52.94</v>
      </c>
      <c r="L238" s="206">
        <f t="shared" si="16"/>
        <v>52.94</v>
      </c>
      <c r="M238" s="206">
        <f t="shared" si="18"/>
        <v>52.94</v>
      </c>
      <c r="N238" s="312">
        <f>COUNTIF(L238:L240,"FORA")</f>
        <v>0</v>
      </c>
      <c r="O238" s="293">
        <f>IF(N238=0,AVERAGE(K238:K240),"")</f>
        <v>52.94</v>
      </c>
      <c r="P238" s="293" t="str">
        <f>IF(N238=1,AVERAGE(M238:M239),"")</f>
        <v/>
      </c>
      <c r="Q238" s="293" t="str">
        <f>IF(N238=2,(SUM(M238,K239))/2,"")</f>
        <v/>
      </c>
      <c r="R238" s="293" t="str">
        <f>IF(N238=3,AVERAGE(K238:K239),"")</f>
        <v/>
      </c>
      <c r="S238" s="293">
        <f>IF(N238=0,MEDIAN(M238:M240),"")</f>
        <v>52.94</v>
      </c>
      <c r="T238" s="293" t="str">
        <f>IF(N238=1,MEDIAN(M238:M239),"")</f>
        <v/>
      </c>
      <c r="U238" s="293" t="str">
        <f>IF(N238=2,MEDIAN((SUM(M238,K239))/2),"")</f>
        <v/>
      </c>
      <c r="V238" s="293" t="str">
        <f>IF(N238=3,MEDIAN(K238:K239),"")</f>
        <v/>
      </c>
      <c r="W238" s="295">
        <f>SUM(O238:R240)</f>
        <v>52.94</v>
      </c>
      <c r="X238" s="295">
        <f>SUM(S238:V240)</f>
        <v>52.94</v>
      </c>
      <c r="Y238" s="303">
        <f>STDEV(F238:F240)</f>
        <v>0</v>
      </c>
      <c r="Z238" s="295">
        <f>Y238/W238</f>
        <v>0</v>
      </c>
      <c r="AA238" s="303"/>
      <c r="AB238" s="291"/>
      <c r="AC238" s="114"/>
      <c r="AD238" s="114"/>
      <c r="AE238" s="118"/>
      <c r="AF238" s="114"/>
      <c r="AG238" s="118"/>
      <c r="AH238" s="119"/>
    </row>
    <row r="239" spans="1:36" s="120" customFormat="1" ht="25.5" customHeight="1">
      <c r="A239" s="319"/>
      <c r="B239" s="517"/>
      <c r="C239" s="310"/>
      <c r="D239" s="310"/>
      <c r="E239" s="167" t="s">
        <v>782</v>
      </c>
      <c r="F239" s="204">
        <v>52.94</v>
      </c>
      <c r="G239" s="204">
        <f>ROUNDUP(AVERAGE(F238:F240),2)</f>
        <v>52.94</v>
      </c>
      <c r="H239" s="116">
        <f t="shared" si="19"/>
        <v>0</v>
      </c>
      <c r="I239" s="136">
        <f t="shared" si="17"/>
        <v>0</v>
      </c>
      <c r="J239" s="136">
        <f>SMALL(I238:I240,2)</f>
        <v>0</v>
      </c>
      <c r="K239" s="206">
        <f>IF(J239=I238,F238,IF(J239=I239,F239,IF(J239=I240,F240)))</f>
        <v>52.94</v>
      </c>
      <c r="L239" s="206">
        <f t="shared" si="16"/>
        <v>52.94</v>
      </c>
      <c r="M239" s="206">
        <f t="shared" si="18"/>
        <v>52.94</v>
      </c>
      <c r="N239" s="312"/>
      <c r="O239" s="293"/>
      <c r="P239" s="293"/>
      <c r="Q239" s="293"/>
      <c r="R239" s="293"/>
      <c r="S239" s="293"/>
      <c r="T239" s="293"/>
      <c r="U239" s="293"/>
      <c r="V239" s="293"/>
      <c r="W239" s="296"/>
      <c r="X239" s="296"/>
      <c r="Y239" s="303"/>
      <c r="Z239" s="296"/>
      <c r="AA239" s="303"/>
      <c r="AB239" s="292"/>
      <c r="AC239" s="114"/>
      <c r="AD239" s="114"/>
      <c r="AE239" s="118"/>
      <c r="AF239" s="114"/>
      <c r="AG239" s="118"/>
      <c r="AH239" s="119"/>
    </row>
    <row r="240" spans="1:36" s="120" customFormat="1" ht="25.5" customHeight="1" thickBot="1">
      <c r="A240" s="319"/>
      <c r="B240" s="517"/>
      <c r="C240" s="310"/>
      <c r="D240" s="310"/>
      <c r="E240" s="167" t="s">
        <v>782</v>
      </c>
      <c r="F240" s="204">
        <v>52.94</v>
      </c>
      <c r="G240" s="204">
        <f>ROUNDUP(AVERAGE(F238:F240),2)</f>
        <v>52.94</v>
      </c>
      <c r="H240" s="116">
        <f t="shared" si="19"/>
        <v>0</v>
      </c>
      <c r="I240" s="136">
        <f t="shared" si="17"/>
        <v>0</v>
      </c>
      <c r="J240" s="136">
        <f>SMALL(I238:I240,3)</f>
        <v>0</v>
      </c>
      <c r="K240" s="206">
        <f>IF(J240=I238,F238,IF(J240=I239,F239,IF(J240=I240,F240)))</f>
        <v>52.94</v>
      </c>
      <c r="L240" s="206">
        <f t="shared" si="16"/>
        <v>52.94</v>
      </c>
      <c r="M240" s="206">
        <f t="shared" si="18"/>
        <v>52.94</v>
      </c>
      <c r="N240" s="312"/>
      <c r="O240" s="293"/>
      <c r="P240" s="293"/>
      <c r="Q240" s="293"/>
      <c r="R240" s="293"/>
      <c r="S240" s="293"/>
      <c r="T240" s="293"/>
      <c r="U240" s="293"/>
      <c r="V240" s="293"/>
      <c r="W240" s="296"/>
      <c r="X240" s="296"/>
      <c r="Y240" s="303"/>
      <c r="Z240" s="296"/>
      <c r="AA240" s="303"/>
      <c r="AB240" s="292"/>
      <c r="AC240" s="114"/>
      <c r="AD240" s="114"/>
      <c r="AE240" s="118"/>
      <c r="AF240" s="114"/>
      <c r="AG240" s="118"/>
      <c r="AH240" s="119"/>
    </row>
    <row r="241" spans="1:36" s="112" customFormat="1" ht="25.5" customHeight="1">
      <c r="A241" s="314">
        <v>65</v>
      </c>
      <c r="B241" s="498" t="s">
        <v>314</v>
      </c>
      <c r="C241" s="316" t="s">
        <v>2</v>
      </c>
      <c r="D241" s="317">
        <v>3</v>
      </c>
      <c r="E241" s="168" t="s">
        <v>783</v>
      </c>
      <c r="F241" s="132">
        <v>22.81</v>
      </c>
      <c r="G241" s="203">
        <f>ROUNDUP(AVERAGE(F241:F243),2)</f>
        <v>22.81</v>
      </c>
      <c r="H241" s="134">
        <f t="shared" si="19"/>
        <v>0</v>
      </c>
      <c r="I241" s="199">
        <f t="shared" si="17"/>
        <v>0</v>
      </c>
      <c r="J241" s="135">
        <f>SMALL(I241:I243,1)</f>
        <v>0</v>
      </c>
      <c r="K241" s="201">
        <f>IF(J241=I241,F241,IF(J241=I242,F242,IF(J241=I243,F243)))</f>
        <v>22.81</v>
      </c>
      <c r="L241" s="201">
        <f t="shared" ref="L241:L304" si="20">IF(J241&gt;0.3,"FORA",K241)</f>
        <v>22.81</v>
      </c>
      <c r="M241" s="201">
        <f t="shared" si="18"/>
        <v>22.81</v>
      </c>
      <c r="N241" s="318">
        <f>COUNTIF(L241:L243,"FORA")</f>
        <v>0</v>
      </c>
      <c r="O241" s="298">
        <f>IF(N241=0,AVERAGE(K241:K243),"")</f>
        <v>22.81</v>
      </c>
      <c r="P241" s="298" t="str">
        <f>IF(N241=1,AVERAGE(M241:M242),"")</f>
        <v/>
      </c>
      <c r="Q241" s="298" t="str">
        <f>IF(N241=2,(SUM(M241,K242))/2,"")</f>
        <v/>
      </c>
      <c r="R241" s="298" t="str">
        <f>IF(N241=3,AVERAGE(K241:K242),"")</f>
        <v/>
      </c>
      <c r="S241" s="298">
        <f>IF(N241=0,MEDIAN(M241:M243),"")</f>
        <v>22.81</v>
      </c>
      <c r="T241" s="298" t="str">
        <f>IF(N241=1,MEDIAN(M241:M242),"")</f>
        <v/>
      </c>
      <c r="U241" s="298" t="str">
        <f>IF(N241=2,MEDIAN((SUM(M241,K242))/2),"")</f>
        <v/>
      </c>
      <c r="V241" s="298" t="str">
        <f>IF(N241=3,MEDIAN(K241:K242),"")</f>
        <v/>
      </c>
      <c r="W241" s="299">
        <f>SUM(O241:R243)</f>
        <v>22.81</v>
      </c>
      <c r="X241" s="299">
        <f>SUM(S241:V243)</f>
        <v>22.81</v>
      </c>
      <c r="Y241" s="301">
        <f>STDEV(F241:F243)</f>
        <v>0</v>
      </c>
      <c r="Z241" s="299">
        <f>Y241/W241</f>
        <v>0</v>
      </c>
      <c r="AA241" s="301"/>
      <c r="AB241" s="291"/>
      <c r="AC241" s="114"/>
      <c r="AD241" s="114"/>
      <c r="AE241" s="115"/>
      <c r="AF241" s="115"/>
      <c r="AG241" s="115"/>
      <c r="AH241" s="115"/>
      <c r="AI241" s="115"/>
      <c r="AJ241" s="115"/>
    </row>
    <row r="242" spans="1:36" s="112" customFormat="1" ht="25.5" customHeight="1">
      <c r="A242" s="314"/>
      <c r="B242" s="498"/>
      <c r="C242" s="316"/>
      <c r="D242" s="317"/>
      <c r="E242" s="168" t="s">
        <v>783</v>
      </c>
      <c r="F242" s="132">
        <v>22.81</v>
      </c>
      <c r="G242" s="199">
        <f>ROUNDUP(AVERAGE(F241:F243),2)</f>
        <v>22.81</v>
      </c>
      <c r="H242" s="134">
        <f t="shared" si="19"/>
        <v>0</v>
      </c>
      <c r="I242" s="135">
        <f t="shared" ref="I242:I305" si="21">ABS(H242)</f>
        <v>0</v>
      </c>
      <c r="J242" s="135">
        <f>SMALL(I241:I243,2)</f>
        <v>0</v>
      </c>
      <c r="K242" s="201">
        <f>IF(J242=I241,F241,IF(J242=I242,F242,IF(J242=I243,F243)))</f>
        <v>22.81</v>
      </c>
      <c r="L242" s="201">
        <f t="shared" si="20"/>
        <v>22.81</v>
      </c>
      <c r="M242" s="201">
        <f t="shared" ref="M242:M305" si="22">IF(L242="FORA","",L242)</f>
        <v>22.81</v>
      </c>
      <c r="N242" s="318"/>
      <c r="O242" s="298"/>
      <c r="P242" s="298"/>
      <c r="Q242" s="298"/>
      <c r="R242" s="298"/>
      <c r="S242" s="298"/>
      <c r="T242" s="298"/>
      <c r="U242" s="298"/>
      <c r="V242" s="298"/>
      <c r="W242" s="300"/>
      <c r="X242" s="300"/>
      <c r="Y242" s="301"/>
      <c r="Z242" s="300"/>
      <c r="AA242" s="301"/>
      <c r="AB242" s="292"/>
      <c r="AC242" s="114"/>
      <c r="AD242" s="114"/>
      <c r="AE242" s="115"/>
      <c r="AF242" s="115"/>
      <c r="AG242" s="115"/>
      <c r="AH242" s="115"/>
      <c r="AI242" s="115"/>
      <c r="AJ242" s="115"/>
    </row>
    <row r="243" spans="1:36" s="112" customFormat="1" ht="25.5" customHeight="1" thickBot="1">
      <c r="A243" s="314"/>
      <c r="B243" s="498"/>
      <c r="C243" s="316"/>
      <c r="D243" s="317"/>
      <c r="E243" s="168" t="s">
        <v>783</v>
      </c>
      <c r="F243" s="132">
        <v>22.81</v>
      </c>
      <c r="G243" s="199">
        <f>ROUNDUP(AVERAGE(F241:F243),2)</f>
        <v>22.81</v>
      </c>
      <c r="H243" s="134">
        <f t="shared" si="19"/>
        <v>0</v>
      </c>
      <c r="I243" s="135">
        <f t="shared" si="21"/>
        <v>0</v>
      </c>
      <c r="J243" s="135">
        <f>SMALL(I241:I243,3)</f>
        <v>0</v>
      </c>
      <c r="K243" s="201">
        <f>IF(J243=I241,F241,IF(J243=I242,F242,IF(J243=I243,F243)))</f>
        <v>22.81</v>
      </c>
      <c r="L243" s="201">
        <f t="shared" si="20"/>
        <v>22.81</v>
      </c>
      <c r="M243" s="201">
        <f t="shared" si="22"/>
        <v>22.81</v>
      </c>
      <c r="N243" s="318"/>
      <c r="O243" s="298"/>
      <c r="P243" s="298"/>
      <c r="Q243" s="298"/>
      <c r="R243" s="298"/>
      <c r="S243" s="298"/>
      <c r="T243" s="298"/>
      <c r="U243" s="298"/>
      <c r="V243" s="298"/>
      <c r="W243" s="300"/>
      <c r="X243" s="300"/>
      <c r="Y243" s="301"/>
      <c r="Z243" s="300"/>
      <c r="AA243" s="301"/>
      <c r="AB243" s="292"/>
      <c r="AC243" s="114"/>
      <c r="AD243" s="114"/>
      <c r="AE243" s="115"/>
      <c r="AF243" s="115"/>
      <c r="AG243" s="115"/>
      <c r="AH243" s="115"/>
      <c r="AI243" s="115"/>
      <c r="AJ243" s="115"/>
    </row>
    <row r="244" spans="1:36" s="120" customFormat="1" ht="25.5" customHeight="1">
      <c r="A244" s="319">
        <v>66</v>
      </c>
      <c r="B244" s="516" t="s">
        <v>315</v>
      </c>
      <c r="C244" s="310" t="s">
        <v>2</v>
      </c>
      <c r="D244" s="310">
        <v>3</v>
      </c>
      <c r="E244" s="167" t="s">
        <v>784</v>
      </c>
      <c r="F244" s="204">
        <v>9.6</v>
      </c>
      <c r="G244" s="208">
        <f>ROUNDUP(AVERAGE(F244:F246),2)</f>
        <v>9.6</v>
      </c>
      <c r="H244" s="116">
        <f t="shared" ref="H244:H307" si="23">F244/G244-1</f>
        <v>0</v>
      </c>
      <c r="I244" s="136">
        <f t="shared" si="21"/>
        <v>0</v>
      </c>
      <c r="J244" s="136">
        <f>SMALL(I244:I246,1)</f>
        <v>0</v>
      </c>
      <c r="K244" s="206">
        <f>IF(J244=I244,F244,IF(J244=I245,F245,IF(J244=I246,F246)))</f>
        <v>9.6</v>
      </c>
      <c r="L244" s="206">
        <f t="shared" si="20"/>
        <v>9.6</v>
      </c>
      <c r="M244" s="206">
        <f t="shared" si="22"/>
        <v>9.6</v>
      </c>
      <c r="N244" s="312">
        <f>COUNTIF(L244:L246,"FORA")</f>
        <v>0</v>
      </c>
      <c r="O244" s="293">
        <f>IF(N244=0,AVERAGE(K244:K246),"")</f>
        <v>9.6</v>
      </c>
      <c r="P244" s="293" t="str">
        <f>IF(N244=1,AVERAGE(M244:M245),"")</f>
        <v/>
      </c>
      <c r="Q244" s="293" t="str">
        <f>IF(N244=2,(SUM(M244,K245))/2,"")</f>
        <v/>
      </c>
      <c r="R244" s="293" t="str">
        <f>IF(N244=3,AVERAGE(K244:K245),"")</f>
        <v/>
      </c>
      <c r="S244" s="293">
        <f>IF(N244=0,MEDIAN(M244:M246),"")</f>
        <v>9.6</v>
      </c>
      <c r="T244" s="293" t="str">
        <f>IF(N244=1,MEDIAN(M244:M245),"")</f>
        <v/>
      </c>
      <c r="U244" s="293" t="str">
        <f>IF(N244=2,MEDIAN((SUM(M244,K245))/2),"")</f>
        <v/>
      </c>
      <c r="V244" s="293" t="str">
        <f>IF(N244=3,MEDIAN(K244:K245),"")</f>
        <v/>
      </c>
      <c r="W244" s="295">
        <f>SUM(O244:R246)</f>
        <v>9.6</v>
      </c>
      <c r="X244" s="295">
        <f>SUM(S244:V246)</f>
        <v>9.6</v>
      </c>
      <c r="Y244" s="303">
        <f>STDEV(F244:F246)</f>
        <v>0</v>
      </c>
      <c r="Z244" s="295">
        <f>Y244/W244</f>
        <v>0</v>
      </c>
      <c r="AA244" s="303"/>
      <c r="AB244" s="291"/>
      <c r="AC244" s="114"/>
      <c r="AD244" s="114"/>
      <c r="AE244" s="118"/>
      <c r="AF244" s="114"/>
      <c r="AG244" s="118"/>
      <c r="AH244" s="119"/>
    </row>
    <row r="245" spans="1:36" s="120" customFormat="1" ht="25.5" customHeight="1">
      <c r="A245" s="319"/>
      <c r="B245" s="517"/>
      <c r="C245" s="310"/>
      <c r="D245" s="310"/>
      <c r="E245" s="167" t="s">
        <v>785</v>
      </c>
      <c r="F245" s="204">
        <v>9.6</v>
      </c>
      <c r="G245" s="204">
        <f>ROUNDUP(AVERAGE(F244:F246),2)</f>
        <v>9.6</v>
      </c>
      <c r="H245" s="116">
        <f t="shared" si="23"/>
        <v>0</v>
      </c>
      <c r="I245" s="136">
        <f t="shared" si="21"/>
        <v>0</v>
      </c>
      <c r="J245" s="136">
        <f>SMALL(I244:I246,2)</f>
        <v>0</v>
      </c>
      <c r="K245" s="206">
        <f>IF(J245=I244,F244,IF(J245=I245,F245,IF(J245=I246,F246)))</f>
        <v>9.6</v>
      </c>
      <c r="L245" s="206">
        <f t="shared" si="20"/>
        <v>9.6</v>
      </c>
      <c r="M245" s="206">
        <f t="shared" si="22"/>
        <v>9.6</v>
      </c>
      <c r="N245" s="312"/>
      <c r="O245" s="293"/>
      <c r="P245" s="293"/>
      <c r="Q245" s="293"/>
      <c r="R245" s="293"/>
      <c r="S245" s="293"/>
      <c r="T245" s="293"/>
      <c r="U245" s="293"/>
      <c r="V245" s="293"/>
      <c r="W245" s="296"/>
      <c r="X245" s="296"/>
      <c r="Y245" s="303"/>
      <c r="Z245" s="296"/>
      <c r="AA245" s="303"/>
      <c r="AB245" s="292"/>
      <c r="AC245" s="114"/>
      <c r="AD245" s="114"/>
      <c r="AE245" s="118"/>
      <c r="AF245" s="114"/>
      <c r="AG245" s="118"/>
      <c r="AH245" s="119"/>
    </row>
    <row r="246" spans="1:36" s="120" customFormat="1" ht="25.5" customHeight="1" thickBot="1">
      <c r="A246" s="319"/>
      <c r="B246" s="517"/>
      <c r="C246" s="310"/>
      <c r="D246" s="310"/>
      <c r="E246" s="167" t="s">
        <v>784</v>
      </c>
      <c r="F246" s="204">
        <v>9.6</v>
      </c>
      <c r="G246" s="204">
        <f>ROUNDUP(AVERAGE(F244:F246),2)</f>
        <v>9.6</v>
      </c>
      <c r="H246" s="116">
        <f t="shared" si="23"/>
        <v>0</v>
      </c>
      <c r="I246" s="136">
        <f t="shared" si="21"/>
        <v>0</v>
      </c>
      <c r="J246" s="136">
        <f>SMALL(I244:I246,3)</f>
        <v>0</v>
      </c>
      <c r="K246" s="206">
        <f>IF(J246=I244,F244,IF(J246=I245,F245,IF(J246=I246,F246)))</f>
        <v>9.6</v>
      </c>
      <c r="L246" s="206">
        <f t="shared" si="20"/>
        <v>9.6</v>
      </c>
      <c r="M246" s="206">
        <f t="shared" si="22"/>
        <v>9.6</v>
      </c>
      <c r="N246" s="312"/>
      <c r="O246" s="293"/>
      <c r="P246" s="293"/>
      <c r="Q246" s="293"/>
      <c r="R246" s="293"/>
      <c r="S246" s="293"/>
      <c r="T246" s="293"/>
      <c r="U246" s="293"/>
      <c r="V246" s="293"/>
      <c r="W246" s="296"/>
      <c r="X246" s="296"/>
      <c r="Y246" s="303"/>
      <c r="Z246" s="296"/>
      <c r="AA246" s="303"/>
      <c r="AB246" s="292"/>
      <c r="AC246" s="114"/>
      <c r="AD246" s="114"/>
      <c r="AE246" s="118"/>
      <c r="AF246" s="114"/>
      <c r="AG246" s="118"/>
      <c r="AH246" s="119"/>
    </row>
    <row r="247" spans="1:36" s="112" customFormat="1" ht="25.5" customHeight="1">
      <c r="A247" s="314">
        <v>67</v>
      </c>
      <c r="B247" s="498" t="s">
        <v>316</v>
      </c>
      <c r="C247" s="316" t="s">
        <v>476</v>
      </c>
      <c r="D247" s="317">
        <v>3</v>
      </c>
      <c r="E247" s="168" t="s">
        <v>786</v>
      </c>
      <c r="F247" s="132">
        <v>43.66</v>
      </c>
      <c r="G247" s="203">
        <f>ROUNDUP(AVERAGE(F247:F249),2)</f>
        <v>43.66</v>
      </c>
      <c r="H247" s="134">
        <f t="shared" si="23"/>
        <v>0</v>
      </c>
      <c r="I247" s="199">
        <f t="shared" si="21"/>
        <v>0</v>
      </c>
      <c r="J247" s="135">
        <f>SMALL(I247:I249,1)</f>
        <v>0</v>
      </c>
      <c r="K247" s="201">
        <f>IF(J247=I247,F247,IF(J247=I248,F248,IF(J247=I249,F249)))</f>
        <v>43.66</v>
      </c>
      <c r="L247" s="201">
        <f t="shared" si="20"/>
        <v>43.66</v>
      </c>
      <c r="M247" s="201">
        <f t="shared" si="22"/>
        <v>43.66</v>
      </c>
      <c r="N247" s="318">
        <f>COUNTIF(L247:L249,"FORA")</f>
        <v>0</v>
      </c>
      <c r="O247" s="298">
        <f>IF(N247=0,AVERAGE(K247:K249),"")</f>
        <v>43.66</v>
      </c>
      <c r="P247" s="298" t="str">
        <f>IF(N247=1,AVERAGE(M247:M248),"")</f>
        <v/>
      </c>
      <c r="Q247" s="298" t="str">
        <f>IF(N247=2,(SUM(M247,K248))/2,"")</f>
        <v/>
      </c>
      <c r="R247" s="298" t="str">
        <f>IF(N247=3,AVERAGE(K247:K248),"")</f>
        <v/>
      </c>
      <c r="S247" s="298">
        <f>IF(N247=0,MEDIAN(M247:M249),"")</f>
        <v>43.66</v>
      </c>
      <c r="T247" s="298" t="str">
        <f>IF(N247=1,MEDIAN(M247:M248),"")</f>
        <v/>
      </c>
      <c r="U247" s="298" t="str">
        <f>IF(N247=2,MEDIAN((SUM(M247,K248))/2),"")</f>
        <v/>
      </c>
      <c r="V247" s="298" t="str">
        <f>IF(N247=3,MEDIAN(K247:K248),"")</f>
        <v/>
      </c>
      <c r="W247" s="299">
        <f>SUM(O247:R249)</f>
        <v>43.66</v>
      </c>
      <c r="X247" s="299">
        <f>SUM(S247:V249)</f>
        <v>43.66</v>
      </c>
      <c r="Y247" s="301">
        <f>STDEV(F247:F249)</f>
        <v>0</v>
      </c>
      <c r="Z247" s="299">
        <f>Y247/W247</f>
        <v>0</v>
      </c>
      <c r="AA247" s="301"/>
      <c r="AB247" s="291"/>
      <c r="AC247" s="114"/>
      <c r="AD247" s="114"/>
      <c r="AE247" s="115"/>
      <c r="AF247" s="115"/>
      <c r="AG247" s="115"/>
      <c r="AH247" s="115"/>
      <c r="AI247" s="115"/>
      <c r="AJ247" s="115"/>
    </row>
    <row r="248" spans="1:36" s="112" customFormat="1" ht="25.5" customHeight="1">
      <c r="A248" s="314"/>
      <c r="B248" s="498"/>
      <c r="C248" s="316"/>
      <c r="D248" s="317"/>
      <c r="E248" s="168" t="s">
        <v>786</v>
      </c>
      <c r="F248" s="132">
        <v>43.66</v>
      </c>
      <c r="G248" s="199">
        <f>ROUNDUP(AVERAGE(F247:F249),2)</f>
        <v>43.66</v>
      </c>
      <c r="H248" s="134">
        <f t="shared" si="23"/>
        <v>0</v>
      </c>
      <c r="I248" s="135">
        <f t="shared" si="21"/>
        <v>0</v>
      </c>
      <c r="J248" s="135">
        <f>SMALL(I247:I249,2)</f>
        <v>0</v>
      </c>
      <c r="K248" s="201">
        <f>IF(J248=I247,F247,IF(J248=I248,F248,IF(J248=I249,F249)))</f>
        <v>43.66</v>
      </c>
      <c r="L248" s="201">
        <f t="shared" si="20"/>
        <v>43.66</v>
      </c>
      <c r="M248" s="201">
        <f t="shared" si="22"/>
        <v>43.66</v>
      </c>
      <c r="N248" s="318"/>
      <c r="O248" s="298"/>
      <c r="P248" s="298"/>
      <c r="Q248" s="298"/>
      <c r="R248" s="298"/>
      <c r="S248" s="298"/>
      <c r="T248" s="298"/>
      <c r="U248" s="298"/>
      <c r="V248" s="298"/>
      <c r="W248" s="300"/>
      <c r="X248" s="300"/>
      <c r="Y248" s="301"/>
      <c r="Z248" s="300"/>
      <c r="AA248" s="301"/>
      <c r="AB248" s="292"/>
      <c r="AC248" s="114"/>
      <c r="AD248" s="114"/>
      <c r="AE248" s="115"/>
      <c r="AF248" s="115"/>
      <c r="AG248" s="115"/>
      <c r="AH248" s="115"/>
      <c r="AI248" s="115"/>
      <c r="AJ248" s="115"/>
    </row>
    <row r="249" spans="1:36" s="112" customFormat="1" ht="25.5" customHeight="1" thickBot="1">
      <c r="A249" s="314"/>
      <c r="B249" s="498"/>
      <c r="C249" s="316"/>
      <c r="D249" s="317"/>
      <c r="E249" s="168" t="s">
        <v>786</v>
      </c>
      <c r="F249" s="132">
        <v>43.66</v>
      </c>
      <c r="G249" s="199">
        <f>ROUNDUP(AVERAGE(F247:F249),2)</f>
        <v>43.66</v>
      </c>
      <c r="H249" s="134">
        <f t="shared" si="23"/>
        <v>0</v>
      </c>
      <c r="I249" s="135">
        <f t="shared" si="21"/>
        <v>0</v>
      </c>
      <c r="J249" s="135">
        <f>SMALL(I247:I249,3)</f>
        <v>0</v>
      </c>
      <c r="K249" s="201">
        <f>IF(J249=I247,F247,IF(J249=I248,F248,IF(J249=I249,F249)))</f>
        <v>43.66</v>
      </c>
      <c r="L249" s="201">
        <f t="shared" si="20"/>
        <v>43.66</v>
      </c>
      <c r="M249" s="201">
        <f t="shared" si="22"/>
        <v>43.66</v>
      </c>
      <c r="N249" s="318"/>
      <c r="O249" s="298"/>
      <c r="P249" s="298"/>
      <c r="Q249" s="298"/>
      <c r="R249" s="298"/>
      <c r="S249" s="298"/>
      <c r="T249" s="298"/>
      <c r="U249" s="298"/>
      <c r="V249" s="298"/>
      <c r="W249" s="300"/>
      <c r="X249" s="300"/>
      <c r="Y249" s="301"/>
      <c r="Z249" s="300"/>
      <c r="AA249" s="301"/>
      <c r="AB249" s="292"/>
      <c r="AC249" s="114"/>
      <c r="AD249" s="114"/>
      <c r="AE249" s="115"/>
      <c r="AF249" s="115"/>
      <c r="AG249" s="115"/>
      <c r="AH249" s="115"/>
      <c r="AI249" s="115"/>
      <c r="AJ249" s="115"/>
    </row>
    <row r="250" spans="1:36" s="120" customFormat="1" ht="25.5" customHeight="1">
      <c r="A250" s="319">
        <v>68</v>
      </c>
      <c r="B250" s="516" t="s">
        <v>317</v>
      </c>
      <c r="C250" s="310" t="s">
        <v>476</v>
      </c>
      <c r="D250" s="310">
        <v>3</v>
      </c>
      <c r="E250" s="167" t="s">
        <v>787</v>
      </c>
      <c r="F250" s="204">
        <v>42.16</v>
      </c>
      <c r="G250" s="208">
        <f>ROUNDUP(AVERAGE(F250:F252),2)</f>
        <v>42.16</v>
      </c>
      <c r="H250" s="116">
        <f t="shared" si="23"/>
        <v>0</v>
      </c>
      <c r="I250" s="136">
        <f t="shared" si="21"/>
        <v>0</v>
      </c>
      <c r="J250" s="136">
        <f>SMALL(I250:I252,1)</f>
        <v>0</v>
      </c>
      <c r="K250" s="206">
        <f>IF(J250=I250,F250,IF(J250=I251,F251,IF(J250=I252,F252)))</f>
        <v>42.16</v>
      </c>
      <c r="L250" s="206">
        <f t="shared" si="20"/>
        <v>42.16</v>
      </c>
      <c r="M250" s="206">
        <f t="shared" si="22"/>
        <v>42.16</v>
      </c>
      <c r="N250" s="312">
        <f>COUNTIF(L250:L252,"FORA")</f>
        <v>0</v>
      </c>
      <c r="O250" s="293">
        <f>IF(N250=0,AVERAGE(K250:K252),"")</f>
        <v>42.16</v>
      </c>
      <c r="P250" s="293" t="str">
        <f>IF(N250=1,AVERAGE(M250:M251),"")</f>
        <v/>
      </c>
      <c r="Q250" s="293" t="str">
        <f>IF(N250=2,(SUM(M250,K251))/2,"")</f>
        <v/>
      </c>
      <c r="R250" s="293" t="str">
        <f>IF(N250=3,AVERAGE(K250:K251),"")</f>
        <v/>
      </c>
      <c r="S250" s="293">
        <f>IF(N250=0,MEDIAN(M250:M252),"")</f>
        <v>42.16</v>
      </c>
      <c r="T250" s="293" t="str">
        <f>IF(N250=1,MEDIAN(M250:M251),"")</f>
        <v/>
      </c>
      <c r="U250" s="293" t="str">
        <f>IF(N250=2,MEDIAN((SUM(M250,K251))/2),"")</f>
        <v/>
      </c>
      <c r="V250" s="293" t="str">
        <f>IF(N250=3,MEDIAN(K250:K251),"")</f>
        <v/>
      </c>
      <c r="W250" s="295">
        <f>SUM(O250:R252)</f>
        <v>42.16</v>
      </c>
      <c r="X250" s="295">
        <f>SUM(S250:V252)</f>
        <v>42.16</v>
      </c>
      <c r="Y250" s="303">
        <f>STDEV(F250:F252)</f>
        <v>0</v>
      </c>
      <c r="Z250" s="295">
        <f>Y250/W250</f>
        <v>0</v>
      </c>
      <c r="AA250" s="303"/>
      <c r="AB250" s="291"/>
      <c r="AC250" s="114"/>
      <c r="AD250" s="114"/>
      <c r="AE250" s="118"/>
      <c r="AF250" s="114"/>
      <c r="AG250" s="118"/>
      <c r="AH250" s="119"/>
    </row>
    <row r="251" spans="1:36" s="120" customFormat="1" ht="25.5" customHeight="1">
      <c r="A251" s="319"/>
      <c r="B251" s="517"/>
      <c r="C251" s="310"/>
      <c r="D251" s="310"/>
      <c r="E251" s="167" t="s">
        <v>787</v>
      </c>
      <c r="F251" s="204">
        <v>42.16</v>
      </c>
      <c r="G251" s="204">
        <f>ROUNDUP(AVERAGE(F250:F252),2)</f>
        <v>42.16</v>
      </c>
      <c r="H251" s="116">
        <f t="shared" si="23"/>
        <v>0</v>
      </c>
      <c r="I251" s="136">
        <f t="shared" si="21"/>
        <v>0</v>
      </c>
      <c r="J251" s="136">
        <f>SMALL(I250:I252,2)</f>
        <v>0</v>
      </c>
      <c r="K251" s="206">
        <f>IF(J251=I250,F250,IF(J251=I251,F251,IF(J251=I252,F252)))</f>
        <v>42.16</v>
      </c>
      <c r="L251" s="206">
        <f t="shared" si="20"/>
        <v>42.16</v>
      </c>
      <c r="M251" s="206">
        <f t="shared" si="22"/>
        <v>42.16</v>
      </c>
      <c r="N251" s="312"/>
      <c r="O251" s="293"/>
      <c r="P251" s="293"/>
      <c r="Q251" s="293"/>
      <c r="R251" s="293"/>
      <c r="S251" s="293"/>
      <c r="T251" s="293"/>
      <c r="U251" s="293"/>
      <c r="V251" s="293"/>
      <c r="W251" s="296"/>
      <c r="X251" s="296"/>
      <c r="Y251" s="303"/>
      <c r="Z251" s="296"/>
      <c r="AA251" s="303"/>
      <c r="AB251" s="292"/>
      <c r="AC251" s="114"/>
      <c r="AD251" s="114"/>
      <c r="AE251" s="118"/>
      <c r="AF251" s="114"/>
      <c r="AG251" s="118"/>
      <c r="AH251" s="119"/>
    </row>
    <row r="252" spans="1:36" s="120" customFormat="1" ht="25.5" customHeight="1" thickBot="1">
      <c r="A252" s="319"/>
      <c r="B252" s="517"/>
      <c r="C252" s="310"/>
      <c r="D252" s="310"/>
      <c r="E252" s="167" t="s">
        <v>787</v>
      </c>
      <c r="F252" s="204">
        <v>42.16</v>
      </c>
      <c r="G252" s="204">
        <f>ROUNDUP(AVERAGE(F250:F252),2)</f>
        <v>42.16</v>
      </c>
      <c r="H252" s="116">
        <f t="shared" si="23"/>
        <v>0</v>
      </c>
      <c r="I252" s="136">
        <f t="shared" si="21"/>
        <v>0</v>
      </c>
      <c r="J252" s="136">
        <f>SMALL(I250:I252,3)</f>
        <v>0</v>
      </c>
      <c r="K252" s="206">
        <f>IF(J252=I250,F250,IF(J252=I251,F251,IF(J252=I252,F252)))</f>
        <v>42.16</v>
      </c>
      <c r="L252" s="206">
        <f t="shared" si="20"/>
        <v>42.16</v>
      </c>
      <c r="M252" s="206">
        <f t="shared" si="22"/>
        <v>42.16</v>
      </c>
      <c r="N252" s="312"/>
      <c r="O252" s="293"/>
      <c r="P252" s="293"/>
      <c r="Q252" s="293"/>
      <c r="R252" s="293"/>
      <c r="S252" s="293"/>
      <c r="T252" s="293"/>
      <c r="U252" s="293"/>
      <c r="V252" s="293"/>
      <c r="W252" s="296"/>
      <c r="X252" s="296"/>
      <c r="Y252" s="303"/>
      <c r="Z252" s="296"/>
      <c r="AA252" s="303"/>
      <c r="AB252" s="292"/>
      <c r="AC252" s="114"/>
      <c r="AD252" s="114"/>
      <c r="AE252" s="118"/>
      <c r="AF252" s="114"/>
      <c r="AG252" s="118"/>
      <c r="AH252" s="119"/>
    </row>
    <row r="253" spans="1:36" s="112" customFormat="1" ht="25.5" customHeight="1">
      <c r="A253" s="314">
        <v>69</v>
      </c>
      <c r="B253" s="498" t="s">
        <v>318</v>
      </c>
      <c r="C253" s="316" t="s">
        <v>2</v>
      </c>
      <c r="D253" s="317">
        <v>3</v>
      </c>
      <c r="E253" s="168" t="s">
        <v>788</v>
      </c>
      <c r="F253" s="132">
        <v>17.690000000000001</v>
      </c>
      <c r="G253" s="203">
        <f>ROUNDUP(AVERAGE(F253:F255),2)</f>
        <v>17.690000000000001</v>
      </c>
      <c r="H253" s="134">
        <f t="shared" si="23"/>
        <v>0</v>
      </c>
      <c r="I253" s="199">
        <f t="shared" si="21"/>
        <v>0</v>
      </c>
      <c r="J253" s="135">
        <f>SMALL(I253:I255,1)</f>
        <v>0</v>
      </c>
      <c r="K253" s="201">
        <f>IF(J253=I253,F253,IF(J253=I254,F254,IF(J253=I255,F255)))</f>
        <v>17.690000000000001</v>
      </c>
      <c r="L253" s="201">
        <f t="shared" si="20"/>
        <v>17.690000000000001</v>
      </c>
      <c r="M253" s="201">
        <f t="shared" si="22"/>
        <v>17.690000000000001</v>
      </c>
      <c r="N253" s="318">
        <f>COUNTIF(L253:L255,"FORA")</f>
        <v>0</v>
      </c>
      <c r="O253" s="298">
        <f>IF(N253=0,AVERAGE(K253:K255),"")</f>
        <v>17.690000000000001</v>
      </c>
      <c r="P253" s="298" t="str">
        <f>IF(N253=1,AVERAGE(M253:M254),"")</f>
        <v/>
      </c>
      <c r="Q253" s="298" t="str">
        <f>IF(N253=2,(SUM(M253,K254))/2,"")</f>
        <v/>
      </c>
      <c r="R253" s="298" t="str">
        <f>IF(N253=3,AVERAGE(K253:K254),"")</f>
        <v/>
      </c>
      <c r="S253" s="298">
        <f>IF(N253=0,MEDIAN(M253:M255),"")</f>
        <v>17.690000000000001</v>
      </c>
      <c r="T253" s="298" t="str">
        <f>IF(N253=1,MEDIAN(M253:M254),"")</f>
        <v/>
      </c>
      <c r="U253" s="298" t="str">
        <f>IF(N253=2,MEDIAN((SUM(M253,K254))/2),"")</f>
        <v/>
      </c>
      <c r="V253" s="298" t="str">
        <f>IF(N253=3,MEDIAN(K253:K254),"")</f>
        <v/>
      </c>
      <c r="W253" s="299">
        <f>SUM(O253:R255)</f>
        <v>17.690000000000001</v>
      </c>
      <c r="X253" s="299">
        <f>SUM(S253:V255)</f>
        <v>17.690000000000001</v>
      </c>
      <c r="Y253" s="301">
        <f>STDEV(F253:F255)</f>
        <v>0</v>
      </c>
      <c r="Z253" s="299">
        <f>Y253/W253</f>
        <v>0</v>
      </c>
      <c r="AA253" s="301"/>
      <c r="AB253" s="291"/>
      <c r="AC253" s="114"/>
      <c r="AD253" s="114"/>
      <c r="AE253" s="115"/>
      <c r="AF253" s="115"/>
      <c r="AG253" s="115"/>
      <c r="AH253" s="115"/>
      <c r="AI253" s="115"/>
      <c r="AJ253" s="115"/>
    </row>
    <row r="254" spans="1:36" s="112" customFormat="1" ht="25.5" customHeight="1">
      <c r="A254" s="314"/>
      <c r="B254" s="498"/>
      <c r="C254" s="316"/>
      <c r="D254" s="317"/>
      <c r="E254" s="168" t="s">
        <v>788</v>
      </c>
      <c r="F254" s="132">
        <v>17.690000000000001</v>
      </c>
      <c r="G254" s="199">
        <f>ROUNDUP(AVERAGE(F253:F255),2)</f>
        <v>17.690000000000001</v>
      </c>
      <c r="H254" s="134">
        <f t="shared" si="23"/>
        <v>0</v>
      </c>
      <c r="I254" s="135">
        <f t="shared" si="21"/>
        <v>0</v>
      </c>
      <c r="J254" s="135">
        <f>SMALL(I253:I255,2)</f>
        <v>0</v>
      </c>
      <c r="K254" s="201">
        <f>IF(J254=I253,F253,IF(J254=I254,F254,IF(J254=I255,F255)))</f>
        <v>17.690000000000001</v>
      </c>
      <c r="L254" s="201">
        <f t="shared" si="20"/>
        <v>17.690000000000001</v>
      </c>
      <c r="M254" s="201">
        <f t="shared" si="22"/>
        <v>17.690000000000001</v>
      </c>
      <c r="N254" s="318"/>
      <c r="O254" s="298"/>
      <c r="P254" s="298"/>
      <c r="Q254" s="298"/>
      <c r="R254" s="298"/>
      <c r="S254" s="298"/>
      <c r="T254" s="298"/>
      <c r="U254" s="298"/>
      <c r="V254" s="298"/>
      <c r="W254" s="300"/>
      <c r="X254" s="300"/>
      <c r="Y254" s="301"/>
      <c r="Z254" s="300"/>
      <c r="AA254" s="301"/>
      <c r="AB254" s="292"/>
      <c r="AC254" s="114"/>
      <c r="AD254" s="114"/>
      <c r="AE254" s="115"/>
      <c r="AF254" s="115"/>
      <c r="AG254" s="115"/>
      <c r="AH254" s="115"/>
      <c r="AI254" s="115"/>
      <c r="AJ254" s="115"/>
    </row>
    <row r="255" spans="1:36" s="112" customFormat="1" ht="25.5" customHeight="1" thickBot="1">
      <c r="A255" s="314"/>
      <c r="B255" s="498"/>
      <c r="C255" s="316"/>
      <c r="D255" s="317"/>
      <c r="E255" s="168" t="s">
        <v>788</v>
      </c>
      <c r="F255" s="132">
        <v>17.690000000000001</v>
      </c>
      <c r="G255" s="199">
        <f>ROUNDUP(AVERAGE(F253:F255),2)</f>
        <v>17.690000000000001</v>
      </c>
      <c r="H255" s="134">
        <f t="shared" si="23"/>
        <v>0</v>
      </c>
      <c r="I255" s="135">
        <f t="shared" si="21"/>
        <v>0</v>
      </c>
      <c r="J255" s="135">
        <f>SMALL(I253:I255,3)</f>
        <v>0</v>
      </c>
      <c r="K255" s="201">
        <f>IF(J255=I253,F253,IF(J255=I254,F254,IF(J255=I255,F255)))</f>
        <v>17.690000000000001</v>
      </c>
      <c r="L255" s="201">
        <f t="shared" si="20"/>
        <v>17.690000000000001</v>
      </c>
      <c r="M255" s="201">
        <f t="shared" si="22"/>
        <v>17.690000000000001</v>
      </c>
      <c r="N255" s="318"/>
      <c r="O255" s="298"/>
      <c r="P255" s="298"/>
      <c r="Q255" s="298"/>
      <c r="R255" s="298"/>
      <c r="S255" s="298"/>
      <c r="T255" s="298"/>
      <c r="U255" s="298"/>
      <c r="V255" s="298"/>
      <c r="W255" s="300"/>
      <c r="X255" s="300"/>
      <c r="Y255" s="301"/>
      <c r="Z255" s="300"/>
      <c r="AA255" s="301"/>
      <c r="AB255" s="292"/>
      <c r="AC255" s="114"/>
      <c r="AD255" s="114"/>
      <c r="AE255" s="115"/>
      <c r="AF255" s="115"/>
      <c r="AG255" s="115"/>
      <c r="AH255" s="115"/>
      <c r="AI255" s="115"/>
      <c r="AJ255" s="115"/>
    </row>
    <row r="256" spans="1:36" s="120" customFormat="1" ht="25.5" customHeight="1">
      <c r="A256" s="319">
        <v>70</v>
      </c>
      <c r="B256" s="516" t="s">
        <v>319</v>
      </c>
      <c r="C256" s="310" t="s">
        <v>2</v>
      </c>
      <c r="D256" s="310">
        <v>3</v>
      </c>
      <c r="E256" s="167" t="s">
        <v>789</v>
      </c>
      <c r="F256" s="204">
        <v>18.559999999999999</v>
      </c>
      <c r="G256" s="208">
        <f>ROUNDUP(AVERAGE(F256:F258),2)</f>
        <v>18.559999999999999</v>
      </c>
      <c r="H256" s="116">
        <f t="shared" si="23"/>
        <v>0</v>
      </c>
      <c r="I256" s="136">
        <f t="shared" si="21"/>
        <v>0</v>
      </c>
      <c r="J256" s="136">
        <f>SMALL(I256:I258,1)</f>
        <v>0</v>
      </c>
      <c r="K256" s="206">
        <f>IF(J256=I256,F256,IF(J256=I257,F257,IF(J256=I258,F258)))</f>
        <v>18.559999999999999</v>
      </c>
      <c r="L256" s="206">
        <f t="shared" si="20"/>
        <v>18.559999999999999</v>
      </c>
      <c r="M256" s="206">
        <f t="shared" si="22"/>
        <v>18.559999999999999</v>
      </c>
      <c r="N256" s="312">
        <f>COUNTIF(L256:L258,"FORA")</f>
        <v>0</v>
      </c>
      <c r="O256" s="293">
        <f>IF(N256=0,AVERAGE(K256:K258),"")</f>
        <v>18.559999999999999</v>
      </c>
      <c r="P256" s="293" t="str">
        <f>IF(N256=1,AVERAGE(M256:M257),"")</f>
        <v/>
      </c>
      <c r="Q256" s="293" t="str">
        <f>IF(N256=2,(SUM(M256,K257))/2,"")</f>
        <v/>
      </c>
      <c r="R256" s="293" t="str">
        <f>IF(N256=3,AVERAGE(K256:K257),"")</f>
        <v/>
      </c>
      <c r="S256" s="293">
        <f>IF(N256=0,MEDIAN(M256:M258),"")</f>
        <v>18.559999999999999</v>
      </c>
      <c r="T256" s="293" t="str">
        <f>IF(N256=1,MEDIAN(M256:M257),"")</f>
        <v/>
      </c>
      <c r="U256" s="293" t="str">
        <f>IF(N256=2,MEDIAN((SUM(M256,K257))/2),"")</f>
        <v/>
      </c>
      <c r="V256" s="293" t="str">
        <f>IF(N256=3,MEDIAN(K256:K257),"")</f>
        <v/>
      </c>
      <c r="W256" s="295">
        <f>SUM(O256:R258)</f>
        <v>18.559999999999999</v>
      </c>
      <c r="X256" s="295">
        <f>SUM(S256:V258)</f>
        <v>18.559999999999999</v>
      </c>
      <c r="Y256" s="303">
        <f>STDEV(F256:F258)</f>
        <v>0</v>
      </c>
      <c r="Z256" s="295">
        <f>Y256/W256</f>
        <v>0</v>
      </c>
      <c r="AA256" s="303"/>
      <c r="AB256" s="291"/>
      <c r="AC256" s="114"/>
      <c r="AD256" s="114"/>
      <c r="AE256" s="118"/>
      <c r="AF256" s="114"/>
      <c r="AG256" s="118"/>
      <c r="AH256" s="119"/>
    </row>
    <row r="257" spans="1:36" s="120" customFormat="1" ht="25.5" customHeight="1">
      <c r="A257" s="319"/>
      <c r="B257" s="517"/>
      <c r="C257" s="310"/>
      <c r="D257" s="310"/>
      <c r="E257" s="167" t="s">
        <v>789</v>
      </c>
      <c r="F257" s="204">
        <v>18.559999999999999</v>
      </c>
      <c r="G257" s="204">
        <f>ROUNDUP(AVERAGE(F256:F258),2)</f>
        <v>18.559999999999999</v>
      </c>
      <c r="H257" s="116">
        <f t="shared" si="23"/>
        <v>0</v>
      </c>
      <c r="I257" s="136">
        <f t="shared" si="21"/>
        <v>0</v>
      </c>
      <c r="J257" s="136">
        <f>SMALL(I256:I258,2)</f>
        <v>0</v>
      </c>
      <c r="K257" s="206">
        <f>IF(J257=I256,F256,IF(J257=I257,F257,IF(J257=I258,F258)))</f>
        <v>18.559999999999999</v>
      </c>
      <c r="L257" s="206">
        <f t="shared" si="20"/>
        <v>18.559999999999999</v>
      </c>
      <c r="M257" s="206">
        <f t="shared" si="22"/>
        <v>18.559999999999999</v>
      </c>
      <c r="N257" s="312"/>
      <c r="O257" s="293"/>
      <c r="P257" s="293"/>
      <c r="Q257" s="293"/>
      <c r="R257" s="293"/>
      <c r="S257" s="293"/>
      <c r="T257" s="293"/>
      <c r="U257" s="293"/>
      <c r="V257" s="293"/>
      <c r="W257" s="296"/>
      <c r="X257" s="296"/>
      <c r="Y257" s="303"/>
      <c r="Z257" s="296"/>
      <c r="AA257" s="303"/>
      <c r="AB257" s="292"/>
      <c r="AC257" s="114"/>
      <c r="AD257" s="114"/>
      <c r="AE257" s="118"/>
      <c r="AF257" s="114"/>
      <c r="AG257" s="118"/>
      <c r="AH257" s="119"/>
    </row>
    <row r="258" spans="1:36" s="120" customFormat="1" ht="25.5" customHeight="1" thickBot="1">
      <c r="A258" s="319"/>
      <c r="B258" s="517"/>
      <c r="C258" s="310"/>
      <c r="D258" s="310"/>
      <c r="E258" s="167" t="s">
        <v>789</v>
      </c>
      <c r="F258" s="204">
        <v>18.559999999999999</v>
      </c>
      <c r="G258" s="204">
        <f>ROUNDUP(AVERAGE(F256:F258),2)</f>
        <v>18.559999999999999</v>
      </c>
      <c r="H258" s="116">
        <f t="shared" si="23"/>
        <v>0</v>
      </c>
      <c r="I258" s="136">
        <f t="shared" si="21"/>
        <v>0</v>
      </c>
      <c r="J258" s="136">
        <f>SMALL(I256:I258,3)</f>
        <v>0</v>
      </c>
      <c r="K258" s="206">
        <f>IF(J258=I256,F256,IF(J258=I257,F257,IF(J258=I258,F258)))</f>
        <v>18.559999999999999</v>
      </c>
      <c r="L258" s="206">
        <f t="shared" si="20"/>
        <v>18.559999999999999</v>
      </c>
      <c r="M258" s="206">
        <f t="shared" si="22"/>
        <v>18.559999999999999</v>
      </c>
      <c r="N258" s="312"/>
      <c r="O258" s="293"/>
      <c r="P258" s="293"/>
      <c r="Q258" s="293"/>
      <c r="R258" s="293"/>
      <c r="S258" s="293"/>
      <c r="T258" s="293"/>
      <c r="U258" s="293"/>
      <c r="V258" s="293"/>
      <c r="W258" s="296"/>
      <c r="X258" s="296"/>
      <c r="Y258" s="303"/>
      <c r="Z258" s="296"/>
      <c r="AA258" s="303"/>
      <c r="AB258" s="292"/>
      <c r="AC258" s="114"/>
      <c r="AD258" s="114"/>
      <c r="AE258" s="118"/>
      <c r="AF258" s="114"/>
      <c r="AG258" s="118"/>
      <c r="AH258" s="119"/>
    </row>
    <row r="259" spans="1:36" s="112" customFormat="1" ht="25.5" customHeight="1">
      <c r="A259" s="314">
        <v>71</v>
      </c>
      <c r="B259" s="498" t="s">
        <v>320</v>
      </c>
      <c r="C259" s="316" t="s">
        <v>2</v>
      </c>
      <c r="D259" s="317">
        <v>3</v>
      </c>
      <c r="E259" s="168" t="s">
        <v>790</v>
      </c>
      <c r="F259" s="132">
        <v>28.84</v>
      </c>
      <c r="G259" s="203">
        <f>ROUNDUP(AVERAGE(F259:F261),2)</f>
        <v>28.84</v>
      </c>
      <c r="H259" s="134">
        <f t="shared" si="23"/>
        <v>0</v>
      </c>
      <c r="I259" s="199">
        <f t="shared" si="21"/>
        <v>0</v>
      </c>
      <c r="J259" s="135">
        <f>SMALL(I259:I261,1)</f>
        <v>0</v>
      </c>
      <c r="K259" s="201">
        <f>IF(J259=I259,F259,IF(J259=I260,F260,IF(J259=I261,F261)))</f>
        <v>28.84</v>
      </c>
      <c r="L259" s="201">
        <f t="shared" si="20"/>
        <v>28.84</v>
      </c>
      <c r="M259" s="201">
        <f t="shared" si="22"/>
        <v>28.84</v>
      </c>
      <c r="N259" s="318">
        <f>COUNTIF(L259:L261,"FORA")</f>
        <v>0</v>
      </c>
      <c r="O259" s="298">
        <f>IF(N259=0,AVERAGE(K259:K261),"")</f>
        <v>28.84</v>
      </c>
      <c r="P259" s="298" t="str">
        <f>IF(N259=1,AVERAGE(M259:M260),"")</f>
        <v/>
      </c>
      <c r="Q259" s="298" t="str">
        <f>IF(N259=2,(SUM(M259,K260))/2,"")</f>
        <v/>
      </c>
      <c r="R259" s="298" t="str">
        <f>IF(N259=3,AVERAGE(K259:K260),"")</f>
        <v/>
      </c>
      <c r="S259" s="298">
        <f>IF(N259=0,MEDIAN(M259:M261),"")</f>
        <v>28.84</v>
      </c>
      <c r="T259" s="298" t="str">
        <f>IF(N259=1,MEDIAN(M259:M260),"")</f>
        <v/>
      </c>
      <c r="U259" s="298" t="str">
        <f>IF(N259=2,MEDIAN((SUM(M259,K260))/2),"")</f>
        <v/>
      </c>
      <c r="V259" s="298" t="str">
        <f>IF(N259=3,MEDIAN(K259:K260),"")</f>
        <v/>
      </c>
      <c r="W259" s="299">
        <f>SUM(O259:R261)</f>
        <v>28.84</v>
      </c>
      <c r="X259" s="299">
        <f>SUM(S259:V261)</f>
        <v>28.84</v>
      </c>
      <c r="Y259" s="301">
        <f>STDEV(F259:F261)</f>
        <v>0</v>
      </c>
      <c r="Z259" s="299">
        <f>Y259/W259</f>
        <v>0</v>
      </c>
      <c r="AA259" s="301"/>
      <c r="AB259" s="291"/>
      <c r="AC259" s="114"/>
      <c r="AD259" s="114"/>
      <c r="AE259" s="115"/>
      <c r="AF259" s="115"/>
      <c r="AG259" s="115"/>
      <c r="AH259" s="115"/>
      <c r="AI259" s="115"/>
      <c r="AJ259" s="115"/>
    </row>
    <row r="260" spans="1:36" s="112" customFormat="1" ht="25.5" customHeight="1">
      <c r="A260" s="314"/>
      <c r="B260" s="498"/>
      <c r="C260" s="316"/>
      <c r="D260" s="317"/>
      <c r="E260" s="168" t="s">
        <v>790</v>
      </c>
      <c r="F260" s="132">
        <v>28.84</v>
      </c>
      <c r="G260" s="199">
        <f>ROUNDUP(AVERAGE(F259:F261),2)</f>
        <v>28.84</v>
      </c>
      <c r="H260" s="134">
        <f t="shared" si="23"/>
        <v>0</v>
      </c>
      <c r="I260" s="135">
        <f t="shared" si="21"/>
        <v>0</v>
      </c>
      <c r="J260" s="135">
        <f>SMALL(I259:I261,2)</f>
        <v>0</v>
      </c>
      <c r="K260" s="201">
        <f>IF(J260=I259,F259,IF(J260=I260,F260,IF(J260=I261,F261)))</f>
        <v>28.84</v>
      </c>
      <c r="L260" s="201">
        <f t="shared" si="20"/>
        <v>28.84</v>
      </c>
      <c r="M260" s="201">
        <f t="shared" si="22"/>
        <v>28.84</v>
      </c>
      <c r="N260" s="318"/>
      <c r="O260" s="298"/>
      <c r="P260" s="298"/>
      <c r="Q260" s="298"/>
      <c r="R260" s="298"/>
      <c r="S260" s="298"/>
      <c r="T260" s="298"/>
      <c r="U260" s="298"/>
      <c r="V260" s="298"/>
      <c r="W260" s="300"/>
      <c r="X260" s="300"/>
      <c r="Y260" s="301"/>
      <c r="Z260" s="300"/>
      <c r="AA260" s="301"/>
      <c r="AB260" s="292"/>
      <c r="AC260" s="114"/>
      <c r="AD260" s="114"/>
      <c r="AE260" s="115"/>
      <c r="AF260" s="115"/>
      <c r="AG260" s="115"/>
      <c r="AH260" s="115"/>
      <c r="AI260" s="115"/>
      <c r="AJ260" s="115"/>
    </row>
    <row r="261" spans="1:36" s="112" customFormat="1" ht="25.5" customHeight="1" thickBot="1">
      <c r="A261" s="314"/>
      <c r="B261" s="498"/>
      <c r="C261" s="316"/>
      <c r="D261" s="317"/>
      <c r="E261" s="168" t="s">
        <v>790</v>
      </c>
      <c r="F261" s="132">
        <v>28.84</v>
      </c>
      <c r="G261" s="199">
        <f>ROUNDUP(AVERAGE(F259:F261),2)</f>
        <v>28.84</v>
      </c>
      <c r="H261" s="134">
        <f t="shared" si="23"/>
        <v>0</v>
      </c>
      <c r="I261" s="135">
        <f t="shared" si="21"/>
        <v>0</v>
      </c>
      <c r="J261" s="135">
        <f>SMALL(I259:I261,3)</f>
        <v>0</v>
      </c>
      <c r="K261" s="201">
        <f>IF(J261=I259,F259,IF(J261=I260,F260,IF(J261=I261,F261)))</f>
        <v>28.84</v>
      </c>
      <c r="L261" s="201">
        <f t="shared" si="20"/>
        <v>28.84</v>
      </c>
      <c r="M261" s="201">
        <f t="shared" si="22"/>
        <v>28.84</v>
      </c>
      <c r="N261" s="318"/>
      <c r="O261" s="298"/>
      <c r="P261" s="298"/>
      <c r="Q261" s="298"/>
      <c r="R261" s="298"/>
      <c r="S261" s="298"/>
      <c r="T261" s="298"/>
      <c r="U261" s="298"/>
      <c r="V261" s="298"/>
      <c r="W261" s="300"/>
      <c r="X261" s="300"/>
      <c r="Y261" s="301"/>
      <c r="Z261" s="300"/>
      <c r="AA261" s="301"/>
      <c r="AB261" s="292"/>
      <c r="AC261" s="114"/>
      <c r="AD261" s="114"/>
      <c r="AE261" s="115"/>
      <c r="AF261" s="115"/>
      <c r="AG261" s="115"/>
      <c r="AH261" s="115"/>
      <c r="AI261" s="115"/>
      <c r="AJ261" s="115"/>
    </row>
    <row r="262" spans="1:36" s="120" customFormat="1" ht="25.5" customHeight="1">
      <c r="A262" s="319">
        <v>72</v>
      </c>
      <c r="B262" s="516" t="s">
        <v>321</v>
      </c>
      <c r="C262" s="310" t="s">
        <v>2</v>
      </c>
      <c r="D262" s="310">
        <v>9</v>
      </c>
      <c r="E262" s="167" t="s">
        <v>791</v>
      </c>
      <c r="F262" s="204">
        <v>6.03</v>
      </c>
      <c r="G262" s="208">
        <f>ROUNDUP(AVERAGE(F262:F264),2)</f>
        <v>6.03</v>
      </c>
      <c r="H262" s="116">
        <f t="shared" si="23"/>
        <v>0</v>
      </c>
      <c r="I262" s="136">
        <f t="shared" si="21"/>
        <v>0</v>
      </c>
      <c r="J262" s="136">
        <f>SMALL(I262:I264,1)</f>
        <v>0</v>
      </c>
      <c r="K262" s="206">
        <f>IF(J262=I262,F262,IF(J262=I263,F263,IF(J262=I264,F264)))</f>
        <v>6.03</v>
      </c>
      <c r="L262" s="206">
        <f t="shared" si="20"/>
        <v>6.03</v>
      </c>
      <c r="M262" s="206">
        <f t="shared" si="22"/>
        <v>6.03</v>
      </c>
      <c r="N262" s="312">
        <f>COUNTIF(L262:L264,"FORA")</f>
        <v>0</v>
      </c>
      <c r="O262" s="293">
        <f>IF(N262=0,AVERAGE(K262:K264),"")</f>
        <v>6.03</v>
      </c>
      <c r="P262" s="293" t="str">
        <f>IF(N262=1,AVERAGE(M262:M263),"")</f>
        <v/>
      </c>
      <c r="Q262" s="293" t="str">
        <f>IF(N262=2,(SUM(M262,K263))/2,"")</f>
        <v/>
      </c>
      <c r="R262" s="293" t="str">
        <f>IF(N262=3,AVERAGE(K262:K263),"")</f>
        <v/>
      </c>
      <c r="S262" s="293">
        <f>IF(N262=0,MEDIAN(M262:M264),"")</f>
        <v>6.03</v>
      </c>
      <c r="T262" s="293" t="str">
        <f>IF(N262=1,MEDIAN(M262:M263),"")</f>
        <v/>
      </c>
      <c r="U262" s="293" t="str">
        <f>IF(N262=2,MEDIAN((SUM(M262,K263))/2),"")</f>
        <v/>
      </c>
      <c r="V262" s="293" t="str">
        <f>IF(N262=3,MEDIAN(K262:K263),"")</f>
        <v/>
      </c>
      <c r="W262" s="295">
        <f>SUM(O262:R264)</f>
        <v>6.03</v>
      </c>
      <c r="X262" s="295">
        <f>SUM(S262:V264)</f>
        <v>6.03</v>
      </c>
      <c r="Y262" s="303">
        <f>STDEV(F262:F264)</f>
        <v>0</v>
      </c>
      <c r="Z262" s="295">
        <f>Y262/W262</f>
        <v>0</v>
      </c>
      <c r="AA262" s="303"/>
      <c r="AB262" s="291"/>
      <c r="AC262" s="114"/>
      <c r="AD262" s="114"/>
      <c r="AE262" s="118"/>
      <c r="AF262" s="114"/>
      <c r="AG262" s="118"/>
      <c r="AH262" s="119"/>
    </row>
    <row r="263" spans="1:36" s="120" customFormat="1" ht="25.5" customHeight="1">
      <c r="A263" s="319"/>
      <c r="B263" s="517"/>
      <c r="C263" s="310"/>
      <c r="D263" s="310"/>
      <c r="E263" s="167" t="s">
        <v>791</v>
      </c>
      <c r="F263" s="204">
        <v>6.03</v>
      </c>
      <c r="G263" s="204">
        <f>ROUNDUP(AVERAGE(F262:F264),2)</f>
        <v>6.03</v>
      </c>
      <c r="H263" s="116">
        <f t="shared" si="23"/>
        <v>0</v>
      </c>
      <c r="I263" s="136">
        <f t="shared" si="21"/>
        <v>0</v>
      </c>
      <c r="J263" s="136">
        <f>SMALL(I262:I264,2)</f>
        <v>0</v>
      </c>
      <c r="K263" s="206">
        <f>IF(J263=I262,F262,IF(J263=I263,F263,IF(J263=I264,F264)))</f>
        <v>6.03</v>
      </c>
      <c r="L263" s="206">
        <f t="shared" si="20"/>
        <v>6.03</v>
      </c>
      <c r="M263" s="206">
        <f t="shared" si="22"/>
        <v>6.03</v>
      </c>
      <c r="N263" s="312"/>
      <c r="O263" s="293"/>
      <c r="P263" s="293"/>
      <c r="Q263" s="293"/>
      <c r="R263" s="293"/>
      <c r="S263" s="293"/>
      <c r="T263" s="293"/>
      <c r="U263" s="293"/>
      <c r="V263" s="293"/>
      <c r="W263" s="296"/>
      <c r="X263" s="296"/>
      <c r="Y263" s="303"/>
      <c r="Z263" s="296"/>
      <c r="AA263" s="303"/>
      <c r="AB263" s="292"/>
      <c r="AC263" s="114"/>
      <c r="AD263" s="114"/>
      <c r="AE263" s="118"/>
      <c r="AF263" s="114"/>
      <c r="AG263" s="118"/>
      <c r="AH263" s="119"/>
    </row>
    <row r="264" spans="1:36" s="120" customFormat="1" ht="25.5" customHeight="1" thickBot="1">
      <c r="A264" s="319"/>
      <c r="B264" s="517"/>
      <c r="C264" s="310"/>
      <c r="D264" s="310"/>
      <c r="E264" s="167" t="s">
        <v>792</v>
      </c>
      <c r="F264" s="204">
        <v>6.03</v>
      </c>
      <c r="G264" s="204">
        <f>ROUNDUP(AVERAGE(F262:F264),2)</f>
        <v>6.03</v>
      </c>
      <c r="H264" s="116">
        <f t="shared" si="23"/>
        <v>0</v>
      </c>
      <c r="I264" s="136">
        <f t="shared" si="21"/>
        <v>0</v>
      </c>
      <c r="J264" s="136">
        <f>SMALL(I262:I264,3)</f>
        <v>0</v>
      </c>
      <c r="K264" s="206">
        <f>IF(J264=I262,F262,IF(J264=I263,F263,IF(J264=I264,F264)))</f>
        <v>6.03</v>
      </c>
      <c r="L264" s="206">
        <f t="shared" si="20"/>
        <v>6.03</v>
      </c>
      <c r="M264" s="206">
        <f t="shared" si="22"/>
        <v>6.03</v>
      </c>
      <c r="N264" s="312"/>
      <c r="O264" s="293"/>
      <c r="P264" s="293"/>
      <c r="Q264" s="293"/>
      <c r="R264" s="293"/>
      <c r="S264" s="293"/>
      <c r="T264" s="293"/>
      <c r="U264" s="293"/>
      <c r="V264" s="293"/>
      <c r="W264" s="296"/>
      <c r="X264" s="296"/>
      <c r="Y264" s="303"/>
      <c r="Z264" s="296"/>
      <c r="AA264" s="303"/>
      <c r="AB264" s="292"/>
      <c r="AC264" s="114"/>
      <c r="AD264" s="114"/>
      <c r="AE264" s="118"/>
      <c r="AF264" s="114"/>
      <c r="AG264" s="118"/>
      <c r="AH264" s="119"/>
    </row>
    <row r="265" spans="1:36" s="112" customFormat="1" ht="25.5" customHeight="1">
      <c r="A265" s="314">
        <v>73</v>
      </c>
      <c r="B265" s="498" t="s">
        <v>322</v>
      </c>
      <c r="C265" s="316" t="s">
        <v>474</v>
      </c>
      <c r="D265" s="317">
        <v>138</v>
      </c>
      <c r="E265" s="168" t="s">
        <v>793</v>
      </c>
      <c r="F265" s="132">
        <v>0.15</v>
      </c>
      <c r="G265" s="203">
        <f>ROUNDUP(AVERAGE(F265:F267),2)</f>
        <v>0.15</v>
      </c>
      <c r="H265" s="134">
        <f t="shared" si="23"/>
        <v>0</v>
      </c>
      <c r="I265" s="199">
        <f t="shared" si="21"/>
        <v>0</v>
      </c>
      <c r="J265" s="135">
        <f>SMALL(I265:I267,1)</f>
        <v>0</v>
      </c>
      <c r="K265" s="201">
        <f>IF(J265=I265,F265,IF(J265=I266,F266,IF(J265=I267,F267)))</f>
        <v>0.15</v>
      </c>
      <c r="L265" s="201">
        <f t="shared" si="20"/>
        <v>0.15</v>
      </c>
      <c r="M265" s="201">
        <f t="shared" si="22"/>
        <v>0.15</v>
      </c>
      <c r="N265" s="318">
        <f>COUNTIF(L265:L267,"FORA")</f>
        <v>0</v>
      </c>
      <c r="O265" s="298">
        <f>IF(N265=0,AVERAGE(K265:K267),"")</f>
        <v>0.15</v>
      </c>
      <c r="P265" s="298" t="str">
        <f>IF(N265=1,AVERAGE(M265:M266),"")</f>
        <v/>
      </c>
      <c r="Q265" s="298" t="str">
        <f>IF(N265=2,(SUM(M265,K266))/2,"")</f>
        <v/>
      </c>
      <c r="R265" s="298" t="str">
        <f>IF(N265=3,AVERAGE(K265:K266),"")</f>
        <v/>
      </c>
      <c r="S265" s="298">
        <f>IF(N265=0,MEDIAN(M265:M267),"")</f>
        <v>0.15</v>
      </c>
      <c r="T265" s="298" t="str">
        <f>IF(N265=1,MEDIAN(M265:M266),"")</f>
        <v/>
      </c>
      <c r="U265" s="298" t="str">
        <f>IF(N265=2,MEDIAN((SUM(M265,K266))/2),"")</f>
        <v/>
      </c>
      <c r="V265" s="298" t="str">
        <f>IF(N265=3,MEDIAN(K265:K266),"")</f>
        <v/>
      </c>
      <c r="W265" s="299">
        <f>SUM(O265:R267)</f>
        <v>0.15</v>
      </c>
      <c r="X265" s="299">
        <f>SUM(S265:V267)</f>
        <v>0.15</v>
      </c>
      <c r="Y265" s="301">
        <f>STDEV(F265:F267)</f>
        <v>0</v>
      </c>
      <c r="Z265" s="299">
        <f>Y265/W265</f>
        <v>0</v>
      </c>
      <c r="AA265" s="301"/>
      <c r="AB265" s="291"/>
      <c r="AC265" s="114"/>
      <c r="AD265" s="114"/>
      <c r="AE265" s="115"/>
      <c r="AF265" s="115"/>
      <c r="AG265" s="115"/>
      <c r="AH265" s="115"/>
      <c r="AI265" s="115"/>
      <c r="AJ265" s="115"/>
    </row>
    <row r="266" spans="1:36" s="112" customFormat="1" ht="25.5" customHeight="1">
      <c r="A266" s="314"/>
      <c r="B266" s="498"/>
      <c r="C266" s="316"/>
      <c r="D266" s="317"/>
      <c r="E266" s="168" t="s">
        <v>793</v>
      </c>
      <c r="F266" s="132">
        <v>0.15</v>
      </c>
      <c r="G266" s="199">
        <f>ROUNDUP(AVERAGE(F265:F267),2)</f>
        <v>0.15</v>
      </c>
      <c r="H266" s="134">
        <f t="shared" si="23"/>
        <v>0</v>
      </c>
      <c r="I266" s="135">
        <f t="shared" si="21"/>
        <v>0</v>
      </c>
      <c r="J266" s="135">
        <f>SMALL(I265:I267,2)</f>
        <v>0</v>
      </c>
      <c r="K266" s="201">
        <f>IF(J266=I265,F265,IF(J266=I266,F266,IF(J266=I267,F267)))</f>
        <v>0.15</v>
      </c>
      <c r="L266" s="201">
        <f t="shared" si="20"/>
        <v>0.15</v>
      </c>
      <c r="M266" s="201">
        <f t="shared" si="22"/>
        <v>0.15</v>
      </c>
      <c r="N266" s="318"/>
      <c r="O266" s="298"/>
      <c r="P266" s="298"/>
      <c r="Q266" s="298"/>
      <c r="R266" s="298"/>
      <c r="S266" s="298"/>
      <c r="T266" s="298"/>
      <c r="U266" s="298"/>
      <c r="V266" s="298"/>
      <c r="W266" s="300"/>
      <c r="X266" s="300"/>
      <c r="Y266" s="301"/>
      <c r="Z266" s="300"/>
      <c r="AA266" s="301"/>
      <c r="AB266" s="292"/>
      <c r="AC266" s="114"/>
      <c r="AD266" s="114"/>
      <c r="AE266" s="115"/>
      <c r="AF266" s="115"/>
      <c r="AG266" s="115"/>
      <c r="AH266" s="115"/>
      <c r="AI266" s="115"/>
      <c r="AJ266" s="115"/>
    </row>
    <row r="267" spans="1:36" s="112" customFormat="1" ht="25.5" customHeight="1" thickBot="1">
      <c r="A267" s="314"/>
      <c r="B267" s="498"/>
      <c r="C267" s="316"/>
      <c r="D267" s="317"/>
      <c r="E267" s="168" t="s">
        <v>793</v>
      </c>
      <c r="F267" s="132">
        <v>0.15</v>
      </c>
      <c r="G267" s="199">
        <f>ROUNDUP(AVERAGE(F265:F267),2)</f>
        <v>0.15</v>
      </c>
      <c r="H267" s="134">
        <f t="shared" si="23"/>
        <v>0</v>
      </c>
      <c r="I267" s="135">
        <f t="shared" si="21"/>
        <v>0</v>
      </c>
      <c r="J267" s="135">
        <f>SMALL(I265:I267,3)</f>
        <v>0</v>
      </c>
      <c r="K267" s="201">
        <f>IF(J267=I265,F265,IF(J267=I266,F266,IF(J267=I267,F267)))</f>
        <v>0.15</v>
      </c>
      <c r="L267" s="201">
        <f t="shared" si="20"/>
        <v>0.15</v>
      </c>
      <c r="M267" s="201">
        <f t="shared" si="22"/>
        <v>0.15</v>
      </c>
      <c r="N267" s="318"/>
      <c r="O267" s="298"/>
      <c r="P267" s="298"/>
      <c r="Q267" s="298"/>
      <c r="R267" s="298"/>
      <c r="S267" s="298"/>
      <c r="T267" s="298"/>
      <c r="U267" s="298"/>
      <c r="V267" s="298"/>
      <c r="W267" s="300"/>
      <c r="X267" s="300"/>
      <c r="Y267" s="301"/>
      <c r="Z267" s="300"/>
      <c r="AA267" s="301"/>
      <c r="AB267" s="292"/>
      <c r="AC267" s="114"/>
      <c r="AD267" s="114"/>
      <c r="AE267" s="115"/>
      <c r="AF267" s="115"/>
      <c r="AG267" s="115"/>
      <c r="AH267" s="115"/>
      <c r="AI267" s="115"/>
      <c r="AJ267" s="115"/>
    </row>
    <row r="268" spans="1:36" s="120" customFormat="1" ht="25.5" customHeight="1">
      <c r="A268" s="319">
        <v>74</v>
      </c>
      <c r="B268" s="516" t="s">
        <v>323</v>
      </c>
      <c r="C268" s="310" t="s">
        <v>2</v>
      </c>
      <c r="D268" s="310">
        <v>18</v>
      </c>
      <c r="E268" s="167" t="s">
        <v>794</v>
      </c>
      <c r="F268" s="204">
        <v>6.5</v>
      </c>
      <c r="G268" s="208">
        <f>ROUNDUP(AVERAGE(F268:F270),2)</f>
        <v>6.5</v>
      </c>
      <c r="H268" s="116">
        <f t="shared" si="23"/>
        <v>0</v>
      </c>
      <c r="I268" s="136">
        <f t="shared" si="21"/>
        <v>0</v>
      </c>
      <c r="J268" s="136">
        <f>SMALL(I268:I270,1)</f>
        <v>0</v>
      </c>
      <c r="K268" s="206">
        <f>IF(J268=I268,F268,IF(J268=I269,F269,IF(J268=I270,F270)))</f>
        <v>6.5</v>
      </c>
      <c r="L268" s="206">
        <f t="shared" si="20"/>
        <v>6.5</v>
      </c>
      <c r="M268" s="206">
        <f t="shared" si="22"/>
        <v>6.5</v>
      </c>
      <c r="N268" s="312">
        <f>COUNTIF(L268:L270,"FORA")</f>
        <v>0</v>
      </c>
      <c r="O268" s="293">
        <f>IF(N268=0,AVERAGE(K268:K270),"")</f>
        <v>6.5</v>
      </c>
      <c r="P268" s="293" t="str">
        <f>IF(N268=1,AVERAGE(M268:M269),"")</f>
        <v/>
      </c>
      <c r="Q268" s="293" t="str">
        <f>IF(N268=2,(SUM(M268,K269))/2,"")</f>
        <v/>
      </c>
      <c r="R268" s="293" t="str">
        <f>IF(N268=3,AVERAGE(K268:K269),"")</f>
        <v/>
      </c>
      <c r="S268" s="293">
        <f>IF(N268=0,MEDIAN(M268:M270),"")</f>
        <v>6.5</v>
      </c>
      <c r="T268" s="293" t="str">
        <f>IF(N268=1,MEDIAN(M268:M269),"")</f>
        <v/>
      </c>
      <c r="U268" s="293" t="str">
        <f>IF(N268=2,MEDIAN((SUM(M268,K269))/2),"")</f>
        <v/>
      </c>
      <c r="V268" s="293" t="str">
        <f>IF(N268=3,MEDIAN(K268:K269),"")</f>
        <v/>
      </c>
      <c r="W268" s="295">
        <f>SUM(O268:R270)</f>
        <v>6.5</v>
      </c>
      <c r="X268" s="295">
        <f>SUM(S268:V270)</f>
        <v>6.5</v>
      </c>
      <c r="Y268" s="303">
        <f>STDEV(F268:F270)</f>
        <v>0</v>
      </c>
      <c r="Z268" s="295">
        <f>Y268/W268</f>
        <v>0</v>
      </c>
      <c r="AA268" s="303"/>
      <c r="AB268" s="291"/>
      <c r="AC268" s="114"/>
      <c r="AD268" s="114"/>
      <c r="AE268" s="118"/>
      <c r="AF268" s="114"/>
      <c r="AG268" s="118"/>
      <c r="AH268" s="119"/>
    </row>
    <row r="269" spans="1:36" s="120" customFormat="1" ht="25.5" customHeight="1">
      <c r="A269" s="319"/>
      <c r="B269" s="517"/>
      <c r="C269" s="310"/>
      <c r="D269" s="310"/>
      <c r="E269" s="167" t="s">
        <v>794</v>
      </c>
      <c r="F269" s="204">
        <v>6.5</v>
      </c>
      <c r="G269" s="204">
        <f>ROUNDUP(AVERAGE(F268:F270),2)</f>
        <v>6.5</v>
      </c>
      <c r="H269" s="116">
        <f t="shared" si="23"/>
        <v>0</v>
      </c>
      <c r="I269" s="136">
        <f t="shared" si="21"/>
        <v>0</v>
      </c>
      <c r="J269" s="136">
        <f>SMALL(I268:I270,2)</f>
        <v>0</v>
      </c>
      <c r="K269" s="206">
        <f>IF(J269=I268,F268,IF(J269=I269,F269,IF(J269=I270,F270)))</f>
        <v>6.5</v>
      </c>
      <c r="L269" s="206">
        <f t="shared" si="20"/>
        <v>6.5</v>
      </c>
      <c r="M269" s="206">
        <f t="shared" si="22"/>
        <v>6.5</v>
      </c>
      <c r="N269" s="312"/>
      <c r="O269" s="293"/>
      <c r="P269" s="293"/>
      <c r="Q269" s="293"/>
      <c r="R269" s="293"/>
      <c r="S269" s="293"/>
      <c r="T269" s="293"/>
      <c r="U269" s="293"/>
      <c r="V269" s="293"/>
      <c r="W269" s="296"/>
      <c r="X269" s="296"/>
      <c r="Y269" s="303"/>
      <c r="Z269" s="296"/>
      <c r="AA269" s="303"/>
      <c r="AB269" s="292"/>
      <c r="AC269" s="114"/>
      <c r="AD269" s="114"/>
      <c r="AE269" s="118"/>
      <c r="AF269" s="114"/>
      <c r="AG269" s="118"/>
      <c r="AH269" s="119"/>
    </row>
    <row r="270" spans="1:36" s="120" customFormat="1" ht="25.5" customHeight="1" thickBot="1">
      <c r="A270" s="319"/>
      <c r="B270" s="517"/>
      <c r="C270" s="310"/>
      <c r="D270" s="310"/>
      <c r="E270" s="167" t="s">
        <v>794</v>
      </c>
      <c r="F270" s="204">
        <v>6.5</v>
      </c>
      <c r="G270" s="204">
        <f>ROUNDUP(AVERAGE(F268:F270),2)</f>
        <v>6.5</v>
      </c>
      <c r="H270" s="116">
        <f t="shared" si="23"/>
        <v>0</v>
      </c>
      <c r="I270" s="136">
        <f t="shared" si="21"/>
        <v>0</v>
      </c>
      <c r="J270" s="136">
        <f>SMALL(I268:I270,3)</f>
        <v>0</v>
      </c>
      <c r="K270" s="206">
        <f>IF(J270=I268,F268,IF(J270=I269,F269,IF(J270=I270,F270)))</f>
        <v>6.5</v>
      </c>
      <c r="L270" s="206">
        <f t="shared" si="20"/>
        <v>6.5</v>
      </c>
      <c r="M270" s="206">
        <f t="shared" si="22"/>
        <v>6.5</v>
      </c>
      <c r="N270" s="312"/>
      <c r="O270" s="293"/>
      <c r="P270" s="293"/>
      <c r="Q270" s="293"/>
      <c r="R270" s="293"/>
      <c r="S270" s="293"/>
      <c r="T270" s="293"/>
      <c r="U270" s="293"/>
      <c r="V270" s="293"/>
      <c r="W270" s="296"/>
      <c r="X270" s="296"/>
      <c r="Y270" s="303"/>
      <c r="Z270" s="296"/>
      <c r="AA270" s="303"/>
      <c r="AB270" s="292"/>
      <c r="AC270" s="114"/>
      <c r="AD270" s="114"/>
      <c r="AE270" s="118"/>
      <c r="AF270" s="114"/>
      <c r="AG270" s="118"/>
      <c r="AH270" s="119"/>
    </row>
    <row r="271" spans="1:36" s="112" customFormat="1" ht="25.5" customHeight="1">
      <c r="A271" s="314">
        <v>75</v>
      </c>
      <c r="B271" s="498" t="s">
        <v>324</v>
      </c>
      <c r="C271" s="316" t="s">
        <v>474</v>
      </c>
      <c r="D271" s="317">
        <v>120</v>
      </c>
      <c r="E271" s="168" t="s">
        <v>795</v>
      </c>
      <c r="F271" s="132">
        <v>0.88</v>
      </c>
      <c r="G271" s="203">
        <f>ROUNDUP(AVERAGE(F271:F273),2)</f>
        <v>0.88</v>
      </c>
      <c r="H271" s="134">
        <f t="shared" si="23"/>
        <v>0</v>
      </c>
      <c r="I271" s="199">
        <f t="shared" si="21"/>
        <v>0</v>
      </c>
      <c r="J271" s="135">
        <f>SMALL(I271:I273,1)</f>
        <v>0</v>
      </c>
      <c r="K271" s="201">
        <f>IF(J271=I271,F271,IF(J271=I272,F272,IF(J271=I273,F273)))</f>
        <v>0.88</v>
      </c>
      <c r="L271" s="201">
        <f t="shared" si="20"/>
        <v>0.88</v>
      </c>
      <c r="M271" s="201">
        <f t="shared" si="22"/>
        <v>0.88</v>
      </c>
      <c r="N271" s="318">
        <f>COUNTIF(L271:L273,"FORA")</f>
        <v>0</v>
      </c>
      <c r="O271" s="298">
        <f>IF(N271=0,AVERAGE(K271:K273),"")</f>
        <v>0.88</v>
      </c>
      <c r="P271" s="298" t="str">
        <f>IF(N271=1,AVERAGE(M271:M272),"")</f>
        <v/>
      </c>
      <c r="Q271" s="298" t="str">
        <f>IF(N271=2,(SUM(M271,K272))/2,"")</f>
        <v/>
      </c>
      <c r="R271" s="298" t="str">
        <f>IF(N271=3,AVERAGE(K271:K272),"")</f>
        <v/>
      </c>
      <c r="S271" s="298">
        <f>IF(N271=0,MEDIAN(M271:M273),"")</f>
        <v>0.88</v>
      </c>
      <c r="T271" s="298" t="str">
        <f>IF(N271=1,MEDIAN(M271:M272),"")</f>
        <v/>
      </c>
      <c r="U271" s="298" t="str">
        <f>IF(N271=2,MEDIAN((SUM(M271,K272))/2),"")</f>
        <v/>
      </c>
      <c r="V271" s="298" t="str">
        <f>IF(N271=3,MEDIAN(K271:K272),"")</f>
        <v/>
      </c>
      <c r="W271" s="299">
        <f>SUM(O271:R273)</f>
        <v>0.88</v>
      </c>
      <c r="X271" s="299">
        <f>SUM(S271:V273)</f>
        <v>0.88</v>
      </c>
      <c r="Y271" s="301">
        <f>STDEV(F271:F273)</f>
        <v>0</v>
      </c>
      <c r="Z271" s="299">
        <f>Y271/W271</f>
        <v>0</v>
      </c>
      <c r="AA271" s="301"/>
      <c r="AB271" s="291"/>
      <c r="AC271" s="114"/>
      <c r="AD271" s="114"/>
      <c r="AE271" s="115"/>
      <c r="AF271" s="115"/>
      <c r="AG271" s="115"/>
      <c r="AH271" s="115"/>
      <c r="AI271" s="115"/>
      <c r="AJ271" s="115"/>
    </row>
    <row r="272" spans="1:36" s="112" customFormat="1" ht="25.5" customHeight="1">
      <c r="A272" s="314"/>
      <c r="B272" s="498"/>
      <c r="C272" s="316"/>
      <c r="D272" s="317"/>
      <c r="E272" s="168" t="s">
        <v>795</v>
      </c>
      <c r="F272" s="132">
        <v>0.88</v>
      </c>
      <c r="G272" s="199">
        <f>ROUNDUP(AVERAGE(F271:F273),2)</f>
        <v>0.88</v>
      </c>
      <c r="H272" s="134">
        <f t="shared" si="23"/>
        <v>0</v>
      </c>
      <c r="I272" s="135">
        <f t="shared" si="21"/>
        <v>0</v>
      </c>
      <c r="J272" s="135">
        <f>SMALL(I271:I273,2)</f>
        <v>0</v>
      </c>
      <c r="K272" s="201">
        <f>IF(J272=I271,F271,IF(J272=I272,F272,IF(J272=I273,F273)))</f>
        <v>0.88</v>
      </c>
      <c r="L272" s="201">
        <f t="shared" si="20"/>
        <v>0.88</v>
      </c>
      <c r="M272" s="201">
        <f t="shared" si="22"/>
        <v>0.88</v>
      </c>
      <c r="N272" s="318"/>
      <c r="O272" s="298"/>
      <c r="P272" s="298"/>
      <c r="Q272" s="298"/>
      <c r="R272" s="298"/>
      <c r="S272" s="298"/>
      <c r="T272" s="298"/>
      <c r="U272" s="298"/>
      <c r="V272" s="298"/>
      <c r="W272" s="300"/>
      <c r="X272" s="300"/>
      <c r="Y272" s="301"/>
      <c r="Z272" s="300"/>
      <c r="AA272" s="301"/>
      <c r="AB272" s="292"/>
      <c r="AC272" s="114"/>
      <c r="AD272" s="114"/>
      <c r="AE272" s="115"/>
      <c r="AF272" s="115"/>
      <c r="AG272" s="115"/>
      <c r="AH272" s="115"/>
      <c r="AI272" s="115"/>
      <c r="AJ272" s="115"/>
    </row>
    <row r="273" spans="1:36" s="112" customFormat="1" ht="25.5" customHeight="1" thickBot="1">
      <c r="A273" s="314"/>
      <c r="B273" s="498"/>
      <c r="C273" s="316"/>
      <c r="D273" s="317"/>
      <c r="E273" s="168" t="s">
        <v>795</v>
      </c>
      <c r="F273" s="132">
        <v>0.88</v>
      </c>
      <c r="G273" s="199">
        <f>ROUNDUP(AVERAGE(F271:F273),2)</f>
        <v>0.88</v>
      </c>
      <c r="H273" s="134">
        <f t="shared" si="23"/>
        <v>0</v>
      </c>
      <c r="I273" s="135">
        <f t="shared" si="21"/>
        <v>0</v>
      </c>
      <c r="J273" s="135">
        <f>SMALL(I271:I273,3)</f>
        <v>0</v>
      </c>
      <c r="K273" s="201">
        <f>IF(J273=I271,F271,IF(J273=I272,F272,IF(J273=I273,F273)))</f>
        <v>0.88</v>
      </c>
      <c r="L273" s="201">
        <f t="shared" si="20"/>
        <v>0.88</v>
      </c>
      <c r="M273" s="201">
        <f t="shared" si="22"/>
        <v>0.88</v>
      </c>
      <c r="N273" s="318"/>
      <c r="O273" s="298"/>
      <c r="P273" s="298"/>
      <c r="Q273" s="298"/>
      <c r="R273" s="298"/>
      <c r="S273" s="298"/>
      <c r="T273" s="298"/>
      <c r="U273" s="298"/>
      <c r="V273" s="298"/>
      <c r="W273" s="300"/>
      <c r="X273" s="300"/>
      <c r="Y273" s="301"/>
      <c r="Z273" s="300"/>
      <c r="AA273" s="301"/>
      <c r="AB273" s="292"/>
      <c r="AC273" s="114"/>
      <c r="AD273" s="114"/>
      <c r="AE273" s="115"/>
      <c r="AF273" s="115"/>
      <c r="AG273" s="115"/>
      <c r="AH273" s="115"/>
      <c r="AI273" s="115"/>
      <c r="AJ273" s="115"/>
    </row>
    <row r="274" spans="1:36" s="120" customFormat="1" ht="25.5" customHeight="1">
      <c r="A274" s="319">
        <v>76</v>
      </c>
      <c r="B274" s="516" t="s">
        <v>325</v>
      </c>
      <c r="C274" s="310" t="s">
        <v>2</v>
      </c>
      <c r="D274" s="310">
        <v>9</v>
      </c>
      <c r="E274" s="167" t="s">
        <v>796</v>
      </c>
      <c r="F274" s="204">
        <v>9.58</v>
      </c>
      <c r="G274" s="208">
        <f>ROUNDUP(AVERAGE(F274:F276),2)</f>
        <v>9.58</v>
      </c>
      <c r="H274" s="116">
        <f t="shared" si="23"/>
        <v>0</v>
      </c>
      <c r="I274" s="136">
        <f t="shared" si="21"/>
        <v>0</v>
      </c>
      <c r="J274" s="136">
        <f>SMALL(I274:I276,1)</f>
        <v>0</v>
      </c>
      <c r="K274" s="206">
        <f>IF(J274=I274,F274,IF(J274=I275,F275,IF(J274=I276,F276)))</f>
        <v>9.58</v>
      </c>
      <c r="L274" s="206">
        <f t="shared" si="20"/>
        <v>9.58</v>
      </c>
      <c r="M274" s="206">
        <f t="shared" si="22"/>
        <v>9.58</v>
      </c>
      <c r="N274" s="312">
        <f>COUNTIF(L274:L276,"FORA")</f>
        <v>0</v>
      </c>
      <c r="O274" s="293">
        <f>IF(N274=0,AVERAGE(K274:K276),"")</f>
        <v>9.58</v>
      </c>
      <c r="P274" s="293" t="str">
        <f>IF(N274=1,AVERAGE(M274:M275),"")</f>
        <v/>
      </c>
      <c r="Q274" s="293" t="str">
        <f>IF(N274=2,(SUM(M274,K275))/2,"")</f>
        <v/>
      </c>
      <c r="R274" s="293" t="str">
        <f>IF(N274=3,AVERAGE(K274:K275),"")</f>
        <v/>
      </c>
      <c r="S274" s="293">
        <f>IF(N274=0,MEDIAN(M274:M276),"")</f>
        <v>9.58</v>
      </c>
      <c r="T274" s="293" t="str">
        <f>IF(N274=1,MEDIAN(M274:M275),"")</f>
        <v/>
      </c>
      <c r="U274" s="293" t="str">
        <f>IF(N274=2,MEDIAN((SUM(M274,K275))/2),"")</f>
        <v/>
      </c>
      <c r="V274" s="293" t="str">
        <f>IF(N274=3,MEDIAN(K274:K275),"")</f>
        <v/>
      </c>
      <c r="W274" s="295">
        <f>SUM(O274:R276)</f>
        <v>9.58</v>
      </c>
      <c r="X274" s="295">
        <f>SUM(S274:V276)</f>
        <v>9.58</v>
      </c>
      <c r="Y274" s="303">
        <f>STDEV(F274:F276)</f>
        <v>0</v>
      </c>
      <c r="Z274" s="295">
        <f>Y274/W274</f>
        <v>0</v>
      </c>
      <c r="AA274" s="303"/>
      <c r="AB274" s="291"/>
      <c r="AC274" s="114"/>
      <c r="AD274" s="114"/>
      <c r="AE274" s="118"/>
      <c r="AF274" s="114"/>
      <c r="AG274" s="118"/>
      <c r="AH274" s="119"/>
    </row>
    <row r="275" spans="1:36" s="120" customFormat="1" ht="25.5" customHeight="1">
      <c r="A275" s="319"/>
      <c r="B275" s="517"/>
      <c r="C275" s="310"/>
      <c r="D275" s="310"/>
      <c r="E275" s="167" t="s">
        <v>796</v>
      </c>
      <c r="F275" s="204">
        <v>9.58</v>
      </c>
      <c r="G275" s="204">
        <f>ROUNDUP(AVERAGE(F274:F276),2)</f>
        <v>9.58</v>
      </c>
      <c r="H275" s="116">
        <f t="shared" si="23"/>
        <v>0</v>
      </c>
      <c r="I275" s="136">
        <f t="shared" si="21"/>
        <v>0</v>
      </c>
      <c r="J275" s="136">
        <f>SMALL(I274:I276,2)</f>
        <v>0</v>
      </c>
      <c r="K275" s="206">
        <f>IF(J275=I274,F274,IF(J275=I275,F275,IF(J275=I276,F276)))</f>
        <v>9.58</v>
      </c>
      <c r="L275" s="206">
        <f t="shared" si="20"/>
        <v>9.58</v>
      </c>
      <c r="M275" s="206">
        <f t="shared" si="22"/>
        <v>9.58</v>
      </c>
      <c r="N275" s="312"/>
      <c r="O275" s="293"/>
      <c r="P275" s="293"/>
      <c r="Q275" s="293"/>
      <c r="R275" s="293"/>
      <c r="S275" s="293"/>
      <c r="T275" s="293"/>
      <c r="U275" s="293"/>
      <c r="V275" s="293"/>
      <c r="W275" s="296"/>
      <c r="X275" s="296"/>
      <c r="Y275" s="303"/>
      <c r="Z275" s="296"/>
      <c r="AA275" s="303"/>
      <c r="AB275" s="292"/>
      <c r="AC275" s="114"/>
      <c r="AD275" s="114"/>
      <c r="AE275" s="118"/>
      <c r="AF275" s="114"/>
      <c r="AG275" s="118"/>
      <c r="AH275" s="119"/>
    </row>
    <row r="276" spans="1:36" s="120" customFormat="1" ht="25.5" customHeight="1" thickBot="1">
      <c r="A276" s="319"/>
      <c r="B276" s="517"/>
      <c r="C276" s="310"/>
      <c r="D276" s="310"/>
      <c r="E276" s="167" t="s">
        <v>796</v>
      </c>
      <c r="F276" s="204">
        <v>9.58</v>
      </c>
      <c r="G276" s="204">
        <f>ROUNDUP(AVERAGE(F274:F276),2)</f>
        <v>9.58</v>
      </c>
      <c r="H276" s="116">
        <f t="shared" si="23"/>
        <v>0</v>
      </c>
      <c r="I276" s="136">
        <f t="shared" si="21"/>
        <v>0</v>
      </c>
      <c r="J276" s="136">
        <f>SMALL(I274:I276,3)</f>
        <v>0</v>
      </c>
      <c r="K276" s="206">
        <f>IF(J276=I274,F274,IF(J276=I275,F275,IF(J276=I276,F276)))</f>
        <v>9.58</v>
      </c>
      <c r="L276" s="206">
        <f t="shared" si="20"/>
        <v>9.58</v>
      </c>
      <c r="M276" s="206">
        <f t="shared" si="22"/>
        <v>9.58</v>
      </c>
      <c r="N276" s="312"/>
      <c r="O276" s="293"/>
      <c r="P276" s="293"/>
      <c r="Q276" s="293"/>
      <c r="R276" s="293"/>
      <c r="S276" s="293"/>
      <c r="T276" s="293"/>
      <c r="U276" s="293"/>
      <c r="V276" s="293"/>
      <c r="W276" s="296"/>
      <c r="X276" s="296"/>
      <c r="Y276" s="303"/>
      <c r="Z276" s="296"/>
      <c r="AA276" s="303"/>
      <c r="AB276" s="292"/>
      <c r="AC276" s="114"/>
      <c r="AD276" s="114"/>
      <c r="AE276" s="118"/>
      <c r="AF276" s="114"/>
      <c r="AG276" s="118"/>
      <c r="AH276" s="119"/>
    </row>
    <row r="277" spans="1:36" s="112" customFormat="1" ht="25.5" customHeight="1">
      <c r="A277" s="314">
        <v>77</v>
      </c>
      <c r="B277" s="498" t="s">
        <v>326</v>
      </c>
      <c r="C277" s="316" t="s">
        <v>2</v>
      </c>
      <c r="D277" s="317">
        <v>3</v>
      </c>
      <c r="E277" s="168" t="s">
        <v>797</v>
      </c>
      <c r="F277" s="132">
        <v>5.27</v>
      </c>
      <c r="G277" s="203">
        <f>ROUNDUP(AVERAGE(F277:F279),2)</f>
        <v>5.27</v>
      </c>
      <c r="H277" s="134">
        <f t="shared" si="23"/>
        <v>0</v>
      </c>
      <c r="I277" s="199">
        <f t="shared" si="21"/>
        <v>0</v>
      </c>
      <c r="J277" s="135">
        <f>SMALL(I277:I279,1)</f>
        <v>0</v>
      </c>
      <c r="K277" s="201">
        <f>IF(J277=I277,F277,IF(J277=I278,F278,IF(J277=I279,F279)))</f>
        <v>5.27</v>
      </c>
      <c r="L277" s="201">
        <f t="shared" si="20"/>
        <v>5.27</v>
      </c>
      <c r="M277" s="201">
        <f t="shared" si="22"/>
        <v>5.27</v>
      </c>
      <c r="N277" s="318">
        <f>COUNTIF(L277:L279,"FORA")</f>
        <v>0</v>
      </c>
      <c r="O277" s="298">
        <f>IF(N277=0,AVERAGE(K277:K279),"")</f>
        <v>5.27</v>
      </c>
      <c r="P277" s="298" t="str">
        <f>IF(N277=1,AVERAGE(M277:M278),"")</f>
        <v/>
      </c>
      <c r="Q277" s="298" t="str">
        <f>IF(N277=2,(SUM(M277,K278))/2,"")</f>
        <v/>
      </c>
      <c r="R277" s="298" t="str">
        <f>IF(N277=3,AVERAGE(K277:K278),"")</f>
        <v/>
      </c>
      <c r="S277" s="298">
        <f>IF(N277=0,MEDIAN(M277:M279),"")</f>
        <v>5.27</v>
      </c>
      <c r="T277" s="298" t="str">
        <f>IF(N277=1,MEDIAN(M277:M278),"")</f>
        <v/>
      </c>
      <c r="U277" s="298" t="str">
        <f>IF(N277=2,MEDIAN((SUM(M277,K278))/2),"")</f>
        <v/>
      </c>
      <c r="V277" s="298" t="str">
        <f>IF(N277=3,MEDIAN(K277:K278),"")</f>
        <v/>
      </c>
      <c r="W277" s="299">
        <f>SUM(O277:R279)</f>
        <v>5.27</v>
      </c>
      <c r="X277" s="299">
        <f>SUM(S277:V279)</f>
        <v>5.27</v>
      </c>
      <c r="Y277" s="301">
        <f>STDEV(F277:F279)</f>
        <v>0</v>
      </c>
      <c r="Z277" s="299">
        <f>Y277/W277</f>
        <v>0</v>
      </c>
      <c r="AA277" s="301"/>
      <c r="AB277" s="291"/>
      <c r="AC277" s="114"/>
      <c r="AD277" s="114"/>
      <c r="AE277" s="115"/>
      <c r="AF277" s="115"/>
      <c r="AG277" s="115"/>
      <c r="AH277" s="115"/>
      <c r="AI277" s="115"/>
      <c r="AJ277" s="115"/>
    </row>
    <row r="278" spans="1:36" s="112" customFormat="1" ht="25.5" customHeight="1">
      <c r="A278" s="314"/>
      <c r="B278" s="498"/>
      <c r="C278" s="316"/>
      <c r="D278" s="317"/>
      <c r="E278" s="168" t="s">
        <v>797</v>
      </c>
      <c r="F278" s="132">
        <v>5.27</v>
      </c>
      <c r="G278" s="199">
        <f>ROUNDUP(AVERAGE(F277:F279),2)</f>
        <v>5.27</v>
      </c>
      <c r="H278" s="134">
        <f t="shared" si="23"/>
        <v>0</v>
      </c>
      <c r="I278" s="135">
        <f t="shared" si="21"/>
        <v>0</v>
      </c>
      <c r="J278" s="135">
        <f>SMALL(I277:I279,2)</f>
        <v>0</v>
      </c>
      <c r="K278" s="201">
        <f>IF(J278=I277,F277,IF(J278=I278,F278,IF(J278=I279,F279)))</f>
        <v>5.27</v>
      </c>
      <c r="L278" s="201">
        <f t="shared" si="20"/>
        <v>5.27</v>
      </c>
      <c r="M278" s="201">
        <f t="shared" si="22"/>
        <v>5.27</v>
      </c>
      <c r="N278" s="318"/>
      <c r="O278" s="298"/>
      <c r="P278" s="298"/>
      <c r="Q278" s="298"/>
      <c r="R278" s="298"/>
      <c r="S278" s="298"/>
      <c r="T278" s="298"/>
      <c r="U278" s="298"/>
      <c r="V278" s="298"/>
      <c r="W278" s="300"/>
      <c r="X278" s="300"/>
      <c r="Y278" s="301"/>
      <c r="Z278" s="300"/>
      <c r="AA278" s="301"/>
      <c r="AB278" s="292"/>
      <c r="AC278" s="114"/>
      <c r="AD278" s="114"/>
      <c r="AE278" s="115"/>
      <c r="AF278" s="115"/>
      <c r="AG278" s="115"/>
      <c r="AH278" s="115"/>
      <c r="AI278" s="115"/>
      <c r="AJ278" s="115"/>
    </row>
    <row r="279" spans="1:36" s="112" customFormat="1" ht="25.5" customHeight="1" thickBot="1">
      <c r="A279" s="314"/>
      <c r="B279" s="498"/>
      <c r="C279" s="316"/>
      <c r="D279" s="317"/>
      <c r="E279" s="168" t="s">
        <v>797</v>
      </c>
      <c r="F279" s="132">
        <v>5.27</v>
      </c>
      <c r="G279" s="199">
        <f>ROUNDUP(AVERAGE(F277:F279),2)</f>
        <v>5.27</v>
      </c>
      <c r="H279" s="134">
        <f t="shared" si="23"/>
        <v>0</v>
      </c>
      <c r="I279" s="135">
        <f t="shared" si="21"/>
        <v>0</v>
      </c>
      <c r="J279" s="135">
        <f>SMALL(I277:I279,3)</f>
        <v>0</v>
      </c>
      <c r="K279" s="201">
        <f>IF(J279=I277,F277,IF(J279=I278,F278,IF(J279=I279,F279)))</f>
        <v>5.27</v>
      </c>
      <c r="L279" s="201">
        <f t="shared" si="20"/>
        <v>5.27</v>
      </c>
      <c r="M279" s="201">
        <f t="shared" si="22"/>
        <v>5.27</v>
      </c>
      <c r="N279" s="318"/>
      <c r="O279" s="298"/>
      <c r="P279" s="298"/>
      <c r="Q279" s="298"/>
      <c r="R279" s="298"/>
      <c r="S279" s="298"/>
      <c r="T279" s="298"/>
      <c r="U279" s="298"/>
      <c r="V279" s="298"/>
      <c r="W279" s="300"/>
      <c r="X279" s="300"/>
      <c r="Y279" s="301"/>
      <c r="Z279" s="300"/>
      <c r="AA279" s="301"/>
      <c r="AB279" s="292"/>
      <c r="AC279" s="114"/>
      <c r="AD279" s="114"/>
      <c r="AE279" s="115"/>
      <c r="AF279" s="115"/>
      <c r="AG279" s="115"/>
      <c r="AH279" s="115"/>
      <c r="AI279" s="115"/>
      <c r="AJ279" s="115"/>
    </row>
    <row r="280" spans="1:36" s="120" customFormat="1" ht="25.5" customHeight="1">
      <c r="A280" s="319">
        <v>78</v>
      </c>
      <c r="B280" s="516" t="s">
        <v>327</v>
      </c>
      <c r="C280" s="310" t="s">
        <v>2</v>
      </c>
      <c r="D280" s="310">
        <v>3</v>
      </c>
      <c r="E280" s="167" t="s">
        <v>798</v>
      </c>
      <c r="F280" s="204">
        <v>321.20999999999998</v>
      </c>
      <c r="G280" s="208">
        <f>ROUNDUP(AVERAGE(F280:F282),2)</f>
        <v>321.20999999999998</v>
      </c>
      <c r="H280" s="116">
        <f t="shared" si="23"/>
        <v>0</v>
      </c>
      <c r="I280" s="136">
        <f t="shared" si="21"/>
        <v>0</v>
      </c>
      <c r="J280" s="136">
        <f>SMALL(I280:I282,1)</f>
        <v>0</v>
      </c>
      <c r="K280" s="206">
        <f>IF(J280=I280,F280,IF(J280=I281,F281,IF(J280=I282,F282)))</f>
        <v>321.20999999999998</v>
      </c>
      <c r="L280" s="206">
        <f t="shared" si="20"/>
        <v>321.20999999999998</v>
      </c>
      <c r="M280" s="206">
        <f t="shared" si="22"/>
        <v>321.20999999999998</v>
      </c>
      <c r="N280" s="312">
        <f>COUNTIF(L280:L282,"FORA")</f>
        <v>0</v>
      </c>
      <c r="O280" s="293">
        <f>IF(N280=0,AVERAGE(K280:K282),"")</f>
        <v>321.20999999999998</v>
      </c>
      <c r="P280" s="293" t="str">
        <f>IF(N280=1,AVERAGE(M280:M281),"")</f>
        <v/>
      </c>
      <c r="Q280" s="293" t="str">
        <f>IF(N280=2,(SUM(M280,K281))/2,"")</f>
        <v/>
      </c>
      <c r="R280" s="293" t="str">
        <f>IF(N280=3,AVERAGE(K280:K281),"")</f>
        <v/>
      </c>
      <c r="S280" s="293">
        <f>IF(N280=0,MEDIAN(M280:M282),"")</f>
        <v>321.20999999999998</v>
      </c>
      <c r="T280" s="293" t="str">
        <f>IF(N280=1,MEDIAN(M280:M281),"")</f>
        <v/>
      </c>
      <c r="U280" s="293" t="str">
        <f>IF(N280=2,MEDIAN((SUM(M280,K281))/2),"")</f>
        <v/>
      </c>
      <c r="V280" s="293" t="str">
        <f>IF(N280=3,MEDIAN(K280:K281),"")</f>
        <v/>
      </c>
      <c r="W280" s="295">
        <f>SUM(O280:R282)</f>
        <v>321.20999999999998</v>
      </c>
      <c r="X280" s="295">
        <f>SUM(S280:V282)</f>
        <v>321.20999999999998</v>
      </c>
      <c r="Y280" s="303">
        <f>STDEV(F280:F282)</f>
        <v>0</v>
      </c>
      <c r="Z280" s="295">
        <f>Y280/W280</f>
        <v>0</v>
      </c>
      <c r="AA280" s="303"/>
      <c r="AB280" s="291"/>
      <c r="AC280" s="114"/>
      <c r="AD280" s="114"/>
      <c r="AE280" s="118"/>
      <c r="AF280" s="114"/>
      <c r="AG280" s="118"/>
      <c r="AH280" s="119"/>
    </row>
    <row r="281" spans="1:36" s="120" customFormat="1" ht="25.5" customHeight="1">
      <c r="A281" s="319"/>
      <c r="B281" s="517"/>
      <c r="C281" s="310"/>
      <c r="D281" s="310"/>
      <c r="E281" s="167" t="s">
        <v>798</v>
      </c>
      <c r="F281" s="204">
        <v>321.20999999999998</v>
      </c>
      <c r="G281" s="204">
        <f>ROUNDUP(AVERAGE(F280:F282),2)</f>
        <v>321.20999999999998</v>
      </c>
      <c r="H281" s="116">
        <f t="shared" si="23"/>
        <v>0</v>
      </c>
      <c r="I281" s="136">
        <f t="shared" si="21"/>
        <v>0</v>
      </c>
      <c r="J281" s="136">
        <f>SMALL(I280:I282,2)</f>
        <v>0</v>
      </c>
      <c r="K281" s="206">
        <f>IF(J281=I280,F280,IF(J281=I281,F281,IF(J281=I282,F282)))</f>
        <v>321.20999999999998</v>
      </c>
      <c r="L281" s="206">
        <f t="shared" si="20"/>
        <v>321.20999999999998</v>
      </c>
      <c r="M281" s="206">
        <f t="shared" si="22"/>
        <v>321.20999999999998</v>
      </c>
      <c r="N281" s="312"/>
      <c r="O281" s="293"/>
      <c r="P281" s="293"/>
      <c r="Q281" s="293"/>
      <c r="R281" s="293"/>
      <c r="S281" s="293"/>
      <c r="T281" s="293"/>
      <c r="U281" s="293"/>
      <c r="V281" s="293"/>
      <c r="W281" s="296"/>
      <c r="X281" s="296"/>
      <c r="Y281" s="303"/>
      <c r="Z281" s="296"/>
      <c r="AA281" s="303"/>
      <c r="AB281" s="292"/>
      <c r="AC281" s="114"/>
      <c r="AD281" s="114"/>
      <c r="AE281" s="118"/>
      <c r="AF281" s="114"/>
      <c r="AG281" s="118"/>
      <c r="AH281" s="119"/>
    </row>
    <row r="282" spans="1:36" s="120" customFormat="1" ht="25.5" customHeight="1" thickBot="1">
      <c r="A282" s="319"/>
      <c r="B282" s="517"/>
      <c r="C282" s="310"/>
      <c r="D282" s="310"/>
      <c r="E282" s="167" t="s">
        <v>798</v>
      </c>
      <c r="F282" s="204">
        <v>321.20999999999998</v>
      </c>
      <c r="G282" s="204">
        <f>ROUNDUP(AVERAGE(F280:F282),2)</f>
        <v>321.20999999999998</v>
      </c>
      <c r="H282" s="116">
        <f t="shared" si="23"/>
        <v>0</v>
      </c>
      <c r="I282" s="136">
        <f t="shared" si="21"/>
        <v>0</v>
      </c>
      <c r="J282" s="136">
        <f>SMALL(I280:I282,3)</f>
        <v>0</v>
      </c>
      <c r="K282" s="206">
        <f>IF(J282=I280,F280,IF(J282=I281,F281,IF(J282=I282,F282)))</f>
        <v>321.20999999999998</v>
      </c>
      <c r="L282" s="206">
        <f t="shared" si="20"/>
        <v>321.20999999999998</v>
      </c>
      <c r="M282" s="206">
        <f t="shared" si="22"/>
        <v>321.20999999999998</v>
      </c>
      <c r="N282" s="312"/>
      <c r="O282" s="293"/>
      <c r="P282" s="293"/>
      <c r="Q282" s="293"/>
      <c r="R282" s="293"/>
      <c r="S282" s="293"/>
      <c r="T282" s="293"/>
      <c r="U282" s="293"/>
      <c r="V282" s="293"/>
      <c r="W282" s="296"/>
      <c r="X282" s="296"/>
      <c r="Y282" s="303"/>
      <c r="Z282" s="296"/>
      <c r="AA282" s="303"/>
      <c r="AB282" s="292"/>
      <c r="AC282" s="114"/>
      <c r="AD282" s="114"/>
      <c r="AE282" s="118"/>
      <c r="AF282" s="114"/>
      <c r="AG282" s="118"/>
      <c r="AH282" s="119"/>
    </row>
    <row r="283" spans="1:36" s="112" customFormat="1" ht="25.5" customHeight="1">
      <c r="A283" s="314">
        <v>79</v>
      </c>
      <c r="B283" s="498" t="s">
        <v>328</v>
      </c>
      <c r="C283" s="316" t="s">
        <v>2</v>
      </c>
      <c r="D283" s="317">
        <v>3</v>
      </c>
      <c r="E283" s="168" t="s">
        <v>799</v>
      </c>
      <c r="F283" s="132">
        <v>333.33</v>
      </c>
      <c r="G283" s="203">
        <f>ROUNDUP(AVERAGE(F283:F285),2)</f>
        <v>333.33</v>
      </c>
      <c r="H283" s="134">
        <f t="shared" si="23"/>
        <v>0</v>
      </c>
      <c r="I283" s="199">
        <f t="shared" si="21"/>
        <v>0</v>
      </c>
      <c r="J283" s="135">
        <f>SMALL(I283:I285,1)</f>
        <v>0</v>
      </c>
      <c r="K283" s="201">
        <f>IF(J283=I283,F283,IF(J283=I284,F284,IF(J283=I285,F285)))</f>
        <v>333.33</v>
      </c>
      <c r="L283" s="201">
        <f t="shared" si="20"/>
        <v>333.33</v>
      </c>
      <c r="M283" s="201">
        <f t="shared" si="22"/>
        <v>333.33</v>
      </c>
      <c r="N283" s="318">
        <f>COUNTIF(L283:L285,"FORA")</f>
        <v>0</v>
      </c>
      <c r="O283" s="298">
        <f>IF(N283=0,AVERAGE(K283:K285),"")</f>
        <v>333.33</v>
      </c>
      <c r="P283" s="298" t="str">
        <f>IF(N283=1,AVERAGE(M283:M284),"")</f>
        <v/>
      </c>
      <c r="Q283" s="298" t="str">
        <f>IF(N283=2,(SUM(M283,K284))/2,"")</f>
        <v/>
      </c>
      <c r="R283" s="298" t="str">
        <f>IF(N283=3,AVERAGE(K283:K284),"")</f>
        <v/>
      </c>
      <c r="S283" s="298">
        <f>IF(N283=0,MEDIAN(M283:M285),"")</f>
        <v>333.33</v>
      </c>
      <c r="T283" s="298" t="str">
        <f>IF(N283=1,MEDIAN(M283:M284),"")</f>
        <v/>
      </c>
      <c r="U283" s="298" t="str">
        <f>IF(N283=2,MEDIAN((SUM(M283,K284))/2),"")</f>
        <v/>
      </c>
      <c r="V283" s="298" t="str">
        <f>IF(N283=3,MEDIAN(K283:K284),"")</f>
        <v/>
      </c>
      <c r="W283" s="299">
        <f>SUM(O283:R285)</f>
        <v>333.33</v>
      </c>
      <c r="X283" s="299">
        <f>SUM(S283:V285)</f>
        <v>333.33</v>
      </c>
      <c r="Y283" s="301">
        <f>STDEV(F283:F285)</f>
        <v>0</v>
      </c>
      <c r="Z283" s="299">
        <f>Y283/W283</f>
        <v>0</v>
      </c>
      <c r="AA283" s="301"/>
      <c r="AB283" s="291"/>
      <c r="AC283" s="114"/>
      <c r="AD283" s="114"/>
      <c r="AE283" s="115"/>
      <c r="AF283" s="115"/>
      <c r="AG283" s="115"/>
      <c r="AH283" s="115"/>
      <c r="AI283" s="115"/>
      <c r="AJ283" s="115"/>
    </row>
    <row r="284" spans="1:36" s="112" customFormat="1" ht="25.5" customHeight="1">
      <c r="A284" s="314"/>
      <c r="B284" s="498"/>
      <c r="C284" s="316"/>
      <c r="D284" s="317"/>
      <c r="E284" s="168" t="s">
        <v>799</v>
      </c>
      <c r="F284" s="132">
        <v>333.33</v>
      </c>
      <c r="G284" s="199">
        <f>ROUNDUP(AVERAGE(F283:F285),2)</f>
        <v>333.33</v>
      </c>
      <c r="H284" s="134">
        <f t="shared" si="23"/>
        <v>0</v>
      </c>
      <c r="I284" s="135">
        <f t="shared" si="21"/>
        <v>0</v>
      </c>
      <c r="J284" s="135">
        <f>SMALL(I283:I285,2)</f>
        <v>0</v>
      </c>
      <c r="K284" s="201">
        <f>IF(J284=I283,F283,IF(J284=I284,F284,IF(J284=I285,F285)))</f>
        <v>333.33</v>
      </c>
      <c r="L284" s="201">
        <f t="shared" si="20"/>
        <v>333.33</v>
      </c>
      <c r="M284" s="201">
        <f t="shared" si="22"/>
        <v>333.33</v>
      </c>
      <c r="N284" s="318"/>
      <c r="O284" s="298"/>
      <c r="P284" s="298"/>
      <c r="Q284" s="298"/>
      <c r="R284" s="298"/>
      <c r="S284" s="298"/>
      <c r="T284" s="298"/>
      <c r="U284" s="298"/>
      <c r="V284" s="298"/>
      <c r="W284" s="300"/>
      <c r="X284" s="300"/>
      <c r="Y284" s="301"/>
      <c r="Z284" s="300"/>
      <c r="AA284" s="301"/>
      <c r="AB284" s="292"/>
      <c r="AC284" s="114"/>
      <c r="AD284" s="114"/>
      <c r="AE284" s="115"/>
      <c r="AF284" s="115"/>
      <c r="AG284" s="115"/>
      <c r="AH284" s="115"/>
      <c r="AI284" s="115"/>
      <c r="AJ284" s="115"/>
    </row>
    <row r="285" spans="1:36" s="112" customFormat="1" ht="25.5" customHeight="1" thickBot="1">
      <c r="A285" s="314"/>
      <c r="B285" s="498"/>
      <c r="C285" s="316"/>
      <c r="D285" s="317"/>
      <c r="E285" s="168" t="s">
        <v>799</v>
      </c>
      <c r="F285" s="132">
        <v>333.33</v>
      </c>
      <c r="G285" s="199">
        <f>ROUNDUP(AVERAGE(F283:F285),2)</f>
        <v>333.33</v>
      </c>
      <c r="H285" s="134">
        <f t="shared" si="23"/>
        <v>0</v>
      </c>
      <c r="I285" s="135">
        <f t="shared" si="21"/>
        <v>0</v>
      </c>
      <c r="J285" s="135">
        <f>SMALL(I283:I285,3)</f>
        <v>0</v>
      </c>
      <c r="K285" s="201">
        <f>IF(J285=I283,F283,IF(J285=I284,F284,IF(J285=I285,F285)))</f>
        <v>333.33</v>
      </c>
      <c r="L285" s="201">
        <f t="shared" si="20"/>
        <v>333.33</v>
      </c>
      <c r="M285" s="201">
        <f t="shared" si="22"/>
        <v>333.33</v>
      </c>
      <c r="N285" s="318"/>
      <c r="O285" s="298"/>
      <c r="P285" s="298"/>
      <c r="Q285" s="298"/>
      <c r="R285" s="298"/>
      <c r="S285" s="298"/>
      <c r="T285" s="298"/>
      <c r="U285" s="298"/>
      <c r="V285" s="298"/>
      <c r="W285" s="300"/>
      <c r="X285" s="300"/>
      <c r="Y285" s="301"/>
      <c r="Z285" s="300"/>
      <c r="AA285" s="301"/>
      <c r="AB285" s="292"/>
      <c r="AC285" s="114"/>
      <c r="AD285" s="114"/>
      <c r="AE285" s="115"/>
      <c r="AF285" s="115"/>
      <c r="AG285" s="115"/>
      <c r="AH285" s="115"/>
      <c r="AI285" s="115"/>
      <c r="AJ285" s="115"/>
    </row>
    <row r="286" spans="1:36" s="120" customFormat="1" ht="25.5" customHeight="1">
      <c r="A286" s="319">
        <v>80</v>
      </c>
      <c r="B286" s="516" t="s">
        <v>329</v>
      </c>
      <c r="C286" s="310" t="s">
        <v>2</v>
      </c>
      <c r="D286" s="310">
        <v>3</v>
      </c>
      <c r="E286" s="167" t="s">
        <v>800</v>
      </c>
      <c r="F286" s="204">
        <v>345.33</v>
      </c>
      <c r="G286" s="208">
        <f>ROUNDUP(AVERAGE(F286:F288),2)</f>
        <v>345.33</v>
      </c>
      <c r="H286" s="116">
        <f t="shared" si="23"/>
        <v>0</v>
      </c>
      <c r="I286" s="136">
        <f t="shared" si="21"/>
        <v>0</v>
      </c>
      <c r="J286" s="136">
        <f>SMALL(I286:I288,1)</f>
        <v>0</v>
      </c>
      <c r="K286" s="206">
        <f>IF(J286=I286,F286,IF(J286=I287,F287,IF(J286=I288,F288)))</f>
        <v>345.33</v>
      </c>
      <c r="L286" s="206">
        <f t="shared" si="20"/>
        <v>345.33</v>
      </c>
      <c r="M286" s="206">
        <f t="shared" si="22"/>
        <v>345.33</v>
      </c>
      <c r="N286" s="312">
        <f>COUNTIF(L286:L288,"FORA")</f>
        <v>0</v>
      </c>
      <c r="O286" s="293">
        <f>IF(N286=0,AVERAGE(K286:K288),"")</f>
        <v>345.33</v>
      </c>
      <c r="P286" s="293" t="str">
        <f>IF(N286=1,AVERAGE(M286:M287),"")</f>
        <v/>
      </c>
      <c r="Q286" s="293" t="str">
        <f>IF(N286=2,(SUM(M286,K287))/2,"")</f>
        <v/>
      </c>
      <c r="R286" s="293" t="str">
        <f>IF(N286=3,AVERAGE(K286:K287),"")</f>
        <v/>
      </c>
      <c r="S286" s="293">
        <f>IF(N286=0,MEDIAN(M286:M288),"")</f>
        <v>345.33</v>
      </c>
      <c r="T286" s="293" t="str">
        <f>IF(N286=1,MEDIAN(M286:M287),"")</f>
        <v/>
      </c>
      <c r="U286" s="293" t="str">
        <f>IF(N286=2,MEDIAN((SUM(M286,K287))/2),"")</f>
        <v/>
      </c>
      <c r="V286" s="293" t="str">
        <f>IF(N286=3,MEDIAN(K286:K287),"")</f>
        <v/>
      </c>
      <c r="W286" s="295">
        <f>SUM(O286:R288)</f>
        <v>345.33</v>
      </c>
      <c r="X286" s="295">
        <f>SUM(S286:V288)</f>
        <v>345.33</v>
      </c>
      <c r="Y286" s="303">
        <f>STDEV(F286:F288)</f>
        <v>0</v>
      </c>
      <c r="Z286" s="295">
        <f>Y286/W286</f>
        <v>0</v>
      </c>
      <c r="AA286" s="303"/>
      <c r="AB286" s="291"/>
      <c r="AC286" s="114"/>
      <c r="AD286" s="114"/>
      <c r="AE286" s="118"/>
      <c r="AF286" s="114"/>
      <c r="AG286" s="118"/>
      <c r="AH286" s="119"/>
    </row>
    <row r="287" spans="1:36" s="120" customFormat="1" ht="25.5" customHeight="1">
      <c r="A287" s="319"/>
      <c r="B287" s="517"/>
      <c r="C287" s="310"/>
      <c r="D287" s="310"/>
      <c r="E287" s="167" t="s">
        <v>800</v>
      </c>
      <c r="F287" s="204">
        <v>345.33</v>
      </c>
      <c r="G287" s="204">
        <f>ROUNDUP(AVERAGE(F286:F288),2)</f>
        <v>345.33</v>
      </c>
      <c r="H287" s="116">
        <f t="shared" si="23"/>
        <v>0</v>
      </c>
      <c r="I287" s="136">
        <f t="shared" si="21"/>
        <v>0</v>
      </c>
      <c r="J287" s="136">
        <f>SMALL(I286:I288,2)</f>
        <v>0</v>
      </c>
      <c r="K287" s="206">
        <f>IF(J287=I286,F286,IF(J287=I287,F287,IF(J287=I288,F288)))</f>
        <v>345.33</v>
      </c>
      <c r="L287" s="206">
        <f t="shared" si="20"/>
        <v>345.33</v>
      </c>
      <c r="M287" s="206">
        <f t="shared" si="22"/>
        <v>345.33</v>
      </c>
      <c r="N287" s="312"/>
      <c r="O287" s="293"/>
      <c r="P287" s="293"/>
      <c r="Q287" s="293"/>
      <c r="R287" s="293"/>
      <c r="S287" s="293"/>
      <c r="T287" s="293"/>
      <c r="U287" s="293"/>
      <c r="V287" s="293"/>
      <c r="W287" s="296"/>
      <c r="X287" s="296"/>
      <c r="Y287" s="303"/>
      <c r="Z287" s="296"/>
      <c r="AA287" s="303"/>
      <c r="AB287" s="292"/>
      <c r="AC287" s="114"/>
      <c r="AD287" s="114"/>
      <c r="AE287" s="118"/>
      <c r="AF287" s="114"/>
      <c r="AG287" s="118"/>
      <c r="AH287" s="119"/>
    </row>
    <row r="288" spans="1:36" s="120" customFormat="1" ht="25.5" customHeight="1" thickBot="1">
      <c r="A288" s="319"/>
      <c r="B288" s="517"/>
      <c r="C288" s="310"/>
      <c r="D288" s="310"/>
      <c r="E288" s="167" t="s">
        <v>800</v>
      </c>
      <c r="F288" s="204">
        <v>345.33</v>
      </c>
      <c r="G288" s="204">
        <f>ROUNDUP(AVERAGE(F286:F288),2)</f>
        <v>345.33</v>
      </c>
      <c r="H288" s="116">
        <f t="shared" si="23"/>
        <v>0</v>
      </c>
      <c r="I288" s="136">
        <f t="shared" si="21"/>
        <v>0</v>
      </c>
      <c r="J288" s="136">
        <f>SMALL(I286:I288,3)</f>
        <v>0</v>
      </c>
      <c r="K288" s="206">
        <f>IF(J288=I286,F286,IF(J288=I287,F287,IF(J288=I288,F288)))</f>
        <v>345.33</v>
      </c>
      <c r="L288" s="206">
        <f t="shared" si="20"/>
        <v>345.33</v>
      </c>
      <c r="M288" s="206">
        <f t="shared" si="22"/>
        <v>345.33</v>
      </c>
      <c r="N288" s="312"/>
      <c r="O288" s="293"/>
      <c r="P288" s="293"/>
      <c r="Q288" s="293"/>
      <c r="R288" s="293"/>
      <c r="S288" s="293"/>
      <c r="T288" s="293"/>
      <c r="U288" s="293"/>
      <c r="V288" s="293"/>
      <c r="W288" s="296"/>
      <c r="X288" s="296"/>
      <c r="Y288" s="303"/>
      <c r="Z288" s="296"/>
      <c r="AA288" s="303"/>
      <c r="AB288" s="292"/>
      <c r="AC288" s="114"/>
      <c r="AD288" s="114"/>
      <c r="AE288" s="118"/>
      <c r="AF288" s="114"/>
      <c r="AG288" s="118"/>
      <c r="AH288" s="119"/>
    </row>
    <row r="289" spans="1:36" s="112" customFormat="1" ht="25.5" customHeight="1">
      <c r="A289" s="314">
        <v>81</v>
      </c>
      <c r="B289" s="498" t="s">
        <v>330</v>
      </c>
      <c r="C289" s="316" t="s">
        <v>2</v>
      </c>
      <c r="D289" s="317">
        <v>3</v>
      </c>
      <c r="E289" s="168" t="s">
        <v>801</v>
      </c>
      <c r="F289" s="132">
        <v>357.45</v>
      </c>
      <c r="G289" s="203">
        <f>ROUNDUP(AVERAGE(F289:F291),2)</f>
        <v>357.45</v>
      </c>
      <c r="H289" s="134">
        <f t="shared" si="23"/>
        <v>0</v>
      </c>
      <c r="I289" s="199">
        <f t="shared" si="21"/>
        <v>0</v>
      </c>
      <c r="J289" s="135">
        <f>SMALL(I289:I291,1)</f>
        <v>0</v>
      </c>
      <c r="K289" s="201">
        <f>IF(J289=I289,F289,IF(J289=I290,F290,IF(J289=I291,F291)))</f>
        <v>357.45</v>
      </c>
      <c r="L289" s="201">
        <f t="shared" si="20"/>
        <v>357.45</v>
      </c>
      <c r="M289" s="201">
        <f t="shared" si="22"/>
        <v>357.45</v>
      </c>
      <c r="N289" s="318">
        <f>COUNTIF(L289:L291,"FORA")</f>
        <v>0</v>
      </c>
      <c r="O289" s="298">
        <f>IF(N289=0,AVERAGE(K289:K291),"")</f>
        <v>357.45</v>
      </c>
      <c r="P289" s="298" t="str">
        <f>IF(N289=1,AVERAGE(M289:M290),"")</f>
        <v/>
      </c>
      <c r="Q289" s="298" t="str">
        <f>IF(N289=2,(SUM(M289,K290))/2,"")</f>
        <v/>
      </c>
      <c r="R289" s="298" t="str">
        <f>IF(N289=3,AVERAGE(K289:K290),"")</f>
        <v/>
      </c>
      <c r="S289" s="298">
        <f>IF(N289=0,MEDIAN(M289:M291),"")</f>
        <v>357.45</v>
      </c>
      <c r="T289" s="298" t="str">
        <f>IF(N289=1,MEDIAN(M289:M290),"")</f>
        <v/>
      </c>
      <c r="U289" s="298" t="str">
        <f>IF(N289=2,MEDIAN((SUM(M289,K290))/2),"")</f>
        <v/>
      </c>
      <c r="V289" s="298" t="str">
        <f>IF(N289=3,MEDIAN(K289:K290),"")</f>
        <v/>
      </c>
      <c r="W289" s="299">
        <f>SUM(O289:R291)</f>
        <v>357.45</v>
      </c>
      <c r="X289" s="299">
        <f>SUM(S289:V291)</f>
        <v>357.45</v>
      </c>
      <c r="Y289" s="301">
        <f>STDEV(F289:F291)</f>
        <v>0</v>
      </c>
      <c r="Z289" s="299">
        <f>Y289/W289</f>
        <v>0</v>
      </c>
      <c r="AA289" s="301"/>
      <c r="AB289" s="291"/>
      <c r="AC289" s="114"/>
      <c r="AD289" s="114"/>
      <c r="AE289" s="115"/>
      <c r="AF289" s="115"/>
      <c r="AG289" s="115"/>
      <c r="AH289" s="115"/>
      <c r="AI289" s="115"/>
      <c r="AJ289" s="115"/>
    </row>
    <row r="290" spans="1:36" s="112" customFormat="1" ht="25.5" customHeight="1">
      <c r="A290" s="314"/>
      <c r="B290" s="498"/>
      <c r="C290" s="316"/>
      <c r="D290" s="317"/>
      <c r="E290" s="168" t="s">
        <v>801</v>
      </c>
      <c r="F290" s="132">
        <v>357.45</v>
      </c>
      <c r="G290" s="199">
        <f>ROUNDUP(AVERAGE(F289:F291),2)</f>
        <v>357.45</v>
      </c>
      <c r="H290" s="134">
        <f t="shared" si="23"/>
        <v>0</v>
      </c>
      <c r="I290" s="135">
        <f t="shared" si="21"/>
        <v>0</v>
      </c>
      <c r="J290" s="135">
        <f>SMALL(I289:I291,2)</f>
        <v>0</v>
      </c>
      <c r="K290" s="201">
        <f>IF(J290=I289,F289,IF(J290=I290,F290,IF(J290=I291,F291)))</f>
        <v>357.45</v>
      </c>
      <c r="L290" s="201">
        <f t="shared" si="20"/>
        <v>357.45</v>
      </c>
      <c r="M290" s="201">
        <f t="shared" si="22"/>
        <v>357.45</v>
      </c>
      <c r="N290" s="318"/>
      <c r="O290" s="298"/>
      <c r="P290" s="298"/>
      <c r="Q290" s="298"/>
      <c r="R290" s="298"/>
      <c r="S290" s="298"/>
      <c r="T290" s="298"/>
      <c r="U290" s="298"/>
      <c r="V290" s="298"/>
      <c r="W290" s="300"/>
      <c r="X290" s="300"/>
      <c r="Y290" s="301"/>
      <c r="Z290" s="300"/>
      <c r="AA290" s="301"/>
      <c r="AB290" s="292"/>
      <c r="AC290" s="114"/>
      <c r="AD290" s="114"/>
      <c r="AE290" s="115"/>
      <c r="AF290" s="115"/>
      <c r="AG290" s="115"/>
      <c r="AH290" s="115"/>
      <c r="AI290" s="115"/>
      <c r="AJ290" s="115"/>
    </row>
    <row r="291" spans="1:36" s="112" customFormat="1" ht="25.5" customHeight="1" thickBot="1">
      <c r="A291" s="314"/>
      <c r="B291" s="498"/>
      <c r="C291" s="316"/>
      <c r="D291" s="317"/>
      <c r="E291" s="168" t="s">
        <v>801</v>
      </c>
      <c r="F291" s="132">
        <v>357.45</v>
      </c>
      <c r="G291" s="199">
        <f>ROUNDUP(AVERAGE(F289:F291),2)</f>
        <v>357.45</v>
      </c>
      <c r="H291" s="134">
        <f t="shared" si="23"/>
        <v>0</v>
      </c>
      <c r="I291" s="135">
        <f t="shared" si="21"/>
        <v>0</v>
      </c>
      <c r="J291" s="135">
        <f>SMALL(I289:I291,3)</f>
        <v>0</v>
      </c>
      <c r="K291" s="201">
        <f>IF(J291=I289,F289,IF(J291=I290,F290,IF(J291=I291,F291)))</f>
        <v>357.45</v>
      </c>
      <c r="L291" s="201">
        <f t="shared" si="20"/>
        <v>357.45</v>
      </c>
      <c r="M291" s="201">
        <f t="shared" si="22"/>
        <v>357.45</v>
      </c>
      <c r="N291" s="318"/>
      <c r="O291" s="298"/>
      <c r="P291" s="298"/>
      <c r="Q291" s="298"/>
      <c r="R291" s="298"/>
      <c r="S291" s="298"/>
      <c r="T291" s="298"/>
      <c r="U291" s="298"/>
      <c r="V291" s="298"/>
      <c r="W291" s="300"/>
      <c r="X291" s="300"/>
      <c r="Y291" s="301"/>
      <c r="Z291" s="300"/>
      <c r="AA291" s="301"/>
      <c r="AB291" s="292"/>
      <c r="AC291" s="114"/>
      <c r="AD291" s="114"/>
      <c r="AE291" s="115"/>
      <c r="AF291" s="115"/>
      <c r="AG291" s="115"/>
      <c r="AH291" s="115"/>
      <c r="AI291" s="115"/>
      <c r="AJ291" s="115"/>
    </row>
    <row r="292" spans="1:36" s="120" customFormat="1" ht="25.5" customHeight="1">
      <c r="A292" s="319">
        <v>82</v>
      </c>
      <c r="B292" s="516" t="s">
        <v>331</v>
      </c>
      <c r="C292" s="310" t="s">
        <v>2</v>
      </c>
      <c r="D292" s="310">
        <v>3</v>
      </c>
      <c r="E292" s="167" t="s">
        <v>802</v>
      </c>
      <c r="F292" s="204">
        <v>401.3</v>
      </c>
      <c r="G292" s="208">
        <f>ROUNDUP(AVERAGE(F292:F294),2)</f>
        <v>401.3</v>
      </c>
      <c r="H292" s="116">
        <f t="shared" si="23"/>
        <v>0</v>
      </c>
      <c r="I292" s="136">
        <f t="shared" si="21"/>
        <v>0</v>
      </c>
      <c r="J292" s="136">
        <f>SMALL(I292:I294,1)</f>
        <v>0</v>
      </c>
      <c r="K292" s="206">
        <f>IF(J292=I292,F292,IF(J292=I293,F293,IF(J292=I294,F294)))</f>
        <v>401.3</v>
      </c>
      <c r="L292" s="206">
        <f t="shared" si="20"/>
        <v>401.3</v>
      </c>
      <c r="M292" s="206">
        <f t="shared" si="22"/>
        <v>401.3</v>
      </c>
      <c r="N292" s="312">
        <f>COUNTIF(L292:L294,"FORA")</f>
        <v>0</v>
      </c>
      <c r="O292" s="293">
        <f>IF(N292=0,AVERAGE(K292:K294),"")</f>
        <v>401.3</v>
      </c>
      <c r="P292" s="293" t="str">
        <f>IF(N292=1,AVERAGE(M292:M293),"")</f>
        <v/>
      </c>
      <c r="Q292" s="293" t="str">
        <f>IF(N292=2,(SUM(M292,K293))/2,"")</f>
        <v/>
      </c>
      <c r="R292" s="293" t="str">
        <f>IF(N292=3,AVERAGE(K292:K293),"")</f>
        <v/>
      </c>
      <c r="S292" s="293">
        <f>IF(N292=0,MEDIAN(M292:M294),"")</f>
        <v>401.3</v>
      </c>
      <c r="T292" s="293" t="str">
        <f>IF(N292=1,MEDIAN(M292:M293),"")</f>
        <v/>
      </c>
      <c r="U292" s="293" t="str">
        <f>IF(N292=2,MEDIAN((SUM(M292,K293))/2),"")</f>
        <v/>
      </c>
      <c r="V292" s="293" t="str">
        <f>IF(N292=3,MEDIAN(K292:K293),"")</f>
        <v/>
      </c>
      <c r="W292" s="295">
        <f>SUM(O292:R294)</f>
        <v>401.3</v>
      </c>
      <c r="X292" s="295">
        <f>SUM(S292:V294)</f>
        <v>401.3</v>
      </c>
      <c r="Y292" s="303">
        <f>STDEV(F292:F294)</f>
        <v>0</v>
      </c>
      <c r="Z292" s="295">
        <f>Y292/W292</f>
        <v>0</v>
      </c>
      <c r="AA292" s="303"/>
      <c r="AB292" s="291"/>
      <c r="AC292" s="114"/>
      <c r="AD292" s="114"/>
      <c r="AE292" s="118"/>
      <c r="AF292" s="114"/>
      <c r="AG292" s="118"/>
      <c r="AH292" s="119"/>
    </row>
    <row r="293" spans="1:36" s="120" customFormat="1" ht="25.5" customHeight="1">
      <c r="A293" s="319"/>
      <c r="B293" s="517"/>
      <c r="C293" s="310"/>
      <c r="D293" s="310"/>
      <c r="E293" s="167" t="s">
        <v>802</v>
      </c>
      <c r="F293" s="204">
        <v>401.3</v>
      </c>
      <c r="G293" s="204">
        <f>ROUNDUP(AVERAGE(F292:F294),2)</f>
        <v>401.3</v>
      </c>
      <c r="H293" s="116">
        <f t="shared" si="23"/>
        <v>0</v>
      </c>
      <c r="I293" s="136">
        <f t="shared" si="21"/>
        <v>0</v>
      </c>
      <c r="J293" s="136">
        <f>SMALL(I292:I294,2)</f>
        <v>0</v>
      </c>
      <c r="K293" s="206">
        <f>IF(J293=I292,F292,IF(J293=I293,F293,IF(J293=I294,F294)))</f>
        <v>401.3</v>
      </c>
      <c r="L293" s="206">
        <f t="shared" si="20"/>
        <v>401.3</v>
      </c>
      <c r="M293" s="206">
        <f t="shared" si="22"/>
        <v>401.3</v>
      </c>
      <c r="N293" s="312"/>
      <c r="O293" s="293"/>
      <c r="P293" s="293"/>
      <c r="Q293" s="293"/>
      <c r="R293" s="293"/>
      <c r="S293" s="293"/>
      <c r="T293" s="293"/>
      <c r="U293" s="293"/>
      <c r="V293" s="293"/>
      <c r="W293" s="296"/>
      <c r="X293" s="296"/>
      <c r="Y293" s="303"/>
      <c r="Z293" s="296"/>
      <c r="AA293" s="303"/>
      <c r="AB293" s="292"/>
      <c r="AC293" s="114"/>
      <c r="AD293" s="114"/>
      <c r="AE293" s="118"/>
      <c r="AF293" s="114"/>
      <c r="AG293" s="118"/>
      <c r="AH293" s="119"/>
    </row>
    <row r="294" spans="1:36" s="120" customFormat="1" ht="25.5" customHeight="1" thickBot="1">
      <c r="A294" s="319"/>
      <c r="B294" s="517"/>
      <c r="C294" s="310"/>
      <c r="D294" s="310"/>
      <c r="E294" s="167" t="s">
        <v>802</v>
      </c>
      <c r="F294" s="204">
        <v>401.3</v>
      </c>
      <c r="G294" s="204">
        <f>ROUNDUP(AVERAGE(F292:F294),2)</f>
        <v>401.3</v>
      </c>
      <c r="H294" s="116">
        <f t="shared" si="23"/>
        <v>0</v>
      </c>
      <c r="I294" s="136">
        <f t="shared" si="21"/>
        <v>0</v>
      </c>
      <c r="J294" s="136">
        <f>SMALL(I292:I294,3)</f>
        <v>0</v>
      </c>
      <c r="K294" s="206">
        <f>IF(J294=I292,F292,IF(J294=I293,F293,IF(J294=I294,F294)))</f>
        <v>401.3</v>
      </c>
      <c r="L294" s="206">
        <f t="shared" si="20"/>
        <v>401.3</v>
      </c>
      <c r="M294" s="206">
        <f t="shared" si="22"/>
        <v>401.3</v>
      </c>
      <c r="N294" s="312"/>
      <c r="O294" s="293"/>
      <c r="P294" s="293"/>
      <c r="Q294" s="293"/>
      <c r="R294" s="293"/>
      <c r="S294" s="293"/>
      <c r="T294" s="293"/>
      <c r="U294" s="293"/>
      <c r="V294" s="293"/>
      <c r="W294" s="296"/>
      <c r="X294" s="296"/>
      <c r="Y294" s="303"/>
      <c r="Z294" s="296"/>
      <c r="AA294" s="303"/>
      <c r="AB294" s="292"/>
      <c r="AC294" s="114"/>
      <c r="AD294" s="114"/>
      <c r="AE294" s="118"/>
      <c r="AF294" s="114"/>
      <c r="AG294" s="118"/>
      <c r="AH294" s="119"/>
    </row>
    <row r="295" spans="1:36" s="112" customFormat="1" ht="25.5" customHeight="1">
      <c r="A295" s="314">
        <v>83</v>
      </c>
      <c r="B295" s="498" t="s">
        <v>332</v>
      </c>
      <c r="C295" s="316" t="s">
        <v>2</v>
      </c>
      <c r="D295" s="317">
        <v>3</v>
      </c>
      <c r="E295" s="168" t="s">
        <v>803</v>
      </c>
      <c r="F295" s="132">
        <v>446.24</v>
      </c>
      <c r="G295" s="203">
        <f>ROUNDUP(AVERAGE(F295:F297),2)</f>
        <v>446.24</v>
      </c>
      <c r="H295" s="134">
        <f t="shared" si="23"/>
        <v>0</v>
      </c>
      <c r="I295" s="199">
        <f t="shared" si="21"/>
        <v>0</v>
      </c>
      <c r="J295" s="135">
        <f>SMALL(I295:I297,1)</f>
        <v>0</v>
      </c>
      <c r="K295" s="201">
        <f>IF(J295=I295,F295,IF(J295=I296,F296,IF(J295=I297,F297)))</f>
        <v>446.24</v>
      </c>
      <c r="L295" s="201">
        <f t="shared" si="20"/>
        <v>446.24</v>
      </c>
      <c r="M295" s="201">
        <f t="shared" si="22"/>
        <v>446.24</v>
      </c>
      <c r="N295" s="318">
        <f>COUNTIF(L295:L297,"FORA")</f>
        <v>0</v>
      </c>
      <c r="O295" s="298">
        <f>IF(N295=0,AVERAGE(K295:K297),"")</f>
        <v>446.24</v>
      </c>
      <c r="P295" s="298" t="str">
        <f>IF(N295=1,AVERAGE(M295:M296),"")</f>
        <v/>
      </c>
      <c r="Q295" s="298" t="str">
        <f>IF(N295=2,(SUM(M295,K296))/2,"")</f>
        <v/>
      </c>
      <c r="R295" s="298" t="str">
        <f>IF(N295=3,AVERAGE(K295:K296),"")</f>
        <v/>
      </c>
      <c r="S295" s="298">
        <f>IF(N295=0,MEDIAN(M295:M297),"")</f>
        <v>446.24</v>
      </c>
      <c r="T295" s="298" t="str">
        <f>IF(N295=1,MEDIAN(M295:M296),"")</f>
        <v/>
      </c>
      <c r="U295" s="298" t="str">
        <f>IF(N295=2,MEDIAN((SUM(M295,K296))/2),"")</f>
        <v/>
      </c>
      <c r="V295" s="298" t="str">
        <f>IF(N295=3,MEDIAN(K295:K296),"")</f>
        <v/>
      </c>
      <c r="W295" s="299">
        <f>SUM(O295:R297)</f>
        <v>446.24</v>
      </c>
      <c r="X295" s="299">
        <f>SUM(S295:V297)</f>
        <v>446.24</v>
      </c>
      <c r="Y295" s="301">
        <f>STDEV(F295:F297)</f>
        <v>0</v>
      </c>
      <c r="Z295" s="299">
        <f>Y295/W295</f>
        <v>0</v>
      </c>
      <c r="AA295" s="301"/>
      <c r="AB295" s="291"/>
      <c r="AC295" s="114"/>
      <c r="AD295" s="114"/>
      <c r="AE295" s="115"/>
      <c r="AF295" s="115"/>
      <c r="AG295" s="115"/>
      <c r="AH295" s="115"/>
      <c r="AI295" s="115"/>
      <c r="AJ295" s="115"/>
    </row>
    <row r="296" spans="1:36" s="112" customFormat="1" ht="25.5" customHeight="1">
      <c r="A296" s="314"/>
      <c r="B296" s="498"/>
      <c r="C296" s="316"/>
      <c r="D296" s="317"/>
      <c r="E296" s="168" t="s">
        <v>803</v>
      </c>
      <c r="F296" s="132">
        <v>446.24</v>
      </c>
      <c r="G296" s="199">
        <f>ROUNDUP(AVERAGE(F295:F297),2)</f>
        <v>446.24</v>
      </c>
      <c r="H296" s="134">
        <f t="shared" si="23"/>
        <v>0</v>
      </c>
      <c r="I296" s="135">
        <f t="shared" si="21"/>
        <v>0</v>
      </c>
      <c r="J296" s="135">
        <f>SMALL(I295:I297,2)</f>
        <v>0</v>
      </c>
      <c r="K296" s="201">
        <f>IF(J296=I295,F295,IF(J296=I296,F296,IF(J296=I297,F297)))</f>
        <v>446.24</v>
      </c>
      <c r="L296" s="201">
        <f t="shared" si="20"/>
        <v>446.24</v>
      </c>
      <c r="M296" s="201">
        <f t="shared" si="22"/>
        <v>446.24</v>
      </c>
      <c r="N296" s="318"/>
      <c r="O296" s="298"/>
      <c r="P296" s="298"/>
      <c r="Q296" s="298"/>
      <c r="R296" s="298"/>
      <c r="S296" s="298"/>
      <c r="T296" s="298"/>
      <c r="U296" s="298"/>
      <c r="V296" s="298"/>
      <c r="W296" s="300"/>
      <c r="X296" s="300"/>
      <c r="Y296" s="301"/>
      <c r="Z296" s="300"/>
      <c r="AA296" s="301"/>
      <c r="AB296" s="292"/>
      <c r="AC296" s="114"/>
      <c r="AD296" s="114"/>
      <c r="AE296" s="115"/>
      <c r="AF296" s="115"/>
      <c r="AG296" s="115"/>
      <c r="AH296" s="115"/>
      <c r="AI296" s="115"/>
      <c r="AJ296" s="115"/>
    </row>
    <row r="297" spans="1:36" s="112" customFormat="1" ht="25.5" customHeight="1" thickBot="1">
      <c r="A297" s="314"/>
      <c r="B297" s="498"/>
      <c r="C297" s="316"/>
      <c r="D297" s="317"/>
      <c r="E297" s="168" t="s">
        <v>803</v>
      </c>
      <c r="F297" s="132">
        <v>446.24</v>
      </c>
      <c r="G297" s="199">
        <f>ROUNDUP(AVERAGE(F295:F297),2)</f>
        <v>446.24</v>
      </c>
      <c r="H297" s="134">
        <f t="shared" si="23"/>
        <v>0</v>
      </c>
      <c r="I297" s="135">
        <f t="shared" si="21"/>
        <v>0</v>
      </c>
      <c r="J297" s="135">
        <f>SMALL(I295:I297,3)</f>
        <v>0</v>
      </c>
      <c r="K297" s="201">
        <f>IF(J297=I295,F295,IF(J297=I296,F296,IF(J297=I297,F297)))</f>
        <v>446.24</v>
      </c>
      <c r="L297" s="201">
        <f t="shared" si="20"/>
        <v>446.24</v>
      </c>
      <c r="M297" s="201">
        <f t="shared" si="22"/>
        <v>446.24</v>
      </c>
      <c r="N297" s="318"/>
      <c r="O297" s="298"/>
      <c r="P297" s="298"/>
      <c r="Q297" s="298"/>
      <c r="R297" s="298"/>
      <c r="S297" s="298"/>
      <c r="T297" s="298"/>
      <c r="U297" s="298"/>
      <c r="V297" s="298"/>
      <c r="W297" s="300"/>
      <c r="X297" s="300"/>
      <c r="Y297" s="301"/>
      <c r="Z297" s="300"/>
      <c r="AA297" s="301"/>
      <c r="AB297" s="292"/>
      <c r="AC297" s="114"/>
      <c r="AD297" s="114"/>
      <c r="AE297" s="115"/>
      <c r="AF297" s="115"/>
      <c r="AG297" s="115"/>
      <c r="AH297" s="115"/>
      <c r="AI297" s="115"/>
      <c r="AJ297" s="115"/>
    </row>
    <row r="298" spans="1:36" s="120" customFormat="1" ht="25.5" customHeight="1">
      <c r="A298" s="319">
        <v>84</v>
      </c>
      <c r="B298" s="516" t="s">
        <v>333</v>
      </c>
      <c r="C298" s="310" t="s">
        <v>2</v>
      </c>
      <c r="D298" s="310">
        <v>3</v>
      </c>
      <c r="E298" s="167" t="s">
        <v>804</v>
      </c>
      <c r="F298" s="204">
        <v>411.75</v>
      </c>
      <c r="G298" s="208">
        <f>ROUNDUP(AVERAGE(F298:F300),2)</f>
        <v>411.75</v>
      </c>
      <c r="H298" s="116">
        <f t="shared" si="23"/>
        <v>0</v>
      </c>
      <c r="I298" s="136">
        <f t="shared" si="21"/>
        <v>0</v>
      </c>
      <c r="J298" s="136">
        <f>SMALL(I298:I300,1)</f>
        <v>0</v>
      </c>
      <c r="K298" s="206">
        <f>IF(J298=I298,F298,IF(J298=I299,F299,IF(J298=I300,F300)))</f>
        <v>411.75</v>
      </c>
      <c r="L298" s="206">
        <f t="shared" si="20"/>
        <v>411.75</v>
      </c>
      <c r="M298" s="206">
        <f t="shared" si="22"/>
        <v>411.75</v>
      </c>
      <c r="N298" s="312">
        <f>COUNTIF(L298:L300,"FORA")</f>
        <v>0</v>
      </c>
      <c r="O298" s="293">
        <f>IF(N298=0,AVERAGE(K298:K300),"")</f>
        <v>411.75</v>
      </c>
      <c r="P298" s="293" t="str">
        <f>IF(N298=1,AVERAGE(M298:M299),"")</f>
        <v/>
      </c>
      <c r="Q298" s="293" t="str">
        <f>IF(N298=2,(SUM(M298,K299))/2,"")</f>
        <v/>
      </c>
      <c r="R298" s="293" t="str">
        <f>IF(N298=3,AVERAGE(K298:K299),"")</f>
        <v/>
      </c>
      <c r="S298" s="293">
        <f>IF(N298=0,MEDIAN(M298:M300),"")</f>
        <v>411.75</v>
      </c>
      <c r="T298" s="293" t="str">
        <f>IF(N298=1,MEDIAN(M298:M299),"")</f>
        <v/>
      </c>
      <c r="U298" s="293" t="str">
        <f>IF(N298=2,MEDIAN((SUM(M298,K299))/2),"")</f>
        <v/>
      </c>
      <c r="V298" s="293" t="str">
        <f>IF(N298=3,MEDIAN(K298:K299),"")</f>
        <v/>
      </c>
      <c r="W298" s="295">
        <f>SUM(O298:R300)</f>
        <v>411.75</v>
      </c>
      <c r="X298" s="295">
        <f>SUM(S298:V300)</f>
        <v>411.75</v>
      </c>
      <c r="Y298" s="303">
        <f>STDEV(F298:F300)</f>
        <v>0</v>
      </c>
      <c r="Z298" s="295">
        <f>Y298/W298</f>
        <v>0</v>
      </c>
      <c r="AA298" s="303"/>
      <c r="AB298" s="291"/>
      <c r="AC298" s="114"/>
      <c r="AD298" s="114"/>
      <c r="AE298" s="118"/>
      <c r="AF298" s="114"/>
      <c r="AG298" s="118"/>
      <c r="AH298" s="119"/>
    </row>
    <row r="299" spans="1:36" s="120" customFormat="1" ht="25.5" customHeight="1">
      <c r="A299" s="319"/>
      <c r="B299" s="517"/>
      <c r="C299" s="310"/>
      <c r="D299" s="310"/>
      <c r="E299" s="167" t="s">
        <v>804</v>
      </c>
      <c r="F299" s="204">
        <v>411.75</v>
      </c>
      <c r="G299" s="204">
        <f>ROUNDUP(AVERAGE(F298:F300),2)</f>
        <v>411.75</v>
      </c>
      <c r="H299" s="116">
        <f t="shared" si="23"/>
        <v>0</v>
      </c>
      <c r="I299" s="136">
        <f t="shared" si="21"/>
        <v>0</v>
      </c>
      <c r="J299" s="136">
        <f>SMALL(I298:I300,2)</f>
        <v>0</v>
      </c>
      <c r="K299" s="206">
        <f>IF(J299=I298,F298,IF(J299=I299,F299,IF(J299=I300,F300)))</f>
        <v>411.75</v>
      </c>
      <c r="L299" s="206">
        <f t="shared" si="20"/>
        <v>411.75</v>
      </c>
      <c r="M299" s="206">
        <f t="shared" si="22"/>
        <v>411.75</v>
      </c>
      <c r="N299" s="312"/>
      <c r="O299" s="293"/>
      <c r="P299" s="293"/>
      <c r="Q299" s="293"/>
      <c r="R299" s="293"/>
      <c r="S299" s="293"/>
      <c r="T299" s="293"/>
      <c r="U299" s="293"/>
      <c r="V299" s="293"/>
      <c r="W299" s="296"/>
      <c r="X299" s="296"/>
      <c r="Y299" s="303"/>
      <c r="Z299" s="296"/>
      <c r="AA299" s="303"/>
      <c r="AB299" s="292"/>
      <c r="AC299" s="114"/>
      <c r="AD299" s="114"/>
      <c r="AE299" s="118"/>
      <c r="AF299" s="114"/>
      <c r="AG299" s="118"/>
      <c r="AH299" s="119"/>
    </row>
    <row r="300" spans="1:36" s="120" customFormat="1" ht="25.5" customHeight="1" thickBot="1">
      <c r="A300" s="319"/>
      <c r="B300" s="517"/>
      <c r="C300" s="310"/>
      <c r="D300" s="310"/>
      <c r="E300" s="167" t="s">
        <v>804</v>
      </c>
      <c r="F300" s="204">
        <v>411.75</v>
      </c>
      <c r="G300" s="204">
        <f>ROUNDUP(AVERAGE(F298:F300),2)</f>
        <v>411.75</v>
      </c>
      <c r="H300" s="116">
        <f t="shared" si="23"/>
        <v>0</v>
      </c>
      <c r="I300" s="136">
        <f t="shared" si="21"/>
        <v>0</v>
      </c>
      <c r="J300" s="136">
        <f>SMALL(I298:I300,3)</f>
        <v>0</v>
      </c>
      <c r="K300" s="206">
        <f>IF(J300=I298,F298,IF(J300=I299,F299,IF(J300=I300,F300)))</f>
        <v>411.75</v>
      </c>
      <c r="L300" s="206">
        <f t="shared" si="20"/>
        <v>411.75</v>
      </c>
      <c r="M300" s="206">
        <f t="shared" si="22"/>
        <v>411.75</v>
      </c>
      <c r="N300" s="312"/>
      <c r="O300" s="293"/>
      <c r="P300" s="293"/>
      <c r="Q300" s="293"/>
      <c r="R300" s="293"/>
      <c r="S300" s="293"/>
      <c r="T300" s="293"/>
      <c r="U300" s="293"/>
      <c r="V300" s="293"/>
      <c r="W300" s="296"/>
      <c r="X300" s="296"/>
      <c r="Y300" s="303"/>
      <c r="Z300" s="296"/>
      <c r="AA300" s="303"/>
      <c r="AB300" s="292"/>
      <c r="AC300" s="114"/>
      <c r="AD300" s="114"/>
      <c r="AE300" s="118"/>
      <c r="AF300" s="114"/>
      <c r="AG300" s="118"/>
      <c r="AH300" s="119"/>
    </row>
    <row r="301" spans="1:36" s="112" customFormat="1" ht="25.5" customHeight="1">
      <c r="A301" s="314">
        <v>85</v>
      </c>
      <c r="B301" s="498" t="s">
        <v>334</v>
      </c>
      <c r="C301" s="316" t="s">
        <v>2</v>
      </c>
      <c r="D301" s="317">
        <v>3</v>
      </c>
      <c r="E301" s="168" t="s">
        <v>805</v>
      </c>
      <c r="F301" s="132">
        <v>484.09</v>
      </c>
      <c r="G301" s="203">
        <f>ROUNDUP(AVERAGE(F301:F303),2)</f>
        <v>484.09</v>
      </c>
      <c r="H301" s="134">
        <f t="shared" si="23"/>
        <v>0</v>
      </c>
      <c r="I301" s="199">
        <f t="shared" si="21"/>
        <v>0</v>
      </c>
      <c r="J301" s="135">
        <f>SMALL(I301:I303,1)</f>
        <v>0</v>
      </c>
      <c r="K301" s="201">
        <f>IF(J301=I301,F301,IF(J301=I302,F302,IF(J301=I303,F303)))</f>
        <v>484.09</v>
      </c>
      <c r="L301" s="201">
        <f t="shared" si="20"/>
        <v>484.09</v>
      </c>
      <c r="M301" s="201">
        <f t="shared" si="22"/>
        <v>484.09</v>
      </c>
      <c r="N301" s="318">
        <f>COUNTIF(L301:L303,"FORA")</f>
        <v>0</v>
      </c>
      <c r="O301" s="298">
        <f>IF(N301=0,AVERAGE(K301:K303),"")</f>
        <v>484.09</v>
      </c>
      <c r="P301" s="298" t="str">
        <f>IF(N301=1,AVERAGE(M301:M302),"")</f>
        <v/>
      </c>
      <c r="Q301" s="298" t="str">
        <f>IF(N301=2,(SUM(M301,K302))/2,"")</f>
        <v/>
      </c>
      <c r="R301" s="298" t="str">
        <f>IF(N301=3,AVERAGE(K301:K302),"")</f>
        <v/>
      </c>
      <c r="S301" s="298">
        <f>IF(N301=0,MEDIAN(M301:M303),"")</f>
        <v>484.09</v>
      </c>
      <c r="T301" s="298" t="str">
        <f>IF(N301=1,MEDIAN(M301:M302),"")</f>
        <v/>
      </c>
      <c r="U301" s="298" t="str">
        <f>IF(N301=2,MEDIAN((SUM(M301,K302))/2),"")</f>
        <v/>
      </c>
      <c r="V301" s="298" t="str">
        <f>IF(N301=3,MEDIAN(K301:K302),"")</f>
        <v/>
      </c>
      <c r="W301" s="299">
        <f>SUM(O301:R303)</f>
        <v>484.09</v>
      </c>
      <c r="X301" s="299">
        <f>SUM(S301:V303)</f>
        <v>484.09</v>
      </c>
      <c r="Y301" s="301">
        <f>STDEV(F301:F303)</f>
        <v>0</v>
      </c>
      <c r="Z301" s="299">
        <f>Y301/W301</f>
        <v>0</v>
      </c>
      <c r="AA301" s="301"/>
      <c r="AB301" s="291"/>
      <c r="AC301" s="114"/>
      <c r="AD301" s="114"/>
      <c r="AE301" s="115"/>
      <c r="AF301" s="115"/>
      <c r="AG301" s="115"/>
      <c r="AH301" s="115"/>
      <c r="AI301" s="115"/>
      <c r="AJ301" s="115"/>
    </row>
    <row r="302" spans="1:36" s="112" customFormat="1" ht="25.5" customHeight="1">
      <c r="A302" s="314"/>
      <c r="B302" s="498"/>
      <c r="C302" s="316"/>
      <c r="D302" s="317"/>
      <c r="E302" s="168" t="s">
        <v>805</v>
      </c>
      <c r="F302" s="132">
        <v>484.09</v>
      </c>
      <c r="G302" s="199">
        <f>ROUNDUP(AVERAGE(F301:F303),2)</f>
        <v>484.09</v>
      </c>
      <c r="H302" s="134">
        <f t="shared" si="23"/>
        <v>0</v>
      </c>
      <c r="I302" s="135">
        <f t="shared" si="21"/>
        <v>0</v>
      </c>
      <c r="J302" s="135">
        <f>SMALL(I301:I303,2)</f>
        <v>0</v>
      </c>
      <c r="K302" s="201">
        <f>IF(J302=I301,F301,IF(J302=I302,F302,IF(J302=I303,F303)))</f>
        <v>484.09</v>
      </c>
      <c r="L302" s="201">
        <f t="shared" si="20"/>
        <v>484.09</v>
      </c>
      <c r="M302" s="201">
        <f t="shared" si="22"/>
        <v>484.09</v>
      </c>
      <c r="N302" s="318"/>
      <c r="O302" s="298"/>
      <c r="P302" s="298"/>
      <c r="Q302" s="298"/>
      <c r="R302" s="298"/>
      <c r="S302" s="298"/>
      <c r="T302" s="298"/>
      <c r="U302" s="298"/>
      <c r="V302" s="298"/>
      <c r="W302" s="300"/>
      <c r="X302" s="300"/>
      <c r="Y302" s="301"/>
      <c r="Z302" s="300"/>
      <c r="AA302" s="301"/>
      <c r="AB302" s="292"/>
      <c r="AC302" s="114"/>
      <c r="AD302" s="114"/>
      <c r="AE302" s="115"/>
      <c r="AF302" s="115"/>
      <c r="AG302" s="115"/>
      <c r="AH302" s="115"/>
      <c r="AI302" s="115"/>
      <c r="AJ302" s="115"/>
    </row>
    <row r="303" spans="1:36" s="112" customFormat="1" ht="25.5" customHeight="1" thickBot="1">
      <c r="A303" s="314"/>
      <c r="B303" s="498"/>
      <c r="C303" s="316"/>
      <c r="D303" s="317"/>
      <c r="E303" s="168" t="s">
        <v>805</v>
      </c>
      <c r="F303" s="132">
        <v>484.09</v>
      </c>
      <c r="G303" s="199">
        <f>ROUNDUP(AVERAGE(F301:F303),2)</f>
        <v>484.09</v>
      </c>
      <c r="H303" s="134">
        <f t="shared" si="23"/>
        <v>0</v>
      </c>
      <c r="I303" s="135">
        <f t="shared" si="21"/>
        <v>0</v>
      </c>
      <c r="J303" s="135">
        <f>SMALL(I301:I303,3)</f>
        <v>0</v>
      </c>
      <c r="K303" s="201">
        <f>IF(J303=I301,F301,IF(J303=I302,F302,IF(J303=I303,F303)))</f>
        <v>484.09</v>
      </c>
      <c r="L303" s="201">
        <f t="shared" si="20"/>
        <v>484.09</v>
      </c>
      <c r="M303" s="201">
        <f t="shared" si="22"/>
        <v>484.09</v>
      </c>
      <c r="N303" s="318"/>
      <c r="O303" s="298"/>
      <c r="P303" s="298"/>
      <c r="Q303" s="298"/>
      <c r="R303" s="298"/>
      <c r="S303" s="298"/>
      <c r="T303" s="298"/>
      <c r="U303" s="298"/>
      <c r="V303" s="298"/>
      <c r="W303" s="300"/>
      <c r="X303" s="300"/>
      <c r="Y303" s="301"/>
      <c r="Z303" s="300"/>
      <c r="AA303" s="301"/>
      <c r="AB303" s="292"/>
      <c r="AC303" s="114"/>
      <c r="AD303" s="114"/>
      <c r="AE303" s="115"/>
      <c r="AF303" s="115"/>
      <c r="AG303" s="115"/>
      <c r="AH303" s="115"/>
      <c r="AI303" s="115"/>
      <c r="AJ303" s="115"/>
    </row>
    <row r="304" spans="1:36" s="120" customFormat="1" ht="25.5" customHeight="1">
      <c r="A304" s="319">
        <v>86</v>
      </c>
      <c r="B304" s="516" t="s">
        <v>335</v>
      </c>
      <c r="C304" s="310" t="s">
        <v>2</v>
      </c>
      <c r="D304" s="310">
        <v>3</v>
      </c>
      <c r="E304" s="167" t="s">
        <v>806</v>
      </c>
      <c r="F304" s="204">
        <v>8.11</v>
      </c>
      <c r="G304" s="208">
        <f>ROUNDUP(AVERAGE(F304:F306),2)</f>
        <v>8.11</v>
      </c>
      <c r="H304" s="116">
        <f t="shared" si="23"/>
        <v>0</v>
      </c>
      <c r="I304" s="136">
        <f t="shared" si="21"/>
        <v>0</v>
      </c>
      <c r="J304" s="136">
        <f>SMALL(I304:I306,1)</f>
        <v>0</v>
      </c>
      <c r="K304" s="206">
        <f>IF(J304=I304,F304,IF(J304=I305,F305,IF(J304=I306,F306)))</f>
        <v>8.11</v>
      </c>
      <c r="L304" s="206">
        <f t="shared" si="20"/>
        <v>8.11</v>
      </c>
      <c r="M304" s="206">
        <f t="shared" si="22"/>
        <v>8.11</v>
      </c>
      <c r="N304" s="312">
        <f>COUNTIF(L304:L306,"FORA")</f>
        <v>0</v>
      </c>
      <c r="O304" s="293">
        <f>IF(N304=0,AVERAGE(K304:K306),"")</f>
        <v>8.11</v>
      </c>
      <c r="P304" s="293" t="str">
        <f>IF(N304=1,AVERAGE(M304:M305),"")</f>
        <v/>
      </c>
      <c r="Q304" s="293" t="str">
        <f>IF(N304=2,(SUM(M304,K305))/2,"")</f>
        <v/>
      </c>
      <c r="R304" s="293" t="str">
        <f>IF(N304=3,AVERAGE(K304:K305),"")</f>
        <v/>
      </c>
      <c r="S304" s="293">
        <f>IF(N304=0,MEDIAN(M304:M306),"")</f>
        <v>8.11</v>
      </c>
      <c r="T304" s="293" t="str">
        <f>IF(N304=1,MEDIAN(M304:M305),"")</f>
        <v/>
      </c>
      <c r="U304" s="293" t="str">
        <f>IF(N304=2,MEDIAN((SUM(M304,K305))/2),"")</f>
        <v/>
      </c>
      <c r="V304" s="293" t="str">
        <f>IF(N304=3,MEDIAN(K304:K305),"")</f>
        <v/>
      </c>
      <c r="W304" s="295">
        <f>SUM(O304:R306)</f>
        <v>8.11</v>
      </c>
      <c r="X304" s="295">
        <f>SUM(S304:V306)</f>
        <v>8.11</v>
      </c>
      <c r="Y304" s="303">
        <f>STDEV(F304:F306)</f>
        <v>0</v>
      </c>
      <c r="Z304" s="295">
        <f>Y304/W304</f>
        <v>0</v>
      </c>
      <c r="AA304" s="303"/>
      <c r="AB304" s="291"/>
      <c r="AC304" s="114"/>
      <c r="AD304" s="114"/>
      <c r="AE304" s="118"/>
      <c r="AF304" s="114"/>
      <c r="AG304" s="118"/>
      <c r="AH304" s="119"/>
    </row>
    <row r="305" spans="1:36" s="120" customFormat="1" ht="25.5" customHeight="1">
      <c r="A305" s="319"/>
      <c r="B305" s="517"/>
      <c r="C305" s="310"/>
      <c r="D305" s="310"/>
      <c r="E305" s="167" t="s">
        <v>806</v>
      </c>
      <c r="F305" s="204">
        <v>8.11</v>
      </c>
      <c r="G305" s="204">
        <f>ROUNDUP(AVERAGE(F304:F306),2)</f>
        <v>8.11</v>
      </c>
      <c r="H305" s="116">
        <f t="shared" si="23"/>
        <v>0</v>
      </c>
      <c r="I305" s="136">
        <f t="shared" si="21"/>
        <v>0</v>
      </c>
      <c r="J305" s="136">
        <f>SMALL(I304:I306,2)</f>
        <v>0</v>
      </c>
      <c r="K305" s="206">
        <f>IF(J305=I304,F304,IF(J305=I305,F305,IF(J305=I306,F306)))</f>
        <v>8.11</v>
      </c>
      <c r="L305" s="206">
        <f t="shared" ref="L305:L368" si="24">IF(J305&gt;0.3,"FORA",K305)</f>
        <v>8.11</v>
      </c>
      <c r="M305" s="206">
        <f t="shared" si="22"/>
        <v>8.11</v>
      </c>
      <c r="N305" s="312"/>
      <c r="O305" s="293"/>
      <c r="P305" s="293"/>
      <c r="Q305" s="293"/>
      <c r="R305" s="293"/>
      <c r="S305" s="293"/>
      <c r="T305" s="293"/>
      <c r="U305" s="293"/>
      <c r="V305" s="293"/>
      <c r="W305" s="296"/>
      <c r="X305" s="296"/>
      <c r="Y305" s="303"/>
      <c r="Z305" s="296"/>
      <c r="AA305" s="303"/>
      <c r="AB305" s="292"/>
      <c r="AC305" s="114"/>
      <c r="AD305" s="114"/>
      <c r="AE305" s="118"/>
      <c r="AF305" s="114"/>
      <c r="AG305" s="118"/>
      <c r="AH305" s="119"/>
    </row>
    <row r="306" spans="1:36" s="120" customFormat="1" ht="25.5" customHeight="1" thickBot="1">
      <c r="A306" s="319"/>
      <c r="B306" s="517"/>
      <c r="C306" s="310"/>
      <c r="D306" s="310"/>
      <c r="E306" s="167" t="s">
        <v>806</v>
      </c>
      <c r="F306" s="204">
        <v>8.11</v>
      </c>
      <c r="G306" s="204">
        <f>ROUNDUP(AVERAGE(F304:F306),2)</f>
        <v>8.11</v>
      </c>
      <c r="H306" s="116">
        <f t="shared" si="23"/>
        <v>0</v>
      </c>
      <c r="I306" s="136">
        <f t="shared" ref="I306:I369" si="25">ABS(H306)</f>
        <v>0</v>
      </c>
      <c r="J306" s="136">
        <f>SMALL(I304:I306,3)</f>
        <v>0</v>
      </c>
      <c r="K306" s="206">
        <f>IF(J306=I304,F304,IF(J306=I305,F305,IF(J306=I306,F306)))</f>
        <v>8.11</v>
      </c>
      <c r="L306" s="206">
        <f t="shared" si="24"/>
        <v>8.11</v>
      </c>
      <c r="M306" s="206">
        <f t="shared" ref="M306:M369" si="26">IF(L306="FORA","",L306)</f>
        <v>8.11</v>
      </c>
      <c r="N306" s="312"/>
      <c r="O306" s="293"/>
      <c r="P306" s="293"/>
      <c r="Q306" s="293"/>
      <c r="R306" s="293"/>
      <c r="S306" s="293"/>
      <c r="T306" s="293"/>
      <c r="U306" s="293"/>
      <c r="V306" s="293"/>
      <c r="W306" s="296"/>
      <c r="X306" s="296"/>
      <c r="Y306" s="303"/>
      <c r="Z306" s="296"/>
      <c r="AA306" s="303"/>
      <c r="AB306" s="292"/>
      <c r="AC306" s="114"/>
      <c r="AD306" s="114"/>
      <c r="AE306" s="118"/>
      <c r="AF306" s="114"/>
      <c r="AG306" s="118"/>
      <c r="AH306" s="119"/>
    </row>
    <row r="307" spans="1:36" s="112" customFormat="1" ht="25.5" customHeight="1">
      <c r="A307" s="314">
        <v>87</v>
      </c>
      <c r="B307" s="498" t="s">
        <v>336</v>
      </c>
      <c r="C307" s="316" t="s">
        <v>2</v>
      </c>
      <c r="D307" s="317">
        <v>3</v>
      </c>
      <c r="E307" s="168" t="s">
        <v>807</v>
      </c>
      <c r="F307" s="132">
        <v>9.92</v>
      </c>
      <c r="G307" s="203">
        <f>ROUNDUP(AVERAGE(F307:F309),2)</f>
        <v>9.92</v>
      </c>
      <c r="H307" s="134">
        <f t="shared" si="23"/>
        <v>0</v>
      </c>
      <c r="I307" s="199">
        <f t="shared" si="25"/>
        <v>0</v>
      </c>
      <c r="J307" s="135">
        <f>SMALL(I307:I309,1)</f>
        <v>0</v>
      </c>
      <c r="K307" s="201">
        <f>IF(J307=I307,F307,IF(J307=I308,F308,IF(J307=I309,F309)))</f>
        <v>9.92</v>
      </c>
      <c r="L307" s="201">
        <f t="shared" si="24"/>
        <v>9.92</v>
      </c>
      <c r="M307" s="201">
        <f t="shared" si="26"/>
        <v>9.92</v>
      </c>
      <c r="N307" s="318">
        <f>COUNTIF(L307:L309,"FORA")</f>
        <v>0</v>
      </c>
      <c r="O307" s="298">
        <f>IF(N307=0,AVERAGE(K307:K309),"")</f>
        <v>9.92</v>
      </c>
      <c r="P307" s="298" t="str">
        <f>IF(N307=1,AVERAGE(M307:M308),"")</f>
        <v/>
      </c>
      <c r="Q307" s="298" t="str">
        <f>IF(N307=2,(SUM(M307,K308))/2,"")</f>
        <v/>
      </c>
      <c r="R307" s="298" t="str">
        <f>IF(N307=3,AVERAGE(K307:K308),"")</f>
        <v/>
      </c>
      <c r="S307" s="298">
        <f>IF(N307=0,MEDIAN(M307:M309),"")</f>
        <v>9.92</v>
      </c>
      <c r="T307" s="298" t="str">
        <f>IF(N307=1,MEDIAN(M307:M308),"")</f>
        <v/>
      </c>
      <c r="U307" s="298" t="str">
        <f>IF(N307=2,MEDIAN((SUM(M307,K308))/2),"")</f>
        <v/>
      </c>
      <c r="V307" s="298" t="str">
        <f>IF(N307=3,MEDIAN(K307:K308),"")</f>
        <v/>
      </c>
      <c r="W307" s="299">
        <f>SUM(O307:R309)</f>
        <v>9.92</v>
      </c>
      <c r="X307" s="299">
        <f>SUM(S307:V309)</f>
        <v>9.92</v>
      </c>
      <c r="Y307" s="301">
        <f>STDEV(F307:F309)</f>
        <v>0</v>
      </c>
      <c r="Z307" s="299">
        <f>Y307/W307</f>
        <v>0</v>
      </c>
      <c r="AA307" s="301"/>
      <c r="AB307" s="291"/>
      <c r="AC307" s="114"/>
      <c r="AD307" s="114"/>
      <c r="AE307" s="115"/>
      <c r="AF307" s="115"/>
      <c r="AG307" s="115"/>
      <c r="AH307" s="115"/>
      <c r="AI307" s="115"/>
      <c r="AJ307" s="115"/>
    </row>
    <row r="308" spans="1:36" s="112" customFormat="1" ht="25.5" customHeight="1">
      <c r="A308" s="314"/>
      <c r="B308" s="498"/>
      <c r="C308" s="316"/>
      <c r="D308" s="317"/>
      <c r="E308" s="168" t="s">
        <v>807</v>
      </c>
      <c r="F308" s="132">
        <v>9.92</v>
      </c>
      <c r="G308" s="199">
        <f>ROUNDUP(AVERAGE(F307:F309),2)</f>
        <v>9.92</v>
      </c>
      <c r="H308" s="134">
        <f t="shared" ref="H308:H371" si="27">F308/G308-1</f>
        <v>0</v>
      </c>
      <c r="I308" s="135">
        <f t="shared" si="25"/>
        <v>0</v>
      </c>
      <c r="J308" s="135">
        <f>SMALL(I307:I309,2)</f>
        <v>0</v>
      </c>
      <c r="K308" s="201">
        <f>IF(J308=I307,F307,IF(J308=I308,F308,IF(J308=I309,F309)))</f>
        <v>9.92</v>
      </c>
      <c r="L308" s="201">
        <f t="shared" si="24"/>
        <v>9.92</v>
      </c>
      <c r="M308" s="201">
        <f t="shared" si="26"/>
        <v>9.92</v>
      </c>
      <c r="N308" s="318"/>
      <c r="O308" s="298"/>
      <c r="P308" s="298"/>
      <c r="Q308" s="298"/>
      <c r="R308" s="298"/>
      <c r="S308" s="298"/>
      <c r="T308" s="298"/>
      <c r="U308" s="298"/>
      <c r="V308" s="298"/>
      <c r="W308" s="300"/>
      <c r="X308" s="300"/>
      <c r="Y308" s="301"/>
      <c r="Z308" s="300"/>
      <c r="AA308" s="301"/>
      <c r="AB308" s="292"/>
      <c r="AC308" s="114"/>
      <c r="AD308" s="114"/>
      <c r="AE308" s="115"/>
      <c r="AF308" s="115"/>
      <c r="AG308" s="115"/>
      <c r="AH308" s="115"/>
      <c r="AI308" s="115"/>
      <c r="AJ308" s="115"/>
    </row>
    <row r="309" spans="1:36" s="112" customFormat="1" ht="25.5" customHeight="1" thickBot="1">
      <c r="A309" s="314"/>
      <c r="B309" s="498"/>
      <c r="C309" s="316"/>
      <c r="D309" s="317"/>
      <c r="E309" s="168" t="s">
        <v>807</v>
      </c>
      <c r="F309" s="132">
        <v>9.92</v>
      </c>
      <c r="G309" s="199">
        <f>ROUNDUP(AVERAGE(F307:F309),2)</f>
        <v>9.92</v>
      </c>
      <c r="H309" s="134">
        <f t="shared" si="27"/>
        <v>0</v>
      </c>
      <c r="I309" s="135">
        <f t="shared" si="25"/>
        <v>0</v>
      </c>
      <c r="J309" s="135">
        <f>SMALL(I307:I309,3)</f>
        <v>0</v>
      </c>
      <c r="K309" s="201">
        <f>IF(J309=I307,F307,IF(J309=I308,F308,IF(J309=I309,F309)))</f>
        <v>9.92</v>
      </c>
      <c r="L309" s="201">
        <f t="shared" si="24"/>
        <v>9.92</v>
      </c>
      <c r="M309" s="201">
        <f t="shared" si="26"/>
        <v>9.92</v>
      </c>
      <c r="N309" s="318"/>
      <c r="O309" s="298"/>
      <c r="P309" s="298"/>
      <c r="Q309" s="298"/>
      <c r="R309" s="298"/>
      <c r="S309" s="298"/>
      <c r="T309" s="298"/>
      <c r="U309" s="298"/>
      <c r="V309" s="298"/>
      <c r="W309" s="300"/>
      <c r="X309" s="300"/>
      <c r="Y309" s="301"/>
      <c r="Z309" s="300"/>
      <c r="AA309" s="301"/>
      <c r="AB309" s="292"/>
      <c r="AC309" s="114"/>
      <c r="AD309" s="114"/>
      <c r="AE309" s="115"/>
      <c r="AF309" s="115"/>
      <c r="AG309" s="115"/>
      <c r="AH309" s="115"/>
      <c r="AI309" s="115"/>
      <c r="AJ309" s="115"/>
    </row>
    <row r="310" spans="1:36" s="120" customFormat="1" ht="25.5" customHeight="1">
      <c r="A310" s="319">
        <v>88</v>
      </c>
      <c r="B310" s="516" t="s">
        <v>337</v>
      </c>
      <c r="C310" s="310" t="s">
        <v>2</v>
      </c>
      <c r="D310" s="310">
        <v>30</v>
      </c>
      <c r="E310" s="167" t="s">
        <v>808</v>
      </c>
      <c r="F310" s="204">
        <v>33.51</v>
      </c>
      <c r="G310" s="208">
        <f>ROUNDUP(AVERAGE(F310:F312),2)</f>
        <v>33.51</v>
      </c>
      <c r="H310" s="116">
        <f t="shared" si="27"/>
        <v>0</v>
      </c>
      <c r="I310" s="136">
        <f t="shared" si="25"/>
        <v>0</v>
      </c>
      <c r="J310" s="136">
        <f>SMALL(I310:I312,1)</f>
        <v>0</v>
      </c>
      <c r="K310" s="206">
        <f>IF(J310=I310,F310,IF(J310=I311,F311,IF(J310=I312,F312)))</f>
        <v>33.51</v>
      </c>
      <c r="L310" s="206">
        <f t="shared" si="24"/>
        <v>33.51</v>
      </c>
      <c r="M310" s="206">
        <f t="shared" si="26"/>
        <v>33.51</v>
      </c>
      <c r="N310" s="312">
        <f>COUNTIF(L310:L312,"FORA")</f>
        <v>0</v>
      </c>
      <c r="O310" s="293">
        <f>IF(N310=0,AVERAGE(K310:K312),"")</f>
        <v>33.51</v>
      </c>
      <c r="P310" s="293" t="str">
        <f>IF(N310=1,AVERAGE(M310:M311),"")</f>
        <v/>
      </c>
      <c r="Q310" s="293" t="str">
        <f>IF(N310=2,(SUM(M310,K311))/2,"")</f>
        <v/>
      </c>
      <c r="R310" s="293" t="str">
        <f>IF(N310=3,AVERAGE(K310:K311),"")</f>
        <v/>
      </c>
      <c r="S310" s="293">
        <f>IF(N310=0,MEDIAN(M310:M312),"")</f>
        <v>33.51</v>
      </c>
      <c r="T310" s="293" t="str">
        <f>IF(N310=1,MEDIAN(M310:M311),"")</f>
        <v/>
      </c>
      <c r="U310" s="293" t="str">
        <f>IF(N310=2,MEDIAN((SUM(M310,K311))/2),"")</f>
        <v/>
      </c>
      <c r="V310" s="293" t="str">
        <f>IF(N310=3,MEDIAN(K310:K311),"")</f>
        <v/>
      </c>
      <c r="W310" s="295">
        <f>SUM(O310:R312)</f>
        <v>33.51</v>
      </c>
      <c r="X310" s="295">
        <f>SUM(S310:V312)</f>
        <v>33.51</v>
      </c>
      <c r="Y310" s="303">
        <f>STDEV(F310:F312)</f>
        <v>0</v>
      </c>
      <c r="Z310" s="295">
        <f>Y310/W310</f>
        <v>0</v>
      </c>
      <c r="AA310" s="303"/>
      <c r="AB310" s="291"/>
      <c r="AC310" s="114"/>
      <c r="AD310" s="114"/>
      <c r="AE310" s="118"/>
      <c r="AF310" s="114"/>
      <c r="AG310" s="118"/>
      <c r="AH310" s="119"/>
    </row>
    <row r="311" spans="1:36" s="120" customFormat="1" ht="25.5" customHeight="1">
      <c r="A311" s="319"/>
      <c r="B311" s="517"/>
      <c r="C311" s="310"/>
      <c r="D311" s="310"/>
      <c r="E311" s="167" t="s">
        <v>808</v>
      </c>
      <c r="F311" s="204">
        <v>33.51</v>
      </c>
      <c r="G311" s="204">
        <f>ROUNDUP(AVERAGE(F310:F312),2)</f>
        <v>33.51</v>
      </c>
      <c r="H311" s="116">
        <f t="shared" si="27"/>
        <v>0</v>
      </c>
      <c r="I311" s="136">
        <f t="shared" si="25"/>
        <v>0</v>
      </c>
      <c r="J311" s="136">
        <f>SMALL(I310:I312,2)</f>
        <v>0</v>
      </c>
      <c r="K311" s="206">
        <f>IF(J311=I310,F310,IF(J311=I311,F311,IF(J311=I312,F312)))</f>
        <v>33.51</v>
      </c>
      <c r="L311" s="206">
        <f t="shared" si="24"/>
        <v>33.51</v>
      </c>
      <c r="M311" s="206">
        <f t="shared" si="26"/>
        <v>33.51</v>
      </c>
      <c r="N311" s="312"/>
      <c r="O311" s="293"/>
      <c r="P311" s="293"/>
      <c r="Q311" s="293"/>
      <c r="R311" s="293"/>
      <c r="S311" s="293"/>
      <c r="T311" s="293"/>
      <c r="U311" s="293"/>
      <c r="V311" s="293"/>
      <c r="W311" s="296"/>
      <c r="X311" s="296"/>
      <c r="Y311" s="303"/>
      <c r="Z311" s="296"/>
      <c r="AA311" s="303"/>
      <c r="AB311" s="292"/>
      <c r="AC311" s="114"/>
      <c r="AD311" s="114"/>
      <c r="AE311" s="118"/>
      <c r="AF311" s="114"/>
      <c r="AG311" s="118"/>
      <c r="AH311" s="119"/>
    </row>
    <row r="312" spans="1:36" s="120" customFormat="1" ht="25.5" customHeight="1" thickBot="1">
      <c r="A312" s="319"/>
      <c r="B312" s="517"/>
      <c r="C312" s="310"/>
      <c r="D312" s="310"/>
      <c r="E312" s="167" t="s">
        <v>808</v>
      </c>
      <c r="F312" s="204">
        <v>33.51</v>
      </c>
      <c r="G312" s="204">
        <f>ROUNDUP(AVERAGE(F310:F312),2)</f>
        <v>33.51</v>
      </c>
      <c r="H312" s="116">
        <f t="shared" si="27"/>
        <v>0</v>
      </c>
      <c r="I312" s="136">
        <f t="shared" si="25"/>
        <v>0</v>
      </c>
      <c r="J312" s="136">
        <f>SMALL(I310:I312,3)</f>
        <v>0</v>
      </c>
      <c r="K312" s="206">
        <f>IF(J312=I310,F310,IF(J312=I311,F311,IF(J312=I312,F312)))</f>
        <v>33.51</v>
      </c>
      <c r="L312" s="206">
        <f t="shared" si="24"/>
        <v>33.51</v>
      </c>
      <c r="M312" s="206">
        <f t="shared" si="26"/>
        <v>33.51</v>
      </c>
      <c r="N312" s="312"/>
      <c r="O312" s="293"/>
      <c r="P312" s="293"/>
      <c r="Q312" s="293"/>
      <c r="R312" s="293"/>
      <c r="S312" s="293"/>
      <c r="T312" s="293"/>
      <c r="U312" s="293"/>
      <c r="V312" s="293"/>
      <c r="W312" s="296"/>
      <c r="X312" s="296"/>
      <c r="Y312" s="303"/>
      <c r="Z312" s="296"/>
      <c r="AA312" s="303"/>
      <c r="AB312" s="292"/>
      <c r="AC312" s="114"/>
      <c r="AD312" s="114"/>
      <c r="AE312" s="118"/>
      <c r="AF312" s="114"/>
      <c r="AG312" s="118"/>
      <c r="AH312" s="119"/>
    </row>
    <row r="313" spans="1:36" s="112" customFormat="1" ht="25.5" customHeight="1">
      <c r="A313" s="314">
        <v>89</v>
      </c>
      <c r="B313" s="498" t="s">
        <v>338</v>
      </c>
      <c r="C313" s="316" t="s">
        <v>2</v>
      </c>
      <c r="D313" s="317">
        <v>30</v>
      </c>
      <c r="E313" s="168" t="s">
        <v>809</v>
      </c>
      <c r="F313" s="132">
        <v>60.63</v>
      </c>
      <c r="G313" s="203">
        <f>ROUNDUP(AVERAGE(F313:F315),2)</f>
        <v>60.63</v>
      </c>
      <c r="H313" s="134">
        <f t="shared" si="27"/>
        <v>0</v>
      </c>
      <c r="I313" s="199">
        <f t="shared" si="25"/>
        <v>0</v>
      </c>
      <c r="J313" s="135">
        <f>SMALL(I313:I315,1)</f>
        <v>0</v>
      </c>
      <c r="K313" s="201">
        <f>IF(J313=I313,F313,IF(J313=I314,F314,IF(J313=I315,F315)))</f>
        <v>60.63</v>
      </c>
      <c r="L313" s="201">
        <f t="shared" si="24"/>
        <v>60.63</v>
      </c>
      <c r="M313" s="201">
        <f t="shared" si="26"/>
        <v>60.63</v>
      </c>
      <c r="N313" s="318">
        <f>COUNTIF(L313:L315,"FORA")</f>
        <v>0</v>
      </c>
      <c r="O313" s="298">
        <f>IF(N313=0,AVERAGE(K313:K315),"")</f>
        <v>60.63</v>
      </c>
      <c r="P313" s="298" t="str">
        <f>IF(N313=1,AVERAGE(M313:M314),"")</f>
        <v/>
      </c>
      <c r="Q313" s="298" t="str">
        <f>IF(N313=2,(SUM(M313,K314))/2,"")</f>
        <v/>
      </c>
      <c r="R313" s="298" t="str">
        <f>IF(N313=3,AVERAGE(K313:K314),"")</f>
        <v/>
      </c>
      <c r="S313" s="298">
        <f>IF(N313=0,MEDIAN(M313:M315),"")</f>
        <v>60.63</v>
      </c>
      <c r="T313" s="298" t="str">
        <f>IF(N313=1,MEDIAN(M313:M314),"")</f>
        <v/>
      </c>
      <c r="U313" s="298" t="str">
        <f>IF(N313=2,MEDIAN((SUM(M313,K314))/2),"")</f>
        <v/>
      </c>
      <c r="V313" s="298" t="str">
        <f>IF(N313=3,MEDIAN(K313:K314),"")</f>
        <v/>
      </c>
      <c r="W313" s="299">
        <f>SUM(O313:R315)</f>
        <v>60.63</v>
      </c>
      <c r="X313" s="299">
        <f>SUM(S313:V315)</f>
        <v>60.63</v>
      </c>
      <c r="Y313" s="301">
        <f>STDEV(F313:F315)</f>
        <v>0</v>
      </c>
      <c r="Z313" s="299">
        <f>Y313/W313</f>
        <v>0</v>
      </c>
      <c r="AA313" s="301"/>
      <c r="AB313" s="291"/>
      <c r="AC313" s="114"/>
      <c r="AD313" s="114"/>
      <c r="AE313" s="115"/>
      <c r="AF313" s="115"/>
      <c r="AG313" s="115"/>
      <c r="AH313" s="115"/>
      <c r="AI313" s="115"/>
      <c r="AJ313" s="115"/>
    </row>
    <row r="314" spans="1:36" s="112" customFormat="1" ht="25.5" customHeight="1">
      <c r="A314" s="314"/>
      <c r="B314" s="498"/>
      <c r="C314" s="316"/>
      <c r="D314" s="317"/>
      <c r="E314" s="168" t="s">
        <v>809</v>
      </c>
      <c r="F314" s="132">
        <v>60.63</v>
      </c>
      <c r="G314" s="199">
        <f>ROUNDUP(AVERAGE(F313:F315),2)</f>
        <v>60.63</v>
      </c>
      <c r="H314" s="134">
        <f t="shared" si="27"/>
        <v>0</v>
      </c>
      <c r="I314" s="135">
        <f t="shared" si="25"/>
        <v>0</v>
      </c>
      <c r="J314" s="135">
        <f>SMALL(I313:I315,2)</f>
        <v>0</v>
      </c>
      <c r="K314" s="201">
        <f>IF(J314=I313,F313,IF(J314=I314,F314,IF(J314=I315,F315)))</f>
        <v>60.63</v>
      </c>
      <c r="L314" s="201">
        <f t="shared" si="24"/>
        <v>60.63</v>
      </c>
      <c r="M314" s="201">
        <f t="shared" si="26"/>
        <v>60.63</v>
      </c>
      <c r="N314" s="318"/>
      <c r="O314" s="298"/>
      <c r="P314" s="298"/>
      <c r="Q314" s="298"/>
      <c r="R314" s="298"/>
      <c r="S314" s="298"/>
      <c r="T314" s="298"/>
      <c r="U314" s="298"/>
      <c r="V314" s="298"/>
      <c r="W314" s="300"/>
      <c r="X314" s="300"/>
      <c r="Y314" s="301"/>
      <c r="Z314" s="300"/>
      <c r="AA314" s="301"/>
      <c r="AB314" s="292"/>
      <c r="AC314" s="114"/>
      <c r="AD314" s="114"/>
      <c r="AE314" s="115"/>
      <c r="AF314" s="115"/>
      <c r="AG314" s="115"/>
      <c r="AH314" s="115"/>
      <c r="AI314" s="115"/>
      <c r="AJ314" s="115"/>
    </row>
    <row r="315" spans="1:36" s="112" customFormat="1" ht="25.5" customHeight="1" thickBot="1">
      <c r="A315" s="314"/>
      <c r="B315" s="498"/>
      <c r="C315" s="316"/>
      <c r="D315" s="317"/>
      <c r="E315" s="168" t="s">
        <v>809</v>
      </c>
      <c r="F315" s="132">
        <v>60.63</v>
      </c>
      <c r="G315" s="199">
        <f>ROUNDUP(AVERAGE(F313:F315),2)</f>
        <v>60.63</v>
      </c>
      <c r="H315" s="134">
        <f t="shared" si="27"/>
        <v>0</v>
      </c>
      <c r="I315" s="135">
        <f t="shared" si="25"/>
        <v>0</v>
      </c>
      <c r="J315" s="135">
        <f>SMALL(I313:I315,3)</f>
        <v>0</v>
      </c>
      <c r="K315" s="201">
        <f>IF(J315=I313,F313,IF(J315=I314,F314,IF(J315=I315,F315)))</f>
        <v>60.63</v>
      </c>
      <c r="L315" s="201">
        <f t="shared" si="24"/>
        <v>60.63</v>
      </c>
      <c r="M315" s="201">
        <f t="shared" si="26"/>
        <v>60.63</v>
      </c>
      <c r="N315" s="318"/>
      <c r="O315" s="298"/>
      <c r="P315" s="298"/>
      <c r="Q315" s="298"/>
      <c r="R315" s="298"/>
      <c r="S315" s="298"/>
      <c r="T315" s="298"/>
      <c r="U315" s="298"/>
      <c r="V315" s="298"/>
      <c r="W315" s="300"/>
      <c r="X315" s="300"/>
      <c r="Y315" s="301"/>
      <c r="Z315" s="300"/>
      <c r="AA315" s="301"/>
      <c r="AB315" s="292"/>
      <c r="AC315" s="114"/>
      <c r="AD315" s="114"/>
      <c r="AE315" s="115"/>
      <c r="AF315" s="115"/>
      <c r="AG315" s="115"/>
      <c r="AH315" s="115"/>
      <c r="AI315" s="115"/>
      <c r="AJ315" s="115"/>
    </row>
    <row r="316" spans="1:36" s="120" customFormat="1" ht="25.5" customHeight="1">
      <c r="A316" s="319">
        <v>90</v>
      </c>
      <c r="B316" s="516" t="s">
        <v>339</v>
      </c>
      <c r="C316" s="310" t="s">
        <v>2</v>
      </c>
      <c r="D316" s="310">
        <v>120</v>
      </c>
      <c r="E316" s="167" t="s">
        <v>810</v>
      </c>
      <c r="F316" s="204">
        <v>5.18</v>
      </c>
      <c r="G316" s="208">
        <f>ROUNDUP(AVERAGE(F316:F318),2)</f>
        <v>5.18</v>
      </c>
      <c r="H316" s="116">
        <f t="shared" si="27"/>
        <v>0</v>
      </c>
      <c r="I316" s="136">
        <f t="shared" si="25"/>
        <v>0</v>
      </c>
      <c r="J316" s="136">
        <f>SMALL(I316:I318,1)</f>
        <v>0</v>
      </c>
      <c r="K316" s="206">
        <f>IF(J316=I316,F316,IF(J316=I317,F317,IF(J316=I318,F318)))</f>
        <v>5.18</v>
      </c>
      <c r="L316" s="206">
        <f t="shared" si="24"/>
        <v>5.18</v>
      </c>
      <c r="M316" s="206">
        <f t="shared" si="26"/>
        <v>5.18</v>
      </c>
      <c r="N316" s="312">
        <f>COUNTIF(L316:L318,"FORA")</f>
        <v>0</v>
      </c>
      <c r="O316" s="293">
        <f>IF(N316=0,AVERAGE(K316:K318),"")</f>
        <v>5.18</v>
      </c>
      <c r="P316" s="293" t="str">
        <f>IF(N316=1,AVERAGE(M316:M317),"")</f>
        <v/>
      </c>
      <c r="Q316" s="293" t="str">
        <f>IF(N316=2,(SUM(M316,K317))/2,"")</f>
        <v/>
      </c>
      <c r="R316" s="293" t="str">
        <f>IF(N316=3,AVERAGE(K316:K317),"")</f>
        <v/>
      </c>
      <c r="S316" s="293">
        <f>IF(N316=0,MEDIAN(M316:M318),"")</f>
        <v>5.18</v>
      </c>
      <c r="T316" s="293" t="str">
        <f>IF(N316=1,MEDIAN(M316:M317),"")</f>
        <v/>
      </c>
      <c r="U316" s="293" t="str">
        <f>IF(N316=2,MEDIAN((SUM(M316,K317))/2),"")</f>
        <v/>
      </c>
      <c r="V316" s="293" t="str">
        <f>IF(N316=3,MEDIAN(K316:K317),"")</f>
        <v/>
      </c>
      <c r="W316" s="295">
        <f>SUM(O316:R318)</f>
        <v>5.18</v>
      </c>
      <c r="X316" s="295">
        <f>SUM(S316:V318)</f>
        <v>5.18</v>
      </c>
      <c r="Y316" s="303">
        <f>STDEV(F316:F318)</f>
        <v>0</v>
      </c>
      <c r="Z316" s="295">
        <f>Y316/W316</f>
        <v>0</v>
      </c>
      <c r="AA316" s="303"/>
      <c r="AB316" s="291"/>
      <c r="AC316" s="114"/>
      <c r="AD316" s="114"/>
      <c r="AE316" s="118"/>
      <c r="AF316" s="114"/>
      <c r="AG316" s="118"/>
      <c r="AH316" s="119"/>
    </row>
    <row r="317" spans="1:36" s="120" customFormat="1" ht="25.5" customHeight="1">
      <c r="A317" s="319"/>
      <c r="B317" s="517"/>
      <c r="C317" s="310"/>
      <c r="D317" s="310"/>
      <c r="E317" s="167" t="s">
        <v>810</v>
      </c>
      <c r="F317" s="204">
        <v>5.18</v>
      </c>
      <c r="G317" s="204">
        <f>ROUNDUP(AVERAGE(F316:F318),2)</f>
        <v>5.18</v>
      </c>
      <c r="H317" s="116">
        <f t="shared" si="27"/>
        <v>0</v>
      </c>
      <c r="I317" s="136">
        <f t="shared" si="25"/>
        <v>0</v>
      </c>
      <c r="J317" s="136">
        <f>SMALL(I316:I318,2)</f>
        <v>0</v>
      </c>
      <c r="K317" s="206">
        <f>IF(J317=I316,F316,IF(J317=I317,F317,IF(J317=I318,F318)))</f>
        <v>5.18</v>
      </c>
      <c r="L317" s="206">
        <f t="shared" si="24"/>
        <v>5.18</v>
      </c>
      <c r="M317" s="206">
        <f t="shared" si="26"/>
        <v>5.18</v>
      </c>
      <c r="N317" s="312"/>
      <c r="O317" s="293"/>
      <c r="P317" s="293"/>
      <c r="Q317" s="293"/>
      <c r="R317" s="293"/>
      <c r="S317" s="293"/>
      <c r="T317" s="293"/>
      <c r="U317" s="293"/>
      <c r="V317" s="293"/>
      <c r="W317" s="296"/>
      <c r="X317" s="296"/>
      <c r="Y317" s="303"/>
      <c r="Z317" s="296"/>
      <c r="AA317" s="303"/>
      <c r="AB317" s="292"/>
      <c r="AC317" s="114"/>
      <c r="AD317" s="114"/>
      <c r="AE317" s="118"/>
      <c r="AF317" s="114"/>
      <c r="AG317" s="118"/>
      <c r="AH317" s="119"/>
    </row>
    <row r="318" spans="1:36" s="120" customFormat="1" ht="25.5" customHeight="1" thickBot="1">
      <c r="A318" s="319"/>
      <c r="B318" s="517"/>
      <c r="C318" s="310"/>
      <c r="D318" s="310"/>
      <c r="E318" s="167" t="s">
        <v>810</v>
      </c>
      <c r="F318" s="204">
        <v>5.18</v>
      </c>
      <c r="G318" s="204">
        <f>ROUNDUP(AVERAGE(F316:F318),2)</f>
        <v>5.18</v>
      </c>
      <c r="H318" s="116">
        <f t="shared" si="27"/>
        <v>0</v>
      </c>
      <c r="I318" s="136">
        <f t="shared" si="25"/>
        <v>0</v>
      </c>
      <c r="J318" s="136">
        <f>SMALL(I316:I318,3)</f>
        <v>0</v>
      </c>
      <c r="K318" s="206">
        <f>IF(J318=I316,F316,IF(J318=I317,F317,IF(J318=I318,F318)))</f>
        <v>5.18</v>
      </c>
      <c r="L318" s="206">
        <f t="shared" si="24"/>
        <v>5.18</v>
      </c>
      <c r="M318" s="206">
        <f t="shared" si="26"/>
        <v>5.18</v>
      </c>
      <c r="N318" s="312"/>
      <c r="O318" s="293"/>
      <c r="P318" s="293"/>
      <c r="Q318" s="293"/>
      <c r="R318" s="293"/>
      <c r="S318" s="293"/>
      <c r="T318" s="293"/>
      <c r="U318" s="293"/>
      <c r="V318" s="293"/>
      <c r="W318" s="296"/>
      <c r="X318" s="296"/>
      <c r="Y318" s="303"/>
      <c r="Z318" s="296"/>
      <c r="AA318" s="303"/>
      <c r="AB318" s="292"/>
      <c r="AC318" s="114"/>
      <c r="AD318" s="114"/>
      <c r="AE318" s="118"/>
      <c r="AF318" s="114"/>
      <c r="AG318" s="118"/>
      <c r="AH318" s="119"/>
    </row>
    <row r="319" spans="1:36" s="112" customFormat="1" ht="25.5" customHeight="1">
      <c r="A319" s="314">
        <v>91</v>
      </c>
      <c r="B319" s="498" t="s">
        <v>340</v>
      </c>
      <c r="C319" s="316" t="s">
        <v>2</v>
      </c>
      <c r="D319" s="317">
        <v>120</v>
      </c>
      <c r="E319" s="168" t="s">
        <v>811</v>
      </c>
      <c r="F319" s="132">
        <v>5.49</v>
      </c>
      <c r="G319" s="203">
        <f>ROUNDUP(AVERAGE(F319:F321),2)</f>
        <v>5.49</v>
      </c>
      <c r="H319" s="134">
        <f t="shared" si="27"/>
        <v>0</v>
      </c>
      <c r="I319" s="199">
        <f t="shared" si="25"/>
        <v>0</v>
      </c>
      <c r="J319" s="135">
        <f>SMALL(I319:I321,1)</f>
        <v>0</v>
      </c>
      <c r="K319" s="201">
        <f>IF(J319=I319,F319,IF(J319=I320,F320,IF(J319=I321,F321)))</f>
        <v>5.49</v>
      </c>
      <c r="L319" s="201">
        <f t="shared" si="24"/>
        <v>5.49</v>
      </c>
      <c r="M319" s="201">
        <f t="shared" si="26"/>
        <v>5.49</v>
      </c>
      <c r="N319" s="318">
        <f>COUNTIF(L319:L321,"FORA")</f>
        <v>0</v>
      </c>
      <c r="O319" s="298">
        <f>IF(N319=0,AVERAGE(K319:K321),"")</f>
        <v>5.4899999999999993</v>
      </c>
      <c r="P319" s="298" t="str">
        <f>IF(N319=1,AVERAGE(M319:M320),"")</f>
        <v/>
      </c>
      <c r="Q319" s="298" t="str">
        <f>IF(N319=2,(SUM(M319,K320))/2,"")</f>
        <v/>
      </c>
      <c r="R319" s="298" t="str">
        <f>IF(N319=3,AVERAGE(K319:K320),"")</f>
        <v/>
      </c>
      <c r="S319" s="298">
        <f>IF(N319=0,MEDIAN(M319:M321),"")</f>
        <v>5.49</v>
      </c>
      <c r="T319" s="298" t="str">
        <f>IF(N319=1,MEDIAN(M319:M320),"")</f>
        <v/>
      </c>
      <c r="U319" s="298" t="str">
        <f>IF(N319=2,MEDIAN((SUM(M319,K320))/2),"")</f>
        <v/>
      </c>
      <c r="V319" s="298" t="str">
        <f>IF(N319=3,MEDIAN(K319:K320),"")</f>
        <v/>
      </c>
      <c r="W319" s="299">
        <f>SUM(O319:R321)</f>
        <v>5.4899999999999993</v>
      </c>
      <c r="X319" s="299">
        <f>SUM(S319:V321)</f>
        <v>5.49</v>
      </c>
      <c r="Y319" s="301">
        <f>STDEV(F319:F321)</f>
        <v>1.0877919644084146E-15</v>
      </c>
      <c r="Z319" s="299">
        <f>Y319/W319</f>
        <v>1.9814061282484786E-16</v>
      </c>
      <c r="AA319" s="301"/>
      <c r="AB319" s="291"/>
      <c r="AC319" s="114"/>
      <c r="AD319" s="114"/>
      <c r="AE319" s="115"/>
      <c r="AF319" s="115"/>
      <c r="AG319" s="115"/>
      <c r="AH319" s="115"/>
      <c r="AI319" s="115"/>
      <c r="AJ319" s="115"/>
    </row>
    <row r="320" spans="1:36" s="112" customFormat="1" ht="25.5" customHeight="1">
      <c r="A320" s="314"/>
      <c r="B320" s="498"/>
      <c r="C320" s="316"/>
      <c r="D320" s="317"/>
      <c r="E320" s="168" t="s">
        <v>811</v>
      </c>
      <c r="F320" s="132">
        <v>5.49</v>
      </c>
      <c r="G320" s="199">
        <f>ROUNDUP(AVERAGE(F319:F321),2)</f>
        <v>5.49</v>
      </c>
      <c r="H320" s="134">
        <f t="shared" si="27"/>
        <v>0</v>
      </c>
      <c r="I320" s="135">
        <f t="shared" si="25"/>
        <v>0</v>
      </c>
      <c r="J320" s="135">
        <f>SMALL(I319:I321,2)</f>
        <v>0</v>
      </c>
      <c r="K320" s="201">
        <f>IF(J320=I319,F319,IF(J320=I320,F320,IF(J320=I321,F321)))</f>
        <v>5.49</v>
      </c>
      <c r="L320" s="201">
        <f t="shared" si="24"/>
        <v>5.49</v>
      </c>
      <c r="M320" s="201">
        <f t="shared" si="26"/>
        <v>5.49</v>
      </c>
      <c r="N320" s="318"/>
      <c r="O320" s="298"/>
      <c r="P320" s="298"/>
      <c r="Q320" s="298"/>
      <c r="R320" s="298"/>
      <c r="S320" s="298"/>
      <c r="T320" s="298"/>
      <c r="U320" s="298"/>
      <c r="V320" s="298"/>
      <c r="W320" s="300"/>
      <c r="X320" s="300"/>
      <c r="Y320" s="301"/>
      <c r="Z320" s="300"/>
      <c r="AA320" s="301"/>
      <c r="AB320" s="292"/>
      <c r="AC320" s="114"/>
      <c r="AD320" s="114"/>
      <c r="AE320" s="115"/>
      <c r="AF320" s="115"/>
      <c r="AG320" s="115"/>
      <c r="AH320" s="115"/>
      <c r="AI320" s="115"/>
      <c r="AJ320" s="115"/>
    </row>
    <row r="321" spans="1:36" s="112" customFormat="1" ht="25.5" customHeight="1" thickBot="1">
      <c r="A321" s="314"/>
      <c r="B321" s="498"/>
      <c r="C321" s="316"/>
      <c r="D321" s="317"/>
      <c r="E321" s="168" t="s">
        <v>811</v>
      </c>
      <c r="F321" s="132">
        <v>5.49</v>
      </c>
      <c r="G321" s="199">
        <f>ROUNDUP(AVERAGE(F319:F321),2)</f>
        <v>5.49</v>
      </c>
      <c r="H321" s="134">
        <f t="shared" si="27"/>
        <v>0</v>
      </c>
      <c r="I321" s="135">
        <f t="shared" si="25"/>
        <v>0</v>
      </c>
      <c r="J321" s="135">
        <f>SMALL(I319:I321,3)</f>
        <v>0</v>
      </c>
      <c r="K321" s="201">
        <f>IF(J321=I319,F319,IF(J321=I320,F320,IF(J321=I321,F321)))</f>
        <v>5.49</v>
      </c>
      <c r="L321" s="201">
        <f t="shared" si="24"/>
        <v>5.49</v>
      </c>
      <c r="M321" s="201">
        <f t="shared" si="26"/>
        <v>5.49</v>
      </c>
      <c r="N321" s="318"/>
      <c r="O321" s="298"/>
      <c r="P321" s="298"/>
      <c r="Q321" s="298"/>
      <c r="R321" s="298"/>
      <c r="S321" s="298"/>
      <c r="T321" s="298"/>
      <c r="U321" s="298"/>
      <c r="V321" s="298"/>
      <c r="W321" s="300"/>
      <c r="X321" s="300"/>
      <c r="Y321" s="301"/>
      <c r="Z321" s="300"/>
      <c r="AA321" s="301"/>
      <c r="AB321" s="292"/>
      <c r="AC321" s="114"/>
      <c r="AD321" s="114"/>
      <c r="AE321" s="115"/>
      <c r="AF321" s="115"/>
      <c r="AG321" s="115"/>
      <c r="AH321" s="115"/>
      <c r="AI321" s="115"/>
      <c r="AJ321" s="115"/>
    </row>
    <row r="322" spans="1:36" s="120" customFormat="1" ht="25.5" customHeight="1">
      <c r="A322" s="319">
        <v>92</v>
      </c>
      <c r="B322" s="516" t="s">
        <v>341</v>
      </c>
      <c r="C322" s="310" t="s">
        <v>2</v>
      </c>
      <c r="D322" s="310">
        <v>6</v>
      </c>
      <c r="E322" s="167" t="s">
        <v>812</v>
      </c>
      <c r="F322" s="204">
        <v>45.18</v>
      </c>
      <c r="G322" s="208">
        <f>ROUNDUP(AVERAGE(F322:F324),2)</f>
        <v>45.18</v>
      </c>
      <c r="H322" s="116">
        <f t="shared" si="27"/>
        <v>0</v>
      </c>
      <c r="I322" s="136">
        <f t="shared" si="25"/>
        <v>0</v>
      </c>
      <c r="J322" s="136">
        <f>SMALL(I322:I324,1)</f>
        <v>0</v>
      </c>
      <c r="K322" s="206">
        <f>IF(J322=I322,F322,IF(J322=I323,F323,IF(J322=I324,F324)))</f>
        <v>45.18</v>
      </c>
      <c r="L322" s="206">
        <f t="shared" si="24"/>
        <v>45.18</v>
      </c>
      <c r="M322" s="206">
        <f t="shared" si="26"/>
        <v>45.18</v>
      </c>
      <c r="N322" s="312">
        <f>COUNTIF(L322:L324,"FORA")</f>
        <v>0</v>
      </c>
      <c r="O322" s="293">
        <f>IF(N322=0,AVERAGE(K322:K324),"")</f>
        <v>45.18</v>
      </c>
      <c r="P322" s="293" t="str">
        <f>IF(N322=1,AVERAGE(M322:M323),"")</f>
        <v/>
      </c>
      <c r="Q322" s="293" t="str">
        <f>IF(N322=2,(SUM(M322,K323))/2,"")</f>
        <v/>
      </c>
      <c r="R322" s="293" t="str">
        <f>IF(N322=3,AVERAGE(K322:K323),"")</f>
        <v/>
      </c>
      <c r="S322" s="293">
        <f>IF(N322=0,MEDIAN(M322:M324),"")</f>
        <v>45.18</v>
      </c>
      <c r="T322" s="293" t="str">
        <f>IF(N322=1,MEDIAN(M322:M323),"")</f>
        <v/>
      </c>
      <c r="U322" s="293" t="str">
        <f>IF(N322=2,MEDIAN((SUM(M322,K323))/2),"")</f>
        <v/>
      </c>
      <c r="V322" s="293" t="str">
        <f>IF(N322=3,MEDIAN(K322:K323),"")</f>
        <v/>
      </c>
      <c r="W322" s="295">
        <f>SUM(O322:R324)</f>
        <v>45.18</v>
      </c>
      <c r="X322" s="295">
        <f>SUM(S322:V324)</f>
        <v>45.18</v>
      </c>
      <c r="Y322" s="303">
        <f>STDEV(F322:F324)</f>
        <v>0</v>
      </c>
      <c r="Z322" s="295">
        <f>Y322/W322</f>
        <v>0</v>
      </c>
      <c r="AA322" s="303"/>
      <c r="AB322" s="291"/>
      <c r="AC322" s="114"/>
      <c r="AD322" s="114"/>
      <c r="AE322" s="118"/>
      <c r="AF322" s="114"/>
      <c r="AG322" s="118"/>
      <c r="AH322" s="119"/>
    </row>
    <row r="323" spans="1:36" s="120" customFormat="1" ht="25.5" customHeight="1">
      <c r="A323" s="319"/>
      <c r="B323" s="517"/>
      <c r="C323" s="310"/>
      <c r="D323" s="310"/>
      <c r="E323" s="167" t="s">
        <v>812</v>
      </c>
      <c r="F323" s="204">
        <v>45.18</v>
      </c>
      <c r="G323" s="204">
        <f>ROUNDUP(AVERAGE(F322:F324),2)</f>
        <v>45.18</v>
      </c>
      <c r="H323" s="116">
        <f t="shared" si="27"/>
        <v>0</v>
      </c>
      <c r="I323" s="136">
        <f t="shared" si="25"/>
        <v>0</v>
      </c>
      <c r="J323" s="136">
        <f>SMALL(I322:I324,2)</f>
        <v>0</v>
      </c>
      <c r="K323" s="206">
        <f>IF(J323=I322,F322,IF(J323=I323,F323,IF(J323=I324,F324)))</f>
        <v>45.18</v>
      </c>
      <c r="L323" s="206">
        <f t="shared" si="24"/>
        <v>45.18</v>
      </c>
      <c r="M323" s="206">
        <f t="shared" si="26"/>
        <v>45.18</v>
      </c>
      <c r="N323" s="312"/>
      <c r="O323" s="293"/>
      <c r="P323" s="293"/>
      <c r="Q323" s="293"/>
      <c r="R323" s="293"/>
      <c r="S323" s="293"/>
      <c r="T323" s="293"/>
      <c r="U323" s="293"/>
      <c r="V323" s="293"/>
      <c r="W323" s="296"/>
      <c r="X323" s="296"/>
      <c r="Y323" s="303"/>
      <c r="Z323" s="296"/>
      <c r="AA323" s="303"/>
      <c r="AB323" s="292"/>
      <c r="AC323" s="114"/>
      <c r="AD323" s="114"/>
      <c r="AE323" s="118"/>
      <c r="AF323" s="114"/>
      <c r="AG323" s="118"/>
      <c r="AH323" s="119"/>
    </row>
    <row r="324" spans="1:36" s="120" customFormat="1" ht="25.5" customHeight="1" thickBot="1">
      <c r="A324" s="319"/>
      <c r="B324" s="517"/>
      <c r="C324" s="310"/>
      <c r="D324" s="310"/>
      <c r="E324" s="167" t="s">
        <v>812</v>
      </c>
      <c r="F324" s="204">
        <v>45.18</v>
      </c>
      <c r="G324" s="204">
        <f>ROUNDUP(AVERAGE(F322:F324),2)</f>
        <v>45.18</v>
      </c>
      <c r="H324" s="116">
        <f t="shared" si="27"/>
        <v>0</v>
      </c>
      <c r="I324" s="136">
        <f t="shared" si="25"/>
        <v>0</v>
      </c>
      <c r="J324" s="136">
        <f>SMALL(I322:I324,3)</f>
        <v>0</v>
      </c>
      <c r="K324" s="206">
        <f>IF(J324=I322,F322,IF(J324=I323,F323,IF(J324=I324,F324)))</f>
        <v>45.18</v>
      </c>
      <c r="L324" s="206">
        <f t="shared" si="24"/>
        <v>45.18</v>
      </c>
      <c r="M324" s="206">
        <f t="shared" si="26"/>
        <v>45.18</v>
      </c>
      <c r="N324" s="312"/>
      <c r="O324" s="293"/>
      <c r="P324" s="293"/>
      <c r="Q324" s="293"/>
      <c r="R324" s="293"/>
      <c r="S324" s="293"/>
      <c r="T324" s="293"/>
      <c r="U324" s="293"/>
      <c r="V324" s="293"/>
      <c r="W324" s="296"/>
      <c r="X324" s="296"/>
      <c r="Y324" s="303"/>
      <c r="Z324" s="296"/>
      <c r="AA324" s="303"/>
      <c r="AB324" s="292"/>
      <c r="AC324" s="114"/>
      <c r="AD324" s="114"/>
      <c r="AE324" s="118"/>
      <c r="AF324" s="114"/>
      <c r="AG324" s="118"/>
      <c r="AH324" s="119"/>
    </row>
    <row r="325" spans="1:36" s="112" customFormat="1" ht="25.5" customHeight="1">
      <c r="A325" s="314">
        <v>93</v>
      </c>
      <c r="B325" s="498" t="s">
        <v>342</v>
      </c>
      <c r="C325" s="316" t="s">
        <v>2</v>
      </c>
      <c r="D325" s="317">
        <v>6</v>
      </c>
      <c r="E325" s="168" t="s">
        <v>813</v>
      </c>
      <c r="F325" s="132">
        <v>29.88</v>
      </c>
      <c r="G325" s="203">
        <f>ROUNDUP(AVERAGE(F325:F327),2)</f>
        <v>29.88</v>
      </c>
      <c r="H325" s="134">
        <f t="shared" si="27"/>
        <v>0</v>
      </c>
      <c r="I325" s="199">
        <f t="shared" si="25"/>
        <v>0</v>
      </c>
      <c r="J325" s="135">
        <f>SMALL(I325:I327,1)</f>
        <v>0</v>
      </c>
      <c r="K325" s="201">
        <f>IF(J325=I325,F325,IF(J325=I326,F326,IF(J325=I327,F327)))</f>
        <v>29.88</v>
      </c>
      <c r="L325" s="201">
        <f t="shared" si="24"/>
        <v>29.88</v>
      </c>
      <c r="M325" s="201">
        <f t="shared" si="26"/>
        <v>29.88</v>
      </c>
      <c r="N325" s="318">
        <f>COUNTIF(L325:L327,"FORA")</f>
        <v>0</v>
      </c>
      <c r="O325" s="298">
        <f>IF(N325=0,AVERAGE(K325:K327),"")</f>
        <v>29.88</v>
      </c>
      <c r="P325" s="298" t="str">
        <f>IF(N325=1,AVERAGE(M325:M326),"")</f>
        <v/>
      </c>
      <c r="Q325" s="298" t="str">
        <f>IF(N325=2,(SUM(M325,K326))/2,"")</f>
        <v/>
      </c>
      <c r="R325" s="298" t="str">
        <f>IF(N325=3,AVERAGE(K325:K326),"")</f>
        <v/>
      </c>
      <c r="S325" s="298">
        <f>IF(N325=0,MEDIAN(M325:M327),"")</f>
        <v>29.88</v>
      </c>
      <c r="T325" s="298" t="str">
        <f>IF(N325=1,MEDIAN(M325:M326),"")</f>
        <v/>
      </c>
      <c r="U325" s="298" t="str">
        <f>IF(N325=2,MEDIAN((SUM(M325,K326))/2),"")</f>
        <v/>
      </c>
      <c r="V325" s="298" t="str">
        <f>IF(N325=3,MEDIAN(K325:K326),"")</f>
        <v/>
      </c>
      <c r="W325" s="299">
        <f>SUM(O325:R327)</f>
        <v>29.88</v>
      </c>
      <c r="X325" s="299">
        <f>SUM(S325:V327)</f>
        <v>29.88</v>
      </c>
      <c r="Y325" s="301">
        <f>STDEV(F325:F327)</f>
        <v>0</v>
      </c>
      <c r="Z325" s="299">
        <f>Y325/W325</f>
        <v>0</v>
      </c>
      <c r="AA325" s="301"/>
      <c r="AB325" s="291"/>
      <c r="AC325" s="114"/>
      <c r="AD325" s="114"/>
      <c r="AE325" s="115"/>
      <c r="AF325" s="115"/>
      <c r="AG325" s="115"/>
      <c r="AH325" s="115"/>
      <c r="AI325" s="115"/>
      <c r="AJ325" s="115"/>
    </row>
    <row r="326" spans="1:36" s="112" customFormat="1" ht="25.5" customHeight="1">
      <c r="A326" s="314"/>
      <c r="B326" s="498"/>
      <c r="C326" s="316"/>
      <c r="D326" s="317"/>
      <c r="E326" s="168" t="s">
        <v>813</v>
      </c>
      <c r="F326" s="132">
        <v>29.88</v>
      </c>
      <c r="G326" s="199">
        <f>ROUNDUP(AVERAGE(F325:F327),2)</f>
        <v>29.88</v>
      </c>
      <c r="H326" s="134">
        <f t="shared" si="27"/>
        <v>0</v>
      </c>
      <c r="I326" s="135">
        <f t="shared" si="25"/>
        <v>0</v>
      </c>
      <c r="J326" s="135">
        <f>SMALL(I325:I327,2)</f>
        <v>0</v>
      </c>
      <c r="K326" s="201">
        <f>IF(J326=I325,F325,IF(J326=I326,F326,IF(J326=I327,F327)))</f>
        <v>29.88</v>
      </c>
      <c r="L326" s="201">
        <f t="shared" si="24"/>
        <v>29.88</v>
      </c>
      <c r="M326" s="201">
        <f t="shared" si="26"/>
        <v>29.88</v>
      </c>
      <c r="N326" s="318"/>
      <c r="O326" s="298"/>
      <c r="P326" s="298"/>
      <c r="Q326" s="298"/>
      <c r="R326" s="298"/>
      <c r="S326" s="298"/>
      <c r="T326" s="298"/>
      <c r="U326" s="298"/>
      <c r="V326" s="298"/>
      <c r="W326" s="300"/>
      <c r="X326" s="300"/>
      <c r="Y326" s="301"/>
      <c r="Z326" s="300"/>
      <c r="AA326" s="301"/>
      <c r="AB326" s="292"/>
      <c r="AC326" s="114"/>
      <c r="AD326" s="114"/>
      <c r="AE326" s="115"/>
      <c r="AF326" s="115"/>
      <c r="AG326" s="115"/>
      <c r="AH326" s="115"/>
      <c r="AI326" s="115"/>
      <c r="AJ326" s="115"/>
    </row>
    <row r="327" spans="1:36" s="112" customFormat="1" ht="25.5" customHeight="1" thickBot="1">
      <c r="A327" s="314"/>
      <c r="B327" s="498"/>
      <c r="C327" s="316"/>
      <c r="D327" s="317"/>
      <c r="E327" s="168" t="s">
        <v>813</v>
      </c>
      <c r="F327" s="132">
        <v>29.88</v>
      </c>
      <c r="G327" s="199">
        <f>ROUNDUP(AVERAGE(F325:F327),2)</f>
        <v>29.88</v>
      </c>
      <c r="H327" s="134">
        <f t="shared" si="27"/>
        <v>0</v>
      </c>
      <c r="I327" s="135">
        <f t="shared" si="25"/>
        <v>0</v>
      </c>
      <c r="J327" s="135">
        <f>SMALL(I325:I327,3)</f>
        <v>0</v>
      </c>
      <c r="K327" s="201">
        <f>IF(J327=I325,F325,IF(J327=I326,F326,IF(J327=I327,F327)))</f>
        <v>29.88</v>
      </c>
      <c r="L327" s="201">
        <f t="shared" si="24"/>
        <v>29.88</v>
      </c>
      <c r="M327" s="201">
        <f t="shared" si="26"/>
        <v>29.88</v>
      </c>
      <c r="N327" s="318"/>
      <c r="O327" s="298"/>
      <c r="P327" s="298"/>
      <c r="Q327" s="298"/>
      <c r="R327" s="298"/>
      <c r="S327" s="298"/>
      <c r="T327" s="298"/>
      <c r="U327" s="298"/>
      <c r="V327" s="298"/>
      <c r="W327" s="300"/>
      <c r="X327" s="300"/>
      <c r="Y327" s="301"/>
      <c r="Z327" s="300"/>
      <c r="AA327" s="301"/>
      <c r="AB327" s="292"/>
      <c r="AC327" s="114"/>
      <c r="AD327" s="114"/>
      <c r="AE327" s="115"/>
      <c r="AF327" s="115"/>
      <c r="AG327" s="115"/>
      <c r="AH327" s="115"/>
      <c r="AI327" s="115"/>
      <c r="AJ327" s="115"/>
    </row>
    <row r="328" spans="1:36" s="120" customFormat="1" ht="25.5" customHeight="1">
      <c r="A328" s="319">
        <v>94</v>
      </c>
      <c r="B328" s="516" t="s">
        <v>343</v>
      </c>
      <c r="C328" s="310" t="s">
        <v>2</v>
      </c>
      <c r="D328" s="310">
        <v>30</v>
      </c>
      <c r="E328" s="167" t="s">
        <v>814</v>
      </c>
      <c r="F328" s="204">
        <v>25.47</v>
      </c>
      <c r="G328" s="208">
        <f>ROUNDUP(AVERAGE(F328:F330),2)</f>
        <v>25.47</v>
      </c>
      <c r="H328" s="116">
        <f t="shared" si="27"/>
        <v>0</v>
      </c>
      <c r="I328" s="136">
        <f t="shared" si="25"/>
        <v>0</v>
      </c>
      <c r="J328" s="136">
        <f>SMALL(I328:I330,1)</f>
        <v>0</v>
      </c>
      <c r="K328" s="206">
        <f>IF(J328=I328,F328,IF(J328=I329,F329,IF(J328=I330,F330)))</f>
        <v>25.47</v>
      </c>
      <c r="L328" s="206">
        <f t="shared" si="24"/>
        <v>25.47</v>
      </c>
      <c r="M328" s="206">
        <f t="shared" si="26"/>
        <v>25.47</v>
      </c>
      <c r="N328" s="312">
        <f>COUNTIF(L328:L330,"FORA")</f>
        <v>0</v>
      </c>
      <c r="O328" s="293">
        <f>IF(N328=0,AVERAGE(K328:K330),"")</f>
        <v>25.47</v>
      </c>
      <c r="P328" s="293" t="str">
        <f>IF(N328=1,AVERAGE(M328:M329),"")</f>
        <v/>
      </c>
      <c r="Q328" s="293" t="str">
        <f>IF(N328=2,(SUM(M328,K329))/2,"")</f>
        <v/>
      </c>
      <c r="R328" s="293" t="str">
        <f>IF(N328=3,AVERAGE(K328:K329),"")</f>
        <v/>
      </c>
      <c r="S328" s="293">
        <f>IF(N328=0,MEDIAN(M328:M330),"")</f>
        <v>25.47</v>
      </c>
      <c r="T328" s="293" t="str">
        <f>IF(N328=1,MEDIAN(M328:M329),"")</f>
        <v/>
      </c>
      <c r="U328" s="293" t="str">
        <f>IF(N328=2,MEDIAN((SUM(M328,K329))/2),"")</f>
        <v/>
      </c>
      <c r="V328" s="293" t="str">
        <f>IF(N328=3,MEDIAN(K328:K329),"")</f>
        <v/>
      </c>
      <c r="W328" s="295">
        <f>SUM(O328:R330)</f>
        <v>25.47</v>
      </c>
      <c r="X328" s="295">
        <f>SUM(S328:V330)</f>
        <v>25.47</v>
      </c>
      <c r="Y328" s="303">
        <f>STDEV(F328:F330)</f>
        <v>0</v>
      </c>
      <c r="Z328" s="295">
        <f>Y328/W328</f>
        <v>0</v>
      </c>
      <c r="AA328" s="303"/>
      <c r="AB328" s="291"/>
      <c r="AC328" s="114"/>
      <c r="AD328" s="114"/>
      <c r="AE328" s="118"/>
      <c r="AF328" s="114"/>
      <c r="AG328" s="118"/>
      <c r="AH328" s="119"/>
    </row>
    <row r="329" spans="1:36" s="120" customFormat="1" ht="25.5" customHeight="1">
      <c r="A329" s="319"/>
      <c r="B329" s="517"/>
      <c r="C329" s="310"/>
      <c r="D329" s="310"/>
      <c r="E329" s="167" t="s">
        <v>814</v>
      </c>
      <c r="F329" s="204">
        <v>25.47</v>
      </c>
      <c r="G329" s="204">
        <f>ROUNDUP(AVERAGE(F328:F330),2)</f>
        <v>25.47</v>
      </c>
      <c r="H329" s="116">
        <f t="shared" si="27"/>
        <v>0</v>
      </c>
      <c r="I329" s="136">
        <f t="shared" si="25"/>
        <v>0</v>
      </c>
      <c r="J329" s="136">
        <f>SMALL(I328:I330,2)</f>
        <v>0</v>
      </c>
      <c r="K329" s="206">
        <f>IF(J329=I328,F328,IF(J329=I329,F329,IF(J329=I330,F330)))</f>
        <v>25.47</v>
      </c>
      <c r="L329" s="206">
        <f t="shared" si="24"/>
        <v>25.47</v>
      </c>
      <c r="M329" s="206">
        <f t="shared" si="26"/>
        <v>25.47</v>
      </c>
      <c r="N329" s="312"/>
      <c r="O329" s="293"/>
      <c r="P329" s="293"/>
      <c r="Q329" s="293"/>
      <c r="R329" s="293"/>
      <c r="S329" s="293"/>
      <c r="T329" s="293"/>
      <c r="U329" s="293"/>
      <c r="V329" s="293"/>
      <c r="W329" s="296"/>
      <c r="X329" s="296"/>
      <c r="Y329" s="303"/>
      <c r="Z329" s="296"/>
      <c r="AA329" s="303"/>
      <c r="AB329" s="292"/>
      <c r="AC329" s="114"/>
      <c r="AD329" s="114"/>
      <c r="AE329" s="118"/>
      <c r="AF329" s="114"/>
      <c r="AG329" s="118"/>
      <c r="AH329" s="119"/>
    </row>
    <row r="330" spans="1:36" s="120" customFormat="1" ht="25.5" customHeight="1" thickBot="1">
      <c r="A330" s="319"/>
      <c r="B330" s="517"/>
      <c r="C330" s="310"/>
      <c r="D330" s="310"/>
      <c r="E330" s="167" t="s">
        <v>814</v>
      </c>
      <c r="F330" s="204">
        <v>25.47</v>
      </c>
      <c r="G330" s="204">
        <f>ROUNDUP(AVERAGE(F328:F330),2)</f>
        <v>25.47</v>
      </c>
      <c r="H330" s="116">
        <f t="shared" si="27"/>
        <v>0</v>
      </c>
      <c r="I330" s="136">
        <f t="shared" si="25"/>
        <v>0</v>
      </c>
      <c r="J330" s="136">
        <f>SMALL(I328:I330,3)</f>
        <v>0</v>
      </c>
      <c r="K330" s="206">
        <f>IF(J330=I328,F328,IF(J330=I329,F329,IF(J330=I330,F330)))</f>
        <v>25.47</v>
      </c>
      <c r="L330" s="206">
        <f t="shared" si="24"/>
        <v>25.47</v>
      </c>
      <c r="M330" s="206">
        <f t="shared" si="26"/>
        <v>25.47</v>
      </c>
      <c r="N330" s="312"/>
      <c r="O330" s="293"/>
      <c r="P330" s="293"/>
      <c r="Q330" s="293"/>
      <c r="R330" s="293"/>
      <c r="S330" s="293"/>
      <c r="T330" s="293"/>
      <c r="U330" s="293"/>
      <c r="V330" s="293"/>
      <c r="W330" s="296"/>
      <c r="X330" s="296"/>
      <c r="Y330" s="303"/>
      <c r="Z330" s="296"/>
      <c r="AA330" s="303"/>
      <c r="AB330" s="292"/>
      <c r="AC330" s="114"/>
      <c r="AD330" s="114"/>
      <c r="AE330" s="118"/>
      <c r="AF330" s="114"/>
      <c r="AG330" s="118"/>
      <c r="AH330" s="119"/>
    </row>
    <row r="331" spans="1:36" s="112" customFormat="1" ht="25.5" customHeight="1">
      <c r="A331" s="314">
        <v>95</v>
      </c>
      <c r="B331" s="498" t="s">
        <v>344</v>
      </c>
      <c r="C331" s="316" t="s">
        <v>2</v>
      </c>
      <c r="D331" s="317">
        <v>30</v>
      </c>
      <c r="E331" s="168" t="s">
        <v>815</v>
      </c>
      <c r="F331" s="132">
        <v>18.84</v>
      </c>
      <c r="G331" s="203">
        <f>ROUNDUP(AVERAGE(F331:F333),2)</f>
        <v>18.84</v>
      </c>
      <c r="H331" s="134">
        <f>F331/G331-1</f>
        <v>0</v>
      </c>
      <c r="I331" s="199">
        <f t="shared" si="25"/>
        <v>0</v>
      </c>
      <c r="J331" s="135">
        <f>SMALL(I331:I333,1)</f>
        <v>0</v>
      </c>
      <c r="K331" s="201">
        <f>IF(J331=I331,F331,IF(J331=I332,F332,IF(J331=I333,F333)))</f>
        <v>18.84</v>
      </c>
      <c r="L331" s="201">
        <f t="shared" si="24"/>
        <v>18.84</v>
      </c>
      <c r="M331" s="201">
        <f t="shared" si="26"/>
        <v>18.84</v>
      </c>
      <c r="N331" s="318">
        <f>COUNTIF(L331:L333,"FORA")</f>
        <v>0</v>
      </c>
      <c r="O331" s="298">
        <f>IF(N331=0,AVERAGE(K331:K333),"")</f>
        <v>18.84</v>
      </c>
      <c r="P331" s="298" t="str">
        <f>IF(N331=1,AVERAGE(M331:M332),"")</f>
        <v/>
      </c>
      <c r="Q331" s="298" t="str">
        <f>IF(N331=2,(SUM(M331,K332))/2,"")</f>
        <v/>
      </c>
      <c r="R331" s="298" t="str">
        <f>IF(N331=3,AVERAGE(K331:K332),"")</f>
        <v/>
      </c>
      <c r="S331" s="298">
        <f>IF(N331=0,MEDIAN(M331:M333),"")</f>
        <v>18.84</v>
      </c>
      <c r="T331" s="298" t="str">
        <f>IF(N331=1,MEDIAN(M331:M332),"")</f>
        <v/>
      </c>
      <c r="U331" s="298" t="str">
        <f>IF(N331=2,MEDIAN((SUM(M331,K332))/2),"")</f>
        <v/>
      </c>
      <c r="V331" s="298" t="str">
        <f>IF(N331=3,MEDIAN(K331:K332),"")</f>
        <v/>
      </c>
      <c r="W331" s="299">
        <f>SUM(O331:R333)</f>
        <v>18.84</v>
      </c>
      <c r="X331" s="299">
        <f>SUM(S331:V333)</f>
        <v>18.84</v>
      </c>
      <c r="Y331" s="301">
        <f>STDEV(F331:F333)</f>
        <v>0</v>
      </c>
      <c r="Z331" s="299">
        <f>Y331/W331</f>
        <v>0</v>
      </c>
      <c r="AA331" s="301"/>
      <c r="AB331" s="291"/>
      <c r="AC331" s="114"/>
      <c r="AD331" s="114"/>
      <c r="AE331" s="115"/>
      <c r="AF331" s="115"/>
      <c r="AG331" s="115"/>
      <c r="AH331" s="115"/>
      <c r="AI331" s="115"/>
      <c r="AJ331" s="115"/>
    </row>
    <row r="332" spans="1:36" s="112" customFormat="1" ht="25.5" customHeight="1">
      <c r="A332" s="314"/>
      <c r="B332" s="498"/>
      <c r="C332" s="316"/>
      <c r="D332" s="317"/>
      <c r="E332" s="168" t="s">
        <v>815</v>
      </c>
      <c r="F332" s="132">
        <v>18.84</v>
      </c>
      <c r="G332" s="199">
        <f>ROUNDUP(AVERAGE(F331:F333),2)</f>
        <v>18.84</v>
      </c>
      <c r="H332" s="134">
        <f>F332/G332-1</f>
        <v>0</v>
      </c>
      <c r="I332" s="135">
        <f t="shared" si="25"/>
        <v>0</v>
      </c>
      <c r="J332" s="135">
        <f>SMALL(I331:I333,2)</f>
        <v>0</v>
      </c>
      <c r="K332" s="201">
        <f>IF(J332=I331,F331,IF(J332=I332,F332,IF(J332=I333,F333)))</f>
        <v>18.84</v>
      </c>
      <c r="L332" s="201">
        <f t="shared" si="24"/>
        <v>18.84</v>
      </c>
      <c r="M332" s="201">
        <f t="shared" si="26"/>
        <v>18.84</v>
      </c>
      <c r="N332" s="318"/>
      <c r="O332" s="298"/>
      <c r="P332" s="298"/>
      <c r="Q332" s="298"/>
      <c r="R332" s="298"/>
      <c r="S332" s="298"/>
      <c r="T332" s="298"/>
      <c r="U332" s="298"/>
      <c r="V332" s="298"/>
      <c r="W332" s="300"/>
      <c r="X332" s="300"/>
      <c r="Y332" s="301"/>
      <c r="Z332" s="300"/>
      <c r="AA332" s="301"/>
      <c r="AB332" s="292"/>
      <c r="AC332" s="114"/>
      <c r="AD332" s="114"/>
      <c r="AE332" s="115"/>
      <c r="AF332" s="115"/>
      <c r="AG332" s="115"/>
      <c r="AH332" s="115"/>
      <c r="AI332" s="115"/>
      <c r="AJ332" s="115"/>
    </row>
    <row r="333" spans="1:36" s="112" customFormat="1" ht="25.5" customHeight="1" thickBot="1">
      <c r="A333" s="314"/>
      <c r="B333" s="498"/>
      <c r="C333" s="316"/>
      <c r="D333" s="317"/>
      <c r="E333" s="168" t="s">
        <v>815</v>
      </c>
      <c r="F333" s="132">
        <v>18.84</v>
      </c>
      <c r="G333" s="199">
        <f>ROUNDUP(AVERAGE(F331:F333),2)</f>
        <v>18.84</v>
      </c>
      <c r="H333" s="134">
        <f t="shared" si="27"/>
        <v>0</v>
      </c>
      <c r="I333" s="135">
        <f t="shared" si="25"/>
        <v>0</v>
      </c>
      <c r="J333" s="135">
        <f>SMALL(I331:I333,3)</f>
        <v>0</v>
      </c>
      <c r="K333" s="201">
        <f>IF(J333=I331,F331,IF(J333=I332,F332,IF(J333=I333,F333)))</f>
        <v>18.84</v>
      </c>
      <c r="L333" s="201">
        <f t="shared" si="24"/>
        <v>18.84</v>
      </c>
      <c r="M333" s="201">
        <f t="shared" si="26"/>
        <v>18.84</v>
      </c>
      <c r="N333" s="318"/>
      <c r="O333" s="298"/>
      <c r="P333" s="298"/>
      <c r="Q333" s="298"/>
      <c r="R333" s="298"/>
      <c r="S333" s="298"/>
      <c r="T333" s="298"/>
      <c r="U333" s="298"/>
      <c r="V333" s="298"/>
      <c r="W333" s="300"/>
      <c r="X333" s="300"/>
      <c r="Y333" s="301"/>
      <c r="Z333" s="300"/>
      <c r="AA333" s="301"/>
      <c r="AB333" s="292"/>
      <c r="AC333" s="114"/>
      <c r="AD333" s="114"/>
      <c r="AE333" s="115"/>
      <c r="AF333" s="115"/>
      <c r="AG333" s="115"/>
      <c r="AH333" s="115"/>
      <c r="AI333" s="115"/>
      <c r="AJ333" s="115"/>
    </row>
    <row r="334" spans="1:36" s="120" customFormat="1" ht="25.5" customHeight="1">
      <c r="A334" s="319">
        <v>96</v>
      </c>
      <c r="B334" s="516" t="s">
        <v>345</v>
      </c>
      <c r="C334" s="310" t="s">
        <v>2</v>
      </c>
      <c r="D334" s="310">
        <v>120</v>
      </c>
      <c r="E334" s="167" t="s">
        <v>816</v>
      </c>
      <c r="F334" s="204">
        <v>56.69</v>
      </c>
      <c r="G334" s="208">
        <f>ROUNDUP(AVERAGE(F334:F336),2)</f>
        <v>56.69</v>
      </c>
      <c r="H334" s="116">
        <f t="shared" si="27"/>
        <v>0</v>
      </c>
      <c r="I334" s="136">
        <f t="shared" si="25"/>
        <v>0</v>
      </c>
      <c r="J334" s="136">
        <f>SMALL(I334:I336,1)</f>
        <v>0</v>
      </c>
      <c r="K334" s="206">
        <f>IF(J334=I334,F334,IF(J334=I335,F335,IF(J334=I336,F336)))</f>
        <v>56.69</v>
      </c>
      <c r="L334" s="206">
        <f t="shared" si="24"/>
        <v>56.69</v>
      </c>
      <c r="M334" s="206">
        <f t="shared" si="26"/>
        <v>56.69</v>
      </c>
      <c r="N334" s="312">
        <f>COUNTIF(L334:L336,"FORA")</f>
        <v>0</v>
      </c>
      <c r="O334" s="293">
        <f>IF(N334=0,AVERAGE(K334:K336),"")</f>
        <v>56.69</v>
      </c>
      <c r="P334" s="293" t="str">
        <f>IF(N334=1,AVERAGE(M334:M335),"")</f>
        <v/>
      </c>
      <c r="Q334" s="293" t="str">
        <f>IF(N334=2,(SUM(M334,K335))/2,"")</f>
        <v/>
      </c>
      <c r="R334" s="293" t="str">
        <f>IF(N334=3,AVERAGE(K334:K335),"")</f>
        <v/>
      </c>
      <c r="S334" s="293">
        <f>IF(N334=0,MEDIAN(M334:M336),"")</f>
        <v>56.69</v>
      </c>
      <c r="T334" s="293" t="str">
        <f>IF(N334=1,MEDIAN(M334:M335),"")</f>
        <v/>
      </c>
      <c r="U334" s="293" t="str">
        <f>IF(N334=2,MEDIAN((SUM(M334,K335))/2),"")</f>
        <v/>
      </c>
      <c r="V334" s="293" t="str">
        <f>IF(N334=3,MEDIAN(K334:K335),"")</f>
        <v/>
      </c>
      <c r="W334" s="295">
        <f>SUM(O334:R336)</f>
        <v>56.69</v>
      </c>
      <c r="X334" s="295">
        <f>SUM(S334:V336)</f>
        <v>56.69</v>
      </c>
      <c r="Y334" s="303">
        <f>STDEV(F334:F336)</f>
        <v>0</v>
      </c>
      <c r="Z334" s="295">
        <f>Y334/W334</f>
        <v>0</v>
      </c>
      <c r="AA334" s="303"/>
      <c r="AB334" s="291"/>
      <c r="AC334" s="114"/>
      <c r="AD334" s="114"/>
      <c r="AE334" s="118"/>
      <c r="AF334" s="114"/>
      <c r="AG334" s="118"/>
      <c r="AH334" s="119"/>
    </row>
    <row r="335" spans="1:36" s="120" customFormat="1" ht="25.5" customHeight="1">
      <c r="A335" s="319"/>
      <c r="B335" s="517"/>
      <c r="C335" s="310"/>
      <c r="D335" s="310"/>
      <c r="E335" s="167" t="s">
        <v>816</v>
      </c>
      <c r="F335" s="204">
        <v>56.69</v>
      </c>
      <c r="G335" s="204">
        <f>ROUNDUP(AVERAGE(F334:F336),2)</f>
        <v>56.69</v>
      </c>
      <c r="H335" s="116">
        <f t="shared" si="27"/>
        <v>0</v>
      </c>
      <c r="I335" s="136">
        <f t="shared" si="25"/>
        <v>0</v>
      </c>
      <c r="J335" s="136">
        <f>SMALL(I334:I336,2)</f>
        <v>0</v>
      </c>
      <c r="K335" s="206">
        <f>IF(J335=I334,F334,IF(J335=I335,F335,IF(J335=I336,F336)))</f>
        <v>56.69</v>
      </c>
      <c r="L335" s="206">
        <f t="shared" si="24"/>
        <v>56.69</v>
      </c>
      <c r="M335" s="206">
        <f t="shared" si="26"/>
        <v>56.69</v>
      </c>
      <c r="N335" s="312"/>
      <c r="O335" s="293"/>
      <c r="P335" s="293"/>
      <c r="Q335" s="293"/>
      <c r="R335" s="293"/>
      <c r="S335" s="293"/>
      <c r="T335" s="293"/>
      <c r="U335" s="293"/>
      <c r="V335" s="293"/>
      <c r="W335" s="296"/>
      <c r="X335" s="296"/>
      <c r="Y335" s="303"/>
      <c r="Z335" s="296"/>
      <c r="AA335" s="303"/>
      <c r="AB335" s="292"/>
      <c r="AC335" s="114"/>
      <c r="AD335" s="114"/>
      <c r="AE335" s="118"/>
      <c r="AF335" s="114"/>
      <c r="AG335" s="118"/>
      <c r="AH335" s="119"/>
    </row>
    <row r="336" spans="1:36" s="120" customFormat="1" ht="25.5" customHeight="1" thickBot="1">
      <c r="A336" s="319"/>
      <c r="B336" s="517"/>
      <c r="C336" s="310"/>
      <c r="D336" s="310"/>
      <c r="E336" s="167" t="s">
        <v>816</v>
      </c>
      <c r="F336" s="204">
        <v>56.69</v>
      </c>
      <c r="G336" s="204">
        <f>ROUNDUP(AVERAGE(F334:F336),2)</f>
        <v>56.69</v>
      </c>
      <c r="H336" s="116">
        <f t="shared" si="27"/>
        <v>0</v>
      </c>
      <c r="I336" s="136">
        <f t="shared" si="25"/>
        <v>0</v>
      </c>
      <c r="J336" s="136">
        <f>SMALL(I334:I336,3)</f>
        <v>0</v>
      </c>
      <c r="K336" s="206">
        <f>IF(J336=I334,F334,IF(J336=I335,F335,IF(J336=I336,F336)))</f>
        <v>56.69</v>
      </c>
      <c r="L336" s="206">
        <f t="shared" si="24"/>
        <v>56.69</v>
      </c>
      <c r="M336" s="206">
        <f t="shared" si="26"/>
        <v>56.69</v>
      </c>
      <c r="N336" s="312"/>
      <c r="O336" s="293"/>
      <c r="P336" s="293"/>
      <c r="Q336" s="293"/>
      <c r="R336" s="293"/>
      <c r="S336" s="293"/>
      <c r="T336" s="293"/>
      <c r="U336" s="293"/>
      <c r="V336" s="293"/>
      <c r="W336" s="296"/>
      <c r="X336" s="296"/>
      <c r="Y336" s="303"/>
      <c r="Z336" s="296"/>
      <c r="AA336" s="303"/>
      <c r="AB336" s="292"/>
      <c r="AC336" s="114"/>
      <c r="AD336" s="114"/>
      <c r="AE336" s="118"/>
      <c r="AF336" s="114"/>
      <c r="AG336" s="118"/>
      <c r="AH336" s="119"/>
    </row>
    <row r="337" spans="1:36" s="112" customFormat="1" ht="25.5" customHeight="1">
      <c r="A337" s="314">
        <v>97</v>
      </c>
      <c r="B337" s="498" t="s">
        <v>346</v>
      </c>
      <c r="C337" s="316" t="s">
        <v>477</v>
      </c>
      <c r="D337" s="317">
        <v>21.6</v>
      </c>
      <c r="E337" s="168" t="s">
        <v>817</v>
      </c>
      <c r="F337" s="132">
        <v>13.64</v>
      </c>
      <c r="G337" s="203">
        <f>ROUNDUP(AVERAGE(F337:F339),2)</f>
        <v>13.64</v>
      </c>
      <c r="H337" s="134">
        <f t="shared" si="27"/>
        <v>0</v>
      </c>
      <c r="I337" s="199">
        <f t="shared" si="25"/>
        <v>0</v>
      </c>
      <c r="J337" s="135">
        <f>SMALL(I337:I339,1)</f>
        <v>0</v>
      </c>
      <c r="K337" s="201">
        <f>IF(J337=I337,F337,IF(J337=I338,F338,IF(J337=I339,F339)))</f>
        <v>13.64</v>
      </c>
      <c r="L337" s="201">
        <f t="shared" si="24"/>
        <v>13.64</v>
      </c>
      <c r="M337" s="201">
        <f t="shared" si="26"/>
        <v>13.64</v>
      </c>
      <c r="N337" s="318">
        <f>COUNTIF(L337:L339,"FORA")</f>
        <v>0</v>
      </c>
      <c r="O337" s="298">
        <f>IF(N337=0,AVERAGE(K337:K339),"")</f>
        <v>13.64</v>
      </c>
      <c r="P337" s="298" t="str">
        <f>IF(N337=1,AVERAGE(M337:M338),"")</f>
        <v/>
      </c>
      <c r="Q337" s="298" t="str">
        <f>IF(N337=2,(SUM(M337,K338))/2,"")</f>
        <v/>
      </c>
      <c r="R337" s="298" t="str">
        <f>IF(N337=3,AVERAGE(K337:K338),"")</f>
        <v/>
      </c>
      <c r="S337" s="298">
        <f>IF(N337=0,MEDIAN(M337:M339),"")</f>
        <v>13.64</v>
      </c>
      <c r="T337" s="298" t="str">
        <f>IF(N337=1,MEDIAN(M337:M338),"")</f>
        <v/>
      </c>
      <c r="U337" s="298" t="str">
        <f>IF(N337=2,MEDIAN((SUM(M337,K338))/2),"")</f>
        <v/>
      </c>
      <c r="V337" s="298" t="str">
        <f>IF(N337=3,MEDIAN(K337:K338),"")</f>
        <v/>
      </c>
      <c r="W337" s="299">
        <f>SUM(O337:R339)</f>
        <v>13.64</v>
      </c>
      <c r="X337" s="299">
        <f>SUM(S337:V339)</f>
        <v>13.64</v>
      </c>
      <c r="Y337" s="301">
        <f>STDEV(F337:F339)</f>
        <v>0</v>
      </c>
      <c r="Z337" s="299">
        <f>Y337/W337</f>
        <v>0</v>
      </c>
      <c r="AA337" s="301"/>
      <c r="AB337" s="291"/>
      <c r="AC337" s="114"/>
      <c r="AD337" s="114"/>
      <c r="AE337" s="115"/>
      <c r="AF337" s="115"/>
      <c r="AG337" s="115"/>
      <c r="AH337" s="115"/>
      <c r="AI337" s="115"/>
      <c r="AJ337" s="115"/>
    </row>
    <row r="338" spans="1:36" s="112" customFormat="1" ht="25.5" customHeight="1">
      <c r="A338" s="314"/>
      <c r="B338" s="498"/>
      <c r="C338" s="316"/>
      <c r="D338" s="317"/>
      <c r="E338" s="168" t="s">
        <v>817</v>
      </c>
      <c r="F338" s="132">
        <v>13.64</v>
      </c>
      <c r="G338" s="199">
        <f>ROUNDUP(AVERAGE(F337:F339),2)</f>
        <v>13.64</v>
      </c>
      <c r="H338" s="134">
        <f t="shared" si="27"/>
        <v>0</v>
      </c>
      <c r="I338" s="135">
        <f t="shared" si="25"/>
        <v>0</v>
      </c>
      <c r="J338" s="135">
        <f>SMALL(I337:I339,2)</f>
        <v>0</v>
      </c>
      <c r="K338" s="201">
        <f>IF(J338=I337,F337,IF(J338=I338,F338,IF(J338=I339,F339)))</f>
        <v>13.64</v>
      </c>
      <c r="L338" s="201">
        <f t="shared" si="24"/>
        <v>13.64</v>
      </c>
      <c r="M338" s="201">
        <f t="shared" si="26"/>
        <v>13.64</v>
      </c>
      <c r="N338" s="318"/>
      <c r="O338" s="298"/>
      <c r="P338" s="298"/>
      <c r="Q338" s="298"/>
      <c r="R338" s="298"/>
      <c r="S338" s="298"/>
      <c r="T338" s="298"/>
      <c r="U338" s="298"/>
      <c r="V338" s="298"/>
      <c r="W338" s="300"/>
      <c r="X338" s="300"/>
      <c r="Y338" s="301"/>
      <c r="Z338" s="300"/>
      <c r="AA338" s="301"/>
      <c r="AB338" s="292"/>
      <c r="AC338" s="114"/>
      <c r="AD338" s="114"/>
      <c r="AE338" s="115"/>
      <c r="AF338" s="115"/>
      <c r="AG338" s="115"/>
      <c r="AH338" s="115"/>
      <c r="AI338" s="115"/>
      <c r="AJ338" s="115"/>
    </row>
    <row r="339" spans="1:36" s="112" customFormat="1" ht="25.5" customHeight="1" thickBot="1">
      <c r="A339" s="314"/>
      <c r="B339" s="498"/>
      <c r="C339" s="316"/>
      <c r="D339" s="317"/>
      <c r="E339" s="168" t="s">
        <v>817</v>
      </c>
      <c r="F339" s="132">
        <v>13.64</v>
      </c>
      <c r="G339" s="199">
        <f>ROUNDUP(AVERAGE(F337:F339),2)</f>
        <v>13.64</v>
      </c>
      <c r="H339" s="134">
        <f t="shared" si="27"/>
        <v>0</v>
      </c>
      <c r="I339" s="135">
        <f t="shared" si="25"/>
        <v>0</v>
      </c>
      <c r="J339" s="135">
        <f>SMALL(I337:I339,3)</f>
        <v>0</v>
      </c>
      <c r="K339" s="201">
        <f>IF(J339=I337,F337,IF(J339=I338,F338,IF(J339=I339,F339)))</f>
        <v>13.64</v>
      </c>
      <c r="L339" s="201">
        <f t="shared" si="24"/>
        <v>13.64</v>
      </c>
      <c r="M339" s="201">
        <f t="shared" si="26"/>
        <v>13.64</v>
      </c>
      <c r="N339" s="318"/>
      <c r="O339" s="298"/>
      <c r="P339" s="298"/>
      <c r="Q339" s="298"/>
      <c r="R339" s="298"/>
      <c r="S339" s="298"/>
      <c r="T339" s="298"/>
      <c r="U339" s="298"/>
      <c r="V339" s="298"/>
      <c r="W339" s="300"/>
      <c r="X339" s="300"/>
      <c r="Y339" s="301"/>
      <c r="Z339" s="300"/>
      <c r="AA339" s="301"/>
      <c r="AB339" s="292"/>
      <c r="AC339" s="114"/>
      <c r="AD339" s="114"/>
      <c r="AE339" s="115"/>
      <c r="AF339" s="115"/>
      <c r="AG339" s="115"/>
      <c r="AH339" s="115"/>
      <c r="AI339" s="115"/>
      <c r="AJ339" s="115"/>
    </row>
    <row r="340" spans="1:36" s="120" customFormat="1" ht="25.5" customHeight="1">
      <c r="A340" s="319">
        <v>98</v>
      </c>
      <c r="B340" s="516" t="s">
        <v>347</v>
      </c>
      <c r="C340" s="310" t="s">
        <v>2</v>
      </c>
      <c r="D340" s="310">
        <v>45</v>
      </c>
      <c r="E340" s="167" t="s">
        <v>818</v>
      </c>
      <c r="F340" s="204">
        <v>1.64</v>
      </c>
      <c r="G340" s="208">
        <f>ROUNDUP(AVERAGE(F340:F342),2)</f>
        <v>1.64</v>
      </c>
      <c r="H340" s="116">
        <f t="shared" si="27"/>
        <v>0</v>
      </c>
      <c r="I340" s="136">
        <f t="shared" si="25"/>
        <v>0</v>
      </c>
      <c r="J340" s="136">
        <f>SMALL(I340:I342,1)</f>
        <v>0</v>
      </c>
      <c r="K340" s="206">
        <f>IF(J340=I340,F340,IF(J340=I341,F341,IF(J340=I342,F342)))</f>
        <v>1.64</v>
      </c>
      <c r="L340" s="206">
        <f t="shared" si="24"/>
        <v>1.64</v>
      </c>
      <c r="M340" s="206">
        <f t="shared" si="26"/>
        <v>1.64</v>
      </c>
      <c r="N340" s="312">
        <f>COUNTIF(L340:L342,"FORA")</f>
        <v>0</v>
      </c>
      <c r="O340" s="293">
        <f>IF(N340=0,AVERAGE(K340:K342),"")</f>
        <v>1.64</v>
      </c>
      <c r="P340" s="293" t="str">
        <f>IF(N340=1,AVERAGE(M340:M341),"")</f>
        <v/>
      </c>
      <c r="Q340" s="293" t="str">
        <f>IF(N340=2,(SUM(M340,K341))/2,"")</f>
        <v/>
      </c>
      <c r="R340" s="293" t="str">
        <f>IF(N340=3,AVERAGE(K340:K341),"")</f>
        <v/>
      </c>
      <c r="S340" s="293">
        <f>IF(N340=0,MEDIAN(M340:M342),"")</f>
        <v>1.64</v>
      </c>
      <c r="T340" s="293" t="str">
        <f>IF(N340=1,MEDIAN(M340:M341),"")</f>
        <v/>
      </c>
      <c r="U340" s="293" t="str">
        <f>IF(N340=2,MEDIAN((SUM(M340,K341))/2),"")</f>
        <v/>
      </c>
      <c r="V340" s="293" t="str">
        <f>IF(N340=3,MEDIAN(K340:K341),"")</f>
        <v/>
      </c>
      <c r="W340" s="295">
        <f>SUM(O340:R342)</f>
        <v>1.64</v>
      </c>
      <c r="X340" s="295">
        <f>SUM(S340:V342)</f>
        <v>1.64</v>
      </c>
      <c r="Y340" s="303">
        <f>STDEV(F340:F342)</f>
        <v>0</v>
      </c>
      <c r="Z340" s="295">
        <f>Y340/W340</f>
        <v>0</v>
      </c>
      <c r="AA340" s="303"/>
      <c r="AB340" s="291"/>
      <c r="AC340" s="114"/>
      <c r="AD340" s="114"/>
      <c r="AE340" s="118"/>
      <c r="AF340" s="114"/>
      <c r="AG340" s="118"/>
      <c r="AH340" s="119"/>
    </row>
    <row r="341" spans="1:36" s="120" customFormat="1" ht="25.5" customHeight="1">
      <c r="A341" s="319"/>
      <c r="B341" s="517"/>
      <c r="C341" s="310"/>
      <c r="D341" s="310"/>
      <c r="E341" s="167" t="s">
        <v>818</v>
      </c>
      <c r="F341" s="204">
        <v>1.64</v>
      </c>
      <c r="G341" s="204">
        <f>ROUNDUP(AVERAGE(F340:F342),2)</f>
        <v>1.64</v>
      </c>
      <c r="H341" s="116">
        <f t="shared" si="27"/>
        <v>0</v>
      </c>
      <c r="I341" s="136">
        <f t="shared" si="25"/>
        <v>0</v>
      </c>
      <c r="J341" s="136">
        <f>SMALL(I340:I342,2)</f>
        <v>0</v>
      </c>
      <c r="K341" s="206">
        <f>IF(J341=I340,F340,IF(J341=I341,F341,IF(J341=I342,F342)))</f>
        <v>1.64</v>
      </c>
      <c r="L341" s="206">
        <f t="shared" si="24"/>
        <v>1.64</v>
      </c>
      <c r="M341" s="206">
        <f t="shared" si="26"/>
        <v>1.64</v>
      </c>
      <c r="N341" s="312"/>
      <c r="O341" s="293"/>
      <c r="P341" s="293"/>
      <c r="Q341" s="293"/>
      <c r="R341" s="293"/>
      <c r="S341" s="293"/>
      <c r="T341" s="293"/>
      <c r="U341" s="293"/>
      <c r="V341" s="293"/>
      <c r="W341" s="296"/>
      <c r="X341" s="296"/>
      <c r="Y341" s="303"/>
      <c r="Z341" s="296"/>
      <c r="AA341" s="303"/>
      <c r="AB341" s="292"/>
      <c r="AC341" s="114"/>
      <c r="AD341" s="114"/>
      <c r="AE341" s="118"/>
      <c r="AF341" s="114"/>
      <c r="AG341" s="118"/>
      <c r="AH341" s="119"/>
    </row>
    <row r="342" spans="1:36" s="120" customFormat="1" ht="25.5" customHeight="1" thickBot="1">
      <c r="A342" s="319"/>
      <c r="B342" s="517"/>
      <c r="C342" s="310"/>
      <c r="D342" s="310"/>
      <c r="E342" s="167" t="s">
        <v>818</v>
      </c>
      <c r="F342" s="204">
        <v>1.64</v>
      </c>
      <c r="G342" s="204">
        <f>ROUNDUP(AVERAGE(F340:F342),2)</f>
        <v>1.64</v>
      </c>
      <c r="H342" s="116">
        <f t="shared" si="27"/>
        <v>0</v>
      </c>
      <c r="I342" s="136">
        <f t="shared" si="25"/>
        <v>0</v>
      </c>
      <c r="J342" s="136">
        <f>SMALL(I340:I342,3)</f>
        <v>0</v>
      </c>
      <c r="K342" s="206">
        <f>IF(J342=I340,F340,IF(J342=I341,F341,IF(J342=I342,F342)))</f>
        <v>1.64</v>
      </c>
      <c r="L342" s="206">
        <f t="shared" si="24"/>
        <v>1.64</v>
      </c>
      <c r="M342" s="206">
        <f t="shared" si="26"/>
        <v>1.64</v>
      </c>
      <c r="N342" s="312"/>
      <c r="O342" s="293"/>
      <c r="P342" s="293"/>
      <c r="Q342" s="293"/>
      <c r="R342" s="293"/>
      <c r="S342" s="293"/>
      <c r="T342" s="293"/>
      <c r="U342" s="293"/>
      <c r="V342" s="293"/>
      <c r="W342" s="296"/>
      <c r="X342" s="296"/>
      <c r="Y342" s="303"/>
      <c r="Z342" s="296"/>
      <c r="AA342" s="303"/>
      <c r="AB342" s="292"/>
      <c r="AC342" s="114"/>
      <c r="AD342" s="114"/>
      <c r="AE342" s="118"/>
      <c r="AF342" s="114"/>
      <c r="AG342" s="118"/>
      <c r="AH342" s="119"/>
    </row>
    <row r="343" spans="1:36" s="112" customFormat="1" ht="25.5" customHeight="1">
      <c r="A343" s="314">
        <v>99</v>
      </c>
      <c r="B343" s="498" t="s">
        <v>348</v>
      </c>
      <c r="C343" s="316" t="s">
        <v>2</v>
      </c>
      <c r="D343" s="317">
        <v>45</v>
      </c>
      <c r="E343" s="168" t="s">
        <v>819</v>
      </c>
      <c r="F343" s="132">
        <v>0.39</v>
      </c>
      <c r="G343" s="203">
        <f>ROUNDUP(AVERAGE(F343:F345),2)</f>
        <v>0.39</v>
      </c>
      <c r="H343" s="134">
        <f t="shared" si="27"/>
        <v>0</v>
      </c>
      <c r="I343" s="199">
        <f t="shared" si="25"/>
        <v>0</v>
      </c>
      <c r="J343" s="135">
        <f>SMALL(I343:I345,1)</f>
        <v>0</v>
      </c>
      <c r="K343" s="201">
        <f>IF(J343=I343,F343,IF(J343=I344,F344,IF(J343=I345,F345)))</f>
        <v>0.39</v>
      </c>
      <c r="L343" s="201">
        <f t="shared" si="24"/>
        <v>0.39</v>
      </c>
      <c r="M343" s="201">
        <f t="shared" si="26"/>
        <v>0.39</v>
      </c>
      <c r="N343" s="318">
        <f>COUNTIF(L343:L345,"FORA")</f>
        <v>0</v>
      </c>
      <c r="O343" s="298">
        <f>IF(N343=0,AVERAGE(K343:K345),"")</f>
        <v>0.38999999999999996</v>
      </c>
      <c r="P343" s="298" t="str">
        <f>IF(N343=1,AVERAGE(M343:M344),"")</f>
        <v/>
      </c>
      <c r="Q343" s="298" t="str">
        <f>IF(N343=2,(SUM(M343,K344))/2,"")</f>
        <v/>
      </c>
      <c r="R343" s="298" t="str">
        <f>IF(N343=3,AVERAGE(K343:K344),"")</f>
        <v/>
      </c>
      <c r="S343" s="298">
        <f>IF(N343=0,MEDIAN(M343:M345),"")</f>
        <v>0.39</v>
      </c>
      <c r="T343" s="298" t="str">
        <f>IF(N343=1,MEDIAN(M343:M344),"")</f>
        <v/>
      </c>
      <c r="U343" s="298" t="str">
        <f>IF(N343=2,MEDIAN((SUM(M343,K344))/2),"")</f>
        <v/>
      </c>
      <c r="V343" s="298" t="str">
        <f>IF(N343=3,MEDIAN(K343:K344),"")</f>
        <v/>
      </c>
      <c r="W343" s="299">
        <f>SUM(O343:R345)</f>
        <v>0.38999999999999996</v>
      </c>
      <c r="X343" s="299">
        <f>SUM(S343:V345)</f>
        <v>0.39</v>
      </c>
      <c r="Y343" s="301">
        <f>STDEV(F343:F345)</f>
        <v>6.7986997775525911E-17</v>
      </c>
      <c r="Z343" s="299">
        <f>Y343/W343</f>
        <v>1.7432563532186133E-16</v>
      </c>
      <c r="AA343" s="301"/>
      <c r="AB343" s="291"/>
      <c r="AC343" s="114"/>
      <c r="AD343" s="114"/>
      <c r="AE343" s="115"/>
      <c r="AF343" s="115"/>
      <c r="AG343" s="115"/>
      <c r="AH343" s="115"/>
      <c r="AI343" s="115"/>
      <c r="AJ343" s="115"/>
    </row>
    <row r="344" spans="1:36" s="112" customFormat="1" ht="25.5" customHeight="1">
      <c r="A344" s="314"/>
      <c r="B344" s="498"/>
      <c r="C344" s="316"/>
      <c r="D344" s="317"/>
      <c r="E344" s="168" t="s">
        <v>819</v>
      </c>
      <c r="F344" s="132">
        <v>0.39</v>
      </c>
      <c r="G344" s="199">
        <f>ROUNDUP(AVERAGE(F343:F345),2)</f>
        <v>0.39</v>
      </c>
      <c r="H344" s="134">
        <f t="shared" si="27"/>
        <v>0</v>
      </c>
      <c r="I344" s="135">
        <f t="shared" si="25"/>
        <v>0</v>
      </c>
      <c r="J344" s="135">
        <f>SMALL(I343:I345,2)</f>
        <v>0</v>
      </c>
      <c r="K344" s="201">
        <f>IF(J344=I343,F343,IF(J344=I344,F344,IF(J344=I345,F345)))</f>
        <v>0.39</v>
      </c>
      <c r="L344" s="201">
        <f t="shared" si="24"/>
        <v>0.39</v>
      </c>
      <c r="M344" s="201">
        <f t="shared" si="26"/>
        <v>0.39</v>
      </c>
      <c r="N344" s="318"/>
      <c r="O344" s="298"/>
      <c r="P344" s="298"/>
      <c r="Q344" s="298"/>
      <c r="R344" s="298"/>
      <c r="S344" s="298"/>
      <c r="T344" s="298"/>
      <c r="U344" s="298"/>
      <c r="V344" s="298"/>
      <c r="W344" s="300"/>
      <c r="X344" s="300"/>
      <c r="Y344" s="301"/>
      <c r="Z344" s="300"/>
      <c r="AA344" s="301"/>
      <c r="AB344" s="292"/>
      <c r="AC344" s="114"/>
      <c r="AD344" s="114"/>
      <c r="AE344" s="115"/>
      <c r="AF344" s="115"/>
      <c r="AG344" s="115"/>
      <c r="AH344" s="115"/>
      <c r="AI344" s="115"/>
      <c r="AJ344" s="115"/>
    </row>
    <row r="345" spans="1:36" s="112" customFormat="1" ht="25.5" customHeight="1" thickBot="1">
      <c r="A345" s="314"/>
      <c r="B345" s="498"/>
      <c r="C345" s="316"/>
      <c r="D345" s="317"/>
      <c r="E345" s="168" t="s">
        <v>819</v>
      </c>
      <c r="F345" s="132">
        <v>0.39</v>
      </c>
      <c r="G345" s="199">
        <f>ROUNDUP(AVERAGE(F343:F345),2)</f>
        <v>0.39</v>
      </c>
      <c r="H345" s="134">
        <f t="shared" si="27"/>
        <v>0</v>
      </c>
      <c r="I345" s="135">
        <f t="shared" si="25"/>
        <v>0</v>
      </c>
      <c r="J345" s="135">
        <f>SMALL(I343:I345,3)</f>
        <v>0</v>
      </c>
      <c r="K345" s="201">
        <f>IF(J345=I343,F343,IF(J345=I344,F344,IF(J345=I345,F345)))</f>
        <v>0.39</v>
      </c>
      <c r="L345" s="201">
        <f t="shared" si="24"/>
        <v>0.39</v>
      </c>
      <c r="M345" s="201">
        <f t="shared" si="26"/>
        <v>0.39</v>
      </c>
      <c r="N345" s="318"/>
      <c r="O345" s="298"/>
      <c r="P345" s="298"/>
      <c r="Q345" s="298"/>
      <c r="R345" s="298"/>
      <c r="S345" s="298"/>
      <c r="T345" s="298"/>
      <c r="U345" s="298"/>
      <c r="V345" s="298"/>
      <c r="W345" s="300"/>
      <c r="X345" s="300"/>
      <c r="Y345" s="301"/>
      <c r="Z345" s="300"/>
      <c r="AA345" s="301"/>
      <c r="AB345" s="292"/>
      <c r="AC345" s="114"/>
      <c r="AD345" s="114"/>
      <c r="AE345" s="115"/>
      <c r="AF345" s="115"/>
      <c r="AG345" s="115"/>
      <c r="AH345" s="115"/>
      <c r="AI345" s="115"/>
      <c r="AJ345" s="115"/>
    </row>
    <row r="346" spans="1:36" s="120" customFormat="1" ht="25.5" customHeight="1">
      <c r="A346" s="319">
        <v>100</v>
      </c>
      <c r="B346" s="516" t="s">
        <v>349</v>
      </c>
      <c r="C346" s="310" t="s">
        <v>473</v>
      </c>
      <c r="D346" s="310">
        <v>480</v>
      </c>
      <c r="E346" s="167" t="s">
        <v>820</v>
      </c>
      <c r="F346" s="204">
        <v>1.43</v>
      </c>
      <c r="G346" s="208">
        <f>ROUNDUP(AVERAGE(F346:F348),2)</f>
        <v>1.43</v>
      </c>
      <c r="H346" s="116">
        <f t="shared" si="27"/>
        <v>0</v>
      </c>
      <c r="I346" s="136">
        <f t="shared" si="25"/>
        <v>0</v>
      </c>
      <c r="J346" s="136">
        <f>SMALL(I346:I348,1)</f>
        <v>0</v>
      </c>
      <c r="K346" s="206">
        <f>IF(J346=I346,F346,IF(J346=I347,F347,IF(J346=I348,F348)))</f>
        <v>1.43</v>
      </c>
      <c r="L346" s="206">
        <f t="shared" si="24"/>
        <v>1.43</v>
      </c>
      <c r="M346" s="206">
        <f t="shared" si="26"/>
        <v>1.43</v>
      </c>
      <c r="N346" s="312">
        <f>COUNTIF(L346:L348,"FORA")</f>
        <v>0</v>
      </c>
      <c r="O346" s="293">
        <f>IF(N346=0,AVERAGE(K346:K348),"")</f>
        <v>1.43</v>
      </c>
      <c r="P346" s="293" t="str">
        <f>IF(N346=1,AVERAGE(M346:M347),"")</f>
        <v/>
      </c>
      <c r="Q346" s="293" t="str">
        <f>IF(N346=2,(SUM(M346,K347))/2,"")</f>
        <v/>
      </c>
      <c r="R346" s="293" t="str">
        <f>IF(N346=3,AVERAGE(K346:K347),"")</f>
        <v/>
      </c>
      <c r="S346" s="293">
        <f>IF(N346=0,MEDIAN(M346:M348),"")</f>
        <v>1.43</v>
      </c>
      <c r="T346" s="293" t="str">
        <f>IF(N346=1,MEDIAN(M346:M347),"")</f>
        <v/>
      </c>
      <c r="U346" s="293" t="str">
        <f>IF(N346=2,MEDIAN((SUM(M346,K347))/2),"")</f>
        <v/>
      </c>
      <c r="V346" s="293" t="str">
        <f>IF(N346=3,MEDIAN(K346:K347),"")</f>
        <v/>
      </c>
      <c r="W346" s="295">
        <f>SUM(O346:R348)</f>
        <v>1.43</v>
      </c>
      <c r="X346" s="295">
        <f>SUM(S346:V348)</f>
        <v>1.43</v>
      </c>
      <c r="Y346" s="303">
        <f>STDEV(F346:F348)</f>
        <v>0</v>
      </c>
      <c r="Z346" s="295">
        <f>Y346/W346</f>
        <v>0</v>
      </c>
      <c r="AA346" s="303"/>
      <c r="AB346" s="291"/>
      <c r="AC346" s="114"/>
      <c r="AD346" s="114"/>
      <c r="AE346" s="118"/>
      <c r="AF346" s="114"/>
      <c r="AG346" s="118"/>
      <c r="AH346" s="119"/>
    </row>
    <row r="347" spans="1:36" s="120" customFormat="1" ht="25.5" customHeight="1">
      <c r="A347" s="319"/>
      <c r="B347" s="517"/>
      <c r="C347" s="310"/>
      <c r="D347" s="310"/>
      <c r="E347" s="167" t="s">
        <v>820</v>
      </c>
      <c r="F347" s="204">
        <v>1.43</v>
      </c>
      <c r="G347" s="204">
        <f>ROUNDUP(AVERAGE(F346:F348),2)</f>
        <v>1.43</v>
      </c>
      <c r="H347" s="116">
        <f t="shared" si="27"/>
        <v>0</v>
      </c>
      <c r="I347" s="136">
        <f t="shared" si="25"/>
        <v>0</v>
      </c>
      <c r="J347" s="136">
        <f>SMALL(I346:I348,2)</f>
        <v>0</v>
      </c>
      <c r="K347" s="206">
        <f>IF(J347=I346,F346,IF(J347=I347,F347,IF(J347=I348,F348)))</f>
        <v>1.43</v>
      </c>
      <c r="L347" s="206">
        <f t="shared" si="24"/>
        <v>1.43</v>
      </c>
      <c r="M347" s="206">
        <f t="shared" si="26"/>
        <v>1.43</v>
      </c>
      <c r="N347" s="312"/>
      <c r="O347" s="293"/>
      <c r="P347" s="293"/>
      <c r="Q347" s="293"/>
      <c r="R347" s="293"/>
      <c r="S347" s="293"/>
      <c r="T347" s="293"/>
      <c r="U347" s="293"/>
      <c r="V347" s="293"/>
      <c r="W347" s="296"/>
      <c r="X347" s="296"/>
      <c r="Y347" s="303"/>
      <c r="Z347" s="296"/>
      <c r="AA347" s="303"/>
      <c r="AB347" s="292"/>
      <c r="AC347" s="114"/>
      <c r="AD347" s="114"/>
      <c r="AE347" s="118"/>
      <c r="AF347" s="114"/>
      <c r="AG347" s="118"/>
      <c r="AH347" s="119"/>
    </row>
    <row r="348" spans="1:36" s="120" customFormat="1" ht="25.5" customHeight="1" thickBot="1">
      <c r="A348" s="319"/>
      <c r="B348" s="517"/>
      <c r="C348" s="310"/>
      <c r="D348" s="310"/>
      <c r="E348" s="167" t="s">
        <v>820</v>
      </c>
      <c r="F348" s="204">
        <v>1.43</v>
      </c>
      <c r="G348" s="204">
        <f>ROUNDUP(AVERAGE(F346:F348),2)</f>
        <v>1.43</v>
      </c>
      <c r="H348" s="116">
        <f t="shared" si="27"/>
        <v>0</v>
      </c>
      <c r="I348" s="136">
        <f t="shared" si="25"/>
        <v>0</v>
      </c>
      <c r="J348" s="136">
        <f>SMALL(I346:I348,3)</f>
        <v>0</v>
      </c>
      <c r="K348" s="206">
        <f>IF(J348=I346,F346,IF(J348=I347,F347,IF(J348=I348,F348)))</f>
        <v>1.43</v>
      </c>
      <c r="L348" s="206">
        <f t="shared" si="24"/>
        <v>1.43</v>
      </c>
      <c r="M348" s="206">
        <f t="shared" si="26"/>
        <v>1.43</v>
      </c>
      <c r="N348" s="312"/>
      <c r="O348" s="293"/>
      <c r="P348" s="293"/>
      <c r="Q348" s="293"/>
      <c r="R348" s="293"/>
      <c r="S348" s="293"/>
      <c r="T348" s="293"/>
      <c r="U348" s="293"/>
      <c r="V348" s="293"/>
      <c r="W348" s="296"/>
      <c r="X348" s="296"/>
      <c r="Y348" s="303"/>
      <c r="Z348" s="296"/>
      <c r="AA348" s="303"/>
      <c r="AB348" s="292"/>
      <c r="AC348" s="114"/>
      <c r="AD348" s="114"/>
      <c r="AE348" s="118"/>
      <c r="AF348" s="114"/>
      <c r="AG348" s="118"/>
      <c r="AH348" s="119"/>
    </row>
    <row r="349" spans="1:36" s="112" customFormat="1" ht="25.5" customHeight="1">
      <c r="A349" s="314">
        <v>101</v>
      </c>
      <c r="B349" s="498" t="s">
        <v>350</v>
      </c>
      <c r="C349" s="316" t="s">
        <v>2</v>
      </c>
      <c r="D349" s="317">
        <v>36</v>
      </c>
      <c r="E349" s="168" t="s">
        <v>821</v>
      </c>
      <c r="F349" s="132">
        <v>33.15</v>
      </c>
      <c r="G349" s="203">
        <f>ROUNDUP(AVERAGE(F349:F351),2)</f>
        <v>33.15</v>
      </c>
      <c r="H349" s="134">
        <f t="shared" si="27"/>
        <v>0</v>
      </c>
      <c r="I349" s="199">
        <f t="shared" si="25"/>
        <v>0</v>
      </c>
      <c r="J349" s="135">
        <f>SMALL(I349:I351,1)</f>
        <v>0</v>
      </c>
      <c r="K349" s="201">
        <f>IF(J349=I349,F349,IF(J349=I350,F350,IF(J349=I351,F351)))</f>
        <v>33.15</v>
      </c>
      <c r="L349" s="201">
        <f t="shared" si="24"/>
        <v>33.15</v>
      </c>
      <c r="M349" s="201">
        <f t="shared" si="26"/>
        <v>33.15</v>
      </c>
      <c r="N349" s="318">
        <f>COUNTIF(L349:L351,"FORA")</f>
        <v>0</v>
      </c>
      <c r="O349" s="298">
        <f>IF(N349=0,AVERAGE(K349:K351),"")</f>
        <v>33.15</v>
      </c>
      <c r="P349" s="298" t="str">
        <f>IF(N349=1,AVERAGE(M349:M350),"")</f>
        <v/>
      </c>
      <c r="Q349" s="298" t="str">
        <f>IF(N349=2,(SUM(M349,K350))/2,"")</f>
        <v/>
      </c>
      <c r="R349" s="298" t="str">
        <f>IF(N349=3,AVERAGE(K349:K350),"")</f>
        <v/>
      </c>
      <c r="S349" s="298">
        <f>IF(N349=0,MEDIAN(M349:M351),"")</f>
        <v>33.15</v>
      </c>
      <c r="T349" s="298" t="str">
        <f>IF(N349=1,MEDIAN(M349:M350),"")</f>
        <v/>
      </c>
      <c r="U349" s="298" t="str">
        <f>IF(N349=2,MEDIAN((SUM(M349,K350))/2),"")</f>
        <v/>
      </c>
      <c r="V349" s="298" t="str">
        <f>IF(N349=3,MEDIAN(K349:K350),"")</f>
        <v/>
      </c>
      <c r="W349" s="299">
        <f>SUM(O349:R351)</f>
        <v>33.15</v>
      </c>
      <c r="X349" s="299">
        <f>SUM(S349:V351)</f>
        <v>33.15</v>
      </c>
      <c r="Y349" s="301">
        <f>STDEV(F349:F351)</f>
        <v>0</v>
      </c>
      <c r="Z349" s="299">
        <f>Y349/W349</f>
        <v>0</v>
      </c>
      <c r="AA349" s="301"/>
      <c r="AB349" s="291"/>
      <c r="AC349" s="114"/>
      <c r="AD349" s="114"/>
      <c r="AE349" s="115"/>
      <c r="AF349" s="115"/>
      <c r="AG349" s="115"/>
      <c r="AH349" s="115"/>
      <c r="AI349" s="115"/>
      <c r="AJ349" s="115"/>
    </row>
    <row r="350" spans="1:36" s="112" customFormat="1" ht="25.5" customHeight="1">
      <c r="A350" s="314"/>
      <c r="B350" s="498"/>
      <c r="C350" s="316"/>
      <c r="D350" s="317"/>
      <c r="E350" s="168" t="s">
        <v>821</v>
      </c>
      <c r="F350" s="132">
        <v>33.15</v>
      </c>
      <c r="G350" s="199">
        <f>ROUNDUP(AVERAGE(F349:F351),2)</f>
        <v>33.15</v>
      </c>
      <c r="H350" s="134">
        <f t="shared" si="27"/>
        <v>0</v>
      </c>
      <c r="I350" s="135">
        <f t="shared" si="25"/>
        <v>0</v>
      </c>
      <c r="J350" s="135">
        <f>SMALL(I349:I351,2)</f>
        <v>0</v>
      </c>
      <c r="K350" s="201">
        <f>IF(J350=I349,F349,IF(J350=I350,F350,IF(J350=I351,F351)))</f>
        <v>33.15</v>
      </c>
      <c r="L350" s="201">
        <f t="shared" si="24"/>
        <v>33.15</v>
      </c>
      <c r="M350" s="201">
        <f t="shared" si="26"/>
        <v>33.15</v>
      </c>
      <c r="N350" s="318"/>
      <c r="O350" s="298"/>
      <c r="P350" s="298"/>
      <c r="Q350" s="298"/>
      <c r="R350" s="298"/>
      <c r="S350" s="298"/>
      <c r="T350" s="298"/>
      <c r="U350" s="298"/>
      <c r="V350" s="298"/>
      <c r="W350" s="300"/>
      <c r="X350" s="300"/>
      <c r="Y350" s="301"/>
      <c r="Z350" s="300"/>
      <c r="AA350" s="301"/>
      <c r="AB350" s="292"/>
      <c r="AC350" s="114"/>
      <c r="AD350" s="114"/>
      <c r="AE350" s="115"/>
      <c r="AF350" s="115"/>
      <c r="AG350" s="115"/>
      <c r="AH350" s="115"/>
      <c r="AI350" s="115"/>
      <c r="AJ350" s="115"/>
    </row>
    <row r="351" spans="1:36" s="112" customFormat="1" ht="25.5" customHeight="1" thickBot="1">
      <c r="A351" s="314"/>
      <c r="B351" s="498"/>
      <c r="C351" s="316"/>
      <c r="D351" s="317"/>
      <c r="E351" s="168" t="s">
        <v>821</v>
      </c>
      <c r="F351" s="132">
        <v>33.15</v>
      </c>
      <c r="G351" s="199">
        <f>ROUNDUP(AVERAGE(F349:F351),2)</f>
        <v>33.15</v>
      </c>
      <c r="H351" s="134">
        <f t="shared" si="27"/>
        <v>0</v>
      </c>
      <c r="I351" s="135">
        <f t="shared" si="25"/>
        <v>0</v>
      </c>
      <c r="J351" s="135">
        <f>SMALL(I349:I351,3)</f>
        <v>0</v>
      </c>
      <c r="K351" s="201">
        <f>IF(J351=I349,F349,IF(J351=I350,F350,IF(J351=I351,F351)))</f>
        <v>33.15</v>
      </c>
      <c r="L351" s="201">
        <f t="shared" si="24"/>
        <v>33.15</v>
      </c>
      <c r="M351" s="201">
        <f t="shared" si="26"/>
        <v>33.15</v>
      </c>
      <c r="N351" s="318"/>
      <c r="O351" s="298"/>
      <c r="P351" s="298"/>
      <c r="Q351" s="298"/>
      <c r="R351" s="298"/>
      <c r="S351" s="298"/>
      <c r="T351" s="298"/>
      <c r="U351" s="298"/>
      <c r="V351" s="298"/>
      <c r="W351" s="300"/>
      <c r="X351" s="300"/>
      <c r="Y351" s="301"/>
      <c r="Z351" s="300"/>
      <c r="AA351" s="301"/>
      <c r="AB351" s="292"/>
      <c r="AC351" s="114"/>
      <c r="AD351" s="114"/>
      <c r="AE351" s="115"/>
      <c r="AF351" s="115"/>
      <c r="AG351" s="115"/>
      <c r="AH351" s="115"/>
      <c r="AI351" s="115"/>
      <c r="AJ351" s="115"/>
    </row>
    <row r="352" spans="1:36" s="120" customFormat="1" ht="25.5" customHeight="1">
      <c r="A352" s="319">
        <v>102</v>
      </c>
      <c r="B352" s="516" t="s">
        <v>351</v>
      </c>
      <c r="C352" s="310" t="s">
        <v>2</v>
      </c>
      <c r="D352" s="310">
        <v>3</v>
      </c>
      <c r="E352" s="167" t="s">
        <v>822</v>
      </c>
      <c r="F352" s="204">
        <v>36.21</v>
      </c>
      <c r="G352" s="208">
        <f>ROUNDUP(AVERAGE(F352:F354),2)</f>
        <v>36.21</v>
      </c>
      <c r="H352" s="116">
        <f t="shared" si="27"/>
        <v>0</v>
      </c>
      <c r="I352" s="136">
        <f t="shared" si="25"/>
        <v>0</v>
      </c>
      <c r="J352" s="136">
        <f>SMALL(I352:I354,1)</f>
        <v>0</v>
      </c>
      <c r="K352" s="206">
        <f>IF(J352=I352,F352,IF(J352=I353,F353,IF(J352=I354,F354)))</f>
        <v>36.21</v>
      </c>
      <c r="L352" s="206">
        <f t="shared" si="24"/>
        <v>36.21</v>
      </c>
      <c r="M352" s="206">
        <f t="shared" si="26"/>
        <v>36.21</v>
      </c>
      <c r="N352" s="312">
        <f>COUNTIF(L352:L354,"FORA")</f>
        <v>0</v>
      </c>
      <c r="O352" s="293">
        <f>IF(N352=0,AVERAGE(K352:K354),"")</f>
        <v>36.21</v>
      </c>
      <c r="P352" s="293" t="str">
        <f>IF(N352=1,AVERAGE(M352:M353),"")</f>
        <v/>
      </c>
      <c r="Q352" s="293" t="str">
        <f>IF(N352=2,(SUM(M352,K353))/2,"")</f>
        <v/>
      </c>
      <c r="R352" s="293" t="str">
        <f>IF(N352=3,AVERAGE(K352:K353),"")</f>
        <v/>
      </c>
      <c r="S352" s="293">
        <f>IF(N352=0,MEDIAN(M352:M354),"")</f>
        <v>36.21</v>
      </c>
      <c r="T352" s="293" t="str">
        <f>IF(N352=1,MEDIAN(M352:M353),"")</f>
        <v/>
      </c>
      <c r="U352" s="293" t="str">
        <f>IF(N352=2,MEDIAN((SUM(M352,K353))/2),"")</f>
        <v/>
      </c>
      <c r="V352" s="293" t="str">
        <f>IF(N352=3,MEDIAN(K352:K353),"")</f>
        <v/>
      </c>
      <c r="W352" s="295">
        <f>SUM(O352:R354)</f>
        <v>36.21</v>
      </c>
      <c r="X352" s="295">
        <f>SUM(S352:V354)</f>
        <v>36.21</v>
      </c>
      <c r="Y352" s="303">
        <f>STDEV(F352:F354)</f>
        <v>0</v>
      </c>
      <c r="Z352" s="295">
        <f>Y352/W352</f>
        <v>0</v>
      </c>
      <c r="AA352" s="303"/>
      <c r="AB352" s="291"/>
      <c r="AC352" s="114"/>
      <c r="AD352" s="114"/>
      <c r="AE352" s="118"/>
      <c r="AF352" s="114"/>
      <c r="AG352" s="118"/>
      <c r="AH352" s="119"/>
    </row>
    <row r="353" spans="1:36" s="120" customFormat="1" ht="25.5" customHeight="1">
      <c r="A353" s="319"/>
      <c r="B353" s="517"/>
      <c r="C353" s="310"/>
      <c r="D353" s="310"/>
      <c r="E353" s="167" t="s">
        <v>822</v>
      </c>
      <c r="F353" s="204">
        <v>36.21</v>
      </c>
      <c r="G353" s="204">
        <f>ROUNDUP(AVERAGE(F352:F354),2)</f>
        <v>36.21</v>
      </c>
      <c r="H353" s="116">
        <f t="shared" si="27"/>
        <v>0</v>
      </c>
      <c r="I353" s="136">
        <f t="shared" si="25"/>
        <v>0</v>
      </c>
      <c r="J353" s="136">
        <f>SMALL(I352:I354,2)</f>
        <v>0</v>
      </c>
      <c r="K353" s="206">
        <f>IF(J353=I352,F352,IF(J353=I353,F353,IF(J353=I354,F354)))</f>
        <v>36.21</v>
      </c>
      <c r="L353" s="206">
        <f t="shared" si="24"/>
        <v>36.21</v>
      </c>
      <c r="M353" s="206">
        <f t="shared" si="26"/>
        <v>36.21</v>
      </c>
      <c r="N353" s="312"/>
      <c r="O353" s="293"/>
      <c r="P353" s="293"/>
      <c r="Q353" s="293"/>
      <c r="R353" s="293"/>
      <c r="S353" s="293"/>
      <c r="T353" s="293"/>
      <c r="U353" s="293"/>
      <c r="V353" s="293"/>
      <c r="W353" s="296"/>
      <c r="X353" s="296"/>
      <c r="Y353" s="303"/>
      <c r="Z353" s="296"/>
      <c r="AA353" s="303"/>
      <c r="AB353" s="292"/>
      <c r="AC353" s="114"/>
      <c r="AD353" s="114"/>
      <c r="AE353" s="118"/>
      <c r="AF353" s="114"/>
      <c r="AG353" s="118"/>
      <c r="AH353" s="119"/>
    </row>
    <row r="354" spans="1:36" s="120" customFormat="1" ht="25.5" customHeight="1" thickBot="1">
      <c r="A354" s="319"/>
      <c r="B354" s="517"/>
      <c r="C354" s="310"/>
      <c r="D354" s="310"/>
      <c r="E354" s="167" t="s">
        <v>822</v>
      </c>
      <c r="F354" s="204">
        <v>36.21</v>
      </c>
      <c r="G354" s="204">
        <f>ROUNDUP(AVERAGE(F352:F354),2)</f>
        <v>36.21</v>
      </c>
      <c r="H354" s="116">
        <f t="shared" si="27"/>
        <v>0</v>
      </c>
      <c r="I354" s="136">
        <f t="shared" si="25"/>
        <v>0</v>
      </c>
      <c r="J354" s="136">
        <f>SMALL(I352:I354,3)</f>
        <v>0</v>
      </c>
      <c r="K354" s="206">
        <f>IF(J354=I352,F352,IF(J354=I353,F353,IF(J354=I354,F354)))</f>
        <v>36.21</v>
      </c>
      <c r="L354" s="206">
        <f t="shared" si="24"/>
        <v>36.21</v>
      </c>
      <c r="M354" s="206">
        <f t="shared" si="26"/>
        <v>36.21</v>
      </c>
      <c r="N354" s="312"/>
      <c r="O354" s="293"/>
      <c r="P354" s="293"/>
      <c r="Q354" s="293"/>
      <c r="R354" s="293"/>
      <c r="S354" s="293"/>
      <c r="T354" s="293"/>
      <c r="U354" s="293"/>
      <c r="V354" s="293"/>
      <c r="W354" s="296"/>
      <c r="X354" s="296"/>
      <c r="Y354" s="303"/>
      <c r="Z354" s="296"/>
      <c r="AA354" s="303"/>
      <c r="AB354" s="292"/>
      <c r="AC354" s="114"/>
      <c r="AD354" s="114"/>
      <c r="AE354" s="118"/>
      <c r="AF354" s="114"/>
      <c r="AG354" s="118"/>
      <c r="AH354" s="119"/>
    </row>
    <row r="355" spans="1:36" s="112" customFormat="1" ht="25.5" customHeight="1">
      <c r="A355" s="314">
        <v>103</v>
      </c>
      <c r="B355" s="498" t="s">
        <v>352</v>
      </c>
      <c r="C355" s="316" t="s">
        <v>473</v>
      </c>
      <c r="D355" s="317">
        <v>60</v>
      </c>
      <c r="E355" s="168" t="s">
        <v>823</v>
      </c>
      <c r="F355" s="132">
        <v>38.340000000000003</v>
      </c>
      <c r="G355" s="203">
        <f>ROUNDUP(AVERAGE(F355:F357),2)</f>
        <v>38.340000000000003</v>
      </c>
      <c r="H355" s="134">
        <f t="shared" si="27"/>
        <v>0</v>
      </c>
      <c r="I355" s="199">
        <f t="shared" si="25"/>
        <v>0</v>
      </c>
      <c r="J355" s="135">
        <f>SMALL(I355:I357,1)</f>
        <v>0</v>
      </c>
      <c r="K355" s="201">
        <f>IF(J355=I355,F355,IF(J355=I356,F356,IF(J355=I357,F357)))</f>
        <v>38.340000000000003</v>
      </c>
      <c r="L355" s="201">
        <f t="shared" si="24"/>
        <v>38.340000000000003</v>
      </c>
      <c r="M355" s="201">
        <f t="shared" si="26"/>
        <v>38.340000000000003</v>
      </c>
      <c r="N355" s="318">
        <f>COUNTIF(L355:L357,"FORA")</f>
        <v>0</v>
      </c>
      <c r="O355" s="298">
        <f>IF(N355=0,AVERAGE(K355:K357),"")</f>
        <v>38.340000000000003</v>
      </c>
      <c r="P355" s="298" t="str">
        <f>IF(N355=1,AVERAGE(M355:M356),"")</f>
        <v/>
      </c>
      <c r="Q355" s="298" t="str">
        <f>IF(N355=2,(SUM(M355,K356))/2,"")</f>
        <v/>
      </c>
      <c r="R355" s="298" t="str">
        <f>IF(N355=3,AVERAGE(K355:K356),"")</f>
        <v/>
      </c>
      <c r="S355" s="298">
        <f>IF(N355=0,MEDIAN(M355:M357),"")</f>
        <v>38.340000000000003</v>
      </c>
      <c r="T355" s="298" t="str">
        <f>IF(N355=1,MEDIAN(M355:M356),"")</f>
        <v/>
      </c>
      <c r="U355" s="298" t="str">
        <f>IF(N355=2,MEDIAN((SUM(M355,K356))/2),"")</f>
        <v/>
      </c>
      <c r="V355" s="298" t="str">
        <f>IF(N355=3,MEDIAN(K355:K356),"")</f>
        <v/>
      </c>
      <c r="W355" s="299">
        <f>SUM(O355:R357)</f>
        <v>38.340000000000003</v>
      </c>
      <c r="X355" s="299">
        <f>SUM(S355:V357)</f>
        <v>38.340000000000003</v>
      </c>
      <c r="Y355" s="301">
        <f>STDEV(F355:F357)</f>
        <v>0</v>
      </c>
      <c r="Z355" s="299">
        <f>Y355/W355</f>
        <v>0</v>
      </c>
      <c r="AA355" s="301"/>
      <c r="AB355" s="291"/>
      <c r="AC355" s="114"/>
      <c r="AD355" s="114"/>
      <c r="AE355" s="115"/>
      <c r="AF355" s="115"/>
      <c r="AG355" s="115"/>
      <c r="AH355" s="115"/>
      <c r="AI355" s="115"/>
      <c r="AJ355" s="115"/>
    </row>
    <row r="356" spans="1:36" s="112" customFormat="1" ht="25.5" customHeight="1">
      <c r="A356" s="314"/>
      <c r="B356" s="498"/>
      <c r="C356" s="316"/>
      <c r="D356" s="317"/>
      <c r="E356" s="168" t="s">
        <v>823</v>
      </c>
      <c r="F356" s="132">
        <v>38.340000000000003</v>
      </c>
      <c r="G356" s="199">
        <f>ROUNDUP(AVERAGE(F355:F357),2)</f>
        <v>38.340000000000003</v>
      </c>
      <c r="H356" s="134">
        <f t="shared" si="27"/>
        <v>0</v>
      </c>
      <c r="I356" s="135">
        <f t="shared" si="25"/>
        <v>0</v>
      </c>
      <c r="J356" s="135">
        <f>SMALL(I355:I357,2)</f>
        <v>0</v>
      </c>
      <c r="K356" s="201">
        <f>IF(J356=I355,F355,IF(J356=I356,F356,IF(J356=I357,F357)))</f>
        <v>38.340000000000003</v>
      </c>
      <c r="L356" s="201">
        <f t="shared" si="24"/>
        <v>38.340000000000003</v>
      </c>
      <c r="M356" s="201">
        <f t="shared" si="26"/>
        <v>38.340000000000003</v>
      </c>
      <c r="N356" s="318"/>
      <c r="O356" s="298"/>
      <c r="P356" s="298"/>
      <c r="Q356" s="298"/>
      <c r="R356" s="298"/>
      <c r="S356" s="298"/>
      <c r="T356" s="298"/>
      <c r="U356" s="298"/>
      <c r="V356" s="298"/>
      <c r="W356" s="300"/>
      <c r="X356" s="300"/>
      <c r="Y356" s="301"/>
      <c r="Z356" s="300"/>
      <c r="AA356" s="301"/>
      <c r="AB356" s="292"/>
      <c r="AC356" s="114"/>
      <c r="AD356" s="114"/>
      <c r="AE356" s="115"/>
      <c r="AF356" s="115"/>
      <c r="AG356" s="115"/>
      <c r="AH356" s="115"/>
      <c r="AI356" s="115"/>
      <c r="AJ356" s="115"/>
    </row>
    <row r="357" spans="1:36" s="112" customFormat="1" ht="25.5" customHeight="1" thickBot="1">
      <c r="A357" s="314"/>
      <c r="B357" s="498"/>
      <c r="C357" s="316"/>
      <c r="D357" s="317"/>
      <c r="E357" s="168" t="s">
        <v>823</v>
      </c>
      <c r="F357" s="132">
        <v>38.340000000000003</v>
      </c>
      <c r="G357" s="199">
        <f>ROUNDUP(AVERAGE(F355:F357),2)</f>
        <v>38.340000000000003</v>
      </c>
      <c r="H357" s="134">
        <f t="shared" si="27"/>
        <v>0</v>
      </c>
      <c r="I357" s="135">
        <f t="shared" si="25"/>
        <v>0</v>
      </c>
      <c r="J357" s="135">
        <f>SMALL(I355:I357,3)</f>
        <v>0</v>
      </c>
      <c r="K357" s="201">
        <f>IF(J357=I355,F355,IF(J357=I356,F356,IF(J357=I357,F357)))</f>
        <v>38.340000000000003</v>
      </c>
      <c r="L357" s="201">
        <f t="shared" si="24"/>
        <v>38.340000000000003</v>
      </c>
      <c r="M357" s="201">
        <f t="shared" si="26"/>
        <v>38.340000000000003</v>
      </c>
      <c r="N357" s="318"/>
      <c r="O357" s="298"/>
      <c r="P357" s="298"/>
      <c r="Q357" s="298"/>
      <c r="R357" s="298"/>
      <c r="S357" s="298"/>
      <c r="T357" s="298"/>
      <c r="U357" s="298"/>
      <c r="V357" s="298"/>
      <c r="W357" s="300"/>
      <c r="X357" s="300"/>
      <c r="Y357" s="301"/>
      <c r="Z357" s="300"/>
      <c r="AA357" s="301"/>
      <c r="AB357" s="292"/>
      <c r="AC357" s="114"/>
      <c r="AD357" s="114"/>
      <c r="AE357" s="115"/>
      <c r="AF357" s="115"/>
      <c r="AG357" s="115"/>
      <c r="AH357" s="115"/>
      <c r="AI357" s="115"/>
      <c r="AJ357" s="115"/>
    </row>
    <row r="358" spans="1:36" s="120" customFormat="1" ht="25.5" customHeight="1">
      <c r="A358" s="319">
        <v>104</v>
      </c>
      <c r="B358" s="516" t="s">
        <v>353</v>
      </c>
      <c r="C358" s="310" t="s">
        <v>473</v>
      </c>
      <c r="D358" s="310">
        <v>60</v>
      </c>
      <c r="E358" s="167" t="s">
        <v>824</v>
      </c>
      <c r="F358" s="204">
        <v>39.67</v>
      </c>
      <c r="G358" s="208">
        <f>ROUNDUP(AVERAGE(F358:F360),2)</f>
        <v>39.67</v>
      </c>
      <c r="H358" s="116">
        <f t="shared" si="27"/>
        <v>0</v>
      </c>
      <c r="I358" s="136">
        <f t="shared" si="25"/>
        <v>0</v>
      </c>
      <c r="J358" s="136">
        <f>SMALL(I358:I360,1)</f>
        <v>0</v>
      </c>
      <c r="K358" s="206">
        <f>IF(J358=I358,F358,IF(J358=I359,F359,IF(J358=I360,F360)))</f>
        <v>39.67</v>
      </c>
      <c r="L358" s="206">
        <f t="shared" si="24"/>
        <v>39.67</v>
      </c>
      <c r="M358" s="206">
        <f t="shared" si="26"/>
        <v>39.67</v>
      </c>
      <c r="N358" s="312">
        <f>COUNTIF(L358:L360,"FORA")</f>
        <v>0</v>
      </c>
      <c r="O358" s="293">
        <f>IF(N358=0,AVERAGE(K358:K360),"")</f>
        <v>39.67</v>
      </c>
      <c r="P358" s="293" t="str">
        <f>IF(N358=1,AVERAGE(M358:M359),"")</f>
        <v/>
      </c>
      <c r="Q358" s="293" t="str">
        <f>IF(N358=2,(SUM(M358,K359))/2,"")</f>
        <v/>
      </c>
      <c r="R358" s="293" t="str">
        <f>IF(N358=3,AVERAGE(K358:K359),"")</f>
        <v/>
      </c>
      <c r="S358" s="293">
        <f>IF(N358=0,MEDIAN(M358:M360),"")</f>
        <v>39.67</v>
      </c>
      <c r="T358" s="293" t="str">
        <f>IF(N358=1,MEDIAN(M358:M359),"")</f>
        <v/>
      </c>
      <c r="U358" s="293" t="str">
        <f>IF(N358=2,MEDIAN((SUM(M358,K359))/2),"")</f>
        <v/>
      </c>
      <c r="V358" s="293" t="str">
        <f>IF(N358=3,MEDIAN(K358:K359),"")</f>
        <v/>
      </c>
      <c r="W358" s="295">
        <f>SUM(O358:R360)</f>
        <v>39.67</v>
      </c>
      <c r="X358" s="295">
        <f>SUM(S358:V360)</f>
        <v>39.67</v>
      </c>
      <c r="Y358" s="303">
        <f>STDEV(F358:F360)</f>
        <v>0</v>
      </c>
      <c r="Z358" s="295">
        <f>Y358/W358</f>
        <v>0</v>
      </c>
      <c r="AA358" s="303"/>
      <c r="AB358" s="291"/>
      <c r="AC358" s="114"/>
      <c r="AD358" s="114"/>
      <c r="AE358" s="118"/>
      <c r="AF358" s="114"/>
      <c r="AG358" s="118"/>
      <c r="AH358" s="119"/>
    </row>
    <row r="359" spans="1:36" s="120" customFormat="1" ht="25.5" customHeight="1">
      <c r="A359" s="319"/>
      <c r="B359" s="517"/>
      <c r="C359" s="310"/>
      <c r="D359" s="310"/>
      <c r="E359" s="167" t="s">
        <v>824</v>
      </c>
      <c r="F359" s="204">
        <v>39.67</v>
      </c>
      <c r="G359" s="204">
        <f>ROUNDUP(AVERAGE(F358:F360),2)</f>
        <v>39.67</v>
      </c>
      <c r="H359" s="116">
        <f t="shared" si="27"/>
        <v>0</v>
      </c>
      <c r="I359" s="136">
        <f t="shared" si="25"/>
        <v>0</v>
      </c>
      <c r="J359" s="136">
        <f>SMALL(I358:I360,2)</f>
        <v>0</v>
      </c>
      <c r="K359" s="206">
        <f>IF(J359=I358,F358,IF(J359=I359,F359,IF(J359=I360,F360)))</f>
        <v>39.67</v>
      </c>
      <c r="L359" s="206">
        <f t="shared" si="24"/>
        <v>39.67</v>
      </c>
      <c r="M359" s="206">
        <f t="shared" si="26"/>
        <v>39.67</v>
      </c>
      <c r="N359" s="312"/>
      <c r="O359" s="293"/>
      <c r="P359" s="293"/>
      <c r="Q359" s="293"/>
      <c r="R359" s="293"/>
      <c r="S359" s="293"/>
      <c r="T359" s="293"/>
      <c r="U359" s="293"/>
      <c r="V359" s="293"/>
      <c r="W359" s="296"/>
      <c r="X359" s="296"/>
      <c r="Y359" s="303"/>
      <c r="Z359" s="296"/>
      <c r="AA359" s="303"/>
      <c r="AB359" s="292"/>
      <c r="AC359" s="114"/>
      <c r="AD359" s="114"/>
      <c r="AE359" s="118"/>
      <c r="AF359" s="114"/>
      <c r="AG359" s="118"/>
      <c r="AH359" s="119"/>
    </row>
    <row r="360" spans="1:36" s="120" customFormat="1" ht="25.5" customHeight="1" thickBot="1">
      <c r="A360" s="319"/>
      <c r="B360" s="517"/>
      <c r="C360" s="310"/>
      <c r="D360" s="310"/>
      <c r="E360" s="167" t="s">
        <v>824</v>
      </c>
      <c r="F360" s="204">
        <v>39.67</v>
      </c>
      <c r="G360" s="204">
        <f>ROUNDUP(AVERAGE(F358:F360),2)</f>
        <v>39.67</v>
      </c>
      <c r="H360" s="116">
        <f t="shared" si="27"/>
        <v>0</v>
      </c>
      <c r="I360" s="136">
        <f t="shared" si="25"/>
        <v>0</v>
      </c>
      <c r="J360" s="136">
        <f>SMALL(I358:I360,3)</f>
        <v>0</v>
      </c>
      <c r="K360" s="206">
        <f>IF(J360=I358,F358,IF(J360=I359,F359,IF(J360=I360,F360)))</f>
        <v>39.67</v>
      </c>
      <c r="L360" s="206">
        <f t="shared" si="24"/>
        <v>39.67</v>
      </c>
      <c r="M360" s="206">
        <f t="shared" si="26"/>
        <v>39.67</v>
      </c>
      <c r="N360" s="312"/>
      <c r="O360" s="293"/>
      <c r="P360" s="293"/>
      <c r="Q360" s="293"/>
      <c r="R360" s="293"/>
      <c r="S360" s="293"/>
      <c r="T360" s="293"/>
      <c r="U360" s="293"/>
      <c r="V360" s="293"/>
      <c r="W360" s="296"/>
      <c r="X360" s="296"/>
      <c r="Y360" s="303"/>
      <c r="Z360" s="296"/>
      <c r="AA360" s="303"/>
      <c r="AB360" s="292"/>
      <c r="AC360" s="114"/>
      <c r="AD360" s="114"/>
      <c r="AE360" s="118"/>
      <c r="AF360" s="114"/>
      <c r="AG360" s="118"/>
      <c r="AH360" s="119"/>
    </row>
    <row r="361" spans="1:36" s="112" customFormat="1" ht="25.5" customHeight="1">
      <c r="A361" s="314">
        <v>105</v>
      </c>
      <c r="B361" s="498" t="s">
        <v>354</v>
      </c>
      <c r="C361" s="316" t="s">
        <v>473</v>
      </c>
      <c r="D361" s="317">
        <v>60</v>
      </c>
      <c r="E361" s="168" t="s">
        <v>825</v>
      </c>
      <c r="F361" s="132">
        <v>48.72</v>
      </c>
      <c r="G361" s="203">
        <f>ROUNDUP(AVERAGE(F361:F363),2)</f>
        <v>48.72</v>
      </c>
      <c r="H361" s="134">
        <f t="shared" si="27"/>
        <v>0</v>
      </c>
      <c r="I361" s="199">
        <f t="shared" si="25"/>
        <v>0</v>
      </c>
      <c r="J361" s="135">
        <f>SMALL(I361:I363,1)</f>
        <v>0</v>
      </c>
      <c r="K361" s="201">
        <f>IF(J361=I361,F361,IF(J361=I362,F362,IF(J361=I363,F363)))</f>
        <v>48.72</v>
      </c>
      <c r="L361" s="201">
        <f t="shared" si="24"/>
        <v>48.72</v>
      </c>
      <c r="M361" s="201">
        <f t="shared" si="26"/>
        <v>48.72</v>
      </c>
      <c r="N361" s="318">
        <f>COUNTIF(L361:L363,"FORA")</f>
        <v>0</v>
      </c>
      <c r="O361" s="298">
        <f>IF(N361=0,AVERAGE(K361:K363),"")</f>
        <v>48.72</v>
      </c>
      <c r="P361" s="298" t="str">
        <f>IF(N361=1,AVERAGE(M361:M362),"")</f>
        <v/>
      </c>
      <c r="Q361" s="298" t="str">
        <f>IF(N361=2,(SUM(M361,K362))/2,"")</f>
        <v/>
      </c>
      <c r="R361" s="298" t="str">
        <f>IF(N361=3,AVERAGE(K361:K362),"")</f>
        <v/>
      </c>
      <c r="S361" s="298">
        <f>IF(N361=0,MEDIAN(M361:M363),"")</f>
        <v>48.72</v>
      </c>
      <c r="T361" s="298" t="str">
        <f>IF(N361=1,MEDIAN(M361:M362),"")</f>
        <v/>
      </c>
      <c r="U361" s="298" t="str">
        <f>IF(N361=2,MEDIAN((SUM(M361,K362))/2),"")</f>
        <v/>
      </c>
      <c r="V361" s="298" t="str">
        <f>IF(N361=3,MEDIAN(K361:K362),"")</f>
        <v/>
      </c>
      <c r="W361" s="299">
        <f>SUM(O361:R363)</f>
        <v>48.72</v>
      </c>
      <c r="X361" s="299">
        <f>SUM(S361:V363)</f>
        <v>48.72</v>
      </c>
      <c r="Y361" s="301">
        <f>STDEV(F361:F363)</f>
        <v>0</v>
      </c>
      <c r="Z361" s="299">
        <f>Y361/W361</f>
        <v>0</v>
      </c>
      <c r="AA361" s="301"/>
      <c r="AB361" s="291"/>
      <c r="AC361" s="114"/>
      <c r="AD361" s="114"/>
      <c r="AE361" s="115"/>
      <c r="AF361" s="115"/>
      <c r="AG361" s="115"/>
      <c r="AH361" s="115"/>
      <c r="AI361" s="115"/>
      <c r="AJ361" s="115"/>
    </row>
    <row r="362" spans="1:36" s="112" customFormat="1" ht="25.5" customHeight="1">
      <c r="A362" s="314"/>
      <c r="B362" s="498"/>
      <c r="C362" s="316"/>
      <c r="D362" s="317"/>
      <c r="E362" s="168" t="s">
        <v>825</v>
      </c>
      <c r="F362" s="132">
        <v>48.72</v>
      </c>
      <c r="G362" s="199">
        <f>ROUNDUP(AVERAGE(F361:F363),2)</f>
        <v>48.72</v>
      </c>
      <c r="H362" s="134">
        <f t="shared" si="27"/>
        <v>0</v>
      </c>
      <c r="I362" s="135">
        <f t="shared" si="25"/>
        <v>0</v>
      </c>
      <c r="J362" s="135">
        <f>SMALL(I361:I363,2)</f>
        <v>0</v>
      </c>
      <c r="K362" s="201">
        <f>IF(J362=I361,F361,IF(J362=I362,F362,IF(J362=I363,F363)))</f>
        <v>48.72</v>
      </c>
      <c r="L362" s="201">
        <f t="shared" si="24"/>
        <v>48.72</v>
      </c>
      <c r="M362" s="201">
        <f t="shared" si="26"/>
        <v>48.72</v>
      </c>
      <c r="N362" s="318"/>
      <c r="O362" s="298"/>
      <c r="P362" s="298"/>
      <c r="Q362" s="298"/>
      <c r="R362" s="298"/>
      <c r="S362" s="298"/>
      <c r="T362" s="298"/>
      <c r="U362" s="298"/>
      <c r="V362" s="298"/>
      <c r="W362" s="300"/>
      <c r="X362" s="300"/>
      <c r="Y362" s="301"/>
      <c r="Z362" s="300"/>
      <c r="AA362" s="301"/>
      <c r="AB362" s="292"/>
      <c r="AC362" s="114"/>
      <c r="AD362" s="114"/>
      <c r="AE362" s="115"/>
      <c r="AF362" s="115"/>
      <c r="AG362" s="115"/>
      <c r="AH362" s="115"/>
      <c r="AI362" s="115"/>
      <c r="AJ362" s="115"/>
    </row>
    <row r="363" spans="1:36" s="112" customFormat="1" ht="25.5" customHeight="1" thickBot="1">
      <c r="A363" s="314"/>
      <c r="B363" s="498"/>
      <c r="C363" s="316"/>
      <c r="D363" s="317"/>
      <c r="E363" s="168" t="s">
        <v>826</v>
      </c>
      <c r="F363" s="132">
        <v>48.72</v>
      </c>
      <c r="G363" s="199">
        <f>ROUNDUP(AVERAGE(F361:F363),2)</f>
        <v>48.72</v>
      </c>
      <c r="H363" s="134">
        <f t="shared" si="27"/>
        <v>0</v>
      </c>
      <c r="I363" s="135">
        <f t="shared" si="25"/>
        <v>0</v>
      </c>
      <c r="J363" s="135">
        <f>SMALL(I361:I363,3)</f>
        <v>0</v>
      </c>
      <c r="K363" s="201">
        <f>IF(J363=I361,F361,IF(J363=I362,F362,IF(J363=I363,F363)))</f>
        <v>48.72</v>
      </c>
      <c r="L363" s="201">
        <f t="shared" si="24"/>
        <v>48.72</v>
      </c>
      <c r="M363" s="201">
        <f t="shared" si="26"/>
        <v>48.72</v>
      </c>
      <c r="N363" s="318"/>
      <c r="O363" s="298"/>
      <c r="P363" s="298"/>
      <c r="Q363" s="298"/>
      <c r="R363" s="298"/>
      <c r="S363" s="298"/>
      <c r="T363" s="298"/>
      <c r="U363" s="298"/>
      <c r="V363" s="298"/>
      <c r="W363" s="300"/>
      <c r="X363" s="300"/>
      <c r="Y363" s="301"/>
      <c r="Z363" s="300"/>
      <c r="AA363" s="301"/>
      <c r="AB363" s="292"/>
      <c r="AC363" s="114"/>
      <c r="AD363" s="114"/>
      <c r="AE363" s="115"/>
      <c r="AF363" s="115"/>
      <c r="AG363" s="115"/>
      <c r="AH363" s="115"/>
      <c r="AI363" s="115"/>
      <c r="AJ363" s="115"/>
    </row>
    <row r="364" spans="1:36" s="120" customFormat="1" ht="25.5" customHeight="1">
      <c r="A364" s="319">
        <v>106</v>
      </c>
      <c r="B364" s="516" t="s">
        <v>355</v>
      </c>
      <c r="C364" s="310" t="s">
        <v>473</v>
      </c>
      <c r="D364" s="310">
        <v>60</v>
      </c>
      <c r="E364" s="167" t="s">
        <v>827</v>
      </c>
      <c r="F364" s="204">
        <v>70.89</v>
      </c>
      <c r="G364" s="208">
        <f>ROUNDUP(AVERAGE(F364:F366),2)</f>
        <v>70.89</v>
      </c>
      <c r="H364" s="116">
        <f t="shared" si="27"/>
        <v>0</v>
      </c>
      <c r="I364" s="136">
        <f t="shared" si="25"/>
        <v>0</v>
      </c>
      <c r="J364" s="136">
        <f>SMALL(I364:I366,1)</f>
        <v>0</v>
      </c>
      <c r="K364" s="206">
        <f>IF(J364=I364,F364,IF(J364=I365,F365,IF(J364=I366,F366)))</f>
        <v>70.89</v>
      </c>
      <c r="L364" s="206">
        <f t="shared" si="24"/>
        <v>70.89</v>
      </c>
      <c r="M364" s="206">
        <f t="shared" si="26"/>
        <v>70.89</v>
      </c>
      <c r="N364" s="312">
        <f>COUNTIF(L364:L366,"FORA")</f>
        <v>0</v>
      </c>
      <c r="O364" s="293">
        <f>IF(N364=0,AVERAGE(K364:K366),"")</f>
        <v>70.89</v>
      </c>
      <c r="P364" s="293" t="str">
        <f>IF(N364=1,AVERAGE(M364:M365),"")</f>
        <v/>
      </c>
      <c r="Q364" s="293" t="str">
        <f>IF(N364=2,(SUM(M364,K365))/2,"")</f>
        <v/>
      </c>
      <c r="R364" s="293" t="str">
        <f>IF(N364=3,AVERAGE(K364:K365),"")</f>
        <v/>
      </c>
      <c r="S364" s="293">
        <f>IF(N364=0,MEDIAN(M364:M366),"")</f>
        <v>70.89</v>
      </c>
      <c r="T364" s="293" t="str">
        <f>IF(N364=1,MEDIAN(M364:M365),"")</f>
        <v/>
      </c>
      <c r="U364" s="293" t="str">
        <f>IF(N364=2,MEDIAN((SUM(M364,K365))/2),"")</f>
        <v/>
      </c>
      <c r="V364" s="293" t="str">
        <f>IF(N364=3,MEDIAN(K364:K365),"")</f>
        <v/>
      </c>
      <c r="W364" s="295">
        <f>SUM(O364:R366)</f>
        <v>70.89</v>
      </c>
      <c r="X364" s="295">
        <f>SUM(S364:V366)</f>
        <v>70.89</v>
      </c>
      <c r="Y364" s="303">
        <f>STDEV(F364:F366)</f>
        <v>0</v>
      </c>
      <c r="Z364" s="295">
        <f>Y364/W364</f>
        <v>0</v>
      </c>
      <c r="AA364" s="303"/>
      <c r="AB364" s="291"/>
      <c r="AC364" s="114"/>
      <c r="AD364" s="114"/>
      <c r="AE364" s="118"/>
      <c r="AF364" s="114"/>
      <c r="AG364" s="118"/>
      <c r="AH364" s="119"/>
    </row>
    <row r="365" spans="1:36" s="120" customFormat="1" ht="25.5" customHeight="1">
      <c r="A365" s="319"/>
      <c r="B365" s="517"/>
      <c r="C365" s="310"/>
      <c r="D365" s="310"/>
      <c r="E365" s="167" t="s">
        <v>827</v>
      </c>
      <c r="F365" s="204">
        <v>70.89</v>
      </c>
      <c r="G365" s="204">
        <f>ROUNDUP(AVERAGE(F364:F366),2)</f>
        <v>70.89</v>
      </c>
      <c r="H365" s="116">
        <f t="shared" si="27"/>
        <v>0</v>
      </c>
      <c r="I365" s="136">
        <f t="shared" si="25"/>
        <v>0</v>
      </c>
      <c r="J365" s="136">
        <f>SMALL(I364:I366,2)</f>
        <v>0</v>
      </c>
      <c r="K365" s="206">
        <f>IF(J365=I364,F364,IF(J365=I365,F365,IF(J365=I366,F366)))</f>
        <v>70.89</v>
      </c>
      <c r="L365" s="206">
        <f t="shared" si="24"/>
        <v>70.89</v>
      </c>
      <c r="M365" s="206">
        <f t="shared" si="26"/>
        <v>70.89</v>
      </c>
      <c r="N365" s="312"/>
      <c r="O365" s="293"/>
      <c r="P365" s="293"/>
      <c r="Q365" s="293"/>
      <c r="R365" s="293"/>
      <c r="S365" s="293"/>
      <c r="T365" s="293"/>
      <c r="U365" s="293"/>
      <c r="V365" s="293"/>
      <c r="W365" s="296"/>
      <c r="X365" s="296"/>
      <c r="Y365" s="303"/>
      <c r="Z365" s="296"/>
      <c r="AA365" s="303"/>
      <c r="AB365" s="292"/>
      <c r="AC365" s="114"/>
      <c r="AD365" s="114"/>
      <c r="AE365" s="118"/>
      <c r="AF365" s="114"/>
      <c r="AG365" s="118"/>
      <c r="AH365" s="119"/>
    </row>
    <row r="366" spans="1:36" s="120" customFormat="1" ht="25.5" customHeight="1" thickBot="1">
      <c r="A366" s="319"/>
      <c r="B366" s="517"/>
      <c r="C366" s="310"/>
      <c r="D366" s="310"/>
      <c r="E366" s="167" t="s">
        <v>827</v>
      </c>
      <c r="F366" s="204">
        <v>70.89</v>
      </c>
      <c r="G366" s="204">
        <f>ROUNDUP(AVERAGE(F364:F366),2)</f>
        <v>70.89</v>
      </c>
      <c r="H366" s="116">
        <f t="shared" si="27"/>
        <v>0</v>
      </c>
      <c r="I366" s="136">
        <f t="shared" si="25"/>
        <v>0</v>
      </c>
      <c r="J366" s="136">
        <f>SMALL(I364:I366,3)</f>
        <v>0</v>
      </c>
      <c r="K366" s="206">
        <f>IF(J366=I364,F364,IF(J366=I365,F365,IF(J366=I366,F366)))</f>
        <v>70.89</v>
      </c>
      <c r="L366" s="206">
        <f t="shared" si="24"/>
        <v>70.89</v>
      </c>
      <c r="M366" s="206">
        <f t="shared" si="26"/>
        <v>70.89</v>
      </c>
      <c r="N366" s="312"/>
      <c r="O366" s="293"/>
      <c r="P366" s="293"/>
      <c r="Q366" s="293"/>
      <c r="R366" s="293"/>
      <c r="S366" s="293"/>
      <c r="T366" s="293"/>
      <c r="U366" s="293"/>
      <c r="V366" s="293"/>
      <c r="W366" s="296"/>
      <c r="X366" s="296"/>
      <c r="Y366" s="303"/>
      <c r="Z366" s="296"/>
      <c r="AA366" s="303"/>
      <c r="AB366" s="292"/>
      <c r="AC366" s="114"/>
      <c r="AD366" s="114"/>
      <c r="AE366" s="118"/>
      <c r="AF366" s="114"/>
      <c r="AG366" s="118"/>
      <c r="AH366" s="119"/>
    </row>
    <row r="367" spans="1:36" s="112" customFormat="1" ht="25.5" customHeight="1">
      <c r="A367" s="314">
        <v>107</v>
      </c>
      <c r="B367" s="498" t="s">
        <v>356</v>
      </c>
      <c r="C367" s="316" t="s">
        <v>478</v>
      </c>
      <c r="D367" s="317">
        <v>6</v>
      </c>
      <c r="E367" s="168" t="s">
        <v>828</v>
      </c>
      <c r="F367" s="132">
        <v>34.01</v>
      </c>
      <c r="G367" s="203">
        <v>34.01</v>
      </c>
      <c r="H367" s="134">
        <f t="shared" si="27"/>
        <v>0</v>
      </c>
      <c r="I367" s="199">
        <f t="shared" si="25"/>
        <v>0</v>
      </c>
      <c r="J367" s="135">
        <f>SMALL(I367:I369,1)</f>
        <v>0</v>
      </c>
      <c r="K367" s="201">
        <f>IF(J367=I367,F367,IF(J367=I368,F368,IF(J367=I369,F369)))</f>
        <v>34.01</v>
      </c>
      <c r="L367" s="201">
        <f t="shared" si="24"/>
        <v>34.01</v>
      </c>
      <c r="M367" s="201">
        <f t="shared" si="26"/>
        <v>34.01</v>
      </c>
      <c r="N367" s="318">
        <f>COUNTIF(L367:L369,"FORA")</f>
        <v>0</v>
      </c>
      <c r="O367" s="298">
        <f>IF(N367=0,AVERAGE(K367:K369),"")</f>
        <v>34.01</v>
      </c>
      <c r="P367" s="298" t="str">
        <f>IF(N367=1,AVERAGE(M367:M368),"")</f>
        <v/>
      </c>
      <c r="Q367" s="298" t="str">
        <f>IF(N367=2,(SUM(M367,K368))/2,"")</f>
        <v/>
      </c>
      <c r="R367" s="298" t="str">
        <f>IF(N367=3,AVERAGE(K367:K368),"")</f>
        <v/>
      </c>
      <c r="S367" s="298">
        <f>IF(N367=0,MEDIAN(M367:M369),"")</f>
        <v>34.01</v>
      </c>
      <c r="T367" s="298" t="str">
        <f>IF(N367=1,MEDIAN(M367:M368),"")</f>
        <v/>
      </c>
      <c r="U367" s="298" t="str">
        <f>IF(N367=2,MEDIAN((SUM(M367,K368))/2),"")</f>
        <v/>
      </c>
      <c r="V367" s="298" t="str">
        <f>IF(N367=3,MEDIAN(K367:K368),"")</f>
        <v/>
      </c>
      <c r="W367" s="299">
        <f>SUM(O367:R369)</f>
        <v>34.01</v>
      </c>
      <c r="X367" s="299">
        <f>SUM(S367:V369)</f>
        <v>34.01</v>
      </c>
      <c r="Y367" s="301">
        <f>STDEV(F367:F369)</f>
        <v>0</v>
      </c>
      <c r="Z367" s="299">
        <f>Y367/W367</f>
        <v>0</v>
      </c>
      <c r="AA367" s="301"/>
      <c r="AB367" s="291"/>
      <c r="AC367" s="114"/>
      <c r="AD367" s="114"/>
      <c r="AE367" s="115"/>
      <c r="AF367" s="115"/>
      <c r="AG367" s="115"/>
      <c r="AH367" s="115"/>
      <c r="AI367" s="115"/>
      <c r="AJ367" s="115"/>
    </row>
    <row r="368" spans="1:36" s="112" customFormat="1" ht="25.5" customHeight="1">
      <c r="A368" s="314"/>
      <c r="B368" s="498"/>
      <c r="C368" s="316"/>
      <c r="D368" s="317"/>
      <c r="E368" s="168" t="s">
        <v>828</v>
      </c>
      <c r="F368" s="132">
        <v>34.01</v>
      </c>
      <c r="G368" s="199">
        <v>34.01</v>
      </c>
      <c r="H368" s="134">
        <f t="shared" si="27"/>
        <v>0</v>
      </c>
      <c r="I368" s="135">
        <f t="shared" si="25"/>
        <v>0</v>
      </c>
      <c r="J368" s="135">
        <f>SMALL(I367:I369,2)</f>
        <v>0</v>
      </c>
      <c r="K368" s="201">
        <f>IF(J368=I367,F367,IF(J368=I368,F368,IF(J368=I369,F369)))</f>
        <v>34.01</v>
      </c>
      <c r="L368" s="201">
        <f t="shared" si="24"/>
        <v>34.01</v>
      </c>
      <c r="M368" s="201">
        <f t="shared" si="26"/>
        <v>34.01</v>
      </c>
      <c r="N368" s="318"/>
      <c r="O368" s="298"/>
      <c r="P368" s="298"/>
      <c r="Q368" s="298"/>
      <c r="R368" s="298"/>
      <c r="S368" s="298"/>
      <c r="T368" s="298"/>
      <c r="U368" s="298"/>
      <c r="V368" s="298"/>
      <c r="W368" s="300"/>
      <c r="X368" s="300"/>
      <c r="Y368" s="301"/>
      <c r="Z368" s="300"/>
      <c r="AA368" s="301"/>
      <c r="AB368" s="292"/>
      <c r="AC368" s="114"/>
      <c r="AD368" s="114"/>
      <c r="AE368" s="115"/>
      <c r="AF368" s="115"/>
      <c r="AG368" s="115"/>
      <c r="AH368" s="115"/>
      <c r="AI368" s="115"/>
      <c r="AJ368" s="115"/>
    </row>
    <row r="369" spans="1:36" s="112" customFormat="1" ht="25.5" customHeight="1" thickBot="1">
      <c r="A369" s="314"/>
      <c r="B369" s="498"/>
      <c r="C369" s="316"/>
      <c r="D369" s="317"/>
      <c r="E369" s="168" t="s">
        <v>828</v>
      </c>
      <c r="F369" s="132">
        <v>34.01</v>
      </c>
      <c r="G369" s="199">
        <v>34.01</v>
      </c>
      <c r="H369" s="134">
        <f t="shared" si="27"/>
        <v>0</v>
      </c>
      <c r="I369" s="135">
        <f t="shared" si="25"/>
        <v>0</v>
      </c>
      <c r="J369" s="135">
        <f>SMALL(I367:I369,3)</f>
        <v>0</v>
      </c>
      <c r="K369" s="201">
        <f>IF(J369=I367,F367,IF(J369=I368,F368,IF(J369=I369,F369)))</f>
        <v>34.01</v>
      </c>
      <c r="L369" s="201">
        <f t="shared" ref="L369:L432" si="28">IF(J369&gt;0.3,"FORA",K369)</f>
        <v>34.01</v>
      </c>
      <c r="M369" s="201">
        <f t="shared" si="26"/>
        <v>34.01</v>
      </c>
      <c r="N369" s="318"/>
      <c r="O369" s="298"/>
      <c r="P369" s="298"/>
      <c r="Q369" s="298"/>
      <c r="R369" s="298"/>
      <c r="S369" s="298"/>
      <c r="T369" s="298"/>
      <c r="U369" s="298"/>
      <c r="V369" s="298"/>
      <c r="W369" s="300"/>
      <c r="X369" s="300"/>
      <c r="Y369" s="301"/>
      <c r="Z369" s="300"/>
      <c r="AA369" s="301"/>
      <c r="AB369" s="292"/>
      <c r="AC369" s="114"/>
      <c r="AD369" s="114"/>
      <c r="AE369" s="115"/>
      <c r="AF369" s="115"/>
      <c r="AG369" s="115"/>
      <c r="AH369" s="115"/>
      <c r="AI369" s="115"/>
      <c r="AJ369" s="115"/>
    </row>
    <row r="370" spans="1:36" s="120" customFormat="1" ht="25.5" customHeight="1">
      <c r="A370" s="319">
        <v>108</v>
      </c>
      <c r="B370" s="516" t="s">
        <v>357</v>
      </c>
      <c r="C370" s="310" t="s">
        <v>479</v>
      </c>
      <c r="D370" s="310">
        <v>18</v>
      </c>
      <c r="E370" s="167" t="s">
        <v>829</v>
      </c>
      <c r="F370" s="204">
        <v>69.38</v>
      </c>
      <c r="G370" s="208">
        <f>ROUNDUP(AVERAGE(F370:F372),2)</f>
        <v>69.38</v>
      </c>
      <c r="H370" s="116">
        <f t="shared" si="27"/>
        <v>0</v>
      </c>
      <c r="I370" s="136">
        <f t="shared" ref="I370:I433" si="29">ABS(H370)</f>
        <v>0</v>
      </c>
      <c r="J370" s="136">
        <f>SMALL(I370:I372,1)</f>
        <v>0</v>
      </c>
      <c r="K370" s="206">
        <f>IF(J370=I370,F370,IF(J370=I371,F371,IF(J370=I372,F372)))</f>
        <v>69.38</v>
      </c>
      <c r="L370" s="206">
        <f t="shared" si="28"/>
        <v>69.38</v>
      </c>
      <c r="M370" s="206">
        <f t="shared" ref="M370:M433" si="30">IF(L370="FORA","",L370)</f>
        <v>69.38</v>
      </c>
      <c r="N370" s="312">
        <f>COUNTIF(L370:L372,"FORA")</f>
        <v>0</v>
      </c>
      <c r="O370" s="293">
        <f>IF(N370=0,AVERAGE(K370:K372),"")</f>
        <v>69.38</v>
      </c>
      <c r="P370" s="293" t="str">
        <f>IF(N370=1,AVERAGE(M370:M371),"")</f>
        <v/>
      </c>
      <c r="Q370" s="293" t="str">
        <f>IF(N370=2,(SUM(M370,K371))/2,"")</f>
        <v/>
      </c>
      <c r="R370" s="293" t="str">
        <f>IF(N370=3,AVERAGE(K370:K371),"")</f>
        <v/>
      </c>
      <c r="S370" s="293">
        <f>IF(N370=0,MEDIAN(M370:M372),"")</f>
        <v>69.38</v>
      </c>
      <c r="T370" s="293" t="str">
        <f>IF(N370=1,MEDIAN(M370:M371),"")</f>
        <v/>
      </c>
      <c r="U370" s="293" t="str">
        <f>IF(N370=2,MEDIAN((SUM(M370,K371))/2),"")</f>
        <v/>
      </c>
      <c r="V370" s="293" t="str">
        <f>IF(N370=3,MEDIAN(K370:K371),"")</f>
        <v/>
      </c>
      <c r="W370" s="295">
        <f>SUM(O370:R372)</f>
        <v>69.38</v>
      </c>
      <c r="X370" s="295">
        <f>SUM(S370:V372)</f>
        <v>69.38</v>
      </c>
      <c r="Y370" s="303">
        <f>STDEV(F370:F372)</f>
        <v>0</v>
      </c>
      <c r="Z370" s="295">
        <f>Y370/W370</f>
        <v>0</v>
      </c>
      <c r="AA370" s="303"/>
      <c r="AB370" s="291"/>
      <c r="AC370" s="114"/>
      <c r="AD370" s="114"/>
      <c r="AE370" s="118"/>
      <c r="AF370" s="114"/>
      <c r="AG370" s="118"/>
      <c r="AH370" s="119"/>
    </row>
    <row r="371" spans="1:36" s="120" customFormat="1" ht="25.5" customHeight="1">
      <c r="A371" s="319"/>
      <c r="B371" s="517"/>
      <c r="C371" s="310"/>
      <c r="D371" s="310"/>
      <c r="E371" s="167" t="s">
        <v>829</v>
      </c>
      <c r="F371" s="204">
        <v>69.38</v>
      </c>
      <c r="G371" s="204">
        <f>ROUNDUP(AVERAGE(F370:F372),2)</f>
        <v>69.38</v>
      </c>
      <c r="H371" s="116">
        <f t="shared" si="27"/>
        <v>0</v>
      </c>
      <c r="I371" s="136">
        <f t="shared" si="29"/>
        <v>0</v>
      </c>
      <c r="J371" s="136">
        <f>SMALL(I370:I372,2)</f>
        <v>0</v>
      </c>
      <c r="K371" s="206">
        <f>IF(J371=I370,F370,IF(J371=I371,F371,IF(J371=I372,F372)))</f>
        <v>69.38</v>
      </c>
      <c r="L371" s="206">
        <f t="shared" si="28"/>
        <v>69.38</v>
      </c>
      <c r="M371" s="206">
        <f t="shared" si="30"/>
        <v>69.38</v>
      </c>
      <c r="N371" s="312"/>
      <c r="O371" s="293"/>
      <c r="P371" s="293"/>
      <c r="Q371" s="293"/>
      <c r="R371" s="293"/>
      <c r="S371" s="293"/>
      <c r="T371" s="293"/>
      <c r="U371" s="293"/>
      <c r="V371" s="293"/>
      <c r="W371" s="296"/>
      <c r="X371" s="296"/>
      <c r="Y371" s="303"/>
      <c r="Z371" s="296"/>
      <c r="AA371" s="303"/>
      <c r="AB371" s="292"/>
      <c r="AC371" s="114"/>
      <c r="AD371" s="114"/>
      <c r="AE371" s="118"/>
      <c r="AF371" s="114"/>
      <c r="AG371" s="118"/>
      <c r="AH371" s="119"/>
    </row>
    <row r="372" spans="1:36" s="120" customFormat="1" ht="25.5" customHeight="1" thickBot="1">
      <c r="A372" s="319"/>
      <c r="B372" s="517"/>
      <c r="C372" s="310"/>
      <c r="D372" s="310"/>
      <c r="E372" s="167" t="s">
        <v>829</v>
      </c>
      <c r="F372" s="204">
        <v>69.38</v>
      </c>
      <c r="G372" s="204">
        <f>ROUNDUP(AVERAGE(F370:F372),2)</f>
        <v>69.38</v>
      </c>
      <c r="H372" s="116">
        <f t="shared" ref="H372:H435" si="31">F372/G372-1</f>
        <v>0</v>
      </c>
      <c r="I372" s="136">
        <f t="shared" si="29"/>
        <v>0</v>
      </c>
      <c r="J372" s="136">
        <f>SMALL(I370:I372,3)</f>
        <v>0</v>
      </c>
      <c r="K372" s="206">
        <f>IF(J372=I370,F370,IF(J372=I371,F371,IF(J372=I372,F372)))</f>
        <v>69.38</v>
      </c>
      <c r="L372" s="206">
        <f t="shared" si="28"/>
        <v>69.38</v>
      </c>
      <c r="M372" s="206">
        <f t="shared" si="30"/>
        <v>69.38</v>
      </c>
      <c r="N372" s="312"/>
      <c r="O372" s="293"/>
      <c r="P372" s="293"/>
      <c r="Q372" s="293"/>
      <c r="R372" s="293"/>
      <c r="S372" s="293"/>
      <c r="T372" s="293"/>
      <c r="U372" s="293"/>
      <c r="V372" s="293"/>
      <c r="W372" s="296"/>
      <c r="X372" s="296"/>
      <c r="Y372" s="303"/>
      <c r="Z372" s="296"/>
      <c r="AA372" s="303"/>
      <c r="AB372" s="292"/>
      <c r="AC372" s="114"/>
      <c r="AD372" s="114"/>
      <c r="AE372" s="118"/>
      <c r="AF372" s="114"/>
      <c r="AG372" s="118"/>
      <c r="AH372" s="119"/>
    </row>
    <row r="373" spans="1:36" s="112" customFormat="1" ht="25.5" customHeight="1">
      <c r="A373" s="314">
        <v>109</v>
      </c>
      <c r="B373" s="498" t="s">
        <v>358</v>
      </c>
      <c r="C373" s="316" t="s">
        <v>479</v>
      </c>
      <c r="D373" s="317">
        <v>18</v>
      </c>
      <c r="E373" s="168" t="s">
        <v>830</v>
      </c>
      <c r="F373" s="132">
        <v>39.39</v>
      </c>
      <c r="G373" s="203">
        <f>ROUNDUP(AVERAGE(F373:F375),2)</f>
        <v>39.39</v>
      </c>
      <c r="H373" s="134">
        <f t="shared" si="31"/>
        <v>0</v>
      </c>
      <c r="I373" s="199">
        <f t="shared" si="29"/>
        <v>0</v>
      </c>
      <c r="J373" s="135">
        <f>SMALL(I373:I375,1)</f>
        <v>0</v>
      </c>
      <c r="K373" s="201">
        <f>IF(J373=I373,F373,IF(J373=I374,F374,IF(J373=I375,F375)))</f>
        <v>39.39</v>
      </c>
      <c r="L373" s="201">
        <f t="shared" si="28"/>
        <v>39.39</v>
      </c>
      <c r="M373" s="201">
        <f t="shared" si="30"/>
        <v>39.39</v>
      </c>
      <c r="N373" s="318">
        <f>COUNTIF(L373:L375,"FORA")</f>
        <v>0</v>
      </c>
      <c r="O373" s="298">
        <f>IF(N373=0,AVERAGE(K373:K375),"")</f>
        <v>39.39</v>
      </c>
      <c r="P373" s="298" t="str">
        <f>IF(N373=1,AVERAGE(M373:M374),"")</f>
        <v/>
      </c>
      <c r="Q373" s="298" t="str">
        <f>IF(N373=2,(SUM(M373,K374))/2,"")</f>
        <v/>
      </c>
      <c r="R373" s="298" t="str">
        <f>IF(N373=3,AVERAGE(K373:K374),"")</f>
        <v/>
      </c>
      <c r="S373" s="298">
        <f>IF(N373=0,MEDIAN(M373:M375),"")</f>
        <v>39.39</v>
      </c>
      <c r="T373" s="298" t="str">
        <f>IF(N373=1,MEDIAN(M373:M374),"")</f>
        <v/>
      </c>
      <c r="U373" s="298" t="str">
        <f>IF(N373=2,MEDIAN((SUM(M373,K374))/2),"")</f>
        <v/>
      </c>
      <c r="V373" s="298" t="str">
        <f>IF(N373=3,MEDIAN(K373:K374),"")</f>
        <v/>
      </c>
      <c r="W373" s="299">
        <f>SUM(O373:R375)</f>
        <v>39.39</v>
      </c>
      <c r="X373" s="299">
        <f>SUM(S373:V375)</f>
        <v>39.39</v>
      </c>
      <c r="Y373" s="301">
        <f>STDEV(F373:F375)</f>
        <v>0</v>
      </c>
      <c r="Z373" s="299">
        <f>Y373/W373</f>
        <v>0</v>
      </c>
      <c r="AA373" s="301"/>
      <c r="AB373" s="291"/>
      <c r="AC373" s="114"/>
      <c r="AD373" s="114"/>
      <c r="AE373" s="115"/>
      <c r="AF373" s="115"/>
      <c r="AG373" s="115"/>
      <c r="AH373" s="115"/>
      <c r="AI373" s="115"/>
      <c r="AJ373" s="115"/>
    </row>
    <row r="374" spans="1:36" s="112" customFormat="1" ht="25.5" customHeight="1">
      <c r="A374" s="314"/>
      <c r="B374" s="498"/>
      <c r="C374" s="316"/>
      <c r="D374" s="317"/>
      <c r="E374" s="168" t="s">
        <v>830</v>
      </c>
      <c r="F374" s="132">
        <v>39.39</v>
      </c>
      <c r="G374" s="199">
        <f>ROUNDUP(AVERAGE(F373:F375),2)</f>
        <v>39.39</v>
      </c>
      <c r="H374" s="134">
        <f t="shared" si="31"/>
        <v>0</v>
      </c>
      <c r="I374" s="135">
        <f t="shared" si="29"/>
        <v>0</v>
      </c>
      <c r="J374" s="135">
        <f>SMALL(I373:I375,2)</f>
        <v>0</v>
      </c>
      <c r="K374" s="201">
        <f>IF(J374=I373,F373,IF(J374=I374,F374,IF(J374=I375,F375)))</f>
        <v>39.39</v>
      </c>
      <c r="L374" s="201">
        <f t="shared" si="28"/>
        <v>39.39</v>
      </c>
      <c r="M374" s="201">
        <f t="shared" si="30"/>
        <v>39.39</v>
      </c>
      <c r="N374" s="318"/>
      <c r="O374" s="298"/>
      <c r="P374" s="298"/>
      <c r="Q374" s="298"/>
      <c r="R374" s="298"/>
      <c r="S374" s="298"/>
      <c r="T374" s="298"/>
      <c r="U374" s="298"/>
      <c r="V374" s="298"/>
      <c r="W374" s="300"/>
      <c r="X374" s="300"/>
      <c r="Y374" s="301"/>
      <c r="Z374" s="300"/>
      <c r="AA374" s="301"/>
      <c r="AB374" s="292"/>
      <c r="AC374" s="114"/>
      <c r="AD374" s="114"/>
      <c r="AE374" s="115"/>
      <c r="AF374" s="115"/>
      <c r="AG374" s="115"/>
      <c r="AH374" s="115"/>
      <c r="AI374" s="115"/>
      <c r="AJ374" s="115"/>
    </row>
    <row r="375" spans="1:36" s="112" customFormat="1" ht="25.5" customHeight="1" thickBot="1">
      <c r="A375" s="314"/>
      <c r="B375" s="498"/>
      <c r="C375" s="316"/>
      <c r="D375" s="317"/>
      <c r="E375" s="168" t="s">
        <v>830</v>
      </c>
      <c r="F375" s="132">
        <v>39.39</v>
      </c>
      <c r="G375" s="199">
        <f>ROUNDUP(AVERAGE(F373:F375),2)</f>
        <v>39.39</v>
      </c>
      <c r="H375" s="134">
        <f t="shared" si="31"/>
        <v>0</v>
      </c>
      <c r="I375" s="135">
        <f t="shared" si="29"/>
        <v>0</v>
      </c>
      <c r="J375" s="135">
        <f>SMALL(I373:I375,3)</f>
        <v>0</v>
      </c>
      <c r="K375" s="201">
        <f>IF(J375=I373,F373,IF(J375=I374,F374,IF(J375=I375,F375)))</f>
        <v>39.39</v>
      </c>
      <c r="L375" s="201">
        <f t="shared" si="28"/>
        <v>39.39</v>
      </c>
      <c r="M375" s="201">
        <f t="shared" si="30"/>
        <v>39.39</v>
      </c>
      <c r="N375" s="318"/>
      <c r="O375" s="298"/>
      <c r="P375" s="298"/>
      <c r="Q375" s="298"/>
      <c r="R375" s="298"/>
      <c r="S375" s="298"/>
      <c r="T375" s="298"/>
      <c r="U375" s="298"/>
      <c r="V375" s="298"/>
      <c r="W375" s="300"/>
      <c r="X375" s="300"/>
      <c r="Y375" s="301"/>
      <c r="Z375" s="300"/>
      <c r="AA375" s="301"/>
      <c r="AB375" s="292"/>
      <c r="AC375" s="114"/>
      <c r="AD375" s="114"/>
      <c r="AE375" s="115"/>
      <c r="AF375" s="115"/>
      <c r="AG375" s="115"/>
      <c r="AH375" s="115"/>
      <c r="AI375" s="115"/>
      <c r="AJ375" s="115"/>
    </row>
    <row r="376" spans="1:36" s="120" customFormat="1" ht="25.5" customHeight="1">
      <c r="A376" s="319">
        <v>110</v>
      </c>
      <c r="B376" s="516" t="s">
        <v>359</v>
      </c>
      <c r="C376" s="310" t="s">
        <v>471</v>
      </c>
      <c r="D376" s="310">
        <v>150</v>
      </c>
      <c r="E376" s="167" t="s">
        <v>831</v>
      </c>
      <c r="F376" s="204">
        <v>5.64</v>
      </c>
      <c r="G376" s="208">
        <f>ROUNDUP(AVERAGE(F376:F378),2)</f>
        <v>5.64</v>
      </c>
      <c r="H376" s="116">
        <f t="shared" si="31"/>
        <v>0</v>
      </c>
      <c r="I376" s="136">
        <f t="shared" si="29"/>
        <v>0</v>
      </c>
      <c r="J376" s="136">
        <f>SMALL(I376:I378,1)</f>
        <v>0</v>
      </c>
      <c r="K376" s="206">
        <f>IF(J376=I376,F376,IF(J376=I377,F377,IF(J376=I378,F378)))</f>
        <v>5.64</v>
      </c>
      <c r="L376" s="206">
        <f t="shared" si="28"/>
        <v>5.64</v>
      </c>
      <c r="M376" s="206">
        <f t="shared" si="30"/>
        <v>5.64</v>
      </c>
      <c r="N376" s="312">
        <f>COUNTIF(L376:L378,"FORA")</f>
        <v>0</v>
      </c>
      <c r="O376" s="293">
        <f>IF(N376=0,AVERAGE(K376:K378),"")</f>
        <v>5.64</v>
      </c>
      <c r="P376" s="293" t="str">
        <f>IF(N376=1,AVERAGE(M376:M377),"")</f>
        <v/>
      </c>
      <c r="Q376" s="293" t="str">
        <f>IF(N376=2,(SUM(M376,K377))/2,"")</f>
        <v/>
      </c>
      <c r="R376" s="293" t="str">
        <f>IF(N376=3,AVERAGE(K376:K377),"")</f>
        <v/>
      </c>
      <c r="S376" s="293">
        <f>IF(N376=0,MEDIAN(M376:M378),"")</f>
        <v>5.64</v>
      </c>
      <c r="T376" s="293" t="str">
        <f>IF(N376=1,MEDIAN(M376:M377),"")</f>
        <v/>
      </c>
      <c r="U376" s="293" t="str">
        <f>IF(N376=2,MEDIAN((SUM(M376,K377))/2),"")</f>
        <v/>
      </c>
      <c r="V376" s="293" t="str">
        <f>IF(N376=3,MEDIAN(K376:K377),"")</f>
        <v/>
      </c>
      <c r="W376" s="295">
        <f>SUM(O376:R378)</f>
        <v>5.64</v>
      </c>
      <c r="X376" s="295">
        <f>SUM(S376:V378)</f>
        <v>5.64</v>
      </c>
      <c r="Y376" s="303">
        <f>STDEV(F376:F378)</f>
        <v>0</v>
      </c>
      <c r="Z376" s="295">
        <f>Y376/W376</f>
        <v>0</v>
      </c>
      <c r="AA376" s="303"/>
      <c r="AB376" s="291"/>
      <c r="AC376" s="114"/>
      <c r="AD376" s="114"/>
      <c r="AE376" s="118"/>
      <c r="AF376" s="114"/>
      <c r="AG376" s="118"/>
      <c r="AH376" s="119"/>
    </row>
    <row r="377" spans="1:36" s="120" customFormat="1" ht="25.5" customHeight="1">
      <c r="A377" s="319"/>
      <c r="B377" s="517"/>
      <c r="C377" s="310"/>
      <c r="D377" s="310"/>
      <c r="E377" s="167" t="s">
        <v>831</v>
      </c>
      <c r="F377" s="204">
        <v>5.64</v>
      </c>
      <c r="G377" s="204">
        <f>ROUNDUP(AVERAGE(F376:F378),2)</f>
        <v>5.64</v>
      </c>
      <c r="H377" s="116">
        <f t="shared" si="31"/>
        <v>0</v>
      </c>
      <c r="I377" s="136">
        <f t="shared" si="29"/>
        <v>0</v>
      </c>
      <c r="J377" s="136">
        <f>SMALL(I376:I378,2)</f>
        <v>0</v>
      </c>
      <c r="K377" s="206">
        <f>IF(J377=I376,F376,IF(J377=I377,F377,IF(J377=I378,F378)))</f>
        <v>5.64</v>
      </c>
      <c r="L377" s="206">
        <f t="shared" si="28"/>
        <v>5.64</v>
      </c>
      <c r="M377" s="206">
        <f t="shared" si="30"/>
        <v>5.64</v>
      </c>
      <c r="N377" s="312"/>
      <c r="O377" s="293"/>
      <c r="P377" s="293"/>
      <c r="Q377" s="293"/>
      <c r="R377" s="293"/>
      <c r="S377" s="293"/>
      <c r="T377" s="293"/>
      <c r="U377" s="293"/>
      <c r="V377" s="293"/>
      <c r="W377" s="296"/>
      <c r="X377" s="296"/>
      <c r="Y377" s="303"/>
      <c r="Z377" s="296"/>
      <c r="AA377" s="303"/>
      <c r="AB377" s="292"/>
      <c r="AC377" s="114"/>
      <c r="AD377" s="114"/>
      <c r="AE377" s="118"/>
      <c r="AF377" s="114"/>
      <c r="AG377" s="118"/>
      <c r="AH377" s="119"/>
    </row>
    <row r="378" spans="1:36" s="120" customFormat="1" ht="25.5" customHeight="1" thickBot="1">
      <c r="A378" s="319"/>
      <c r="B378" s="517"/>
      <c r="C378" s="310"/>
      <c r="D378" s="310"/>
      <c r="E378" s="167" t="s">
        <v>831</v>
      </c>
      <c r="F378" s="204">
        <v>5.64</v>
      </c>
      <c r="G378" s="204">
        <f>ROUNDUP(AVERAGE(F376:F378),2)</f>
        <v>5.64</v>
      </c>
      <c r="H378" s="116">
        <f t="shared" si="31"/>
        <v>0</v>
      </c>
      <c r="I378" s="136">
        <f t="shared" si="29"/>
        <v>0</v>
      </c>
      <c r="J378" s="136">
        <f>SMALL(I376:I378,3)</f>
        <v>0</v>
      </c>
      <c r="K378" s="206">
        <f>IF(J378=I376,F376,IF(J378=I377,F377,IF(J378=I378,F378)))</f>
        <v>5.64</v>
      </c>
      <c r="L378" s="206">
        <f t="shared" si="28"/>
        <v>5.64</v>
      </c>
      <c r="M378" s="206">
        <f t="shared" si="30"/>
        <v>5.64</v>
      </c>
      <c r="N378" s="312"/>
      <c r="O378" s="293"/>
      <c r="P378" s="293"/>
      <c r="Q378" s="293"/>
      <c r="R378" s="293"/>
      <c r="S378" s="293"/>
      <c r="T378" s="293"/>
      <c r="U378" s="293"/>
      <c r="V378" s="293"/>
      <c r="W378" s="296"/>
      <c r="X378" s="296"/>
      <c r="Y378" s="303"/>
      <c r="Z378" s="296"/>
      <c r="AA378" s="303"/>
      <c r="AB378" s="292"/>
      <c r="AC378" s="114"/>
      <c r="AD378" s="114"/>
      <c r="AE378" s="118"/>
      <c r="AF378" s="114"/>
      <c r="AG378" s="118"/>
      <c r="AH378" s="119"/>
    </row>
    <row r="379" spans="1:36" s="112" customFormat="1" ht="25.5" customHeight="1">
      <c r="A379" s="314">
        <v>111</v>
      </c>
      <c r="B379" s="498" t="s">
        <v>360</v>
      </c>
      <c r="C379" s="316" t="s">
        <v>471</v>
      </c>
      <c r="D379" s="317">
        <v>150</v>
      </c>
      <c r="E379" s="168" t="s">
        <v>832</v>
      </c>
      <c r="F379" s="132">
        <v>5.68</v>
      </c>
      <c r="G379" s="203">
        <f>ROUNDUP(AVERAGE(F379:F381),2)</f>
        <v>5.68</v>
      </c>
      <c r="H379" s="134">
        <f t="shared" si="31"/>
        <v>0</v>
      </c>
      <c r="I379" s="199">
        <f t="shared" si="29"/>
        <v>0</v>
      </c>
      <c r="J379" s="135">
        <f>SMALL(I379:I381,1)</f>
        <v>0</v>
      </c>
      <c r="K379" s="201">
        <f>IF(J379=I379,F379,IF(J379=I380,F380,IF(J379=I381,F381)))</f>
        <v>5.68</v>
      </c>
      <c r="L379" s="201">
        <f t="shared" si="28"/>
        <v>5.68</v>
      </c>
      <c r="M379" s="201">
        <f t="shared" si="30"/>
        <v>5.68</v>
      </c>
      <c r="N379" s="318">
        <f>COUNTIF(L379:L381,"FORA")</f>
        <v>0</v>
      </c>
      <c r="O379" s="298">
        <f>IF(N379=0,AVERAGE(K379:K381),"")</f>
        <v>5.68</v>
      </c>
      <c r="P379" s="298" t="str">
        <f>IF(N379=1,AVERAGE(M379:M380),"")</f>
        <v/>
      </c>
      <c r="Q379" s="298" t="str">
        <f>IF(N379=2,(SUM(M379,K380))/2,"")</f>
        <v/>
      </c>
      <c r="R379" s="298" t="str">
        <f>IF(N379=3,AVERAGE(K379:K380),"")</f>
        <v/>
      </c>
      <c r="S379" s="298">
        <f>IF(N379=0,MEDIAN(M379:M381),"")</f>
        <v>5.68</v>
      </c>
      <c r="T379" s="298" t="str">
        <f>IF(N379=1,MEDIAN(M379:M380),"")</f>
        <v/>
      </c>
      <c r="U379" s="298" t="str">
        <f>IF(N379=2,MEDIAN((SUM(M379,K380))/2),"")</f>
        <v/>
      </c>
      <c r="V379" s="298" t="str">
        <f>IF(N379=3,MEDIAN(K379:K380),"")</f>
        <v/>
      </c>
      <c r="W379" s="299">
        <f>SUM(O379:R381)</f>
        <v>5.68</v>
      </c>
      <c r="X379" s="299">
        <f>SUM(S379:V381)</f>
        <v>5.68</v>
      </c>
      <c r="Y379" s="301">
        <f>STDEV(F379:F381)</f>
        <v>0</v>
      </c>
      <c r="Z379" s="299">
        <f>Y379/W379</f>
        <v>0</v>
      </c>
      <c r="AA379" s="301"/>
      <c r="AB379" s="291"/>
      <c r="AC379" s="114"/>
      <c r="AD379" s="114"/>
      <c r="AE379" s="115"/>
      <c r="AF379" s="115"/>
      <c r="AG379" s="115"/>
      <c r="AH379" s="115"/>
      <c r="AI379" s="115"/>
      <c r="AJ379" s="115"/>
    </row>
    <row r="380" spans="1:36" s="112" customFormat="1" ht="25.5" customHeight="1">
      <c r="A380" s="314"/>
      <c r="B380" s="498"/>
      <c r="C380" s="316"/>
      <c r="D380" s="317"/>
      <c r="E380" s="168" t="s">
        <v>832</v>
      </c>
      <c r="F380" s="132">
        <v>5.68</v>
      </c>
      <c r="G380" s="199">
        <f>ROUNDUP(AVERAGE(F379:F381),2)</f>
        <v>5.68</v>
      </c>
      <c r="H380" s="134">
        <f t="shared" si="31"/>
        <v>0</v>
      </c>
      <c r="I380" s="135">
        <f t="shared" si="29"/>
        <v>0</v>
      </c>
      <c r="J380" s="135">
        <f>SMALL(I379:I381,2)</f>
        <v>0</v>
      </c>
      <c r="K380" s="201">
        <f>IF(J380=I379,F379,IF(J380=I380,F380,IF(J380=I381,F381)))</f>
        <v>5.68</v>
      </c>
      <c r="L380" s="201">
        <f t="shared" si="28"/>
        <v>5.68</v>
      </c>
      <c r="M380" s="201">
        <f t="shared" si="30"/>
        <v>5.68</v>
      </c>
      <c r="N380" s="318"/>
      <c r="O380" s="298"/>
      <c r="P380" s="298"/>
      <c r="Q380" s="298"/>
      <c r="R380" s="298"/>
      <c r="S380" s="298"/>
      <c r="T380" s="298"/>
      <c r="U380" s="298"/>
      <c r="V380" s="298"/>
      <c r="W380" s="300"/>
      <c r="X380" s="300"/>
      <c r="Y380" s="301"/>
      <c r="Z380" s="300"/>
      <c r="AA380" s="301"/>
      <c r="AB380" s="292"/>
      <c r="AC380" s="114"/>
      <c r="AD380" s="114"/>
      <c r="AE380" s="115"/>
      <c r="AF380" s="115"/>
      <c r="AG380" s="115"/>
      <c r="AH380" s="115"/>
      <c r="AI380" s="115"/>
      <c r="AJ380" s="115"/>
    </row>
    <row r="381" spans="1:36" s="112" customFormat="1" ht="25.5" customHeight="1" thickBot="1">
      <c r="A381" s="314"/>
      <c r="B381" s="498"/>
      <c r="C381" s="316"/>
      <c r="D381" s="317"/>
      <c r="E381" s="168" t="s">
        <v>832</v>
      </c>
      <c r="F381" s="132">
        <v>5.68</v>
      </c>
      <c r="G381" s="199">
        <f>ROUNDUP(AVERAGE(F379:F381),2)</f>
        <v>5.68</v>
      </c>
      <c r="H381" s="134">
        <f t="shared" si="31"/>
        <v>0</v>
      </c>
      <c r="I381" s="135">
        <f t="shared" si="29"/>
        <v>0</v>
      </c>
      <c r="J381" s="135">
        <f>SMALL(I379:I381,3)</f>
        <v>0</v>
      </c>
      <c r="K381" s="201">
        <f>IF(J381=I379,F379,IF(J381=I380,F380,IF(J381=I381,F381)))</f>
        <v>5.68</v>
      </c>
      <c r="L381" s="201">
        <f t="shared" si="28"/>
        <v>5.68</v>
      </c>
      <c r="M381" s="201">
        <f t="shared" si="30"/>
        <v>5.68</v>
      </c>
      <c r="N381" s="318"/>
      <c r="O381" s="298"/>
      <c r="P381" s="298"/>
      <c r="Q381" s="298"/>
      <c r="R381" s="298"/>
      <c r="S381" s="298"/>
      <c r="T381" s="298"/>
      <c r="U381" s="298"/>
      <c r="V381" s="298"/>
      <c r="W381" s="300"/>
      <c r="X381" s="300"/>
      <c r="Y381" s="301"/>
      <c r="Z381" s="300"/>
      <c r="AA381" s="301"/>
      <c r="AB381" s="292"/>
      <c r="AC381" s="114"/>
      <c r="AD381" s="114"/>
      <c r="AE381" s="115"/>
      <c r="AF381" s="115"/>
      <c r="AG381" s="115"/>
      <c r="AH381" s="115"/>
      <c r="AI381" s="115"/>
      <c r="AJ381" s="115"/>
    </row>
    <row r="382" spans="1:36" s="120" customFormat="1" ht="25.5" customHeight="1">
      <c r="A382" s="319">
        <v>112</v>
      </c>
      <c r="B382" s="516" t="s">
        <v>361</v>
      </c>
      <c r="C382" s="310" t="s">
        <v>471</v>
      </c>
      <c r="D382" s="310">
        <v>9</v>
      </c>
      <c r="E382" s="167" t="s">
        <v>833</v>
      </c>
      <c r="F382" s="204">
        <v>34.119999999999997</v>
      </c>
      <c r="G382" s="208">
        <f>ROUNDUP(AVERAGE(F382:F384),2)</f>
        <v>34.119999999999997</v>
      </c>
      <c r="H382" s="116">
        <f t="shared" si="31"/>
        <v>0</v>
      </c>
      <c r="I382" s="136">
        <f t="shared" si="29"/>
        <v>0</v>
      </c>
      <c r="J382" s="136">
        <f>SMALL(I382:I384,1)</f>
        <v>0</v>
      </c>
      <c r="K382" s="206">
        <f>IF(J382=I382,F382,IF(J382=I383,F383,IF(J382=I384,F384)))</f>
        <v>34.119999999999997</v>
      </c>
      <c r="L382" s="206">
        <f t="shared" si="28"/>
        <v>34.119999999999997</v>
      </c>
      <c r="M382" s="206">
        <f t="shared" si="30"/>
        <v>34.119999999999997</v>
      </c>
      <c r="N382" s="312">
        <f>COUNTIF(L382:L384,"FORA")</f>
        <v>0</v>
      </c>
      <c r="O382" s="293">
        <f>IF(N382=0,AVERAGE(K382:K384),"")</f>
        <v>34.119999999999997</v>
      </c>
      <c r="P382" s="293" t="str">
        <f>IF(N382=1,AVERAGE(M382:M383),"")</f>
        <v/>
      </c>
      <c r="Q382" s="293" t="str">
        <f>IF(N382=2,(SUM(M382,K383))/2,"")</f>
        <v/>
      </c>
      <c r="R382" s="293" t="str">
        <f>IF(N382=3,AVERAGE(K382:K383),"")</f>
        <v/>
      </c>
      <c r="S382" s="293">
        <f>IF(N382=0,MEDIAN(M382:M384),"")</f>
        <v>34.119999999999997</v>
      </c>
      <c r="T382" s="293" t="str">
        <f>IF(N382=1,MEDIAN(M382:M383),"")</f>
        <v/>
      </c>
      <c r="U382" s="293" t="str">
        <f>IF(N382=2,MEDIAN((SUM(M382,K383))/2),"")</f>
        <v/>
      </c>
      <c r="V382" s="293" t="str">
        <f>IF(N382=3,MEDIAN(K382:K383),"")</f>
        <v/>
      </c>
      <c r="W382" s="295">
        <f>SUM(O382:R384)</f>
        <v>34.119999999999997</v>
      </c>
      <c r="X382" s="295">
        <f>SUM(S382:V384)</f>
        <v>34.119999999999997</v>
      </c>
      <c r="Y382" s="303">
        <f>STDEV(F382:F384)</f>
        <v>0</v>
      </c>
      <c r="Z382" s="295">
        <f>Y382/W382</f>
        <v>0</v>
      </c>
      <c r="AA382" s="303"/>
      <c r="AB382" s="291"/>
      <c r="AC382" s="114"/>
      <c r="AD382" s="114"/>
      <c r="AE382" s="118"/>
      <c r="AF382" s="114"/>
      <c r="AG382" s="118"/>
      <c r="AH382" s="119"/>
    </row>
    <row r="383" spans="1:36" s="120" customFormat="1" ht="25.5" customHeight="1">
      <c r="A383" s="319"/>
      <c r="B383" s="517"/>
      <c r="C383" s="310"/>
      <c r="D383" s="310"/>
      <c r="E383" s="167" t="s">
        <v>833</v>
      </c>
      <c r="F383" s="204">
        <v>34.119999999999997</v>
      </c>
      <c r="G383" s="204">
        <f>ROUNDUP(AVERAGE(F382:F384),2)</f>
        <v>34.119999999999997</v>
      </c>
      <c r="H383" s="116">
        <f t="shared" si="31"/>
        <v>0</v>
      </c>
      <c r="I383" s="136">
        <f t="shared" si="29"/>
        <v>0</v>
      </c>
      <c r="J383" s="136">
        <f>SMALL(I382:I384,2)</f>
        <v>0</v>
      </c>
      <c r="K383" s="206">
        <f>IF(J383=I382,F382,IF(J383=I383,F383,IF(J383=I384,F384)))</f>
        <v>34.119999999999997</v>
      </c>
      <c r="L383" s="206">
        <f t="shared" si="28"/>
        <v>34.119999999999997</v>
      </c>
      <c r="M383" s="206">
        <f t="shared" si="30"/>
        <v>34.119999999999997</v>
      </c>
      <c r="N383" s="312"/>
      <c r="O383" s="293"/>
      <c r="P383" s="293"/>
      <c r="Q383" s="293"/>
      <c r="R383" s="293"/>
      <c r="S383" s="293"/>
      <c r="T383" s="293"/>
      <c r="U383" s="293"/>
      <c r="V383" s="293"/>
      <c r="W383" s="296"/>
      <c r="X383" s="296"/>
      <c r="Y383" s="303"/>
      <c r="Z383" s="296"/>
      <c r="AA383" s="303"/>
      <c r="AB383" s="292"/>
      <c r="AC383" s="114"/>
      <c r="AD383" s="114"/>
      <c r="AE383" s="118"/>
      <c r="AF383" s="114"/>
      <c r="AG383" s="118"/>
      <c r="AH383" s="119"/>
    </row>
    <row r="384" spans="1:36" s="120" customFormat="1" ht="25.5" customHeight="1" thickBot="1">
      <c r="A384" s="319"/>
      <c r="B384" s="517"/>
      <c r="C384" s="310"/>
      <c r="D384" s="310"/>
      <c r="E384" s="167" t="s">
        <v>833</v>
      </c>
      <c r="F384" s="204">
        <v>34.119999999999997</v>
      </c>
      <c r="G384" s="204">
        <f>ROUNDUP(AVERAGE(F382:F384),2)</f>
        <v>34.119999999999997</v>
      </c>
      <c r="H384" s="116">
        <f t="shared" si="31"/>
        <v>0</v>
      </c>
      <c r="I384" s="136">
        <f t="shared" si="29"/>
        <v>0</v>
      </c>
      <c r="J384" s="136">
        <f>SMALL(I382:I384,3)</f>
        <v>0</v>
      </c>
      <c r="K384" s="206">
        <f>IF(J384=I382,F382,IF(J384=I383,F383,IF(J384=I384,F384)))</f>
        <v>34.119999999999997</v>
      </c>
      <c r="L384" s="206">
        <f t="shared" si="28"/>
        <v>34.119999999999997</v>
      </c>
      <c r="M384" s="206">
        <f t="shared" si="30"/>
        <v>34.119999999999997</v>
      </c>
      <c r="N384" s="312"/>
      <c r="O384" s="293"/>
      <c r="P384" s="293"/>
      <c r="Q384" s="293"/>
      <c r="R384" s="293"/>
      <c r="S384" s="293"/>
      <c r="T384" s="293"/>
      <c r="U384" s="293"/>
      <c r="V384" s="293"/>
      <c r="W384" s="296"/>
      <c r="X384" s="296"/>
      <c r="Y384" s="303"/>
      <c r="Z384" s="296"/>
      <c r="AA384" s="303"/>
      <c r="AB384" s="292"/>
      <c r="AC384" s="114"/>
      <c r="AD384" s="114"/>
      <c r="AE384" s="118"/>
      <c r="AF384" s="114"/>
      <c r="AG384" s="118"/>
      <c r="AH384" s="119"/>
    </row>
    <row r="385" spans="1:36" s="112" customFormat="1" ht="25.5" customHeight="1">
      <c r="A385" s="314">
        <v>113</v>
      </c>
      <c r="B385" s="498" t="s">
        <v>362</v>
      </c>
      <c r="C385" s="316" t="s">
        <v>2</v>
      </c>
      <c r="D385" s="317">
        <v>6</v>
      </c>
      <c r="E385" s="168" t="s">
        <v>834</v>
      </c>
      <c r="F385" s="132">
        <v>157.86000000000001</v>
      </c>
      <c r="G385" s="203">
        <f>ROUNDUP(AVERAGE(F385:F387),2)</f>
        <v>157.86000000000001</v>
      </c>
      <c r="H385" s="134">
        <f t="shared" si="31"/>
        <v>0</v>
      </c>
      <c r="I385" s="199">
        <f t="shared" si="29"/>
        <v>0</v>
      </c>
      <c r="J385" s="135">
        <f>SMALL(I385:I387,1)</f>
        <v>0</v>
      </c>
      <c r="K385" s="201">
        <f>IF(J385=I385,F385,IF(J385=I386,F386,IF(J385=I387,F387)))</f>
        <v>157.86000000000001</v>
      </c>
      <c r="L385" s="201">
        <f t="shared" si="28"/>
        <v>157.86000000000001</v>
      </c>
      <c r="M385" s="201">
        <f t="shared" si="30"/>
        <v>157.86000000000001</v>
      </c>
      <c r="N385" s="318">
        <f>COUNTIF(L385:L387,"FORA")</f>
        <v>0</v>
      </c>
      <c r="O385" s="298">
        <f>IF(N385=0,AVERAGE(K385:K387),"")</f>
        <v>157.86000000000001</v>
      </c>
      <c r="P385" s="298" t="str">
        <f>IF(N385=1,AVERAGE(M385:M386),"")</f>
        <v/>
      </c>
      <c r="Q385" s="298" t="str">
        <f>IF(N385=2,(SUM(M385,K386))/2,"")</f>
        <v/>
      </c>
      <c r="R385" s="298" t="str">
        <f>IF(N385=3,AVERAGE(K385:K386),"")</f>
        <v/>
      </c>
      <c r="S385" s="298">
        <f>IF(N385=0,MEDIAN(M385:M387),"")</f>
        <v>157.86000000000001</v>
      </c>
      <c r="T385" s="298" t="str">
        <f>IF(N385=1,MEDIAN(M385:M386),"")</f>
        <v/>
      </c>
      <c r="U385" s="298" t="str">
        <f>IF(N385=2,MEDIAN((SUM(M385,K386))/2),"")</f>
        <v/>
      </c>
      <c r="V385" s="298" t="str">
        <f>IF(N385=3,MEDIAN(K385:K386),"")</f>
        <v/>
      </c>
      <c r="W385" s="299">
        <f>SUM(O385:R387)</f>
        <v>157.86000000000001</v>
      </c>
      <c r="X385" s="299">
        <f>SUM(S385:V387)</f>
        <v>157.86000000000001</v>
      </c>
      <c r="Y385" s="301">
        <f>STDEV(F385:F387)</f>
        <v>0</v>
      </c>
      <c r="Z385" s="299">
        <f>Y385/W385</f>
        <v>0</v>
      </c>
      <c r="AA385" s="301"/>
      <c r="AB385" s="291"/>
      <c r="AC385" s="114"/>
      <c r="AD385" s="114"/>
      <c r="AE385" s="115"/>
      <c r="AF385" s="115"/>
      <c r="AG385" s="115"/>
      <c r="AH385" s="115"/>
      <c r="AI385" s="115"/>
      <c r="AJ385" s="115"/>
    </row>
    <row r="386" spans="1:36" s="112" customFormat="1" ht="25.5" customHeight="1">
      <c r="A386" s="314"/>
      <c r="B386" s="498"/>
      <c r="C386" s="316"/>
      <c r="D386" s="317"/>
      <c r="E386" s="168" t="s">
        <v>834</v>
      </c>
      <c r="F386" s="132">
        <v>157.86000000000001</v>
      </c>
      <c r="G386" s="199">
        <f>ROUNDUP(AVERAGE(F385:F387),2)</f>
        <v>157.86000000000001</v>
      </c>
      <c r="H386" s="134">
        <f t="shared" si="31"/>
        <v>0</v>
      </c>
      <c r="I386" s="135">
        <f t="shared" si="29"/>
        <v>0</v>
      </c>
      <c r="J386" s="135">
        <f>SMALL(I385:I387,2)</f>
        <v>0</v>
      </c>
      <c r="K386" s="201">
        <f>IF(J386=I385,F385,IF(J386=I386,F386,IF(J386=I387,F387)))</f>
        <v>157.86000000000001</v>
      </c>
      <c r="L386" s="201">
        <f t="shared" si="28"/>
        <v>157.86000000000001</v>
      </c>
      <c r="M386" s="201">
        <f t="shared" si="30"/>
        <v>157.86000000000001</v>
      </c>
      <c r="N386" s="318"/>
      <c r="O386" s="298"/>
      <c r="P386" s="298"/>
      <c r="Q386" s="298"/>
      <c r="R386" s="298"/>
      <c r="S386" s="298"/>
      <c r="T386" s="298"/>
      <c r="U386" s="298"/>
      <c r="V386" s="298"/>
      <c r="W386" s="300"/>
      <c r="X386" s="300"/>
      <c r="Y386" s="301"/>
      <c r="Z386" s="300"/>
      <c r="AA386" s="301"/>
      <c r="AB386" s="292"/>
      <c r="AC386" s="114"/>
      <c r="AD386" s="114"/>
      <c r="AE386" s="115"/>
      <c r="AF386" s="115"/>
      <c r="AG386" s="115"/>
      <c r="AH386" s="115"/>
      <c r="AI386" s="115"/>
      <c r="AJ386" s="115"/>
    </row>
    <row r="387" spans="1:36" s="112" customFormat="1" ht="25.5" customHeight="1" thickBot="1">
      <c r="A387" s="314"/>
      <c r="B387" s="498"/>
      <c r="C387" s="316"/>
      <c r="D387" s="317"/>
      <c r="E387" s="168" t="s">
        <v>834</v>
      </c>
      <c r="F387" s="132">
        <v>157.86000000000001</v>
      </c>
      <c r="G387" s="199">
        <f>ROUNDUP(AVERAGE(F385:F387),2)</f>
        <v>157.86000000000001</v>
      </c>
      <c r="H387" s="134">
        <f t="shared" si="31"/>
        <v>0</v>
      </c>
      <c r="I387" s="135">
        <f t="shared" si="29"/>
        <v>0</v>
      </c>
      <c r="J387" s="135">
        <f>SMALL(I385:I387,3)</f>
        <v>0</v>
      </c>
      <c r="K387" s="201">
        <f>IF(J387=I385,F385,IF(J387=I386,F386,IF(J387=I387,F387)))</f>
        <v>157.86000000000001</v>
      </c>
      <c r="L387" s="201">
        <f t="shared" si="28"/>
        <v>157.86000000000001</v>
      </c>
      <c r="M387" s="201">
        <f t="shared" si="30"/>
        <v>157.86000000000001</v>
      </c>
      <c r="N387" s="318"/>
      <c r="O387" s="298"/>
      <c r="P387" s="298"/>
      <c r="Q387" s="298"/>
      <c r="R387" s="298"/>
      <c r="S387" s="298"/>
      <c r="T387" s="298"/>
      <c r="U387" s="298"/>
      <c r="V387" s="298"/>
      <c r="W387" s="300"/>
      <c r="X387" s="300"/>
      <c r="Y387" s="301"/>
      <c r="Z387" s="300"/>
      <c r="AA387" s="301"/>
      <c r="AB387" s="292"/>
      <c r="AC387" s="114"/>
      <c r="AD387" s="114"/>
      <c r="AE387" s="115"/>
      <c r="AF387" s="115"/>
      <c r="AG387" s="115"/>
      <c r="AH387" s="115"/>
      <c r="AI387" s="115"/>
      <c r="AJ387" s="115"/>
    </row>
    <row r="388" spans="1:36" s="120" customFormat="1" ht="25.5" customHeight="1">
      <c r="A388" s="321">
        <v>114</v>
      </c>
      <c r="B388" s="516" t="s">
        <v>363</v>
      </c>
      <c r="C388" s="310" t="s">
        <v>2</v>
      </c>
      <c r="D388" s="310">
        <v>6</v>
      </c>
      <c r="E388" s="167" t="s">
        <v>835</v>
      </c>
      <c r="F388" s="204">
        <v>122.09</v>
      </c>
      <c r="G388" s="208">
        <f>ROUNDUP(AVERAGE(F388:F390),2)</f>
        <v>122.09</v>
      </c>
      <c r="H388" s="116">
        <f t="shared" si="31"/>
        <v>0</v>
      </c>
      <c r="I388" s="136">
        <f t="shared" si="29"/>
        <v>0</v>
      </c>
      <c r="J388" s="136">
        <f>SMALL(I388:I390,1)</f>
        <v>0</v>
      </c>
      <c r="K388" s="206">
        <f>IF(J388=I388,F388,IF(J388=I389,F389,IF(J388=I390,F390)))</f>
        <v>122.09</v>
      </c>
      <c r="L388" s="206">
        <f t="shared" si="28"/>
        <v>122.09</v>
      </c>
      <c r="M388" s="206">
        <f t="shared" si="30"/>
        <v>122.09</v>
      </c>
      <c r="N388" s="312">
        <f>COUNTIF(L388:L390,"FORA")</f>
        <v>0</v>
      </c>
      <c r="O388" s="293">
        <f>IF(N388=0,AVERAGE(K388:K390),"")</f>
        <v>122.08999999999999</v>
      </c>
      <c r="P388" s="293" t="str">
        <f>IF(N388=1,AVERAGE(M388:M389),"")</f>
        <v/>
      </c>
      <c r="Q388" s="293" t="str">
        <f>IF(N388=2,(SUM(M388,K389))/2,"")</f>
        <v/>
      </c>
      <c r="R388" s="293" t="str">
        <f>IF(N388=3,AVERAGE(K388:K389),"")</f>
        <v/>
      </c>
      <c r="S388" s="293">
        <f>IF(N388=0,MEDIAN(M388:M390),"")</f>
        <v>122.09</v>
      </c>
      <c r="T388" s="293" t="str">
        <f>IF(N388=1,MEDIAN(M388:M389),"")</f>
        <v/>
      </c>
      <c r="U388" s="293" t="str">
        <f>IF(N388=2,MEDIAN((SUM(M388,K389))/2),"")</f>
        <v/>
      </c>
      <c r="V388" s="293" t="str">
        <f>IF(N388=3,MEDIAN(K388:K389),"")</f>
        <v/>
      </c>
      <c r="W388" s="295">
        <f>SUM(O388:R390)</f>
        <v>122.08999999999999</v>
      </c>
      <c r="X388" s="295">
        <f>SUM(S388:V390)</f>
        <v>122.09</v>
      </c>
      <c r="Y388" s="303">
        <f>STDEV(F388:F390)</f>
        <v>1.7404671430534633E-14</v>
      </c>
      <c r="Z388" s="295">
        <f>Y388/W388</f>
        <v>1.4255607691485489E-16</v>
      </c>
      <c r="AA388" s="303"/>
      <c r="AB388" s="291"/>
      <c r="AC388" s="114"/>
      <c r="AD388" s="114"/>
      <c r="AE388" s="118"/>
      <c r="AF388" s="114"/>
      <c r="AG388" s="118"/>
      <c r="AH388" s="119"/>
    </row>
    <row r="389" spans="1:36" s="120" customFormat="1" ht="25.5" customHeight="1">
      <c r="A389" s="321"/>
      <c r="B389" s="517"/>
      <c r="C389" s="310"/>
      <c r="D389" s="310"/>
      <c r="E389" s="167" t="s">
        <v>835</v>
      </c>
      <c r="F389" s="204">
        <v>122.09</v>
      </c>
      <c r="G389" s="204">
        <f>ROUNDUP(AVERAGE(F388:F390),2)</f>
        <v>122.09</v>
      </c>
      <c r="H389" s="116">
        <f t="shared" si="31"/>
        <v>0</v>
      </c>
      <c r="I389" s="136">
        <f t="shared" si="29"/>
        <v>0</v>
      </c>
      <c r="J389" s="136">
        <f>SMALL(I388:I390,2)</f>
        <v>0</v>
      </c>
      <c r="K389" s="206">
        <f>IF(J389=I388,F388,IF(J389=I389,F389,IF(J389=I390,F390)))</f>
        <v>122.09</v>
      </c>
      <c r="L389" s="206">
        <f t="shared" si="28"/>
        <v>122.09</v>
      </c>
      <c r="M389" s="206">
        <f t="shared" si="30"/>
        <v>122.09</v>
      </c>
      <c r="N389" s="312"/>
      <c r="O389" s="293"/>
      <c r="P389" s="293"/>
      <c r="Q389" s="293"/>
      <c r="R389" s="293"/>
      <c r="S389" s="293"/>
      <c r="T389" s="293"/>
      <c r="U389" s="293"/>
      <c r="V389" s="293"/>
      <c r="W389" s="296"/>
      <c r="X389" s="296"/>
      <c r="Y389" s="303"/>
      <c r="Z389" s="296"/>
      <c r="AA389" s="303"/>
      <c r="AB389" s="292"/>
      <c r="AC389" s="114"/>
      <c r="AD389" s="114"/>
      <c r="AE389" s="118"/>
      <c r="AF389" s="114"/>
      <c r="AG389" s="118"/>
      <c r="AH389" s="119"/>
    </row>
    <row r="390" spans="1:36" s="120" customFormat="1" ht="25.5" customHeight="1" thickBot="1">
      <c r="A390" s="321"/>
      <c r="B390" s="517"/>
      <c r="C390" s="310"/>
      <c r="D390" s="310"/>
      <c r="E390" s="167" t="s">
        <v>835</v>
      </c>
      <c r="F390" s="204">
        <v>122.09</v>
      </c>
      <c r="G390" s="204">
        <f>ROUNDUP(AVERAGE(F388:F390),2)</f>
        <v>122.09</v>
      </c>
      <c r="H390" s="116">
        <f t="shared" si="31"/>
        <v>0</v>
      </c>
      <c r="I390" s="136">
        <f t="shared" si="29"/>
        <v>0</v>
      </c>
      <c r="J390" s="136">
        <f>SMALL(I388:I390,3)</f>
        <v>0</v>
      </c>
      <c r="K390" s="206">
        <f>IF(J390=I388,F388,IF(J390=I389,F389,IF(J390=I390,F390)))</f>
        <v>122.09</v>
      </c>
      <c r="L390" s="206">
        <f t="shared" si="28"/>
        <v>122.09</v>
      </c>
      <c r="M390" s="206">
        <f t="shared" si="30"/>
        <v>122.09</v>
      </c>
      <c r="N390" s="312"/>
      <c r="O390" s="293"/>
      <c r="P390" s="293"/>
      <c r="Q390" s="293"/>
      <c r="R390" s="293"/>
      <c r="S390" s="293"/>
      <c r="T390" s="293"/>
      <c r="U390" s="293"/>
      <c r="V390" s="293"/>
      <c r="W390" s="296"/>
      <c r="X390" s="296"/>
      <c r="Y390" s="303"/>
      <c r="Z390" s="296"/>
      <c r="AA390" s="303"/>
      <c r="AB390" s="292"/>
      <c r="AC390" s="114"/>
      <c r="AD390" s="114"/>
      <c r="AE390" s="118"/>
      <c r="AF390" s="114"/>
      <c r="AG390" s="118"/>
      <c r="AH390" s="119"/>
    </row>
    <row r="391" spans="1:36" s="112" customFormat="1" ht="25.5" customHeight="1">
      <c r="A391" s="314">
        <v>115</v>
      </c>
      <c r="B391" s="498" t="s">
        <v>364</v>
      </c>
      <c r="C391" s="316" t="s">
        <v>2</v>
      </c>
      <c r="D391" s="317">
        <v>6</v>
      </c>
      <c r="E391" s="168" t="s">
        <v>836</v>
      </c>
      <c r="F391" s="132">
        <v>103.92</v>
      </c>
      <c r="G391" s="203">
        <f>ROUNDUP(AVERAGE(F391:F393),2)</f>
        <v>103.92</v>
      </c>
      <c r="H391" s="134">
        <f t="shared" si="31"/>
        <v>0</v>
      </c>
      <c r="I391" s="199">
        <f t="shared" si="29"/>
        <v>0</v>
      </c>
      <c r="J391" s="135">
        <f>SMALL(I391:I393,1)</f>
        <v>0</v>
      </c>
      <c r="K391" s="201">
        <f>IF(J391=I391,F391,IF(J391=I392,F392,IF(J391=I393,F393)))</f>
        <v>103.92</v>
      </c>
      <c r="L391" s="201">
        <f t="shared" si="28"/>
        <v>103.92</v>
      </c>
      <c r="M391" s="201">
        <f t="shared" si="30"/>
        <v>103.92</v>
      </c>
      <c r="N391" s="318">
        <f>COUNTIF(L391:L393,"FORA")</f>
        <v>0</v>
      </c>
      <c r="O391" s="298">
        <f>IF(N391=0,AVERAGE(K391:K393),"")</f>
        <v>103.92</v>
      </c>
      <c r="P391" s="298" t="str">
        <f>IF(N391=1,AVERAGE(M391:M392),"")</f>
        <v/>
      </c>
      <c r="Q391" s="298" t="str">
        <f>IF(N391=2,(SUM(M391,K392))/2,"")</f>
        <v/>
      </c>
      <c r="R391" s="298" t="str">
        <f>IF(N391=3,AVERAGE(K391:K392),"")</f>
        <v/>
      </c>
      <c r="S391" s="298">
        <f>IF(N391=0,MEDIAN(M391:M393),"")</f>
        <v>103.92</v>
      </c>
      <c r="T391" s="298" t="str">
        <f>IF(N391=1,MEDIAN(M391:M392),"")</f>
        <v/>
      </c>
      <c r="U391" s="298" t="str">
        <f>IF(N391=2,MEDIAN((SUM(M391,K392))/2),"")</f>
        <v/>
      </c>
      <c r="V391" s="298" t="str">
        <f>IF(N391=3,MEDIAN(K391:K392),"")</f>
        <v/>
      </c>
      <c r="W391" s="299">
        <f>SUM(O391:R393)</f>
        <v>103.92</v>
      </c>
      <c r="X391" s="299">
        <f>SUM(S391:V393)</f>
        <v>103.92</v>
      </c>
      <c r="Y391" s="301">
        <f>STDEV(F391:F393)</f>
        <v>0</v>
      </c>
      <c r="Z391" s="299">
        <f>Y391/W391</f>
        <v>0</v>
      </c>
      <c r="AA391" s="301"/>
      <c r="AB391" s="291"/>
      <c r="AC391" s="114"/>
      <c r="AD391" s="114"/>
      <c r="AE391" s="115"/>
      <c r="AF391" s="115"/>
      <c r="AG391" s="115"/>
      <c r="AH391" s="115"/>
      <c r="AI391" s="115"/>
      <c r="AJ391" s="115"/>
    </row>
    <row r="392" spans="1:36" s="112" customFormat="1" ht="25.5" customHeight="1">
      <c r="A392" s="314"/>
      <c r="B392" s="498"/>
      <c r="C392" s="316"/>
      <c r="D392" s="317"/>
      <c r="E392" s="168" t="s">
        <v>836</v>
      </c>
      <c r="F392" s="132">
        <v>103.92</v>
      </c>
      <c r="G392" s="199">
        <f>ROUNDUP(AVERAGE(F391:F393),2)</f>
        <v>103.92</v>
      </c>
      <c r="H392" s="134">
        <f t="shared" si="31"/>
        <v>0</v>
      </c>
      <c r="I392" s="135">
        <f t="shared" si="29"/>
        <v>0</v>
      </c>
      <c r="J392" s="135">
        <f>SMALL(I391:I393,2)</f>
        <v>0</v>
      </c>
      <c r="K392" s="201">
        <f>IF(J392=I391,F391,IF(J392=I392,F392,IF(J392=I393,F393)))</f>
        <v>103.92</v>
      </c>
      <c r="L392" s="201">
        <f t="shared" si="28"/>
        <v>103.92</v>
      </c>
      <c r="M392" s="201">
        <f t="shared" si="30"/>
        <v>103.92</v>
      </c>
      <c r="N392" s="318"/>
      <c r="O392" s="298"/>
      <c r="P392" s="298"/>
      <c r="Q392" s="298"/>
      <c r="R392" s="298"/>
      <c r="S392" s="298"/>
      <c r="T392" s="298"/>
      <c r="U392" s="298"/>
      <c r="V392" s="298"/>
      <c r="W392" s="300"/>
      <c r="X392" s="300"/>
      <c r="Y392" s="301"/>
      <c r="Z392" s="300"/>
      <c r="AA392" s="301"/>
      <c r="AB392" s="292"/>
      <c r="AC392" s="114"/>
      <c r="AD392" s="114"/>
      <c r="AE392" s="115"/>
      <c r="AF392" s="115"/>
      <c r="AG392" s="115"/>
      <c r="AH392" s="115"/>
      <c r="AI392" s="115"/>
      <c r="AJ392" s="115"/>
    </row>
    <row r="393" spans="1:36" s="112" customFormat="1" ht="25.5" customHeight="1" thickBot="1">
      <c r="A393" s="314"/>
      <c r="B393" s="498"/>
      <c r="C393" s="316"/>
      <c r="D393" s="317"/>
      <c r="E393" s="168" t="s">
        <v>836</v>
      </c>
      <c r="F393" s="132">
        <v>103.92</v>
      </c>
      <c r="G393" s="199">
        <f>ROUNDUP(AVERAGE(F391:F393),2)</f>
        <v>103.92</v>
      </c>
      <c r="H393" s="134">
        <f t="shared" si="31"/>
        <v>0</v>
      </c>
      <c r="I393" s="135">
        <f t="shared" si="29"/>
        <v>0</v>
      </c>
      <c r="J393" s="135">
        <f>SMALL(I391:I393,3)</f>
        <v>0</v>
      </c>
      <c r="K393" s="201">
        <f>IF(J393=I391,F391,IF(J393=I392,F392,IF(J393=I393,F393)))</f>
        <v>103.92</v>
      </c>
      <c r="L393" s="201">
        <f t="shared" si="28"/>
        <v>103.92</v>
      </c>
      <c r="M393" s="201">
        <f t="shared" si="30"/>
        <v>103.92</v>
      </c>
      <c r="N393" s="318"/>
      <c r="O393" s="298"/>
      <c r="P393" s="298"/>
      <c r="Q393" s="298"/>
      <c r="R393" s="298"/>
      <c r="S393" s="298"/>
      <c r="T393" s="298"/>
      <c r="U393" s="298"/>
      <c r="V393" s="298"/>
      <c r="W393" s="300"/>
      <c r="X393" s="300"/>
      <c r="Y393" s="301"/>
      <c r="Z393" s="300"/>
      <c r="AA393" s="301"/>
      <c r="AB393" s="292"/>
      <c r="AC393" s="114"/>
      <c r="AD393" s="114"/>
      <c r="AE393" s="115"/>
      <c r="AF393" s="115"/>
      <c r="AG393" s="115"/>
      <c r="AH393" s="115"/>
      <c r="AI393" s="115"/>
      <c r="AJ393" s="115"/>
    </row>
    <row r="394" spans="1:36" s="120" customFormat="1" ht="25.5" customHeight="1">
      <c r="A394" s="319">
        <v>116</v>
      </c>
      <c r="B394" s="516" t="s">
        <v>365</v>
      </c>
      <c r="C394" s="310" t="s">
        <v>2</v>
      </c>
      <c r="D394" s="310">
        <v>6</v>
      </c>
      <c r="E394" s="167" t="s">
        <v>837</v>
      </c>
      <c r="F394" s="204">
        <v>993.82</v>
      </c>
      <c r="G394" s="208">
        <f>ROUNDUP(AVERAGE(F394:F396),2)</f>
        <v>993.82</v>
      </c>
      <c r="H394" s="116">
        <f t="shared" si="31"/>
        <v>0</v>
      </c>
      <c r="I394" s="136">
        <f t="shared" si="29"/>
        <v>0</v>
      </c>
      <c r="J394" s="136">
        <f>SMALL(I394:I396,1)</f>
        <v>0</v>
      </c>
      <c r="K394" s="206">
        <f>IF(J394=I394,F394,IF(J394=I395,F395,IF(J394=I396,F396)))</f>
        <v>993.82</v>
      </c>
      <c r="L394" s="206">
        <f t="shared" si="28"/>
        <v>993.82</v>
      </c>
      <c r="M394" s="206">
        <f t="shared" si="30"/>
        <v>993.82</v>
      </c>
      <c r="N394" s="312">
        <f>COUNTIF(L394:L396,"FORA")</f>
        <v>0</v>
      </c>
      <c r="O394" s="293">
        <f>IF(N394=0,AVERAGE(K394:K396),"")</f>
        <v>993.82</v>
      </c>
      <c r="P394" s="293" t="str">
        <f>IF(N394=1,AVERAGE(M394:M395),"")</f>
        <v/>
      </c>
      <c r="Q394" s="293" t="str">
        <f>IF(N394=2,(SUM(M394,K395))/2,"")</f>
        <v/>
      </c>
      <c r="R394" s="293" t="str">
        <f>IF(N394=3,AVERAGE(K394:K395),"")</f>
        <v/>
      </c>
      <c r="S394" s="293">
        <f>IF(N394=0,MEDIAN(M394:M396),"")</f>
        <v>993.82</v>
      </c>
      <c r="T394" s="293" t="str">
        <f>IF(N394=1,MEDIAN(M394:M395),"")</f>
        <v/>
      </c>
      <c r="U394" s="293" t="str">
        <f>IF(N394=2,MEDIAN((SUM(M394,K395))/2),"")</f>
        <v/>
      </c>
      <c r="V394" s="293" t="str">
        <f>IF(N394=3,MEDIAN(K394:K395),"")</f>
        <v/>
      </c>
      <c r="W394" s="295">
        <f>SUM(O394:R396)</f>
        <v>993.82</v>
      </c>
      <c r="X394" s="295">
        <f>SUM(S394:V396)</f>
        <v>993.82</v>
      </c>
      <c r="Y394" s="303">
        <f>STDEV(F394:F396)</f>
        <v>0</v>
      </c>
      <c r="Z394" s="295">
        <f>Y394/W394</f>
        <v>0</v>
      </c>
      <c r="AA394" s="303"/>
      <c r="AB394" s="291"/>
      <c r="AC394" s="114"/>
      <c r="AD394" s="114"/>
      <c r="AE394" s="118"/>
      <c r="AF394" s="114"/>
      <c r="AG394" s="118"/>
      <c r="AH394" s="119"/>
    </row>
    <row r="395" spans="1:36" s="120" customFormat="1" ht="25.5" customHeight="1">
      <c r="A395" s="319"/>
      <c r="B395" s="517"/>
      <c r="C395" s="310"/>
      <c r="D395" s="310"/>
      <c r="E395" s="167" t="s">
        <v>837</v>
      </c>
      <c r="F395" s="204">
        <v>993.82</v>
      </c>
      <c r="G395" s="204">
        <f>ROUNDUP(AVERAGE(F394:F396),2)</f>
        <v>993.82</v>
      </c>
      <c r="H395" s="116">
        <f t="shared" si="31"/>
        <v>0</v>
      </c>
      <c r="I395" s="136">
        <f t="shared" si="29"/>
        <v>0</v>
      </c>
      <c r="J395" s="136">
        <f>SMALL(I394:I396,2)</f>
        <v>0</v>
      </c>
      <c r="K395" s="206">
        <f>IF(J395=I394,F394,IF(J395=I395,F395,IF(J395=I396,F396)))</f>
        <v>993.82</v>
      </c>
      <c r="L395" s="206">
        <f t="shared" si="28"/>
        <v>993.82</v>
      </c>
      <c r="M395" s="206">
        <f t="shared" si="30"/>
        <v>993.82</v>
      </c>
      <c r="N395" s="312"/>
      <c r="O395" s="293"/>
      <c r="P395" s="293"/>
      <c r="Q395" s="293"/>
      <c r="R395" s="293"/>
      <c r="S395" s="293"/>
      <c r="T395" s="293"/>
      <c r="U395" s="293"/>
      <c r="V395" s="293"/>
      <c r="W395" s="296"/>
      <c r="X395" s="296"/>
      <c r="Y395" s="303"/>
      <c r="Z395" s="296"/>
      <c r="AA395" s="303"/>
      <c r="AB395" s="292"/>
      <c r="AC395" s="114"/>
      <c r="AD395" s="114"/>
      <c r="AE395" s="118"/>
      <c r="AF395" s="114"/>
      <c r="AG395" s="118"/>
      <c r="AH395" s="119"/>
    </row>
    <row r="396" spans="1:36" s="120" customFormat="1" ht="25.5" customHeight="1" thickBot="1">
      <c r="A396" s="319"/>
      <c r="B396" s="517"/>
      <c r="C396" s="310"/>
      <c r="D396" s="310"/>
      <c r="E396" s="167" t="s">
        <v>837</v>
      </c>
      <c r="F396" s="204">
        <v>993.82</v>
      </c>
      <c r="G396" s="204">
        <f>ROUNDUP(AVERAGE(F394:F396),2)</f>
        <v>993.82</v>
      </c>
      <c r="H396" s="116">
        <f t="shared" si="31"/>
        <v>0</v>
      </c>
      <c r="I396" s="136">
        <f t="shared" si="29"/>
        <v>0</v>
      </c>
      <c r="J396" s="136">
        <f>SMALL(I394:I396,3)</f>
        <v>0</v>
      </c>
      <c r="K396" s="206">
        <f>IF(J396=I394,F394,IF(J396=I395,F395,IF(J396=I396,F396)))</f>
        <v>993.82</v>
      </c>
      <c r="L396" s="206">
        <f t="shared" si="28"/>
        <v>993.82</v>
      </c>
      <c r="M396" s="206">
        <f t="shared" si="30"/>
        <v>993.82</v>
      </c>
      <c r="N396" s="312"/>
      <c r="O396" s="293"/>
      <c r="P396" s="293"/>
      <c r="Q396" s="293"/>
      <c r="R396" s="293"/>
      <c r="S396" s="293"/>
      <c r="T396" s="293"/>
      <c r="U396" s="293"/>
      <c r="V396" s="293"/>
      <c r="W396" s="296"/>
      <c r="X396" s="296"/>
      <c r="Y396" s="303"/>
      <c r="Z396" s="296"/>
      <c r="AA396" s="303"/>
      <c r="AB396" s="292"/>
      <c r="AC396" s="114"/>
      <c r="AD396" s="114"/>
      <c r="AE396" s="118"/>
      <c r="AF396" s="114"/>
      <c r="AG396" s="118"/>
      <c r="AH396" s="119"/>
    </row>
    <row r="397" spans="1:36" s="112" customFormat="1" ht="25.5" customHeight="1">
      <c r="A397" s="314">
        <v>117</v>
      </c>
      <c r="B397" s="498" t="s">
        <v>366</v>
      </c>
      <c r="C397" s="316" t="s">
        <v>2</v>
      </c>
      <c r="D397" s="317">
        <v>900</v>
      </c>
      <c r="E397" s="168" t="s">
        <v>838</v>
      </c>
      <c r="F397" s="132">
        <v>0.19</v>
      </c>
      <c r="G397" s="203">
        <f>ROUNDUP(AVERAGE(F397:F399),2)</f>
        <v>0.19</v>
      </c>
      <c r="H397" s="134">
        <f t="shared" si="31"/>
        <v>0</v>
      </c>
      <c r="I397" s="199">
        <f t="shared" si="29"/>
        <v>0</v>
      </c>
      <c r="J397" s="135">
        <f>SMALL(I397:I399,1)</f>
        <v>0</v>
      </c>
      <c r="K397" s="201">
        <f>IF(J397=I397,F397,IF(J397=I398,F398,IF(J397=I399,F399)))</f>
        <v>0.19</v>
      </c>
      <c r="L397" s="201">
        <f t="shared" si="28"/>
        <v>0.19</v>
      </c>
      <c r="M397" s="201">
        <f t="shared" si="30"/>
        <v>0.19</v>
      </c>
      <c r="N397" s="318">
        <f>COUNTIF(L397:L399,"FORA")</f>
        <v>0</v>
      </c>
      <c r="O397" s="298">
        <f>IF(N397=0,AVERAGE(K397:K399),"")</f>
        <v>0.19000000000000003</v>
      </c>
      <c r="P397" s="298" t="str">
        <f>IF(N397=1,AVERAGE(M397:M398),"")</f>
        <v/>
      </c>
      <c r="Q397" s="298" t="str">
        <f>IF(N397=2,(SUM(M397,K398))/2,"")</f>
        <v/>
      </c>
      <c r="R397" s="298" t="str">
        <f>IF(N397=3,AVERAGE(K397:K398),"")</f>
        <v/>
      </c>
      <c r="S397" s="298">
        <f>IF(N397=0,MEDIAN(M397:M399),"")</f>
        <v>0.19</v>
      </c>
      <c r="T397" s="298" t="str">
        <f>IF(N397=1,MEDIAN(M397:M398),"")</f>
        <v/>
      </c>
      <c r="U397" s="298" t="str">
        <f>IF(N397=2,MEDIAN((SUM(M397,K398))/2),"")</f>
        <v/>
      </c>
      <c r="V397" s="298" t="str">
        <f>IF(N397=3,MEDIAN(K397:K398),"")</f>
        <v/>
      </c>
      <c r="W397" s="299">
        <f>SUM(O397:R399)</f>
        <v>0.19000000000000003</v>
      </c>
      <c r="X397" s="299">
        <f>SUM(S397:V399)</f>
        <v>0.19</v>
      </c>
      <c r="Y397" s="301">
        <f>STDEV(F397:F399)</f>
        <v>3.3993498887762956E-17</v>
      </c>
      <c r="Z397" s="299">
        <f>Y397/W397</f>
        <v>1.7891315204085764E-16</v>
      </c>
      <c r="AA397" s="301"/>
      <c r="AB397" s="291"/>
      <c r="AC397" s="114"/>
      <c r="AD397" s="114"/>
      <c r="AE397" s="115"/>
      <c r="AF397" s="115"/>
      <c r="AG397" s="115"/>
      <c r="AH397" s="115"/>
      <c r="AI397" s="115"/>
      <c r="AJ397" s="115"/>
    </row>
    <row r="398" spans="1:36" s="112" customFormat="1" ht="25.5" customHeight="1">
      <c r="A398" s="314"/>
      <c r="B398" s="498"/>
      <c r="C398" s="316"/>
      <c r="D398" s="317"/>
      <c r="E398" s="168" t="s">
        <v>838</v>
      </c>
      <c r="F398" s="132">
        <v>0.19</v>
      </c>
      <c r="G398" s="199">
        <f>ROUNDUP(AVERAGE(F397:F399),2)</f>
        <v>0.19</v>
      </c>
      <c r="H398" s="134">
        <f t="shared" si="31"/>
        <v>0</v>
      </c>
      <c r="I398" s="135">
        <f t="shared" si="29"/>
        <v>0</v>
      </c>
      <c r="J398" s="135">
        <f>SMALL(I397:I399,2)</f>
        <v>0</v>
      </c>
      <c r="K398" s="201">
        <f>IF(J398=I397,F397,IF(J398=I398,F398,IF(J398=I399,F399)))</f>
        <v>0.19</v>
      </c>
      <c r="L398" s="201">
        <f t="shared" si="28"/>
        <v>0.19</v>
      </c>
      <c r="M398" s="201">
        <f t="shared" si="30"/>
        <v>0.19</v>
      </c>
      <c r="N398" s="318"/>
      <c r="O398" s="298"/>
      <c r="P398" s="298"/>
      <c r="Q398" s="298"/>
      <c r="R398" s="298"/>
      <c r="S398" s="298"/>
      <c r="T398" s="298"/>
      <c r="U398" s="298"/>
      <c r="V398" s="298"/>
      <c r="W398" s="300"/>
      <c r="X398" s="300"/>
      <c r="Y398" s="301"/>
      <c r="Z398" s="300"/>
      <c r="AA398" s="301"/>
      <c r="AB398" s="292"/>
      <c r="AC398" s="114"/>
      <c r="AD398" s="114"/>
      <c r="AE398" s="115"/>
      <c r="AF398" s="115"/>
      <c r="AG398" s="115"/>
      <c r="AH398" s="115"/>
      <c r="AI398" s="115"/>
      <c r="AJ398" s="115"/>
    </row>
    <row r="399" spans="1:36" s="112" customFormat="1" ht="25.5" customHeight="1" thickBot="1">
      <c r="A399" s="314"/>
      <c r="B399" s="498"/>
      <c r="C399" s="316"/>
      <c r="D399" s="317"/>
      <c r="E399" s="168" t="s">
        <v>838</v>
      </c>
      <c r="F399" s="132">
        <v>0.19</v>
      </c>
      <c r="G399" s="199">
        <f>ROUNDUP(AVERAGE(F397:F399),2)</f>
        <v>0.19</v>
      </c>
      <c r="H399" s="134">
        <f t="shared" si="31"/>
        <v>0</v>
      </c>
      <c r="I399" s="135">
        <f t="shared" si="29"/>
        <v>0</v>
      </c>
      <c r="J399" s="135">
        <f>SMALL(I397:I399,3)</f>
        <v>0</v>
      </c>
      <c r="K399" s="201">
        <f>IF(J399=I397,F397,IF(J399=I398,F398,IF(J399=I399,F399)))</f>
        <v>0.19</v>
      </c>
      <c r="L399" s="201">
        <f t="shared" si="28"/>
        <v>0.19</v>
      </c>
      <c r="M399" s="201">
        <f t="shared" si="30"/>
        <v>0.19</v>
      </c>
      <c r="N399" s="318"/>
      <c r="O399" s="298"/>
      <c r="P399" s="298"/>
      <c r="Q399" s="298"/>
      <c r="R399" s="298"/>
      <c r="S399" s="298"/>
      <c r="T399" s="298"/>
      <c r="U399" s="298"/>
      <c r="V399" s="298"/>
      <c r="W399" s="300"/>
      <c r="X399" s="300"/>
      <c r="Y399" s="301"/>
      <c r="Z399" s="300"/>
      <c r="AA399" s="301"/>
      <c r="AB399" s="292"/>
      <c r="AC399" s="114"/>
      <c r="AD399" s="114"/>
      <c r="AE399" s="115"/>
      <c r="AF399" s="115"/>
      <c r="AG399" s="115"/>
      <c r="AH399" s="115"/>
      <c r="AI399" s="115"/>
      <c r="AJ399" s="115"/>
    </row>
    <row r="400" spans="1:36" s="120" customFormat="1" ht="25.5" customHeight="1">
      <c r="A400" s="319">
        <v>118</v>
      </c>
      <c r="B400" s="516" t="s">
        <v>367</v>
      </c>
      <c r="C400" s="310" t="s">
        <v>2</v>
      </c>
      <c r="D400" s="310">
        <v>300</v>
      </c>
      <c r="E400" s="167" t="s">
        <v>839</v>
      </c>
      <c r="F400" s="204">
        <v>3.28</v>
      </c>
      <c r="G400" s="208">
        <f>ROUNDUP(AVERAGE(F400:F402),2)</f>
        <v>3.28</v>
      </c>
      <c r="H400" s="116">
        <f t="shared" si="31"/>
        <v>0</v>
      </c>
      <c r="I400" s="136">
        <f t="shared" si="29"/>
        <v>0</v>
      </c>
      <c r="J400" s="136">
        <f>SMALL(I400:I402,1)</f>
        <v>0</v>
      </c>
      <c r="K400" s="206">
        <f>IF(J400=I400,F400,IF(J400=I401,F401,IF(J400=I402,F402)))</f>
        <v>3.28</v>
      </c>
      <c r="L400" s="206">
        <f t="shared" si="28"/>
        <v>3.28</v>
      </c>
      <c r="M400" s="206">
        <f t="shared" si="30"/>
        <v>3.28</v>
      </c>
      <c r="N400" s="312">
        <f>COUNTIF(L400:L402,"FORA")</f>
        <v>0</v>
      </c>
      <c r="O400" s="293">
        <f>IF(N400=0,AVERAGE(K400:K402),"")</f>
        <v>3.28</v>
      </c>
      <c r="P400" s="293" t="str">
        <f>IF(N400=1,AVERAGE(M400:M401),"")</f>
        <v/>
      </c>
      <c r="Q400" s="293" t="str">
        <f>IF(N400=2,(SUM(M400,K401))/2,"")</f>
        <v/>
      </c>
      <c r="R400" s="293" t="str">
        <f>IF(N400=3,AVERAGE(K400:K401),"")</f>
        <v/>
      </c>
      <c r="S400" s="293">
        <f>IF(N400=0,MEDIAN(M400:M402),"")</f>
        <v>3.28</v>
      </c>
      <c r="T400" s="293" t="str">
        <f>IF(N400=1,MEDIAN(M400:M401),"")</f>
        <v/>
      </c>
      <c r="U400" s="293" t="str">
        <f>IF(N400=2,MEDIAN((SUM(M400,K401))/2),"")</f>
        <v/>
      </c>
      <c r="V400" s="293" t="str">
        <f>IF(N400=3,MEDIAN(K400:K401),"")</f>
        <v/>
      </c>
      <c r="W400" s="295">
        <f>SUM(O400:R402)</f>
        <v>3.28</v>
      </c>
      <c r="X400" s="295">
        <f>SUM(S400:V402)</f>
        <v>3.28</v>
      </c>
      <c r="Y400" s="303">
        <f>STDEV(F400:F402)</f>
        <v>0</v>
      </c>
      <c r="Z400" s="295">
        <f>Y400/W400</f>
        <v>0</v>
      </c>
      <c r="AA400" s="303"/>
      <c r="AB400" s="291"/>
      <c r="AC400" s="114"/>
      <c r="AD400" s="114"/>
      <c r="AE400" s="118"/>
      <c r="AF400" s="114"/>
      <c r="AG400" s="118"/>
      <c r="AH400" s="119"/>
    </row>
    <row r="401" spans="1:36" s="120" customFormat="1" ht="25.5" customHeight="1">
      <c r="A401" s="319"/>
      <c r="B401" s="517"/>
      <c r="C401" s="310"/>
      <c r="D401" s="310"/>
      <c r="E401" s="167" t="s">
        <v>839</v>
      </c>
      <c r="F401" s="204">
        <v>3.28</v>
      </c>
      <c r="G401" s="204">
        <f>ROUNDUP(AVERAGE(F400:F402),2)</f>
        <v>3.28</v>
      </c>
      <c r="H401" s="116">
        <f t="shared" si="31"/>
        <v>0</v>
      </c>
      <c r="I401" s="136">
        <f t="shared" si="29"/>
        <v>0</v>
      </c>
      <c r="J401" s="136">
        <f>SMALL(I400:I402,2)</f>
        <v>0</v>
      </c>
      <c r="K401" s="206">
        <f>IF(J401=I400,F400,IF(J401=I401,F401,IF(J401=I402,F402)))</f>
        <v>3.28</v>
      </c>
      <c r="L401" s="206">
        <f t="shared" si="28"/>
        <v>3.28</v>
      </c>
      <c r="M401" s="206">
        <f t="shared" si="30"/>
        <v>3.28</v>
      </c>
      <c r="N401" s="312"/>
      <c r="O401" s="293"/>
      <c r="P401" s="293"/>
      <c r="Q401" s="293"/>
      <c r="R401" s="293"/>
      <c r="S401" s="293"/>
      <c r="T401" s="293"/>
      <c r="U401" s="293"/>
      <c r="V401" s="293"/>
      <c r="W401" s="296"/>
      <c r="X401" s="296"/>
      <c r="Y401" s="303"/>
      <c r="Z401" s="296"/>
      <c r="AA401" s="303"/>
      <c r="AB401" s="292"/>
      <c r="AC401" s="114"/>
      <c r="AD401" s="114"/>
      <c r="AE401" s="118"/>
      <c r="AF401" s="114"/>
      <c r="AG401" s="118"/>
      <c r="AH401" s="119"/>
    </row>
    <row r="402" spans="1:36" s="120" customFormat="1" ht="25.5" customHeight="1" thickBot="1">
      <c r="A402" s="319"/>
      <c r="B402" s="517"/>
      <c r="C402" s="310"/>
      <c r="D402" s="310"/>
      <c r="E402" s="167" t="s">
        <v>839</v>
      </c>
      <c r="F402" s="204">
        <v>3.28</v>
      </c>
      <c r="G402" s="204">
        <f>ROUNDUP(AVERAGE(F400:F402),2)</f>
        <v>3.28</v>
      </c>
      <c r="H402" s="116">
        <f t="shared" si="31"/>
        <v>0</v>
      </c>
      <c r="I402" s="136">
        <f t="shared" si="29"/>
        <v>0</v>
      </c>
      <c r="J402" s="136">
        <f>SMALL(I400:I402,3)</f>
        <v>0</v>
      </c>
      <c r="K402" s="206">
        <f>IF(J402=I400,F400,IF(J402=I401,F401,IF(J402=I402,F402)))</f>
        <v>3.28</v>
      </c>
      <c r="L402" s="206">
        <f t="shared" si="28"/>
        <v>3.28</v>
      </c>
      <c r="M402" s="206">
        <f t="shared" si="30"/>
        <v>3.28</v>
      </c>
      <c r="N402" s="312"/>
      <c r="O402" s="293"/>
      <c r="P402" s="293"/>
      <c r="Q402" s="293"/>
      <c r="R402" s="293"/>
      <c r="S402" s="293"/>
      <c r="T402" s="293"/>
      <c r="U402" s="293"/>
      <c r="V402" s="293"/>
      <c r="W402" s="296"/>
      <c r="X402" s="296"/>
      <c r="Y402" s="303"/>
      <c r="Z402" s="296"/>
      <c r="AA402" s="303"/>
      <c r="AB402" s="292"/>
      <c r="AC402" s="114"/>
      <c r="AD402" s="114"/>
      <c r="AE402" s="118"/>
      <c r="AF402" s="114"/>
      <c r="AG402" s="118"/>
      <c r="AH402" s="119"/>
    </row>
    <row r="403" spans="1:36" s="112" customFormat="1" ht="25.5" customHeight="1">
      <c r="A403" s="314">
        <v>119</v>
      </c>
      <c r="B403" s="498" t="s">
        <v>368</v>
      </c>
      <c r="C403" s="316" t="s">
        <v>2</v>
      </c>
      <c r="D403" s="317">
        <v>150</v>
      </c>
      <c r="E403" s="168" t="s">
        <v>840</v>
      </c>
      <c r="F403" s="132">
        <v>7.0000000000000007E-2</v>
      </c>
      <c r="G403" s="203">
        <f>ROUNDUP(AVERAGE(F403:F405),2)</f>
        <v>7.0000000000000007E-2</v>
      </c>
      <c r="H403" s="134">
        <f t="shared" si="31"/>
        <v>0</v>
      </c>
      <c r="I403" s="199">
        <f t="shared" si="29"/>
        <v>0</v>
      </c>
      <c r="J403" s="135">
        <f>SMALL(I403:I405,1)</f>
        <v>0</v>
      </c>
      <c r="K403" s="201">
        <f>IF(J403=I403,F403,IF(J403=I404,F404,IF(J403=I405,F405)))</f>
        <v>7.0000000000000007E-2</v>
      </c>
      <c r="L403" s="201">
        <f t="shared" si="28"/>
        <v>7.0000000000000007E-2</v>
      </c>
      <c r="M403" s="201">
        <f t="shared" si="30"/>
        <v>7.0000000000000007E-2</v>
      </c>
      <c r="N403" s="318">
        <f>COUNTIF(L403:L405,"FORA")</f>
        <v>0</v>
      </c>
      <c r="O403" s="298">
        <f>IF(N403=0,AVERAGE(K403:K405),"")</f>
        <v>7.0000000000000007E-2</v>
      </c>
      <c r="P403" s="298" t="str">
        <f>IF(N403=1,AVERAGE(M403:M404),"")</f>
        <v/>
      </c>
      <c r="Q403" s="298" t="str">
        <f>IF(N403=2,(SUM(M403,K404))/2,"")</f>
        <v/>
      </c>
      <c r="R403" s="298" t="str">
        <f>IF(N403=3,AVERAGE(K403:K404),"")</f>
        <v/>
      </c>
      <c r="S403" s="298">
        <f>IF(N403=0,MEDIAN(M403:M405),"")</f>
        <v>7.0000000000000007E-2</v>
      </c>
      <c r="T403" s="298" t="str">
        <f>IF(N403=1,MEDIAN(M403:M404),"")</f>
        <v/>
      </c>
      <c r="U403" s="298" t="str">
        <f>IF(N403=2,MEDIAN((SUM(M403,K404))/2),"")</f>
        <v/>
      </c>
      <c r="V403" s="298" t="str">
        <f>IF(N403=3,MEDIAN(K403:K404),"")</f>
        <v/>
      </c>
      <c r="W403" s="299">
        <f>SUM(O403:R405)</f>
        <v>7.0000000000000007E-2</v>
      </c>
      <c r="X403" s="299">
        <f>SUM(S403:V405)</f>
        <v>7.0000000000000007E-2</v>
      </c>
      <c r="Y403" s="301">
        <f>STDEV(F403:F405)</f>
        <v>0</v>
      </c>
      <c r="Z403" s="299">
        <f>Y403/W403</f>
        <v>0</v>
      </c>
      <c r="AA403" s="301"/>
      <c r="AB403" s="291"/>
      <c r="AC403" s="114"/>
      <c r="AD403" s="114"/>
      <c r="AE403" s="115"/>
      <c r="AF403" s="115"/>
      <c r="AG403" s="115"/>
      <c r="AH403" s="115"/>
      <c r="AI403" s="115"/>
      <c r="AJ403" s="115"/>
    </row>
    <row r="404" spans="1:36" s="112" customFormat="1" ht="25.5" customHeight="1">
      <c r="A404" s="314"/>
      <c r="B404" s="498"/>
      <c r="C404" s="316"/>
      <c r="D404" s="317"/>
      <c r="E404" s="168" t="s">
        <v>840</v>
      </c>
      <c r="F404" s="132">
        <v>7.0000000000000007E-2</v>
      </c>
      <c r="G404" s="199">
        <f>ROUNDUP(AVERAGE(F403:F405),2)</f>
        <v>7.0000000000000007E-2</v>
      </c>
      <c r="H404" s="134">
        <f t="shared" si="31"/>
        <v>0</v>
      </c>
      <c r="I404" s="135">
        <f t="shared" si="29"/>
        <v>0</v>
      </c>
      <c r="J404" s="135">
        <f>SMALL(I403:I405,2)</f>
        <v>0</v>
      </c>
      <c r="K404" s="201">
        <f>IF(J404=I403,F403,IF(J404=I404,F404,IF(J404=I405,F405)))</f>
        <v>7.0000000000000007E-2</v>
      </c>
      <c r="L404" s="201">
        <f t="shared" si="28"/>
        <v>7.0000000000000007E-2</v>
      </c>
      <c r="M404" s="201">
        <f t="shared" si="30"/>
        <v>7.0000000000000007E-2</v>
      </c>
      <c r="N404" s="318"/>
      <c r="O404" s="298"/>
      <c r="P404" s="298"/>
      <c r="Q404" s="298"/>
      <c r="R404" s="298"/>
      <c r="S404" s="298"/>
      <c r="T404" s="298"/>
      <c r="U404" s="298"/>
      <c r="V404" s="298"/>
      <c r="W404" s="300"/>
      <c r="X404" s="300"/>
      <c r="Y404" s="301"/>
      <c r="Z404" s="300"/>
      <c r="AA404" s="301"/>
      <c r="AB404" s="292"/>
      <c r="AC404" s="114"/>
      <c r="AD404" s="114"/>
      <c r="AE404" s="115"/>
      <c r="AF404" s="115"/>
      <c r="AG404" s="115"/>
      <c r="AH404" s="115"/>
      <c r="AI404" s="115"/>
      <c r="AJ404" s="115"/>
    </row>
    <row r="405" spans="1:36" s="112" customFormat="1" ht="25.5" customHeight="1" thickBot="1">
      <c r="A405" s="314"/>
      <c r="B405" s="498"/>
      <c r="C405" s="316"/>
      <c r="D405" s="317"/>
      <c r="E405" s="168" t="s">
        <v>840</v>
      </c>
      <c r="F405" s="132">
        <v>7.0000000000000007E-2</v>
      </c>
      <c r="G405" s="199">
        <f>ROUNDUP(AVERAGE(F403:F405),2)</f>
        <v>7.0000000000000007E-2</v>
      </c>
      <c r="H405" s="134">
        <f t="shared" si="31"/>
        <v>0</v>
      </c>
      <c r="I405" s="135">
        <f t="shared" si="29"/>
        <v>0</v>
      </c>
      <c r="J405" s="135">
        <f>SMALL(I403:I405,3)</f>
        <v>0</v>
      </c>
      <c r="K405" s="201">
        <f>IF(J405=I403,F403,IF(J405=I404,F404,IF(J405=I405,F405)))</f>
        <v>7.0000000000000007E-2</v>
      </c>
      <c r="L405" s="201">
        <f t="shared" si="28"/>
        <v>7.0000000000000007E-2</v>
      </c>
      <c r="M405" s="201">
        <f t="shared" si="30"/>
        <v>7.0000000000000007E-2</v>
      </c>
      <c r="N405" s="318"/>
      <c r="O405" s="298"/>
      <c r="P405" s="298"/>
      <c r="Q405" s="298"/>
      <c r="R405" s="298"/>
      <c r="S405" s="298"/>
      <c r="T405" s="298"/>
      <c r="U405" s="298"/>
      <c r="V405" s="298"/>
      <c r="W405" s="300"/>
      <c r="X405" s="300"/>
      <c r="Y405" s="301"/>
      <c r="Z405" s="300"/>
      <c r="AA405" s="301"/>
      <c r="AB405" s="292"/>
      <c r="AC405" s="114"/>
      <c r="AD405" s="114"/>
      <c r="AE405" s="115"/>
      <c r="AF405" s="115"/>
      <c r="AG405" s="115"/>
      <c r="AH405" s="115"/>
      <c r="AI405" s="115"/>
      <c r="AJ405" s="115"/>
    </row>
    <row r="406" spans="1:36" s="120" customFormat="1" ht="25.5" customHeight="1">
      <c r="A406" s="319">
        <v>120</v>
      </c>
      <c r="B406" s="516" t="s">
        <v>369</v>
      </c>
      <c r="C406" s="310" t="s">
        <v>2</v>
      </c>
      <c r="D406" s="310">
        <v>150</v>
      </c>
      <c r="E406" s="167" t="s">
        <v>841</v>
      </c>
      <c r="F406" s="204">
        <v>0.13</v>
      </c>
      <c r="G406" s="208">
        <f>ROUNDUP(AVERAGE(F406:F408),2)</f>
        <v>0.13</v>
      </c>
      <c r="H406" s="116">
        <f t="shared" si="31"/>
        <v>0</v>
      </c>
      <c r="I406" s="136">
        <f t="shared" si="29"/>
        <v>0</v>
      </c>
      <c r="J406" s="136">
        <f>SMALL(I406:I408,1)</f>
        <v>0</v>
      </c>
      <c r="K406" s="206">
        <f>IF(J406=I406,F406,IF(J406=I407,F407,IF(J406=I408,F408)))</f>
        <v>0.13</v>
      </c>
      <c r="L406" s="206">
        <f t="shared" si="28"/>
        <v>0.13</v>
      </c>
      <c r="M406" s="206">
        <f t="shared" si="30"/>
        <v>0.13</v>
      </c>
      <c r="N406" s="312">
        <f>COUNTIF(L406:L408,"FORA")</f>
        <v>0</v>
      </c>
      <c r="O406" s="293">
        <f>IF(N406=0,AVERAGE(K406:K408),"")</f>
        <v>0.13</v>
      </c>
      <c r="P406" s="293" t="str">
        <f>IF(N406=1,AVERAGE(M406:M407),"")</f>
        <v/>
      </c>
      <c r="Q406" s="293" t="str">
        <f>IF(N406=2,(SUM(M406,K407))/2,"")</f>
        <v/>
      </c>
      <c r="R406" s="293" t="str">
        <f>IF(N406=3,AVERAGE(K406:K407),"")</f>
        <v/>
      </c>
      <c r="S406" s="293">
        <f>IF(N406=0,MEDIAN(M406:M408),"")</f>
        <v>0.13</v>
      </c>
      <c r="T406" s="293" t="str">
        <f>IF(N406=1,MEDIAN(M406:M407),"")</f>
        <v/>
      </c>
      <c r="U406" s="293" t="str">
        <f>IF(N406=2,MEDIAN((SUM(M406,K407))/2),"")</f>
        <v/>
      </c>
      <c r="V406" s="293" t="str">
        <f>IF(N406=3,MEDIAN(K406:K407),"")</f>
        <v/>
      </c>
      <c r="W406" s="295">
        <f>SUM(O406:R408)</f>
        <v>0.13</v>
      </c>
      <c r="X406" s="295">
        <f>SUM(S406:V408)</f>
        <v>0.13</v>
      </c>
      <c r="Y406" s="303">
        <f>STDEV(F406:F408)</f>
        <v>0</v>
      </c>
      <c r="Z406" s="295">
        <f>Y406/W406</f>
        <v>0</v>
      </c>
      <c r="AA406" s="303"/>
      <c r="AB406" s="291"/>
      <c r="AC406" s="114"/>
      <c r="AD406" s="114"/>
      <c r="AE406" s="118"/>
      <c r="AF406" s="114"/>
      <c r="AG406" s="118"/>
      <c r="AH406" s="119"/>
    </row>
    <row r="407" spans="1:36" s="120" customFormat="1" ht="25.5" customHeight="1">
      <c r="A407" s="319"/>
      <c r="B407" s="517"/>
      <c r="C407" s="310"/>
      <c r="D407" s="310"/>
      <c r="E407" s="167" t="s">
        <v>841</v>
      </c>
      <c r="F407" s="204">
        <v>0.13</v>
      </c>
      <c r="G407" s="204">
        <f>ROUNDUP(AVERAGE(F406:F408),2)</f>
        <v>0.13</v>
      </c>
      <c r="H407" s="116">
        <f t="shared" si="31"/>
        <v>0</v>
      </c>
      <c r="I407" s="136">
        <f t="shared" si="29"/>
        <v>0</v>
      </c>
      <c r="J407" s="136">
        <f>SMALL(I406:I408,2)</f>
        <v>0</v>
      </c>
      <c r="K407" s="206">
        <f>IF(J407=I406,F406,IF(J407=I407,F407,IF(J407=I408,F408)))</f>
        <v>0.13</v>
      </c>
      <c r="L407" s="206">
        <f t="shared" si="28"/>
        <v>0.13</v>
      </c>
      <c r="M407" s="206">
        <f t="shared" si="30"/>
        <v>0.13</v>
      </c>
      <c r="N407" s="312"/>
      <c r="O407" s="293"/>
      <c r="P407" s="293"/>
      <c r="Q407" s="293"/>
      <c r="R407" s="293"/>
      <c r="S407" s="293"/>
      <c r="T407" s="293"/>
      <c r="U407" s="293"/>
      <c r="V407" s="293"/>
      <c r="W407" s="296"/>
      <c r="X407" s="296"/>
      <c r="Y407" s="303"/>
      <c r="Z407" s="296"/>
      <c r="AA407" s="303"/>
      <c r="AB407" s="292"/>
      <c r="AC407" s="114"/>
      <c r="AD407" s="114"/>
      <c r="AE407" s="118"/>
      <c r="AF407" s="114"/>
      <c r="AG407" s="118"/>
      <c r="AH407" s="119"/>
    </row>
    <row r="408" spans="1:36" s="120" customFormat="1" ht="25.5" customHeight="1" thickBot="1">
      <c r="A408" s="319"/>
      <c r="B408" s="517"/>
      <c r="C408" s="310"/>
      <c r="D408" s="310"/>
      <c r="E408" s="167" t="s">
        <v>841</v>
      </c>
      <c r="F408" s="204">
        <v>0.13</v>
      </c>
      <c r="G408" s="204">
        <f>ROUNDUP(AVERAGE(F406:F408),2)</f>
        <v>0.13</v>
      </c>
      <c r="H408" s="116">
        <f t="shared" si="31"/>
        <v>0</v>
      </c>
      <c r="I408" s="136">
        <f t="shared" si="29"/>
        <v>0</v>
      </c>
      <c r="J408" s="136">
        <f>SMALL(I406:I408,3)</f>
        <v>0</v>
      </c>
      <c r="K408" s="206">
        <f>IF(J408=I406,F406,IF(J408=I407,F407,IF(J408=I408,F408)))</f>
        <v>0.13</v>
      </c>
      <c r="L408" s="206">
        <f t="shared" si="28"/>
        <v>0.13</v>
      </c>
      <c r="M408" s="206">
        <f t="shared" si="30"/>
        <v>0.13</v>
      </c>
      <c r="N408" s="312"/>
      <c r="O408" s="293"/>
      <c r="P408" s="293"/>
      <c r="Q408" s="293"/>
      <c r="R408" s="293"/>
      <c r="S408" s="293"/>
      <c r="T408" s="293"/>
      <c r="U408" s="293"/>
      <c r="V408" s="293"/>
      <c r="W408" s="296"/>
      <c r="X408" s="296"/>
      <c r="Y408" s="303"/>
      <c r="Z408" s="296"/>
      <c r="AA408" s="303"/>
      <c r="AB408" s="292"/>
      <c r="AC408" s="114"/>
      <c r="AD408" s="114"/>
      <c r="AE408" s="118"/>
      <c r="AF408" s="114"/>
      <c r="AG408" s="118"/>
      <c r="AH408" s="119"/>
    </row>
    <row r="409" spans="1:36" s="112" customFormat="1" ht="25.5" customHeight="1">
      <c r="A409" s="314">
        <v>121</v>
      </c>
      <c r="B409" s="498" t="s">
        <v>370</v>
      </c>
      <c r="C409" s="316" t="s">
        <v>2</v>
      </c>
      <c r="D409" s="317">
        <v>150</v>
      </c>
      <c r="E409" s="168" t="s">
        <v>842</v>
      </c>
      <c r="F409" s="132">
        <v>0.17</v>
      </c>
      <c r="G409" s="203">
        <f>ROUNDUP(AVERAGE(F409:F411),2)</f>
        <v>0.17</v>
      </c>
      <c r="H409" s="134">
        <f t="shared" si="31"/>
        <v>0</v>
      </c>
      <c r="I409" s="199">
        <f t="shared" si="29"/>
        <v>0</v>
      </c>
      <c r="J409" s="135">
        <f>SMALL(I409:I411,1)</f>
        <v>0</v>
      </c>
      <c r="K409" s="201">
        <f>IF(J409=I409,F409,IF(J409=I410,F410,IF(J409=I411,F411)))</f>
        <v>0.17</v>
      </c>
      <c r="L409" s="201">
        <f t="shared" si="28"/>
        <v>0.17</v>
      </c>
      <c r="M409" s="201">
        <f t="shared" si="30"/>
        <v>0.17</v>
      </c>
      <c r="N409" s="318">
        <f>COUNTIF(L409:L411,"FORA")</f>
        <v>0</v>
      </c>
      <c r="O409" s="298">
        <f>IF(N409=0,AVERAGE(K409:K411),"")</f>
        <v>0.17</v>
      </c>
      <c r="P409" s="298" t="str">
        <f>IF(N409=1,AVERAGE(M409:M410),"")</f>
        <v/>
      </c>
      <c r="Q409" s="298" t="str">
        <f>IF(N409=2,(SUM(M409,K410))/2,"")</f>
        <v/>
      </c>
      <c r="R409" s="298" t="str">
        <f>IF(N409=3,AVERAGE(K409:K410),"")</f>
        <v/>
      </c>
      <c r="S409" s="298">
        <f>IF(N409=0,MEDIAN(M409:M411),"")</f>
        <v>0.17</v>
      </c>
      <c r="T409" s="298" t="str">
        <f>IF(N409=1,MEDIAN(M409:M410),"")</f>
        <v/>
      </c>
      <c r="U409" s="298" t="str">
        <f>IF(N409=2,MEDIAN((SUM(M409,K410))/2),"")</f>
        <v/>
      </c>
      <c r="V409" s="298" t="str">
        <f>IF(N409=3,MEDIAN(K409:K410),"")</f>
        <v/>
      </c>
      <c r="W409" s="299">
        <f>SUM(O409:R411)</f>
        <v>0.17</v>
      </c>
      <c r="X409" s="299">
        <f>SUM(S409:V411)</f>
        <v>0.17</v>
      </c>
      <c r="Y409" s="301">
        <f>STDEV(F409:F411)</f>
        <v>0</v>
      </c>
      <c r="Z409" s="299">
        <f>Y409/W409</f>
        <v>0</v>
      </c>
      <c r="AA409" s="301"/>
      <c r="AB409" s="291"/>
      <c r="AC409" s="114"/>
      <c r="AD409" s="114"/>
      <c r="AE409" s="115"/>
      <c r="AF409" s="115"/>
      <c r="AG409" s="115"/>
      <c r="AH409" s="115"/>
      <c r="AI409" s="115"/>
      <c r="AJ409" s="115"/>
    </row>
    <row r="410" spans="1:36" s="112" customFormat="1" ht="25.5" customHeight="1">
      <c r="A410" s="314"/>
      <c r="B410" s="498"/>
      <c r="C410" s="316"/>
      <c r="D410" s="317"/>
      <c r="E410" s="168" t="s">
        <v>842</v>
      </c>
      <c r="F410" s="132">
        <v>0.17</v>
      </c>
      <c r="G410" s="199">
        <f>ROUNDUP(AVERAGE(F409:F411),2)</f>
        <v>0.17</v>
      </c>
      <c r="H410" s="134">
        <f t="shared" si="31"/>
        <v>0</v>
      </c>
      <c r="I410" s="135">
        <f t="shared" si="29"/>
        <v>0</v>
      </c>
      <c r="J410" s="135">
        <f>SMALL(I409:I411,2)</f>
        <v>0</v>
      </c>
      <c r="K410" s="201">
        <f>IF(J410=I409,F409,IF(J410=I410,F410,IF(J410=I411,F411)))</f>
        <v>0.17</v>
      </c>
      <c r="L410" s="201">
        <f t="shared" si="28"/>
        <v>0.17</v>
      </c>
      <c r="M410" s="201">
        <f t="shared" si="30"/>
        <v>0.17</v>
      </c>
      <c r="N410" s="318"/>
      <c r="O410" s="298"/>
      <c r="P410" s="298"/>
      <c r="Q410" s="298"/>
      <c r="R410" s="298"/>
      <c r="S410" s="298"/>
      <c r="T410" s="298"/>
      <c r="U410" s="298"/>
      <c r="V410" s="298"/>
      <c r="W410" s="300"/>
      <c r="X410" s="300"/>
      <c r="Y410" s="301"/>
      <c r="Z410" s="300"/>
      <c r="AA410" s="301"/>
      <c r="AB410" s="292"/>
      <c r="AC410" s="114"/>
      <c r="AD410" s="114"/>
      <c r="AE410" s="115"/>
      <c r="AF410" s="115"/>
      <c r="AG410" s="115"/>
      <c r="AH410" s="115"/>
      <c r="AI410" s="115"/>
      <c r="AJ410" s="115"/>
    </row>
    <row r="411" spans="1:36" s="112" customFormat="1" ht="25.5" customHeight="1" thickBot="1">
      <c r="A411" s="314"/>
      <c r="B411" s="498"/>
      <c r="C411" s="316"/>
      <c r="D411" s="317"/>
      <c r="E411" s="168" t="s">
        <v>842</v>
      </c>
      <c r="F411" s="132">
        <v>0.17</v>
      </c>
      <c r="G411" s="199">
        <f>ROUNDUP(AVERAGE(F409:F411),2)</f>
        <v>0.17</v>
      </c>
      <c r="H411" s="134">
        <f t="shared" si="31"/>
        <v>0</v>
      </c>
      <c r="I411" s="135">
        <f t="shared" si="29"/>
        <v>0</v>
      </c>
      <c r="J411" s="135">
        <f>SMALL(I409:I411,3)</f>
        <v>0</v>
      </c>
      <c r="K411" s="201">
        <f>IF(J411=I409,F409,IF(J411=I410,F410,IF(J411=I411,F411)))</f>
        <v>0.17</v>
      </c>
      <c r="L411" s="201">
        <f t="shared" si="28"/>
        <v>0.17</v>
      </c>
      <c r="M411" s="201">
        <f t="shared" si="30"/>
        <v>0.17</v>
      </c>
      <c r="N411" s="318"/>
      <c r="O411" s="298"/>
      <c r="P411" s="298"/>
      <c r="Q411" s="298"/>
      <c r="R411" s="298"/>
      <c r="S411" s="298"/>
      <c r="T411" s="298"/>
      <c r="U411" s="298"/>
      <c r="V411" s="298"/>
      <c r="W411" s="300"/>
      <c r="X411" s="300"/>
      <c r="Y411" s="301"/>
      <c r="Z411" s="300"/>
      <c r="AA411" s="301"/>
      <c r="AB411" s="292"/>
      <c r="AC411" s="114"/>
      <c r="AD411" s="114"/>
      <c r="AE411" s="115"/>
      <c r="AF411" s="115"/>
      <c r="AG411" s="115"/>
      <c r="AH411" s="115"/>
      <c r="AI411" s="115"/>
      <c r="AJ411" s="115"/>
    </row>
    <row r="412" spans="1:36" s="120" customFormat="1" ht="25.5" customHeight="1">
      <c r="A412" s="319">
        <v>122</v>
      </c>
      <c r="B412" s="516" t="s">
        <v>371</v>
      </c>
      <c r="C412" s="310" t="s">
        <v>2</v>
      </c>
      <c r="D412" s="310">
        <v>150</v>
      </c>
      <c r="E412" s="167" t="s">
        <v>843</v>
      </c>
      <c r="F412" s="204">
        <v>0.13</v>
      </c>
      <c r="G412" s="208">
        <f>ROUNDUP(AVERAGE(F412:F414),2)</f>
        <v>0.13</v>
      </c>
      <c r="H412" s="116">
        <f t="shared" si="31"/>
        <v>0</v>
      </c>
      <c r="I412" s="136">
        <f t="shared" si="29"/>
        <v>0</v>
      </c>
      <c r="J412" s="136">
        <f>SMALL(I412:I414,1)</f>
        <v>0</v>
      </c>
      <c r="K412" s="206">
        <f>IF(J412=I412,F412,IF(J412=I413,F413,IF(J412=I414,F414)))</f>
        <v>0.13</v>
      </c>
      <c r="L412" s="206">
        <f t="shared" si="28"/>
        <v>0.13</v>
      </c>
      <c r="M412" s="206">
        <f t="shared" si="30"/>
        <v>0.13</v>
      </c>
      <c r="N412" s="312">
        <f>COUNTIF(L412:L414,"FORA")</f>
        <v>0</v>
      </c>
      <c r="O412" s="293">
        <f>IF(N412=0,AVERAGE(K412:K414),"")</f>
        <v>0.13</v>
      </c>
      <c r="P412" s="293" t="str">
        <f>IF(N412=1,AVERAGE(M412:M413),"")</f>
        <v/>
      </c>
      <c r="Q412" s="293" t="str">
        <f>IF(N412=2,(SUM(M412,K413))/2,"")</f>
        <v/>
      </c>
      <c r="R412" s="293" t="str">
        <f>IF(N412=3,AVERAGE(K412:K413),"")</f>
        <v/>
      </c>
      <c r="S412" s="293">
        <f>IF(N412=0,MEDIAN(M412:M414),"")</f>
        <v>0.13</v>
      </c>
      <c r="T412" s="293" t="str">
        <f>IF(N412=1,MEDIAN(M412:M413),"")</f>
        <v/>
      </c>
      <c r="U412" s="293" t="str">
        <f>IF(N412=2,MEDIAN((SUM(M412,K413))/2),"")</f>
        <v/>
      </c>
      <c r="V412" s="293" t="str">
        <f>IF(N412=3,MEDIAN(K412:K413),"")</f>
        <v/>
      </c>
      <c r="W412" s="295">
        <f>SUM(O412:R414)</f>
        <v>0.13</v>
      </c>
      <c r="X412" s="295">
        <f>SUM(S412:V414)</f>
        <v>0.13</v>
      </c>
      <c r="Y412" s="303">
        <f>STDEV(F412:F414)</f>
        <v>0</v>
      </c>
      <c r="Z412" s="295">
        <f>Y412/W412</f>
        <v>0</v>
      </c>
      <c r="AA412" s="303"/>
      <c r="AB412" s="291"/>
      <c r="AC412" s="114"/>
      <c r="AD412" s="114"/>
      <c r="AE412" s="118"/>
      <c r="AF412" s="114"/>
      <c r="AG412" s="118"/>
      <c r="AH412" s="119"/>
    </row>
    <row r="413" spans="1:36" s="120" customFormat="1" ht="25.5" customHeight="1">
      <c r="A413" s="319"/>
      <c r="B413" s="517"/>
      <c r="C413" s="310"/>
      <c r="D413" s="310"/>
      <c r="E413" s="167" t="s">
        <v>843</v>
      </c>
      <c r="F413" s="204">
        <v>0.13</v>
      </c>
      <c r="G413" s="204">
        <f>ROUNDUP(AVERAGE(F412:F414),2)</f>
        <v>0.13</v>
      </c>
      <c r="H413" s="116">
        <f t="shared" si="31"/>
        <v>0</v>
      </c>
      <c r="I413" s="136">
        <f t="shared" si="29"/>
        <v>0</v>
      </c>
      <c r="J413" s="136">
        <f>SMALL(I412:I414,2)</f>
        <v>0</v>
      </c>
      <c r="K413" s="206">
        <f>IF(J413=I412,F412,IF(J413=I413,F413,IF(J413=I414,F414)))</f>
        <v>0.13</v>
      </c>
      <c r="L413" s="206">
        <f t="shared" si="28"/>
        <v>0.13</v>
      </c>
      <c r="M413" s="206">
        <f t="shared" si="30"/>
        <v>0.13</v>
      </c>
      <c r="N413" s="312"/>
      <c r="O413" s="293"/>
      <c r="P413" s="293"/>
      <c r="Q413" s="293"/>
      <c r="R413" s="293"/>
      <c r="S413" s="293"/>
      <c r="T413" s="293"/>
      <c r="U413" s="293"/>
      <c r="V413" s="293"/>
      <c r="W413" s="296"/>
      <c r="X413" s="296"/>
      <c r="Y413" s="303"/>
      <c r="Z413" s="296"/>
      <c r="AA413" s="303"/>
      <c r="AB413" s="292"/>
      <c r="AC413" s="114"/>
      <c r="AD413" s="114"/>
      <c r="AE413" s="118"/>
      <c r="AF413" s="114"/>
      <c r="AG413" s="118"/>
      <c r="AH413" s="119"/>
    </row>
    <row r="414" spans="1:36" s="120" customFormat="1" ht="25.5" customHeight="1" thickBot="1">
      <c r="A414" s="319"/>
      <c r="B414" s="517"/>
      <c r="C414" s="310"/>
      <c r="D414" s="310"/>
      <c r="E414" s="167" t="s">
        <v>843</v>
      </c>
      <c r="F414" s="204">
        <v>0.13</v>
      </c>
      <c r="G414" s="204">
        <f>ROUNDUP(AVERAGE(F412:F414),2)</f>
        <v>0.13</v>
      </c>
      <c r="H414" s="116">
        <f t="shared" si="31"/>
        <v>0</v>
      </c>
      <c r="I414" s="136">
        <f t="shared" si="29"/>
        <v>0</v>
      </c>
      <c r="J414" s="136">
        <f>SMALL(I412:I414,3)</f>
        <v>0</v>
      </c>
      <c r="K414" s="206">
        <f>IF(J414=I412,F412,IF(J414=I413,F413,IF(J414=I414,F414)))</f>
        <v>0.13</v>
      </c>
      <c r="L414" s="206">
        <f t="shared" si="28"/>
        <v>0.13</v>
      </c>
      <c r="M414" s="206">
        <f t="shared" si="30"/>
        <v>0.13</v>
      </c>
      <c r="N414" s="312"/>
      <c r="O414" s="293"/>
      <c r="P414" s="293"/>
      <c r="Q414" s="293"/>
      <c r="R414" s="293"/>
      <c r="S414" s="293"/>
      <c r="T414" s="293"/>
      <c r="U414" s="293"/>
      <c r="V414" s="293"/>
      <c r="W414" s="296"/>
      <c r="X414" s="296"/>
      <c r="Y414" s="303"/>
      <c r="Z414" s="296"/>
      <c r="AA414" s="303"/>
      <c r="AB414" s="292"/>
      <c r="AC414" s="114"/>
      <c r="AD414" s="114"/>
      <c r="AE414" s="118"/>
      <c r="AF414" s="114"/>
      <c r="AG414" s="118"/>
      <c r="AH414" s="119"/>
    </row>
    <row r="415" spans="1:36" s="112" customFormat="1" ht="25.5" customHeight="1">
      <c r="A415" s="314">
        <v>123</v>
      </c>
      <c r="B415" s="498" t="s">
        <v>372</v>
      </c>
      <c r="C415" s="316" t="s">
        <v>480</v>
      </c>
      <c r="D415" s="317">
        <v>150</v>
      </c>
      <c r="E415" s="168" t="s">
        <v>844</v>
      </c>
      <c r="F415" s="132">
        <v>20.2</v>
      </c>
      <c r="G415" s="203">
        <f>ROUNDUP(AVERAGE(F415:F417),2)</f>
        <v>20.2</v>
      </c>
      <c r="H415" s="134">
        <f t="shared" si="31"/>
        <v>0</v>
      </c>
      <c r="I415" s="199">
        <f t="shared" si="29"/>
        <v>0</v>
      </c>
      <c r="J415" s="135">
        <f>SMALL(I415:I417,1)</f>
        <v>0</v>
      </c>
      <c r="K415" s="201">
        <f>IF(J415=I415,F415,IF(J415=I416,F416,IF(J415=I417,F417)))</f>
        <v>20.2</v>
      </c>
      <c r="L415" s="201">
        <f t="shared" si="28"/>
        <v>20.2</v>
      </c>
      <c r="M415" s="201">
        <f t="shared" si="30"/>
        <v>20.2</v>
      </c>
      <c r="N415" s="318">
        <f>COUNTIF(L415:L417,"FORA")</f>
        <v>0</v>
      </c>
      <c r="O415" s="298">
        <f>IF(N415=0,AVERAGE(K415:K417),"")</f>
        <v>20.2</v>
      </c>
      <c r="P415" s="298" t="str">
        <f>IF(N415=1,AVERAGE(M415:M416),"")</f>
        <v/>
      </c>
      <c r="Q415" s="298" t="str">
        <f>IF(N415=2,(SUM(M415,K416))/2,"")</f>
        <v/>
      </c>
      <c r="R415" s="298" t="str">
        <f>IF(N415=3,AVERAGE(K415:K416),"")</f>
        <v/>
      </c>
      <c r="S415" s="298">
        <f>IF(N415=0,MEDIAN(M415:M417),"")</f>
        <v>20.2</v>
      </c>
      <c r="T415" s="298" t="str">
        <f>IF(N415=1,MEDIAN(M415:M416),"")</f>
        <v/>
      </c>
      <c r="U415" s="298" t="str">
        <f>IF(N415=2,MEDIAN((SUM(M415,K416))/2),"")</f>
        <v/>
      </c>
      <c r="V415" s="298" t="str">
        <f>IF(N415=3,MEDIAN(K415:K416),"")</f>
        <v/>
      </c>
      <c r="W415" s="299">
        <f>SUM(O415:R417)</f>
        <v>20.2</v>
      </c>
      <c r="X415" s="299">
        <f>SUM(S415:V417)</f>
        <v>20.2</v>
      </c>
      <c r="Y415" s="301">
        <f>STDEV(F415:F417)</f>
        <v>0</v>
      </c>
      <c r="Z415" s="299">
        <f>Y415/W415</f>
        <v>0</v>
      </c>
      <c r="AA415" s="301"/>
      <c r="AB415" s="291"/>
      <c r="AC415" s="114"/>
      <c r="AD415" s="114"/>
      <c r="AE415" s="115"/>
      <c r="AF415" s="115"/>
      <c r="AG415" s="115"/>
      <c r="AH415" s="115"/>
      <c r="AI415" s="115"/>
      <c r="AJ415" s="115"/>
    </row>
    <row r="416" spans="1:36" s="112" customFormat="1" ht="25.5" customHeight="1">
      <c r="A416" s="314"/>
      <c r="B416" s="498"/>
      <c r="C416" s="316"/>
      <c r="D416" s="317"/>
      <c r="E416" s="168" t="s">
        <v>844</v>
      </c>
      <c r="F416" s="132">
        <v>20.2</v>
      </c>
      <c r="G416" s="199">
        <f>ROUNDUP(AVERAGE(F415:F417),2)</f>
        <v>20.2</v>
      </c>
      <c r="H416" s="134">
        <f t="shared" si="31"/>
        <v>0</v>
      </c>
      <c r="I416" s="135">
        <f t="shared" si="29"/>
        <v>0</v>
      </c>
      <c r="J416" s="135">
        <f>SMALL(I415:I417,2)</f>
        <v>0</v>
      </c>
      <c r="K416" s="201">
        <f>IF(J416=I415,F415,IF(J416=I416,F416,IF(J416=I417,F417)))</f>
        <v>20.2</v>
      </c>
      <c r="L416" s="201">
        <f t="shared" si="28"/>
        <v>20.2</v>
      </c>
      <c r="M416" s="201">
        <f t="shared" si="30"/>
        <v>20.2</v>
      </c>
      <c r="N416" s="318"/>
      <c r="O416" s="298"/>
      <c r="P416" s="298"/>
      <c r="Q416" s="298"/>
      <c r="R416" s="298"/>
      <c r="S416" s="298"/>
      <c r="T416" s="298"/>
      <c r="U416" s="298"/>
      <c r="V416" s="298"/>
      <c r="W416" s="300"/>
      <c r="X416" s="300"/>
      <c r="Y416" s="301"/>
      <c r="Z416" s="300"/>
      <c r="AA416" s="301"/>
      <c r="AB416" s="292"/>
      <c r="AC416" s="114"/>
      <c r="AD416" s="114"/>
      <c r="AE416" s="115"/>
      <c r="AF416" s="115"/>
      <c r="AG416" s="115"/>
      <c r="AH416" s="115"/>
      <c r="AI416" s="115"/>
      <c r="AJ416" s="115"/>
    </row>
    <row r="417" spans="1:36" s="112" customFormat="1" ht="25.5" customHeight="1" thickBot="1">
      <c r="A417" s="314"/>
      <c r="B417" s="498"/>
      <c r="C417" s="316"/>
      <c r="D417" s="317"/>
      <c r="E417" s="168" t="s">
        <v>844</v>
      </c>
      <c r="F417" s="132">
        <v>20.2</v>
      </c>
      <c r="G417" s="199">
        <f>ROUNDUP(AVERAGE(F415:F417),2)</f>
        <v>20.2</v>
      </c>
      <c r="H417" s="134">
        <f t="shared" si="31"/>
        <v>0</v>
      </c>
      <c r="I417" s="135">
        <f t="shared" si="29"/>
        <v>0</v>
      </c>
      <c r="J417" s="135">
        <f>SMALL(I415:I417,3)</f>
        <v>0</v>
      </c>
      <c r="K417" s="201">
        <f>IF(J417=I415,F415,IF(J417=I416,F416,IF(J417=I417,F417)))</f>
        <v>20.2</v>
      </c>
      <c r="L417" s="201">
        <f t="shared" si="28"/>
        <v>20.2</v>
      </c>
      <c r="M417" s="201">
        <f t="shared" si="30"/>
        <v>20.2</v>
      </c>
      <c r="N417" s="318"/>
      <c r="O417" s="298"/>
      <c r="P417" s="298"/>
      <c r="Q417" s="298"/>
      <c r="R417" s="298"/>
      <c r="S417" s="298"/>
      <c r="T417" s="298"/>
      <c r="U417" s="298"/>
      <c r="V417" s="298"/>
      <c r="W417" s="300"/>
      <c r="X417" s="300"/>
      <c r="Y417" s="301"/>
      <c r="Z417" s="300"/>
      <c r="AA417" s="301"/>
      <c r="AB417" s="292"/>
      <c r="AC417" s="114"/>
      <c r="AD417" s="114"/>
      <c r="AE417" s="115"/>
      <c r="AF417" s="115"/>
      <c r="AG417" s="115"/>
      <c r="AH417" s="115"/>
      <c r="AI417" s="115"/>
      <c r="AJ417" s="115"/>
    </row>
    <row r="418" spans="1:36" s="120" customFormat="1" ht="25.5" customHeight="1">
      <c r="A418" s="319">
        <v>124</v>
      </c>
      <c r="B418" s="516" t="s">
        <v>373</v>
      </c>
      <c r="C418" s="310" t="s">
        <v>480</v>
      </c>
      <c r="D418" s="310">
        <v>3</v>
      </c>
      <c r="E418" s="167" t="s">
        <v>845</v>
      </c>
      <c r="F418" s="204">
        <v>137.08000000000001</v>
      </c>
      <c r="G418" s="208">
        <f>ROUNDUP(AVERAGE(F418:F420),2)</f>
        <v>137.08000000000001</v>
      </c>
      <c r="H418" s="116">
        <f t="shared" si="31"/>
        <v>0</v>
      </c>
      <c r="I418" s="136">
        <f t="shared" si="29"/>
        <v>0</v>
      </c>
      <c r="J418" s="136">
        <f>SMALL(I418:I420,1)</f>
        <v>0</v>
      </c>
      <c r="K418" s="206">
        <f>IF(J418=I418,F418,IF(J418=I419,F419,IF(J418=I420,F420)))</f>
        <v>137.08000000000001</v>
      </c>
      <c r="L418" s="206">
        <f t="shared" si="28"/>
        <v>137.08000000000001</v>
      </c>
      <c r="M418" s="206">
        <f t="shared" si="30"/>
        <v>137.08000000000001</v>
      </c>
      <c r="N418" s="312">
        <f>COUNTIF(L418:L420,"FORA")</f>
        <v>0</v>
      </c>
      <c r="O418" s="293">
        <f>IF(N418=0,AVERAGE(K418:K420),"")</f>
        <v>137.08000000000001</v>
      </c>
      <c r="P418" s="293" t="str">
        <f>IF(N418=1,AVERAGE(M418:M419),"")</f>
        <v/>
      </c>
      <c r="Q418" s="293" t="str">
        <f>IF(N418=2,(SUM(M418,K419))/2,"")</f>
        <v/>
      </c>
      <c r="R418" s="293" t="str">
        <f>IF(N418=3,AVERAGE(K418:K419),"")</f>
        <v/>
      </c>
      <c r="S418" s="293">
        <f>IF(N418=0,MEDIAN(M418:M420),"")</f>
        <v>137.08000000000001</v>
      </c>
      <c r="T418" s="293" t="str">
        <f>IF(N418=1,MEDIAN(M418:M419),"")</f>
        <v/>
      </c>
      <c r="U418" s="293" t="str">
        <f>IF(N418=2,MEDIAN((SUM(M418,K419))/2),"")</f>
        <v/>
      </c>
      <c r="V418" s="293" t="str">
        <f>IF(N418=3,MEDIAN(K418:K419),"")</f>
        <v/>
      </c>
      <c r="W418" s="295">
        <f>SUM(O418:R420)</f>
        <v>137.08000000000001</v>
      </c>
      <c r="X418" s="295">
        <f>SUM(S418:V420)</f>
        <v>137.08000000000001</v>
      </c>
      <c r="Y418" s="303">
        <f>STDEV(F418:F420)</f>
        <v>0</v>
      </c>
      <c r="Z418" s="295">
        <f>Y418/W418</f>
        <v>0</v>
      </c>
      <c r="AA418" s="303"/>
      <c r="AB418" s="291"/>
      <c r="AC418" s="114"/>
      <c r="AD418" s="114"/>
      <c r="AE418" s="118"/>
      <c r="AF418" s="114"/>
      <c r="AG418" s="118"/>
      <c r="AH418" s="119"/>
    </row>
    <row r="419" spans="1:36" s="120" customFormat="1" ht="25.5" customHeight="1">
      <c r="A419" s="319"/>
      <c r="B419" s="517"/>
      <c r="C419" s="310"/>
      <c r="D419" s="310"/>
      <c r="E419" s="167" t="s">
        <v>845</v>
      </c>
      <c r="F419" s="204">
        <v>137.08000000000001</v>
      </c>
      <c r="G419" s="204">
        <f>ROUNDUP(AVERAGE(F418:F420),2)</f>
        <v>137.08000000000001</v>
      </c>
      <c r="H419" s="116">
        <f t="shared" si="31"/>
        <v>0</v>
      </c>
      <c r="I419" s="136">
        <f t="shared" si="29"/>
        <v>0</v>
      </c>
      <c r="J419" s="136">
        <f>SMALL(I418:I420,2)</f>
        <v>0</v>
      </c>
      <c r="K419" s="206">
        <f>IF(J419=I418,F418,IF(J419=I419,F419,IF(J419=I420,F420)))</f>
        <v>137.08000000000001</v>
      </c>
      <c r="L419" s="206">
        <f t="shared" si="28"/>
        <v>137.08000000000001</v>
      </c>
      <c r="M419" s="206">
        <f t="shared" si="30"/>
        <v>137.08000000000001</v>
      </c>
      <c r="N419" s="312"/>
      <c r="O419" s="293"/>
      <c r="P419" s="293"/>
      <c r="Q419" s="293"/>
      <c r="R419" s="293"/>
      <c r="S419" s="293"/>
      <c r="T419" s="293"/>
      <c r="U419" s="293"/>
      <c r="V419" s="293"/>
      <c r="W419" s="296"/>
      <c r="X419" s="296"/>
      <c r="Y419" s="303"/>
      <c r="Z419" s="296"/>
      <c r="AA419" s="303"/>
      <c r="AB419" s="292"/>
      <c r="AC419" s="114"/>
      <c r="AD419" s="114"/>
      <c r="AE419" s="118"/>
      <c r="AF419" s="114"/>
      <c r="AG419" s="118"/>
      <c r="AH419" s="119"/>
    </row>
    <row r="420" spans="1:36" s="120" customFormat="1" ht="25.5" customHeight="1" thickBot="1">
      <c r="A420" s="319"/>
      <c r="B420" s="517"/>
      <c r="C420" s="310"/>
      <c r="D420" s="310"/>
      <c r="E420" s="167" t="s">
        <v>845</v>
      </c>
      <c r="F420" s="204">
        <v>137.08000000000001</v>
      </c>
      <c r="G420" s="204">
        <f>ROUNDUP(AVERAGE(F418:F420),2)</f>
        <v>137.08000000000001</v>
      </c>
      <c r="H420" s="116">
        <f t="shared" si="31"/>
        <v>0</v>
      </c>
      <c r="I420" s="136">
        <f t="shared" si="29"/>
        <v>0</v>
      </c>
      <c r="J420" s="136">
        <f>SMALL(I418:I420,3)</f>
        <v>0</v>
      </c>
      <c r="K420" s="206">
        <f>IF(J420=I418,F418,IF(J420=I419,F419,IF(J420=I420,F420)))</f>
        <v>137.08000000000001</v>
      </c>
      <c r="L420" s="206">
        <f t="shared" si="28"/>
        <v>137.08000000000001</v>
      </c>
      <c r="M420" s="206">
        <f t="shared" si="30"/>
        <v>137.08000000000001</v>
      </c>
      <c r="N420" s="312"/>
      <c r="O420" s="293"/>
      <c r="P420" s="293"/>
      <c r="Q420" s="293"/>
      <c r="R420" s="293"/>
      <c r="S420" s="293"/>
      <c r="T420" s="293"/>
      <c r="U420" s="293"/>
      <c r="V420" s="293"/>
      <c r="W420" s="296"/>
      <c r="X420" s="296"/>
      <c r="Y420" s="303"/>
      <c r="Z420" s="296"/>
      <c r="AA420" s="303"/>
      <c r="AB420" s="292"/>
      <c r="AC420" s="114"/>
      <c r="AD420" s="114"/>
      <c r="AE420" s="118"/>
      <c r="AF420" s="114"/>
      <c r="AG420" s="118"/>
      <c r="AH420" s="119"/>
    </row>
    <row r="421" spans="1:36" s="112" customFormat="1" ht="25.5" customHeight="1">
      <c r="A421" s="314">
        <v>125</v>
      </c>
      <c r="B421" s="498" t="s">
        <v>374</v>
      </c>
      <c r="C421" s="316" t="s">
        <v>2</v>
      </c>
      <c r="D421" s="317">
        <v>15</v>
      </c>
      <c r="E421" s="168" t="s">
        <v>846</v>
      </c>
      <c r="F421" s="132">
        <v>15.56</v>
      </c>
      <c r="G421" s="203">
        <f>ROUNDUP(AVERAGE(F421:F423),2)</f>
        <v>15.56</v>
      </c>
      <c r="H421" s="134">
        <f t="shared" si="31"/>
        <v>0</v>
      </c>
      <c r="I421" s="199">
        <f t="shared" si="29"/>
        <v>0</v>
      </c>
      <c r="J421" s="135">
        <f>SMALL(I421:I423,1)</f>
        <v>0</v>
      </c>
      <c r="K421" s="201">
        <f>IF(J421=I421,F421,IF(J421=I422,F422,IF(J421=I423,F423)))</f>
        <v>15.56</v>
      </c>
      <c r="L421" s="201">
        <f t="shared" si="28"/>
        <v>15.56</v>
      </c>
      <c r="M421" s="201">
        <f t="shared" si="30"/>
        <v>15.56</v>
      </c>
      <c r="N421" s="318">
        <f>COUNTIF(L421:L423,"FORA")</f>
        <v>0</v>
      </c>
      <c r="O421" s="298">
        <f>IF(N421=0,AVERAGE(K421:K423),"")</f>
        <v>15.56</v>
      </c>
      <c r="P421" s="298" t="str">
        <f>IF(N421=1,AVERAGE(M421:M422),"")</f>
        <v/>
      </c>
      <c r="Q421" s="298" t="str">
        <f>IF(N421=2,(SUM(M421,K422))/2,"")</f>
        <v/>
      </c>
      <c r="R421" s="298" t="str">
        <f>IF(N421=3,AVERAGE(K421:K422),"")</f>
        <v/>
      </c>
      <c r="S421" s="298">
        <f>IF(N421=0,MEDIAN(M421:M423),"")</f>
        <v>15.56</v>
      </c>
      <c r="T421" s="298" t="str">
        <f>IF(N421=1,MEDIAN(M421:M422),"")</f>
        <v/>
      </c>
      <c r="U421" s="298" t="str">
        <f>IF(N421=2,MEDIAN((SUM(M421,K422))/2),"")</f>
        <v/>
      </c>
      <c r="V421" s="298" t="str">
        <f>IF(N421=3,MEDIAN(K421:K422),"")</f>
        <v/>
      </c>
      <c r="W421" s="299">
        <f>SUM(O421:R423)</f>
        <v>15.56</v>
      </c>
      <c r="X421" s="299">
        <f>SUM(S421:V423)</f>
        <v>15.56</v>
      </c>
      <c r="Y421" s="301">
        <f>STDEV(F421:F423)</f>
        <v>0</v>
      </c>
      <c r="Z421" s="299">
        <f>Y421/W421</f>
        <v>0</v>
      </c>
      <c r="AA421" s="301"/>
      <c r="AB421" s="291"/>
      <c r="AC421" s="114"/>
      <c r="AD421" s="114"/>
      <c r="AE421" s="115"/>
      <c r="AF421" s="115"/>
      <c r="AG421" s="115"/>
      <c r="AH421" s="115"/>
      <c r="AI421" s="115"/>
      <c r="AJ421" s="115"/>
    </row>
    <row r="422" spans="1:36" s="112" customFormat="1" ht="25.5" customHeight="1">
      <c r="A422" s="314"/>
      <c r="B422" s="498"/>
      <c r="C422" s="316"/>
      <c r="D422" s="317"/>
      <c r="E422" s="168" t="s">
        <v>846</v>
      </c>
      <c r="F422" s="132">
        <v>15.56</v>
      </c>
      <c r="G422" s="199">
        <f>ROUNDUP(AVERAGE(F421:F423),2)</f>
        <v>15.56</v>
      </c>
      <c r="H422" s="134">
        <f t="shared" si="31"/>
        <v>0</v>
      </c>
      <c r="I422" s="135">
        <f t="shared" si="29"/>
        <v>0</v>
      </c>
      <c r="J422" s="135">
        <f>SMALL(I421:I423,2)</f>
        <v>0</v>
      </c>
      <c r="K422" s="201">
        <f>IF(J422=I421,F421,IF(J422=I422,F422,IF(J422=I423,F423)))</f>
        <v>15.56</v>
      </c>
      <c r="L422" s="201">
        <f t="shared" si="28"/>
        <v>15.56</v>
      </c>
      <c r="M422" s="201">
        <f t="shared" si="30"/>
        <v>15.56</v>
      </c>
      <c r="N422" s="318"/>
      <c r="O422" s="298"/>
      <c r="P422" s="298"/>
      <c r="Q422" s="298"/>
      <c r="R422" s="298"/>
      <c r="S422" s="298"/>
      <c r="T422" s="298"/>
      <c r="U422" s="298"/>
      <c r="V422" s="298"/>
      <c r="W422" s="300"/>
      <c r="X422" s="300"/>
      <c r="Y422" s="301"/>
      <c r="Z422" s="300"/>
      <c r="AA422" s="301"/>
      <c r="AB422" s="292"/>
      <c r="AC422" s="114"/>
      <c r="AD422" s="114"/>
      <c r="AE422" s="115"/>
      <c r="AF422" s="115"/>
      <c r="AG422" s="115"/>
      <c r="AH422" s="115"/>
      <c r="AI422" s="115"/>
      <c r="AJ422" s="115"/>
    </row>
    <row r="423" spans="1:36" s="112" customFormat="1" ht="25.5" customHeight="1" thickBot="1">
      <c r="A423" s="314"/>
      <c r="B423" s="498"/>
      <c r="C423" s="316"/>
      <c r="D423" s="317"/>
      <c r="E423" s="168" t="s">
        <v>846</v>
      </c>
      <c r="F423" s="132">
        <v>15.56</v>
      </c>
      <c r="G423" s="199">
        <f>ROUNDUP(AVERAGE(F421:F423),2)</f>
        <v>15.56</v>
      </c>
      <c r="H423" s="134">
        <f t="shared" si="31"/>
        <v>0</v>
      </c>
      <c r="I423" s="135">
        <f t="shared" si="29"/>
        <v>0</v>
      </c>
      <c r="J423" s="135">
        <f>SMALL(I421:I423,3)</f>
        <v>0</v>
      </c>
      <c r="K423" s="201">
        <f>IF(J423=I421,F421,IF(J423=I422,F422,IF(J423=I423,F423)))</f>
        <v>15.56</v>
      </c>
      <c r="L423" s="201">
        <f t="shared" si="28"/>
        <v>15.56</v>
      </c>
      <c r="M423" s="201">
        <f t="shared" si="30"/>
        <v>15.56</v>
      </c>
      <c r="N423" s="318"/>
      <c r="O423" s="298"/>
      <c r="P423" s="298"/>
      <c r="Q423" s="298"/>
      <c r="R423" s="298"/>
      <c r="S423" s="298"/>
      <c r="T423" s="298"/>
      <c r="U423" s="298"/>
      <c r="V423" s="298"/>
      <c r="W423" s="300"/>
      <c r="X423" s="300"/>
      <c r="Y423" s="301"/>
      <c r="Z423" s="300"/>
      <c r="AA423" s="301"/>
      <c r="AB423" s="292"/>
      <c r="AC423" s="114"/>
      <c r="AD423" s="114"/>
      <c r="AE423" s="115"/>
      <c r="AF423" s="115"/>
      <c r="AG423" s="115"/>
      <c r="AH423" s="115"/>
      <c r="AI423" s="115"/>
      <c r="AJ423" s="115"/>
    </row>
    <row r="424" spans="1:36" s="120" customFormat="1" ht="25.5" customHeight="1">
      <c r="A424" s="319">
        <v>126</v>
      </c>
      <c r="B424" s="516" t="s">
        <v>375</v>
      </c>
      <c r="C424" s="310" t="s">
        <v>2</v>
      </c>
      <c r="D424" s="310">
        <v>15</v>
      </c>
      <c r="E424" s="167" t="s">
        <v>847</v>
      </c>
      <c r="F424" s="204">
        <v>17.850000000000001</v>
      </c>
      <c r="G424" s="208">
        <f>ROUNDUP(AVERAGE(F424:F426),2)</f>
        <v>17.850000000000001</v>
      </c>
      <c r="H424" s="116">
        <f t="shared" si="31"/>
        <v>0</v>
      </c>
      <c r="I424" s="136">
        <f t="shared" si="29"/>
        <v>0</v>
      </c>
      <c r="J424" s="136">
        <f>SMALL(I424:I426,1)</f>
        <v>0</v>
      </c>
      <c r="K424" s="206">
        <f>IF(J424=I424,F424,IF(J424=I425,F425,IF(J424=I426,F426)))</f>
        <v>17.850000000000001</v>
      </c>
      <c r="L424" s="206">
        <f t="shared" si="28"/>
        <v>17.850000000000001</v>
      </c>
      <c r="M424" s="206">
        <f t="shared" si="30"/>
        <v>17.850000000000001</v>
      </c>
      <c r="N424" s="312">
        <f>COUNTIF(L424:L426,"FORA")</f>
        <v>0</v>
      </c>
      <c r="O424" s="293">
        <f>IF(N424=0,AVERAGE(K424:K426),"")</f>
        <v>17.850000000000001</v>
      </c>
      <c r="P424" s="293" t="str">
        <f>IF(N424=1,AVERAGE(M424:M425),"")</f>
        <v/>
      </c>
      <c r="Q424" s="293" t="str">
        <f>IF(N424=2,(SUM(M424,K425))/2,"")</f>
        <v/>
      </c>
      <c r="R424" s="293" t="str">
        <f>IF(N424=3,AVERAGE(K424:K425),"")</f>
        <v/>
      </c>
      <c r="S424" s="293">
        <f>IF(N424=0,MEDIAN(M424:M426),"")</f>
        <v>17.850000000000001</v>
      </c>
      <c r="T424" s="293" t="str">
        <f>IF(N424=1,MEDIAN(M424:M425),"")</f>
        <v/>
      </c>
      <c r="U424" s="293" t="str">
        <f>IF(N424=2,MEDIAN((SUM(M424,K425))/2),"")</f>
        <v/>
      </c>
      <c r="V424" s="293" t="str">
        <f>IF(N424=3,MEDIAN(K424:K425),"")</f>
        <v/>
      </c>
      <c r="W424" s="295">
        <f>SUM(O424:R426)</f>
        <v>17.850000000000001</v>
      </c>
      <c r="X424" s="295">
        <f>SUM(S424:V426)</f>
        <v>17.850000000000001</v>
      </c>
      <c r="Y424" s="303">
        <f>STDEV(F424:F426)</f>
        <v>0</v>
      </c>
      <c r="Z424" s="295">
        <f>Y424/W424</f>
        <v>0</v>
      </c>
      <c r="AA424" s="303"/>
      <c r="AB424" s="291"/>
      <c r="AC424" s="114"/>
      <c r="AD424" s="114"/>
      <c r="AE424" s="118"/>
      <c r="AF424" s="114"/>
      <c r="AG424" s="118"/>
      <c r="AH424" s="119"/>
    </row>
    <row r="425" spans="1:36" s="120" customFormat="1" ht="25.5" customHeight="1">
      <c r="A425" s="319"/>
      <c r="B425" s="517"/>
      <c r="C425" s="310"/>
      <c r="D425" s="310"/>
      <c r="E425" s="167" t="s">
        <v>847</v>
      </c>
      <c r="F425" s="204">
        <v>17.850000000000001</v>
      </c>
      <c r="G425" s="204">
        <f>ROUNDUP(AVERAGE(F424:F426),2)</f>
        <v>17.850000000000001</v>
      </c>
      <c r="H425" s="116">
        <f t="shared" si="31"/>
        <v>0</v>
      </c>
      <c r="I425" s="136">
        <f t="shared" si="29"/>
        <v>0</v>
      </c>
      <c r="J425" s="136">
        <f>SMALL(I424:I426,2)</f>
        <v>0</v>
      </c>
      <c r="K425" s="206">
        <f>IF(J425=I424,F424,IF(J425=I425,F425,IF(J425=I426,F426)))</f>
        <v>17.850000000000001</v>
      </c>
      <c r="L425" s="206">
        <f t="shared" si="28"/>
        <v>17.850000000000001</v>
      </c>
      <c r="M425" s="206">
        <f t="shared" si="30"/>
        <v>17.850000000000001</v>
      </c>
      <c r="N425" s="312"/>
      <c r="O425" s="293"/>
      <c r="P425" s="293"/>
      <c r="Q425" s="293"/>
      <c r="R425" s="293"/>
      <c r="S425" s="293"/>
      <c r="T425" s="293"/>
      <c r="U425" s="293"/>
      <c r="V425" s="293"/>
      <c r="W425" s="296"/>
      <c r="X425" s="296"/>
      <c r="Y425" s="303"/>
      <c r="Z425" s="296"/>
      <c r="AA425" s="303"/>
      <c r="AB425" s="292"/>
      <c r="AC425" s="114"/>
      <c r="AD425" s="114"/>
      <c r="AE425" s="118"/>
      <c r="AF425" s="114"/>
      <c r="AG425" s="118"/>
      <c r="AH425" s="119"/>
    </row>
    <row r="426" spans="1:36" s="120" customFormat="1" ht="25.5" customHeight="1" thickBot="1">
      <c r="A426" s="319"/>
      <c r="B426" s="517"/>
      <c r="C426" s="310"/>
      <c r="D426" s="310"/>
      <c r="E426" s="167" t="s">
        <v>847</v>
      </c>
      <c r="F426" s="204">
        <v>17.850000000000001</v>
      </c>
      <c r="G426" s="204">
        <f>ROUNDUP(AVERAGE(F424:F426),2)</f>
        <v>17.850000000000001</v>
      </c>
      <c r="H426" s="116">
        <f t="shared" si="31"/>
        <v>0</v>
      </c>
      <c r="I426" s="136">
        <f t="shared" si="29"/>
        <v>0</v>
      </c>
      <c r="J426" s="136">
        <f>SMALL(I424:I426,3)</f>
        <v>0</v>
      </c>
      <c r="K426" s="206">
        <f>IF(J426=I424,F424,IF(J426=I425,F425,IF(J426=I426,F426)))</f>
        <v>17.850000000000001</v>
      </c>
      <c r="L426" s="206">
        <f t="shared" si="28"/>
        <v>17.850000000000001</v>
      </c>
      <c r="M426" s="206">
        <f t="shared" si="30"/>
        <v>17.850000000000001</v>
      </c>
      <c r="N426" s="312"/>
      <c r="O426" s="293"/>
      <c r="P426" s="293"/>
      <c r="Q426" s="293"/>
      <c r="R426" s="293"/>
      <c r="S426" s="293"/>
      <c r="T426" s="293"/>
      <c r="U426" s="293"/>
      <c r="V426" s="293"/>
      <c r="W426" s="296"/>
      <c r="X426" s="296"/>
      <c r="Y426" s="303"/>
      <c r="Z426" s="296"/>
      <c r="AA426" s="303"/>
      <c r="AB426" s="292"/>
      <c r="AC426" s="114"/>
      <c r="AD426" s="114"/>
      <c r="AE426" s="118"/>
      <c r="AF426" s="114"/>
      <c r="AG426" s="118"/>
      <c r="AH426" s="119"/>
    </row>
    <row r="427" spans="1:36" s="112" customFormat="1" ht="25.5" customHeight="1">
      <c r="A427" s="314">
        <v>127</v>
      </c>
      <c r="B427" s="498" t="s">
        <v>376</v>
      </c>
      <c r="C427" s="316" t="s">
        <v>481</v>
      </c>
      <c r="D427" s="317">
        <v>18</v>
      </c>
      <c r="E427" s="168" t="s">
        <v>848</v>
      </c>
      <c r="F427" s="132">
        <v>95.76</v>
      </c>
      <c r="G427" s="203">
        <f>ROUNDUP(AVERAGE(F427:F429),2)</f>
        <v>95.76</v>
      </c>
      <c r="H427" s="134">
        <f t="shared" si="31"/>
        <v>0</v>
      </c>
      <c r="I427" s="199">
        <f t="shared" si="29"/>
        <v>0</v>
      </c>
      <c r="J427" s="135">
        <f>SMALL(I427:I429,1)</f>
        <v>0</v>
      </c>
      <c r="K427" s="201">
        <f>IF(J427=I427,F427,IF(J427=I428,F428,IF(J427=I429,F429)))</f>
        <v>95.76</v>
      </c>
      <c r="L427" s="201">
        <f t="shared" si="28"/>
        <v>95.76</v>
      </c>
      <c r="M427" s="201">
        <f t="shared" si="30"/>
        <v>95.76</v>
      </c>
      <c r="N427" s="318">
        <f>COUNTIF(L427:L429,"FORA")</f>
        <v>0</v>
      </c>
      <c r="O427" s="298">
        <f>IF(N427=0,AVERAGE(K427:K429),"")</f>
        <v>95.76</v>
      </c>
      <c r="P427" s="298" t="str">
        <f>IF(N427=1,AVERAGE(M427:M428),"")</f>
        <v/>
      </c>
      <c r="Q427" s="298" t="str">
        <f>IF(N427=2,(SUM(M427,K428))/2,"")</f>
        <v/>
      </c>
      <c r="R427" s="298" t="str">
        <f>IF(N427=3,AVERAGE(K427:K428),"")</f>
        <v/>
      </c>
      <c r="S427" s="298">
        <f>IF(N427=0,MEDIAN(M427:M429),"")</f>
        <v>95.76</v>
      </c>
      <c r="T427" s="298" t="str">
        <f>IF(N427=1,MEDIAN(M427:M428),"")</f>
        <v/>
      </c>
      <c r="U427" s="298" t="str">
        <f>IF(N427=2,MEDIAN((SUM(M427,K428))/2),"")</f>
        <v/>
      </c>
      <c r="V427" s="298" t="str">
        <f>IF(N427=3,MEDIAN(K427:K428),"")</f>
        <v/>
      </c>
      <c r="W427" s="299">
        <f>SUM(O427:R429)</f>
        <v>95.76</v>
      </c>
      <c r="X427" s="299">
        <f>SUM(S427:V429)</f>
        <v>95.76</v>
      </c>
      <c r="Y427" s="301">
        <f>STDEV(F427:F429)</f>
        <v>0</v>
      </c>
      <c r="Z427" s="299">
        <f>Y427/W427</f>
        <v>0</v>
      </c>
      <c r="AA427" s="301"/>
      <c r="AB427" s="291"/>
      <c r="AC427" s="114"/>
      <c r="AD427" s="114"/>
      <c r="AE427" s="115"/>
      <c r="AF427" s="115"/>
      <c r="AG427" s="115"/>
      <c r="AH427" s="115"/>
      <c r="AI427" s="115"/>
      <c r="AJ427" s="115"/>
    </row>
    <row r="428" spans="1:36" s="112" customFormat="1" ht="25.5" customHeight="1">
      <c r="A428" s="314"/>
      <c r="B428" s="498"/>
      <c r="C428" s="316"/>
      <c r="D428" s="317"/>
      <c r="E428" s="168" t="s">
        <v>848</v>
      </c>
      <c r="F428" s="132">
        <v>95.76</v>
      </c>
      <c r="G428" s="199">
        <f>ROUNDUP(AVERAGE(F427:F429),2)</f>
        <v>95.76</v>
      </c>
      <c r="H428" s="134">
        <f t="shared" si="31"/>
        <v>0</v>
      </c>
      <c r="I428" s="135">
        <f t="shared" si="29"/>
        <v>0</v>
      </c>
      <c r="J428" s="135">
        <f>SMALL(I427:I429,2)</f>
        <v>0</v>
      </c>
      <c r="K428" s="201">
        <f>IF(J428=I427,F427,IF(J428=I428,F428,IF(J428=I429,F429)))</f>
        <v>95.76</v>
      </c>
      <c r="L428" s="201">
        <f t="shared" si="28"/>
        <v>95.76</v>
      </c>
      <c r="M428" s="201">
        <f t="shared" si="30"/>
        <v>95.76</v>
      </c>
      <c r="N428" s="318"/>
      <c r="O428" s="298"/>
      <c r="P428" s="298"/>
      <c r="Q428" s="298"/>
      <c r="R428" s="298"/>
      <c r="S428" s="298"/>
      <c r="T428" s="298"/>
      <c r="U428" s="298"/>
      <c r="V428" s="298"/>
      <c r="W428" s="300"/>
      <c r="X428" s="300"/>
      <c r="Y428" s="301"/>
      <c r="Z428" s="300"/>
      <c r="AA428" s="301"/>
      <c r="AB428" s="292"/>
      <c r="AC428" s="114"/>
      <c r="AD428" s="114"/>
      <c r="AE428" s="115"/>
      <c r="AF428" s="115"/>
      <c r="AG428" s="115"/>
      <c r="AH428" s="115"/>
      <c r="AI428" s="115"/>
      <c r="AJ428" s="115"/>
    </row>
    <row r="429" spans="1:36" s="112" customFormat="1" ht="25.5" customHeight="1" thickBot="1">
      <c r="A429" s="314"/>
      <c r="B429" s="498"/>
      <c r="C429" s="316"/>
      <c r="D429" s="317"/>
      <c r="E429" s="168" t="s">
        <v>848</v>
      </c>
      <c r="F429" s="132">
        <v>95.76</v>
      </c>
      <c r="G429" s="199">
        <f>ROUNDUP(AVERAGE(F427:F429),2)</f>
        <v>95.76</v>
      </c>
      <c r="H429" s="134">
        <f t="shared" si="31"/>
        <v>0</v>
      </c>
      <c r="I429" s="135">
        <f t="shared" si="29"/>
        <v>0</v>
      </c>
      <c r="J429" s="135">
        <f>SMALL(I427:I429,3)</f>
        <v>0</v>
      </c>
      <c r="K429" s="201">
        <f>IF(J429=I427,F427,IF(J429=I428,F428,IF(J429=I429,F429)))</f>
        <v>95.76</v>
      </c>
      <c r="L429" s="201">
        <f t="shared" si="28"/>
        <v>95.76</v>
      </c>
      <c r="M429" s="201">
        <f t="shared" si="30"/>
        <v>95.76</v>
      </c>
      <c r="N429" s="318"/>
      <c r="O429" s="298"/>
      <c r="P429" s="298"/>
      <c r="Q429" s="298"/>
      <c r="R429" s="298"/>
      <c r="S429" s="298"/>
      <c r="T429" s="298"/>
      <c r="U429" s="298"/>
      <c r="V429" s="298"/>
      <c r="W429" s="300"/>
      <c r="X429" s="300"/>
      <c r="Y429" s="301"/>
      <c r="Z429" s="300"/>
      <c r="AA429" s="301"/>
      <c r="AB429" s="292"/>
      <c r="AC429" s="114"/>
      <c r="AD429" s="114"/>
      <c r="AE429" s="115"/>
      <c r="AF429" s="115"/>
      <c r="AG429" s="115"/>
      <c r="AH429" s="115"/>
      <c r="AI429" s="115"/>
      <c r="AJ429" s="115"/>
    </row>
    <row r="430" spans="1:36" s="120" customFormat="1" ht="25.5" customHeight="1">
      <c r="A430" s="319">
        <v>128</v>
      </c>
      <c r="B430" s="516" t="s">
        <v>377</v>
      </c>
      <c r="C430" s="310" t="s">
        <v>481</v>
      </c>
      <c r="D430" s="310">
        <v>18</v>
      </c>
      <c r="E430" s="167" t="s">
        <v>849</v>
      </c>
      <c r="F430" s="204">
        <v>75</v>
      </c>
      <c r="G430" s="208">
        <f>ROUNDUP(AVERAGE(F430:F432),2)</f>
        <v>75</v>
      </c>
      <c r="H430" s="116">
        <f t="shared" si="31"/>
        <v>0</v>
      </c>
      <c r="I430" s="136">
        <f t="shared" si="29"/>
        <v>0</v>
      </c>
      <c r="J430" s="136">
        <f>SMALL(I430:I432,1)</f>
        <v>0</v>
      </c>
      <c r="K430" s="206">
        <f>IF(J430=I430,F430,IF(J430=I431,F431,IF(J430=I432,F432)))</f>
        <v>75</v>
      </c>
      <c r="L430" s="206">
        <f t="shared" si="28"/>
        <v>75</v>
      </c>
      <c r="M430" s="206">
        <f t="shared" si="30"/>
        <v>75</v>
      </c>
      <c r="N430" s="312">
        <f>COUNTIF(L430:L432,"FORA")</f>
        <v>0</v>
      </c>
      <c r="O430" s="293">
        <f>IF(N430=0,AVERAGE(K430:K432),"")</f>
        <v>75</v>
      </c>
      <c r="P430" s="293" t="str">
        <f>IF(N430=1,AVERAGE(M430:M431),"")</f>
        <v/>
      </c>
      <c r="Q430" s="293" t="str">
        <f>IF(N430=2,(SUM(M430,K431))/2,"")</f>
        <v/>
      </c>
      <c r="R430" s="293" t="str">
        <f>IF(N430=3,AVERAGE(K430:K431),"")</f>
        <v/>
      </c>
      <c r="S430" s="293">
        <f>IF(N430=0,MEDIAN(M430:M432),"")</f>
        <v>75</v>
      </c>
      <c r="T430" s="293" t="str">
        <f>IF(N430=1,MEDIAN(M430:M431),"")</f>
        <v/>
      </c>
      <c r="U430" s="293" t="str">
        <f>IF(N430=2,MEDIAN((SUM(M430,K431))/2),"")</f>
        <v/>
      </c>
      <c r="V430" s="293" t="str">
        <f>IF(N430=3,MEDIAN(K430:K431),"")</f>
        <v/>
      </c>
      <c r="W430" s="295">
        <f>SUM(O430:R432)</f>
        <v>75</v>
      </c>
      <c r="X430" s="295">
        <f>SUM(S430:V432)</f>
        <v>75</v>
      </c>
      <c r="Y430" s="303">
        <f>STDEV(F430:F432)</f>
        <v>0</v>
      </c>
      <c r="Z430" s="295">
        <f>Y430/W430</f>
        <v>0</v>
      </c>
      <c r="AA430" s="303"/>
      <c r="AB430" s="291"/>
      <c r="AC430" s="114"/>
      <c r="AD430" s="114"/>
      <c r="AE430" s="118"/>
      <c r="AF430" s="114"/>
      <c r="AG430" s="118"/>
      <c r="AH430" s="119"/>
    </row>
    <row r="431" spans="1:36" s="120" customFormat="1" ht="25.5" customHeight="1">
      <c r="A431" s="319"/>
      <c r="B431" s="517"/>
      <c r="C431" s="310"/>
      <c r="D431" s="310"/>
      <c r="E431" s="167" t="s">
        <v>850</v>
      </c>
      <c r="F431" s="204">
        <v>75</v>
      </c>
      <c r="G431" s="204">
        <f>ROUNDUP(AVERAGE(F430:F432),2)</f>
        <v>75</v>
      </c>
      <c r="H431" s="116">
        <f t="shared" si="31"/>
        <v>0</v>
      </c>
      <c r="I431" s="136">
        <f t="shared" si="29"/>
        <v>0</v>
      </c>
      <c r="J431" s="136">
        <f>SMALL(I430:I432,2)</f>
        <v>0</v>
      </c>
      <c r="K431" s="206">
        <f>IF(J431=I430,F430,IF(J431=I431,F431,IF(J431=I432,F432)))</f>
        <v>75</v>
      </c>
      <c r="L431" s="206">
        <f t="shared" si="28"/>
        <v>75</v>
      </c>
      <c r="M431" s="206">
        <f t="shared" si="30"/>
        <v>75</v>
      </c>
      <c r="N431" s="312"/>
      <c r="O431" s="293"/>
      <c r="P431" s="293"/>
      <c r="Q431" s="293"/>
      <c r="R431" s="293"/>
      <c r="S431" s="293"/>
      <c r="T431" s="293"/>
      <c r="U431" s="293"/>
      <c r="V431" s="293"/>
      <c r="W431" s="296"/>
      <c r="X431" s="296"/>
      <c r="Y431" s="303"/>
      <c r="Z431" s="296"/>
      <c r="AA431" s="303"/>
      <c r="AB431" s="292"/>
      <c r="AC431" s="114"/>
      <c r="AD431" s="114"/>
      <c r="AE431" s="118"/>
      <c r="AF431" s="114"/>
      <c r="AG431" s="118"/>
      <c r="AH431" s="119"/>
    </row>
    <row r="432" spans="1:36" s="120" customFormat="1" ht="25.5" customHeight="1" thickBot="1">
      <c r="A432" s="319"/>
      <c r="B432" s="517"/>
      <c r="C432" s="310"/>
      <c r="D432" s="310"/>
      <c r="E432" s="167" t="s">
        <v>849</v>
      </c>
      <c r="F432" s="204">
        <v>75</v>
      </c>
      <c r="G432" s="204">
        <f>ROUNDUP(AVERAGE(F430:F432),2)</f>
        <v>75</v>
      </c>
      <c r="H432" s="116">
        <f t="shared" si="31"/>
        <v>0</v>
      </c>
      <c r="I432" s="136">
        <f t="shared" si="29"/>
        <v>0</v>
      </c>
      <c r="J432" s="136">
        <f>SMALL(I430:I432,3)</f>
        <v>0</v>
      </c>
      <c r="K432" s="206">
        <f>IF(J432=I430,F430,IF(J432=I431,F431,IF(J432=I432,F432)))</f>
        <v>75</v>
      </c>
      <c r="L432" s="206">
        <f t="shared" si="28"/>
        <v>75</v>
      </c>
      <c r="M432" s="206">
        <f t="shared" si="30"/>
        <v>75</v>
      </c>
      <c r="N432" s="312"/>
      <c r="O432" s="293"/>
      <c r="P432" s="293"/>
      <c r="Q432" s="293"/>
      <c r="R432" s="293"/>
      <c r="S432" s="293"/>
      <c r="T432" s="293"/>
      <c r="U432" s="293"/>
      <c r="V432" s="293"/>
      <c r="W432" s="296"/>
      <c r="X432" s="296"/>
      <c r="Y432" s="303"/>
      <c r="Z432" s="296"/>
      <c r="AA432" s="303"/>
      <c r="AB432" s="292"/>
      <c r="AC432" s="114"/>
      <c r="AD432" s="114"/>
      <c r="AE432" s="118"/>
      <c r="AF432" s="114"/>
      <c r="AG432" s="118"/>
      <c r="AH432" s="119"/>
    </row>
    <row r="433" spans="1:36" s="112" customFormat="1" ht="25.5" customHeight="1">
      <c r="A433" s="314">
        <v>129</v>
      </c>
      <c r="B433" s="498" t="s">
        <v>378</v>
      </c>
      <c r="C433" s="316" t="s">
        <v>471</v>
      </c>
      <c r="D433" s="317">
        <v>9</v>
      </c>
      <c r="E433" s="168" t="s">
        <v>851</v>
      </c>
      <c r="F433" s="132">
        <v>27.68</v>
      </c>
      <c r="G433" s="203">
        <f>ROUNDUP(AVERAGE(F433:F435),2)</f>
        <v>27.68</v>
      </c>
      <c r="H433" s="134">
        <f t="shared" si="31"/>
        <v>0</v>
      </c>
      <c r="I433" s="199">
        <f t="shared" si="29"/>
        <v>0</v>
      </c>
      <c r="J433" s="135">
        <f>SMALL(I433:I435,1)</f>
        <v>0</v>
      </c>
      <c r="K433" s="201">
        <f>IF(J433=I433,F433,IF(J433=I434,F434,IF(J433=I435,F435)))</f>
        <v>27.68</v>
      </c>
      <c r="L433" s="201">
        <f t="shared" ref="L433:L496" si="32">IF(J433&gt;0.3,"FORA",K433)</f>
        <v>27.68</v>
      </c>
      <c r="M433" s="201">
        <f t="shared" si="30"/>
        <v>27.68</v>
      </c>
      <c r="N433" s="318">
        <f>COUNTIF(L433:L435,"FORA")</f>
        <v>0</v>
      </c>
      <c r="O433" s="298">
        <f>IF(N433=0,AVERAGE(K433:K435),"")</f>
        <v>27.679999999999996</v>
      </c>
      <c r="P433" s="298" t="str">
        <f>IF(N433=1,AVERAGE(M433:M434),"")</f>
        <v/>
      </c>
      <c r="Q433" s="298" t="str">
        <f>IF(N433=2,(SUM(M433,K434))/2,"")</f>
        <v/>
      </c>
      <c r="R433" s="298" t="str">
        <f>IF(N433=3,AVERAGE(K433:K434),"")</f>
        <v/>
      </c>
      <c r="S433" s="298">
        <f>IF(N433=0,MEDIAN(M433:M435),"")</f>
        <v>27.68</v>
      </c>
      <c r="T433" s="298" t="str">
        <f>IF(N433=1,MEDIAN(M433:M434),"")</f>
        <v/>
      </c>
      <c r="U433" s="298" t="str">
        <f>IF(N433=2,MEDIAN((SUM(M433,K434))/2),"")</f>
        <v/>
      </c>
      <c r="V433" s="298" t="str">
        <f>IF(N433=3,MEDIAN(K433:K434),"")</f>
        <v/>
      </c>
      <c r="W433" s="299">
        <f>SUM(O433:R435)</f>
        <v>27.679999999999996</v>
      </c>
      <c r="X433" s="299">
        <f>SUM(S433:V435)</f>
        <v>27.68</v>
      </c>
      <c r="Y433" s="301">
        <f>STDEV(F433:F435)</f>
        <v>4.3511678576336583E-15</v>
      </c>
      <c r="Z433" s="299">
        <f>Y433/W433</f>
        <v>1.5719537057925069E-16</v>
      </c>
      <c r="AA433" s="301"/>
      <c r="AB433" s="291"/>
      <c r="AC433" s="114"/>
      <c r="AD433" s="114"/>
      <c r="AE433" s="115"/>
      <c r="AF433" s="115"/>
      <c r="AG433" s="115"/>
      <c r="AH433" s="115"/>
      <c r="AI433" s="115"/>
      <c r="AJ433" s="115"/>
    </row>
    <row r="434" spans="1:36" s="112" customFormat="1" ht="25.5" customHeight="1">
      <c r="A434" s="314"/>
      <c r="B434" s="498"/>
      <c r="C434" s="316"/>
      <c r="D434" s="317"/>
      <c r="E434" s="168" t="s">
        <v>851</v>
      </c>
      <c r="F434" s="132">
        <v>27.68</v>
      </c>
      <c r="G434" s="199">
        <f>ROUNDUP(AVERAGE(F433:F435),2)</f>
        <v>27.68</v>
      </c>
      <c r="H434" s="134">
        <f t="shared" si="31"/>
        <v>0</v>
      </c>
      <c r="I434" s="135">
        <f t="shared" ref="I434:I497" si="33">ABS(H434)</f>
        <v>0</v>
      </c>
      <c r="J434" s="135">
        <f>SMALL(I433:I435,2)</f>
        <v>0</v>
      </c>
      <c r="K434" s="201">
        <f>IF(J434=I433,F433,IF(J434=I434,F434,IF(J434=I435,F435)))</f>
        <v>27.68</v>
      </c>
      <c r="L434" s="201">
        <f t="shared" si="32"/>
        <v>27.68</v>
      </c>
      <c r="M434" s="201">
        <f t="shared" ref="M434:M497" si="34">IF(L434="FORA","",L434)</f>
        <v>27.68</v>
      </c>
      <c r="N434" s="318"/>
      <c r="O434" s="298"/>
      <c r="P434" s="298"/>
      <c r="Q434" s="298"/>
      <c r="R434" s="298"/>
      <c r="S434" s="298"/>
      <c r="T434" s="298"/>
      <c r="U434" s="298"/>
      <c r="V434" s="298"/>
      <c r="W434" s="300"/>
      <c r="X434" s="300"/>
      <c r="Y434" s="301"/>
      <c r="Z434" s="300"/>
      <c r="AA434" s="301"/>
      <c r="AB434" s="292"/>
      <c r="AC434" s="114"/>
      <c r="AD434" s="114"/>
      <c r="AE434" s="115"/>
      <c r="AF434" s="115"/>
      <c r="AG434" s="115"/>
      <c r="AH434" s="115"/>
      <c r="AI434" s="115"/>
      <c r="AJ434" s="115"/>
    </row>
    <row r="435" spans="1:36" s="112" customFormat="1" ht="25.5" customHeight="1" thickBot="1">
      <c r="A435" s="314"/>
      <c r="B435" s="498"/>
      <c r="C435" s="316"/>
      <c r="D435" s="317"/>
      <c r="E435" s="168" t="s">
        <v>851</v>
      </c>
      <c r="F435" s="132">
        <v>27.68</v>
      </c>
      <c r="G435" s="199">
        <f>ROUNDUP(AVERAGE(F433:F435),2)</f>
        <v>27.68</v>
      </c>
      <c r="H435" s="134">
        <f t="shared" si="31"/>
        <v>0</v>
      </c>
      <c r="I435" s="135">
        <f t="shared" si="33"/>
        <v>0</v>
      </c>
      <c r="J435" s="135">
        <f>SMALL(I433:I435,3)</f>
        <v>0</v>
      </c>
      <c r="K435" s="201">
        <f>IF(J435=I433,F433,IF(J435=I434,F434,IF(J435=I435,F435)))</f>
        <v>27.68</v>
      </c>
      <c r="L435" s="201">
        <f t="shared" si="32"/>
        <v>27.68</v>
      </c>
      <c r="M435" s="201">
        <f t="shared" si="34"/>
        <v>27.68</v>
      </c>
      <c r="N435" s="318"/>
      <c r="O435" s="298"/>
      <c r="P435" s="298"/>
      <c r="Q435" s="298"/>
      <c r="R435" s="298"/>
      <c r="S435" s="298"/>
      <c r="T435" s="298"/>
      <c r="U435" s="298"/>
      <c r="V435" s="298"/>
      <c r="W435" s="300"/>
      <c r="X435" s="300"/>
      <c r="Y435" s="301"/>
      <c r="Z435" s="300"/>
      <c r="AA435" s="301"/>
      <c r="AB435" s="292"/>
      <c r="AC435" s="114"/>
      <c r="AD435" s="114"/>
      <c r="AE435" s="115"/>
      <c r="AF435" s="115"/>
      <c r="AG435" s="115"/>
      <c r="AH435" s="115"/>
      <c r="AI435" s="115"/>
      <c r="AJ435" s="115"/>
    </row>
    <row r="436" spans="1:36" s="120" customFormat="1" ht="25.5" customHeight="1">
      <c r="A436" s="319">
        <v>130</v>
      </c>
      <c r="B436" s="516" t="s">
        <v>379</v>
      </c>
      <c r="C436" s="310" t="s">
        <v>2</v>
      </c>
      <c r="D436" s="310">
        <v>12</v>
      </c>
      <c r="E436" s="167" t="s">
        <v>852</v>
      </c>
      <c r="F436" s="204">
        <v>3.46</v>
      </c>
      <c r="G436" s="208">
        <f>ROUNDUP(AVERAGE(F436:F438),2)</f>
        <v>3.46</v>
      </c>
      <c r="H436" s="116">
        <f t="shared" ref="H436:H499" si="35">F436/G436-1</f>
        <v>0</v>
      </c>
      <c r="I436" s="136">
        <f t="shared" si="33"/>
        <v>0</v>
      </c>
      <c r="J436" s="136">
        <f>SMALL(I436:I438,1)</f>
        <v>0</v>
      </c>
      <c r="K436" s="206">
        <f>IF(J436=I436,F436,IF(J436=I437,F437,IF(J436=I438,F438)))</f>
        <v>3.46</v>
      </c>
      <c r="L436" s="206">
        <f t="shared" si="32"/>
        <v>3.46</v>
      </c>
      <c r="M436" s="206">
        <f t="shared" si="34"/>
        <v>3.46</v>
      </c>
      <c r="N436" s="312">
        <f>COUNTIF(L436:L438,"FORA")</f>
        <v>0</v>
      </c>
      <c r="O436" s="293">
        <f>IF(N436=0,AVERAGE(K436:K438),"")</f>
        <v>3.4599999999999995</v>
      </c>
      <c r="P436" s="293" t="str">
        <f>IF(N436=1,AVERAGE(M436:M437),"")</f>
        <v/>
      </c>
      <c r="Q436" s="293" t="str">
        <f>IF(N436=2,(SUM(M436,K437))/2,"")</f>
        <v/>
      </c>
      <c r="R436" s="293" t="str">
        <f>IF(N436=3,AVERAGE(K436:K437),"")</f>
        <v/>
      </c>
      <c r="S436" s="293">
        <f>IF(N436=0,MEDIAN(M436:M438),"")</f>
        <v>3.46</v>
      </c>
      <c r="T436" s="293" t="str">
        <f>IF(N436=1,MEDIAN(M436:M437),"")</f>
        <v/>
      </c>
      <c r="U436" s="293" t="str">
        <f>IF(N436=2,MEDIAN((SUM(M436,K437))/2),"")</f>
        <v/>
      </c>
      <c r="V436" s="293" t="str">
        <f>IF(N436=3,MEDIAN(K436:K437),"")</f>
        <v/>
      </c>
      <c r="W436" s="295">
        <f>SUM(O436:R438)</f>
        <v>3.4599999999999995</v>
      </c>
      <c r="X436" s="295">
        <f>SUM(S436:V438)</f>
        <v>3.46</v>
      </c>
      <c r="Y436" s="303">
        <f>STDEV(F436:F438)</f>
        <v>5.4389598220420729E-16</v>
      </c>
      <c r="Z436" s="295">
        <f>Y436/W436</f>
        <v>1.5719537057925069E-16</v>
      </c>
      <c r="AA436" s="303"/>
      <c r="AB436" s="291"/>
      <c r="AC436" s="114"/>
      <c r="AD436" s="114"/>
      <c r="AE436" s="118"/>
      <c r="AF436" s="114"/>
      <c r="AG436" s="118"/>
      <c r="AH436" s="119"/>
    </row>
    <row r="437" spans="1:36" s="120" customFormat="1" ht="25.5" customHeight="1">
      <c r="A437" s="319"/>
      <c r="B437" s="517"/>
      <c r="C437" s="310"/>
      <c r="D437" s="310"/>
      <c r="E437" s="167" t="s">
        <v>852</v>
      </c>
      <c r="F437" s="204">
        <v>3.46</v>
      </c>
      <c r="G437" s="204">
        <f>ROUNDUP(AVERAGE(F436:F438),2)</f>
        <v>3.46</v>
      </c>
      <c r="H437" s="116">
        <f t="shared" si="35"/>
        <v>0</v>
      </c>
      <c r="I437" s="136">
        <f t="shared" si="33"/>
        <v>0</v>
      </c>
      <c r="J437" s="136">
        <f>SMALL(I436:I438,2)</f>
        <v>0</v>
      </c>
      <c r="K437" s="206">
        <f>IF(J437=I436,F436,IF(J437=I437,F437,IF(J437=I438,F438)))</f>
        <v>3.46</v>
      </c>
      <c r="L437" s="206">
        <f t="shared" si="32"/>
        <v>3.46</v>
      </c>
      <c r="M437" s="206">
        <f t="shared" si="34"/>
        <v>3.46</v>
      </c>
      <c r="N437" s="312"/>
      <c r="O437" s="293"/>
      <c r="P437" s="293"/>
      <c r="Q437" s="293"/>
      <c r="R437" s="293"/>
      <c r="S437" s="293"/>
      <c r="T437" s="293"/>
      <c r="U437" s="293"/>
      <c r="V437" s="293"/>
      <c r="W437" s="296"/>
      <c r="X437" s="296"/>
      <c r="Y437" s="303"/>
      <c r="Z437" s="296"/>
      <c r="AA437" s="303"/>
      <c r="AB437" s="292"/>
      <c r="AC437" s="114"/>
      <c r="AD437" s="114"/>
      <c r="AE437" s="118"/>
      <c r="AF437" s="114"/>
      <c r="AG437" s="118"/>
      <c r="AH437" s="119"/>
    </row>
    <row r="438" spans="1:36" s="120" customFormat="1" ht="25.5" customHeight="1" thickBot="1">
      <c r="A438" s="319"/>
      <c r="B438" s="517"/>
      <c r="C438" s="310"/>
      <c r="D438" s="310"/>
      <c r="E438" s="167" t="s">
        <v>852</v>
      </c>
      <c r="F438" s="204">
        <v>3.46</v>
      </c>
      <c r="G438" s="204">
        <f>ROUNDUP(AVERAGE(F436:F438),2)</f>
        <v>3.46</v>
      </c>
      <c r="H438" s="116">
        <f t="shared" si="35"/>
        <v>0</v>
      </c>
      <c r="I438" s="136">
        <f t="shared" si="33"/>
        <v>0</v>
      </c>
      <c r="J438" s="136">
        <f>SMALL(I436:I438,3)</f>
        <v>0</v>
      </c>
      <c r="K438" s="206">
        <f>IF(J438=I436,F436,IF(J438=I437,F437,IF(J438=I438,F438)))</f>
        <v>3.46</v>
      </c>
      <c r="L438" s="206">
        <f t="shared" si="32"/>
        <v>3.46</v>
      </c>
      <c r="M438" s="206">
        <f t="shared" si="34"/>
        <v>3.46</v>
      </c>
      <c r="N438" s="312"/>
      <c r="O438" s="293"/>
      <c r="P438" s="293"/>
      <c r="Q438" s="293"/>
      <c r="R438" s="293"/>
      <c r="S438" s="293"/>
      <c r="T438" s="293"/>
      <c r="U438" s="293"/>
      <c r="V438" s="293"/>
      <c r="W438" s="296"/>
      <c r="X438" s="296"/>
      <c r="Y438" s="303"/>
      <c r="Z438" s="296"/>
      <c r="AA438" s="303"/>
      <c r="AB438" s="292"/>
      <c r="AC438" s="114"/>
      <c r="AD438" s="114"/>
      <c r="AE438" s="118"/>
      <c r="AF438" s="114"/>
      <c r="AG438" s="118"/>
      <c r="AH438" s="119"/>
    </row>
    <row r="439" spans="1:36" s="112" customFormat="1" ht="25.5" customHeight="1">
      <c r="A439" s="314">
        <v>131</v>
      </c>
      <c r="B439" s="498" t="s">
        <v>380</v>
      </c>
      <c r="C439" s="316" t="s">
        <v>473</v>
      </c>
      <c r="D439" s="317">
        <v>18</v>
      </c>
      <c r="E439" s="168" t="s">
        <v>853</v>
      </c>
      <c r="F439" s="132">
        <v>151.91999999999999</v>
      </c>
      <c r="G439" s="203">
        <f>ROUNDUP(AVERAGE(F439:F441),2)</f>
        <v>151.91999999999999</v>
      </c>
      <c r="H439" s="134">
        <f t="shared" si="35"/>
        <v>0</v>
      </c>
      <c r="I439" s="199">
        <f t="shared" si="33"/>
        <v>0</v>
      </c>
      <c r="J439" s="135">
        <f>SMALL(I439:I441,1)</f>
        <v>0</v>
      </c>
      <c r="K439" s="201">
        <f>IF(J439=I439,F439,IF(J439=I440,F440,IF(J439=I441,F441)))</f>
        <v>151.91999999999999</v>
      </c>
      <c r="L439" s="201">
        <f t="shared" si="32"/>
        <v>151.91999999999999</v>
      </c>
      <c r="M439" s="201">
        <f t="shared" si="34"/>
        <v>151.91999999999999</v>
      </c>
      <c r="N439" s="318">
        <f>COUNTIF(L439:L441,"FORA")</f>
        <v>0</v>
      </c>
      <c r="O439" s="298">
        <f>IF(N439=0,AVERAGE(K439:K441),"")</f>
        <v>151.91999999999999</v>
      </c>
      <c r="P439" s="298" t="str">
        <f>IF(N439=1,AVERAGE(M439:M440),"")</f>
        <v/>
      </c>
      <c r="Q439" s="298" t="str">
        <f>IF(N439=2,(SUM(M439,K440))/2,"")</f>
        <v/>
      </c>
      <c r="R439" s="298" t="str">
        <f>IF(N439=3,AVERAGE(K439:K440),"")</f>
        <v/>
      </c>
      <c r="S439" s="298">
        <f>IF(N439=0,MEDIAN(M439:M441),"")</f>
        <v>151.91999999999999</v>
      </c>
      <c r="T439" s="298" t="str">
        <f>IF(N439=1,MEDIAN(M439:M440),"")</f>
        <v/>
      </c>
      <c r="U439" s="298" t="str">
        <f>IF(N439=2,MEDIAN((SUM(M439,K440))/2),"")</f>
        <v/>
      </c>
      <c r="V439" s="298" t="str">
        <f>IF(N439=3,MEDIAN(K439:K440),"")</f>
        <v/>
      </c>
      <c r="W439" s="299">
        <f>SUM(O439:R441)</f>
        <v>151.91999999999999</v>
      </c>
      <c r="X439" s="299">
        <f>SUM(S439:V441)</f>
        <v>151.91999999999999</v>
      </c>
      <c r="Y439" s="301">
        <f>STDEV(F439:F441)</f>
        <v>0</v>
      </c>
      <c r="Z439" s="299">
        <f>Y439/W439</f>
        <v>0</v>
      </c>
      <c r="AA439" s="301"/>
      <c r="AB439" s="291"/>
      <c r="AC439" s="114"/>
      <c r="AD439" s="114"/>
      <c r="AE439" s="115"/>
      <c r="AF439" s="115"/>
      <c r="AG439" s="115"/>
      <c r="AH439" s="115"/>
      <c r="AI439" s="115"/>
      <c r="AJ439" s="115"/>
    </row>
    <row r="440" spans="1:36" s="112" customFormat="1" ht="25.5" customHeight="1">
      <c r="A440" s="314"/>
      <c r="B440" s="498"/>
      <c r="C440" s="316"/>
      <c r="D440" s="317"/>
      <c r="E440" s="168" t="s">
        <v>853</v>
      </c>
      <c r="F440" s="132">
        <v>151.91999999999999</v>
      </c>
      <c r="G440" s="199">
        <f>ROUNDUP(AVERAGE(F439:F441),2)</f>
        <v>151.91999999999999</v>
      </c>
      <c r="H440" s="134">
        <f t="shared" si="35"/>
        <v>0</v>
      </c>
      <c r="I440" s="135">
        <f t="shared" si="33"/>
        <v>0</v>
      </c>
      <c r="J440" s="135">
        <f>SMALL(I439:I441,2)</f>
        <v>0</v>
      </c>
      <c r="K440" s="201">
        <f>IF(J440=I439,F439,IF(J440=I440,F440,IF(J440=I441,F441)))</f>
        <v>151.91999999999999</v>
      </c>
      <c r="L440" s="201">
        <f t="shared" si="32"/>
        <v>151.91999999999999</v>
      </c>
      <c r="M440" s="201">
        <f t="shared" si="34"/>
        <v>151.91999999999999</v>
      </c>
      <c r="N440" s="318"/>
      <c r="O440" s="298"/>
      <c r="P440" s="298"/>
      <c r="Q440" s="298"/>
      <c r="R440" s="298"/>
      <c r="S440" s="298"/>
      <c r="T440" s="298"/>
      <c r="U440" s="298"/>
      <c r="V440" s="298"/>
      <c r="W440" s="300"/>
      <c r="X440" s="300"/>
      <c r="Y440" s="301"/>
      <c r="Z440" s="300"/>
      <c r="AA440" s="301"/>
      <c r="AB440" s="292"/>
      <c r="AC440" s="114"/>
      <c r="AD440" s="114"/>
      <c r="AE440" s="115"/>
      <c r="AF440" s="115"/>
      <c r="AG440" s="115"/>
      <c r="AH440" s="115"/>
      <c r="AI440" s="115"/>
      <c r="AJ440" s="115"/>
    </row>
    <row r="441" spans="1:36" s="112" customFormat="1" ht="25.5" customHeight="1" thickBot="1">
      <c r="A441" s="314"/>
      <c r="B441" s="498"/>
      <c r="C441" s="316"/>
      <c r="D441" s="317"/>
      <c r="E441" s="168" t="s">
        <v>853</v>
      </c>
      <c r="F441" s="132">
        <v>151.91999999999999</v>
      </c>
      <c r="G441" s="199">
        <f>ROUNDUP(AVERAGE(F439:F441),2)</f>
        <v>151.91999999999999</v>
      </c>
      <c r="H441" s="134">
        <f t="shared" si="35"/>
        <v>0</v>
      </c>
      <c r="I441" s="135">
        <f t="shared" si="33"/>
        <v>0</v>
      </c>
      <c r="J441" s="135">
        <f>SMALL(I439:I441,3)</f>
        <v>0</v>
      </c>
      <c r="K441" s="201">
        <f>IF(J441=I439,F439,IF(J441=I440,F440,IF(J441=I441,F441)))</f>
        <v>151.91999999999999</v>
      </c>
      <c r="L441" s="201">
        <f t="shared" si="32"/>
        <v>151.91999999999999</v>
      </c>
      <c r="M441" s="201">
        <f t="shared" si="34"/>
        <v>151.91999999999999</v>
      </c>
      <c r="N441" s="318"/>
      <c r="O441" s="298"/>
      <c r="P441" s="298"/>
      <c r="Q441" s="298"/>
      <c r="R441" s="298"/>
      <c r="S441" s="298"/>
      <c r="T441" s="298"/>
      <c r="U441" s="298"/>
      <c r="V441" s="298"/>
      <c r="W441" s="300"/>
      <c r="X441" s="300"/>
      <c r="Y441" s="301"/>
      <c r="Z441" s="300"/>
      <c r="AA441" s="301"/>
      <c r="AB441" s="292"/>
      <c r="AC441" s="114"/>
      <c r="AD441" s="114"/>
      <c r="AE441" s="115"/>
      <c r="AF441" s="115"/>
      <c r="AG441" s="115"/>
      <c r="AH441" s="115"/>
      <c r="AI441" s="115"/>
      <c r="AJ441" s="115"/>
    </row>
    <row r="442" spans="1:36" s="120" customFormat="1" ht="25.5" customHeight="1">
      <c r="A442" s="319">
        <v>132</v>
      </c>
      <c r="B442" s="516" t="s">
        <v>381</v>
      </c>
      <c r="C442" s="310" t="s">
        <v>473</v>
      </c>
      <c r="D442" s="310">
        <v>18</v>
      </c>
      <c r="E442" s="167" t="s">
        <v>854</v>
      </c>
      <c r="F442" s="204">
        <v>144.71</v>
      </c>
      <c r="G442" s="208">
        <f>ROUNDUP(AVERAGE(F442:F444),2)</f>
        <v>144.71</v>
      </c>
      <c r="H442" s="116">
        <f t="shared" si="35"/>
        <v>0</v>
      </c>
      <c r="I442" s="136">
        <f t="shared" si="33"/>
        <v>0</v>
      </c>
      <c r="J442" s="136">
        <f>SMALL(I442:I444,1)</f>
        <v>0</v>
      </c>
      <c r="K442" s="206">
        <f>IF(J442=I442,F442,IF(J442=I443,F443,IF(J442=I444,F444)))</f>
        <v>144.71</v>
      </c>
      <c r="L442" s="206">
        <f t="shared" si="32"/>
        <v>144.71</v>
      </c>
      <c r="M442" s="206">
        <f t="shared" si="34"/>
        <v>144.71</v>
      </c>
      <c r="N442" s="312">
        <f>COUNTIF(L442:L444,"FORA")</f>
        <v>0</v>
      </c>
      <c r="O442" s="293">
        <f>IF(N442=0,AVERAGE(K442:K444),"")</f>
        <v>144.71</v>
      </c>
      <c r="P442" s="293" t="str">
        <f>IF(N442=1,AVERAGE(M442:M443),"")</f>
        <v/>
      </c>
      <c r="Q442" s="293" t="str">
        <f>IF(N442=2,(SUM(M442,K443))/2,"")</f>
        <v/>
      </c>
      <c r="R442" s="293" t="str">
        <f>IF(N442=3,AVERAGE(K442:K443),"")</f>
        <v/>
      </c>
      <c r="S442" s="293">
        <f>IF(N442=0,MEDIAN(M442:M444),"")</f>
        <v>144.71</v>
      </c>
      <c r="T442" s="293" t="str">
        <f>IF(N442=1,MEDIAN(M442:M443),"")</f>
        <v/>
      </c>
      <c r="U442" s="293" t="str">
        <f>IF(N442=2,MEDIAN((SUM(M442,K443))/2),"")</f>
        <v/>
      </c>
      <c r="V442" s="293" t="str">
        <f>IF(N442=3,MEDIAN(K442:K443),"")</f>
        <v/>
      </c>
      <c r="W442" s="295">
        <f>SUM(O442:R444)</f>
        <v>144.71</v>
      </c>
      <c r="X442" s="295">
        <f>SUM(S442:V444)</f>
        <v>144.71</v>
      </c>
      <c r="Y442" s="303">
        <f>STDEV(F442:F444)</f>
        <v>0</v>
      </c>
      <c r="Z442" s="295">
        <f>Y442/W442</f>
        <v>0</v>
      </c>
      <c r="AA442" s="303"/>
      <c r="AB442" s="291"/>
      <c r="AC442" s="114"/>
      <c r="AD442" s="114"/>
      <c r="AE442" s="118"/>
      <c r="AF442" s="114"/>
      <c r="AG442" s="118"/>
      <c r="AH442" s="119"/>
    </row>
    <row r="443" spans="1:36" s="120" customFormat="1" ht="25.5" customHeight="1">
      <c r="A443" s="319"/>
      <c r="B443" s="517"/>
      <c r="C443" s="310"/>
      <c r="D443" s="310"/>
      <c r="E443" s="167" t="s">
        <v>854</v>
      </c>
      <c r="F443" s="204">
        <v>144.71</v>
      </c>
      <c r="G443" s="204">
        <f>ROUNDUP(AVERAGE(F442:F444),2)</f>
        <v>144.71</v>
      </c>
      <c r="H443" s="116">
        <f t="shared" si="35"/>
        <v>0</v>
      </c>
      <c r="I443" s="136">
        <f t="shared" si="33"/>
        <v>0</v>
      </c>
      <c r="J443" s="136">
        <f>SMALL(I442:I444,2)</f>
        <v>0</v>
      </c>
      <c r="K443" s="206">
        <f>IF(J443=I442,F442,IF(J443=I443,F443,IF(J443=I444,F444)))</f>
        <v>144.71</v>
      </c>
      <c r="L443" s="206">
        <f t="shared" si="32"/>
        <v>144.71</v>
      </c>
      <c r="M443" s="206">
        <f t="shared" si="34"/>
        <v>144.71</v>
      </c>
      <c r="N443" s="312"/>
      <c r="O443" s="293"/>
      <c r="P443" s="293"/>
      <c r="Q443" s="293"/>
      <c r="R443" s="293"/>
      <c r="S443" s="293"/>
      <c r="T443" s="293"/>
      <c r="U443" s="293"/>
      <c r="V443" s="293"/>
      <c r="W443" s="296"/>
      <c r="X443" s="296"/>
      <c r="Y443" s="303"/>
      <c r="Z443" s="296"/>
      <c r="AA443" s="303"/>
      <c r="AB443" s="292"/>
      <c r="AC443" s="114"/>
      <c r="AD443" s="114"/>
      <c r="AE443" s="118"/>
      <c r="AF443" s="114"/>
      <c r="AG443" s="118"/>
      <c r="AH443" s="119"/>
    </row>
    <row r="444" spans="1:36" s="120" customFormat="1" ht="25.5" customHeight="1" thickBot="1">
      <c r="A444" s="319"/>
      <c r="B444" s="517"/>
      <c r="C444" s="310"/>
      <c r="D444" s="310"/>
      <c r="E444" s="167" t="s">
        <v>854</v>
      </c>
      <c r="F444" s="204">
        <v>144.71</v>
      </c>
      <c r="G444" s="204">
        <f>ROUNDUP(AVERAGE(F442:F444),2)</f>
        <v>144.71</v>
      </c>
      <c r="H444" s="116">
        <f t="shared" si="35"/>
        <v>0</v>
      </c>
      <c r="I444" s="136">
        <f t="shared" si="33"/>
        <v>0</v>
      </c>
      <c r="J444" s="136">
        <f>SMALL(I442:I444,3)</f>
        <v>0</v>
      </c>
      <c r="K444" s="206">
        <f>IF(J444=I442,F442,IF(J444=I443,F443,IF(J444=I444,F444)))</f>
        <v>144.71</v>
      </c>
      <c r="L444" s="206">
        <f t="shared" si="32"/>
        <v>144.71</v>
      </c>
      <c r="M444" s="206">
        <f t="shared" si="34"/>
        <v>144.71</v>
      </c>
      <c r="N444" s="312"/>
      <c r="O444" s="293"/>
      <c r="P444" s="293"/>
      <c r="Q444" s="293"/>
      <c r="R444" s="293"/>
      <c r="S444" s="293"/>
      <c r="T444" s="293"/>
      <c r="U444" s="293"/>
      <c r="V444" s="293"/>
      <c r="W444" s="296"/>
      <c r="X444" s="296"/>
      <c r="Y444" s="303"/>
      <c r="Z444" s="296"/>
      <c r="AA444" s="303"/>
      <c r="AB444" s="292"/>
      <c r="AC444" s="114"/>
      <c r="AD444" s="114"/>
      <c r="AE444" s="118"/>
      <c r="AF444" s="114"/>
      <c r="AG444" s="118"/>
      <c r="AH444" s="119"/>
    </row>
    <row r="445" spans="1:36" s="112" customFormat="1" ht="25.5" customHeight="1">
      <c r="A445" s="314">
        <v>133</v>
      </c>
      <c r="B445" s="498" t="s">
        <v>382</v>
      </c>
      <c r="C445" s="316" t="s">
        <v>2</v>
      </c>
      <c r="D445" s="317">
        <v>120</v>
      </c>
      <c r="E445" s="168" t="s">
        <v>855</v>
      </c>
      <c r="F445" s="132">
        <v>30.69</v>
      </c>
      <c r="G445" s="203">
        <f>ROUNDUP(AVERAGE(F445:F447),2)</f>
        <v>30.69</v>
      </c>
      <c r="H445" s="134">
        <f t="shared" si="35"/>
        <v>0</v>
      </c>
      <c r="I445" s="199">
        <f t="shared" si="33"/>
        <v>0</v>
      </c>
      <c r="J445" s="135">
        <f>SMALL(I445:I447,1)</f>
        <v>0</v>
      </c>
      <c r="K445" s="201">
        <f>IF(J445=I445,F445,IF(J445=I446,F446,IF(J445=I447,F447)))</f>
        <v>30.69</v>
      </c>
      <c r="L445" s="201">
        <f t="shared" si="32"/>
        <v>30.69</v>
      </c>
      <c r="M445" s="201">
        <f t="shared" si="34"/>
        <v>30.69</v>
      </c>
      <c r="N445" s="318">
        <f>COUNTIF(L445:L447,"FORA")</f>
        <v>0</v>
      </c>
      <c r="O445" s="298">
        <f>IF(N445=0,AVERAGE(K445:K447),"")</f>
        <v>30.69</v>
      </c>
      <c r="P445" s="298" t="str">
        <f>IF(N445=1,AVERAGE(M445:M446),"")</f>
        <v/>
      </c>
      <c r="Q445" s="298" t="str">
        <f>IF(N445=2,(SUM(M445,K446))/2,"")</f>
        <v/>
      </c>
      <c r="R445" s="298" t="str">
        <f>IF(N445=3,AVERAGE(K445:K446),"")</f>
        <v/>
      </c>
      <c r="S445" s="298">
        <f>IF(N445=0,MEDIAN(M445:M447),"")</f>
        <v>30.69</v>
      </c>
      <c r="T445" s="298" t="str">
        <f>IF(N445=1,MEDIAN(M445:M446),"")</f>
        <v/>
      </c>
      <c r="U445" s="298" t="str">
        <f>IF(N445=2,MEDIAN((SUM(M445,K446))/2),"")</f>
        <v/>
      </c>
      <c r="V445" s="298" t="str">
        <f>IF(N445=3,MEDIAN(K445:K446),"")</f>
        <v/>
      </c>
      <c r="W445" s="299">
        <f>SUM(O445:R447)</f>
        <v>30.69</v>
      </c>
      <c r="X445" s="299">
        <f>SUM(S445:V447)</f>
        <v>30.69</v>
      </c>
      <c r="Y445" s="301">
        <f>STDEV(F445:F447)</f>
        <v>0</v>
      </c>
      <c r="Z445" s="299">
        <f>Y445/W445</f>
        <v>0</v>
      </c>
      <c r="AA445" s="301"/>
      <c r="AB445" s="291"/>
      <c r="AC445" s="114"/>
      <c r="AD445" s="114"/>
      <c r="AE445" s="115"/>
      <c r="AF445" s="115"/>
      <c r="AG445" s="115"/>
      <c r="AH445" s="115"/>
      <c r="AI445" s="115"/>
      <c r="AJ445" s="115"/>
    </row>
    <row r="446" spans="1:36" s="112" customFormat="1" ht="25.5" customHeight="1">
      <c r="A446" s="314"/>
      <c r="B446" s="498"/>
      <c r="C446" s="316"/>
      <c r="D446" s="317"/>
      <c r="E446" s="168" t="s">
        <v>855</v>
      </c>
      <c r="F446" s="132">
        <v>30.69</v>
      </c>
      <c r="G446" s="199">
        <f>ROUNDUP(AVERAGE(F445:F447),2)</f>
        <v>30.69</v>
      </c>
      <c r="H446" s="134">
        <f t="shared" si="35"/>
        <v>0</v>
      </c>
      <c r="I446" s="135">
        <f t="shared" si="33"/>
        <v>0</v>
      </c>
      <c r="J446" s="135">
        <f>SMALL(I445:I447,2)</f>
        <v>0</v>
      </c>
      <c r="K446" s="201">
        <f>IF(J446=I445,F445,IF(J446=I446,F446,IF(J446=I447,F447)))</f>
        <v>30.69</v>
      </c>
      <c r="L446" s="201">
        <f t="shared" si="32"/>
        <v>30.69</v>
      </c>
      <c r="M446" s="201">
        <f t="shared" si="34"/>
        <v>30.69</v>
      </c>
      <c r="N446" s="318"/>
      <c r="O446" s="298"/>
      <c r="P446" s="298"/>
      <c r="Q446" s="298"/>
      <c r="R446" s="298"/>
      <c r="S446" s="298"/>
      <c r="T446" s="298"/>
      <c r="U446" s="298"/>
      <c r="V446" s="298"/>
      <c r="W446" s="300"/>
      <c r="X446" s="300"/>
      <c r="Y446" s="301"/>
      <c r="Z446" s="300"/>
      <c r="AA446" s="301"/>
      <c r="AB446" s="292"/>
      <c r="AC446" s="114"/>
      <c r="AD446" s="114"/>
      <c r="AE446" s="115"/>
      <c r="AF446" s="115"/>
      <c r="AG446" s="115"/>
      <c r="AH446" s="115"/>
      <c r="AI446" s="115"/>
      <c r="AJ446" s="115"/>
    </row>
    <row r="447" spans="1:36" s="112" customFormat="1" ht="25.5" customHeight="1" thickBot="1">
      <c r="A447" s="314"/>
      <c r="B447" s="498"/>
      <c r="C447" s="316"/>
      <c r="D447" s="317"/>
      <c r="E447" s="168" t="s">
        <v>855</v>
      </c>
      <c r="F447" s="132">
        <v>30.69</v>
      </c>
      <c r="G447" s="199">
        <f>ROUNDUP(AVERAGE(F445:F447),2)</f>
        <v>30.69</v>
      </c>
      <c r="H447" s="134">
        <f t="shared" si="35"/>
        <v>0</v>
      </c>
      <c r="I447" s="135">
        <f t="shared" si="33"/>
        <v>0</v>
      </c>
      <c r="J447" s="135">
        <f>SMALL(I445:I447,3)</f>
        <v>0</v>
      </c>
      <c r="K447" s="201">
        <f>IF(J447=I445,F445,IF(J447=I446,F446,IF(J447=I447,F447)))</f>
        <v>30.69</v>
      </c>
      <c r="L447" s="201">
        <f t="shared" si="32"/>
        <v>30.69</v>
      </c>
      <c r="M447" s="201">
        <f t="shared" si="34"/>
        <v>30.69</v>
      </c>
      <c r="N447" s="318"/>
      <c r="O447" s="298"/>
      <c r="P447" s="298"/>
      <c r="Q447" s="298"/>
      <c r="R447" s="298"/>
      <c r="S447" s="298"/>
      <c r="T447" s="298"/>
      <c r="U447" s="298"/>
      <c r="V447" s="298"/>
      <c r="W447" s="300"/>
      <c r="X447" s="300"/>
      <c r="Y447" s="301"/>
      <c r="Z447" s="300"/>
      <c r="AA447" s="301"/>
      <c r="AB447" s="292"/>
      <c r="AC447" s="114"/>
      <c r="AD447" s="114"/>
      <c r="AE447" s="115"/>
      <c r="AF447" s="115"/>
      <c r="AG447" s="115"/>
      <c r="AH447" s="115"/>
      <c r="AI447" s="115"/>
      <c r="AJ447" s="115"/>
    </row>
    <row r="448" spans="1:36" s="120" customFormat="1" ht="25.5" customHeight="1">
      <c r="A448" s="319">
        <v>134</v>
      </c>
      <c r="B448" s="516" t="s">
        <v>383</v>
      </c>
      <c r="C448" s="310" t="s">
        <v>2</v>
      </c>
      <c r="D448" s="310">
        <v>120</v>
      </c>
      <c r="E448" s="167" t="s">
        <v>856</v>
      </c>
      <c r="F448" s="204">
        <v>16.100000000000001</v>
      </c>
      <c r="G448" s="208">
        <f>ROUNDUP(AVERAGE(F448:F450),2)</f>
        <v>16.100000000000001</v>
      </c>
      <c r="H448" s="116">
        <f t="shared" si="35"/>
        <v>0</v>
      </c>
      <c r="I448" s="136">
        <f t="shared" si="33"/>
        <v>0</v>
      </c>
      <c r="J448" s="136">
        <f>SMALL(I448:I450,1)</f>
        <v>0</v>
      </c>
      <c r="K448" s="206">
        <f>IF(J448=I448,F448,IF(J448=I449,F449,IF(J448=I450,F450)))</f>
        <v>16.100000000000001</v>
      </c>
      <c r="L448" s="206">
        <f t="shared" si="32"/>
        <v>16.100000000000001</v>
      </c>
      <c r="M448" s="206">
        <f t="shared" si="34"/>
        <v>16.100000000000001</v>
      </c>
      <c r="N448" s="312">
        <f>COUNTIF(L448:L450,"FORA")</f>
        <v>0</v>
      </c>
      <c r="O448" s="293">
        <f>IF(N448=0,AVERAGE(K448:K450),"")</f>
        <v>16.100000000000001</v>
      </c>
      <c r="P448" s="293" t="str">
        <f>IF(N448=1,AVERAGE(M448:M449),"")</f>
        <v/>
      </c>
      <c r="Q448" s="293" t="str">
        <f>IF(N448=2,(SUM(M448,K449))/2,"")</f>
        <v/>
      </c>
      <c r="R448" s="293" t="str">
        <f>IF(N448=3,AVERAGE(K448:K449),"")</f>
        <v/>
      </c>
      <c r="S448" s="293">
        <f>IF(N448=0,MEDIAN(M448:M450),"")</f>
        <v>16.100000000000001</v>
      </c>
      <c r="T448" s="293" t="str">
        <f>IF(N448=1,MEDIAN(M448:M449),"")</f>
        <v/>
      </c>
      <c r="U448" s="293" t="str">
        <f>IF(N448=2,MEDIAN((SUM(M448,K449))/2),"")</f>
        <v/>
      </c>
      <c r="V448" s="293" t="str">
        <f>IF(N448=3,MEDIAN(K448:K449),"")</f>
        <v/>
      </c>
      <c r="W448" s="295">
        <f>SUM(O448:R450)</f>
        <v>16.100000000000001</v>
      </c>
      <c r="X448" s="295">
        <f>SUM(S448:V450)</f>
        <v>16.100000000000001</v>
      </c>
      <c r="Y448" s="303">
        <f>STDEV(F448:F450)</f>
        <v>0</v>
      </c>
      <c r="Z448" s="295">
        <f>Y448/W448</f>
        <v>0</v>
      </c>
      <c r="AA448" s="303"/>
      <c r="AB448" s="291"/>
      <c r="AC448" s="114"/>
      <c r="AD448" s="114"/>
      <c r="AE448" s="118"/>
      <c r="AF448" s="114"/>
      <c r="AG448" s="118"/>
      <c r="AH448" s="119"/>
    </row>
    <row r="449" spans="1:36" s="120" customFormat="1" ht="25.5" customHeight="1">
      <c r="A449" s="319"/>
      <c r="B449" s="517"/>
      <c r="C449" s="310"/>
      <c r="D449" s="310"/>
      <c r="E449" s="167" t="s">
        <v>856</v>
      </c>
      <c r="F449" s="204">
        <v>16.100000000000001</v>
      </c>
      <c r="G449" s="204">
        <f>ROUNDUP(AVERAGE(F448:F450),2)</f>
        <v>16.100000000000001</v>
      </c>
      <c r="H449" s="116">
        <f t="shared" si="35"/>
        <v>0</v>
      </c>
      <c r="I449" s="136">
        <f t="shared" si="33"/>
        <v>0</v>
      </c>
      <c r="J449" s="136">
        <f>SMALL(I448:I450,2)</f>
        <v>0</v>
      </c>
      <c r="K449" s="206">
        <f>IF(J449=I448,F448,IF(J449=I449,F449,IF(J449=I450,F450)))</f>
        <v>16.100000000000001</v>
      </c>
      <c r="L449" s="206">
        <f t="shared" si="32"/>
        <v>16.100000000000001</v>
      </c>
      <c r="M449" s="206">
        <f t="shared" si="34"/>
        <v>16.100000000000001</v>
      </c>
      <c r="N449" s="312"/>
      <c r="O449" s="293"/>
      <c r="P449" s="293"/>
      <c r="Q449" s="293"/>
      <c r="R449" s="293"/>
      <c r="S449" s="293"/>
      <c r="T449" s="293"/>
      <c r="U449" s="293"/>
      <c r="V449" s="293"/>
      <c r="W449" s="296"/>
      <c r="X449" s="296"/>
      <c r="Y449" s="303"/>
      <c r="Z449" s="296"/>
      <c r="AA449" s="303"/>
      <c r="AB449" s="292"/>
      <c r="AC449" s="114"/>
      <c r="AD449" s="114"/>
      <c r="AE449" s="118"/>
      <c r="AF449" s="114"/>
      <c r="AG449" s="118"/>
      <c r="AH449" s="119"/>
    </row>
    <row r="450" spans="1:36" s="120" customFormat="1" ht="25.5" customHeight="1" thickBot="1">
      <c r="A450" s="319"/>
      <c r="B450" s="517"/>
      <c r="C450" s="310"/>
      <c r="D450" s="310"/>
      <c r="E450" s="167" t="s">
        <v>856</v>
      </c>
      <c r="F450" s="204">
        <v>16.100000000000001</v>
      </c>
      <c r="G450" s="204">
        <f>ROUNDUP(AVERAGE(F448:F450),2)</f>
        <v>16.100000000000001</v>
      </c>
      <c r="H450" s="116">
        <f t="shared" si="35"/>
        <v>0</v>
      </c>
      <c r="I450" s="136">
        <f t="shared" si="33"/>
        <v>0</v>
      </c>
      <c r="J450" s="136">
        <f>SMALL(I448:I450,3)</f>
        <v>0</v>
      </c>
      <c r="K450" s="206">
        <f>IF(J450=I448,F448,IF(J450=I449,F449,IF(J450=I450,F450)))</f>
        <v>16.100000000000001</v>
      </c>
      <c r="L450" s="206">
        <f t="shared" si="32"/>
        <v>16.100000000000001</v>
      </c>
      <c r="M450" s="206">
        <f t="shared" si="34"/>
        <v>16.100000000000001</v>
      </c>
      <c r="N450" s="312"/>
      <c r="O450" s="293"/>
      <c r="P450" s="293"/>
      <c r="Q450" s="293"/>
      <c r="R450" s="293"/>
      <c r="S450" s="293"/>
      <c r="T450" s="293"/>
      <c r="U450" s="293"/>
      <c r="V450" s="293"/>
      <c r="W450" s="296"/>
      <c r="X450" s="296"/>
      <c r="Y450" s="303"/>
      <c r="Z450" s="296"/>
      <c r="AA450" s="303"/>
      <c r="AB450" s="292"/>
      <c r="AC450" s="114"/>
      <c r="AD450" s="114"/>
      <c r="AE450" s="118"/>
      <c r="AF450" s="114"/>
      <c r="AG450" s="118"/>
      <c r="AH450" s="119"/>
    </row>
    <row r="451" spans="1:36" s="112" customFormat="1" ht="25.5" customHeight="1">
      <c r="A451" s="314">
        <v>135</v>
      </c>
      <c r="B451" s="498" t="s">
        <v>384</v>
      </c>
      <c r="C451" s="316" t="s">
        <v>473</v>
      </c>
      <c r="D451" s="317">
        <v>60</v>
      </c>
      <c r="E451" s="168" t="s">
        <v>857</v>
      </c>
      <c r="F451" s="132">
        <v>8.5</v>
      </c>
      <c r="G451" s="203">
        <f>ROUNDUP(AVERAGE(F451:F453),2)</f>
        <v>8.5</v>
      </c>
      <c r="H451" s="134">
        <f t="shared" si="35"/>
        <v>0</v>
      </c>
      <c r="I451" s="199">
        <f t="shared" si="33"/>
        <v>0</v>
      </c>
      <c r="J451" s="135">
        <f>SMALL(I451:I453,1)</f>
        <v>0</v>
      </c>
      <c r="K451" s="201">
        <f>IF(J451=I451,F451,IF(J451=I452,F452,IF(J451=I453,F453)))</f>
        <v>8.5</v>
      </c>
      <c r="L451" s="201">
        <f t="shared" si="32"/>
        <v>8.5</v>
      </c>
      <c r="M451" s="201">
        <f t="shared" si="34"/>
        <v>8.5</v>
      </c>
      <c r="N451" s="318">
        <f>COUNTIF(L451:L453,"FORA")</f>
        <v>0</v>
      </c>
      <c r="O451" s="298">
        <f>IF(N451=0,AVERAGE(K451:K453),"")</f>
        <v>8.5</v>
      </c>
      <c r="P451" s="298" t="str">
        <f>IF(N451=1,AVERAGE(M451:M452),"")</f>
        <v/>
      </c>
      <c r="Q451" s="298" t="str">
        <f>IF(N451=2,(SUM(M451,K452))/2,"")</f>
        <v/>
      </c>
      <c r="R451" s="298" t="str">
        <f>IF(N451=3,AVERAGE(K451:K452),"")</f>
        <v/>
      </c>
      <c r="S451" s="298">
        <f>IF(N451=0,MEDIAN(M451:M453),"")</f>
        <v>8.5</v>
      </c>
      <c r="T451" s="298" t="str">
        <f>IF(N451=1,MEDIAN(M451:M452),"")</f>
        <v/>
      </c>
      <c r="U451" s="298" t="str">
        <f>IF(N451=2,MEDIAN((SUM(M451,K452))/2),"")</f>
        <v/>
      </c>
      <c r="V451" s="298" t="str">
        <f>IF(N451=3,MEDIAN(K451:K452),"")</f>
        <v/>
      </c>
      <c r="W451" s="299">
        <f>SUM(O451:R453)</f>
        <v>8.5</v>
      </c>
      <c r="X451" s="299">
        <f>SUM(S451:V453)</f>
        <v>8.5</v>
      </c>
      <c r="Y451" s="301">
        <f>STDEV(F451:F453)</f>
        <v>0</v>
      </c>
      <c r="Z451" s="299">
        <f>Y451/W451</f>
        <v>0</v>
      </c>
      <c r="AA451" s="301"/>
      <c r="AB451" s="291"/>
      <c r="AC451" s="114"/>
      <c r="AD451" s="114"/>
      <c r="AE451" s="115"/>
      <c r="AF451" s="115"/>
      <c r="AG451" s="115"/>
      <c r="AH451" s="115"/>
      <c r="AI451" s="115"/>
      <c r="AJ451" s="115"/>
    </row>
    <row r="452" spans="1:36" s="112" customFormat="1" ht="25.5" customHeight="1">
      <c r="A452" s="314"/>
      <c r="B452" s="498"/>
      <c r="C452" s="316"/>
      <c r="D452" s="317"/>
      <c r="E452" s="168" t="s">
        <v>857</v>
      </c>
      <c r="F452" s="132">
        <v>8.5</v>
      </c>
      <c r="G452" s="199">
        <f>ROUNDUP(AVERAGE(F451:F453),2)</f>
        <v>8.5</v>
      </c>
      <c r="H452" s="134">
        <f t="shared" si="35"/>
        <v>0</v>
      </c>
      <c r="I452" s="135">
        <f t="shared" si="33"/>
        <v>0</v>
      </c>
      <c r="J452" s="135">
        <f>SMALL(I451:I453,2)</f>
        <v>0</v>
      </c>
      <c r="K452" s="201">
        <f>IF(J452=I451,F451,IF(J452=I452,F452,IF(J452=I453,F453)))</f>
        <v>8.5</v>
      </c>
      <c r="L452" s="201">
        <f t="shared" si="32"/>
        <v>8.5</v>
      </c>
      <c r="M452" s="201">
        <f t="shared" si="34"/>
        <v>8.5</v>
      </c>
      <c r="N452" s="318"/>
      <c r="O452" s="298"/>
      <c r="P452" s="298"/>
      <c r="Q452" s="298"/>
      <c r="R452" s="298"/>
      <c r="S452" s="298"/>
      <c r="T452" s="298"/>
      <c r="U452" s="298"/>
      <c r="V452" s="298"/>
      <c r="W452" s="300"/>
      <c r="X452" s="300"/>
      <c r="Y452" s="301"/>
      <c r="Z452" s="300"/>
      <c r="AA452" s="301"/>
      <c r="AB452" s="292"/>
      <c r="AC452" s="114"/>
      <c r="AD452" s="114"/>
      <c r="AE452" s="115"/>
      <c r="AF452" s="115"/>
      <c r="AG452" s="115"/>
      <c r="AH452" s="115"/>
      <c r="AI452" s="115"/>
      <c r="AJ452" s="115"/>
    </row>
    <row r="453" spans="1:36" s="112" customFormat="1" ht="25.5" customHeight="1" thickBot="1">
      <c r="A453" s="314"/>
      <c r="B453" s="498"/>
      <c r="C453" s="316"/>
      <c r="D453" s="317"/>
      <c r="E453" s="168" t="s">
        <v>857</v>
      </c>
      <c r="F453" s="132">
        <v>8.5</v>
      </c>
      <c r="G453" s="199">
        <f>ROUNDUP(AVERAGE(F451:F453),2)</f>
        <v>8.5</v>
      </c>
      <c r="H453" s="134">
        <f t="shared" si="35"/>
        <v>0</v>
      </c>
      <c r="I453" s="135">
        <f t="shared" si="33"/>
        <v>0</v>
      </c>
      <c r="J453" s="135">
        <f>SMALL(I451:I453,3)</f>
        <v>0</v>
      </c>
      <c r="K453" s="201">
        <f>IF(J453=I451,F451,IF(J453=I452,F452,IF(J453=I453,F453)))</f>
        <v>8.5</v>
      </c>
      <c r="L453" s="201">
        <f t="shared" si="32"/>
        <v>8.5</v>
      </c>
      <c r="M453" s="201">
        <f t="shared" si="34"/>
        <v>8.5</v>
      </c>
      <c r="N453" s="318"/>
      <c r="O453" s="298"/>
      <c r="P453" s="298"/>
      <c r="Q453" s="298"/>
      <c r="R453" s="298"/>
      <c r="S453" s="298"/>
      <c r="T453" s="298"/>
      <c r="U453" s="298"/>
      <c r="V453" s="298"/>
      <c r="W453" s="300"/>
      <c r="X453" s="300"/>
      <c r="Y453" s="301"/>
      <c r="Z453" s="300"/>
      <c r="AA453" s="301"/>
      <c r="AB453" s="292"/>
      <c r="AC453" s="114"/>
      <c r="AD453" s="114"/>
      <c r="AE453" s="115"/>
      <c r="AF453" s="115"/>
      <c r="AG453" s="115"/>
      <c r="AH453" s="115"/>
      <c r="AI453" s="115"/>
      <c r="AJ453" s="115"/>
    </row>
    <row r="454" spans="1:36" s="120" customFormat="1" ht="25.5" customHeight="1">
      <c r="A454" s="319">
        <v>136</v>
      </c>
      <c r="B454" s="516" t="s">
        <v>385</v>
      </c>
      <c r="C454" s="310" t="s">
        <v>473</v>
      </c>
      <c r="D454" s="310">
        <v>10.08</v>
      </c>
      <c r="E454" s="167" t="s">
        <v>858</v>
      </c>
      <c r="F454" s="204">
        <v>252.33</v>
      </c>
      <c r="G454" s="208">
        <f>ROUNDUP(AVERAGE(F454:F456),2)</f>
        <v>252.33</v>
      </c>
      <c r="H454" s="116">
        <f t="shared" si="35"/>
        <v>0</v>
      </c>
      <c r="I454" s="136">
        <f t="shared" si="33"/>
        <v>0</v>
      </c>
      <c r="J454" s="136">
        <f>SMALL(I454:I456,1)</f>
        <v>0</v>
      </c>
      <c r="K454" s="206">
        <f>IF(J454=I454,F454,IF(J454=I455,F455,IF(J454=I456,F456)))</f>
        <v>252.33</v>
      </c>
      <c r="L454" s="206">
        <f t="shared" si="32"/>
        <v>252.33</v>
      </c>
      <c r="M454" s="206">
        <f t="shared" si="34"/>
        <v>252.33</v>
      </c>
      <c r="N454" s="312">
        <f>COUNTIF(L454:L456,"FORA")</f>
        <v>0</v>
      </c>
      <c r="O454" s="293">
        <f>IF(N454=0,AVERAGE(K454:K456),"")</f>
        <v>252.33</v>
      </c>
      <c r="P454" s="293" t="str">
        <f>IF(N454=1,AVERAGE(M454:M455),"")</f>
        <v/>
      </c>
      <c r="Q454" s="293" t="str">
        <f>IF(N454=2,(SUM(M454,K455))/2,"")</f>
        <v/>
      </c>
      <c r="R454" s="293" t="str">
        <f>IF(N454=3,AVERAGE(K454:K455),"")</f>
        <v/>
      </c>
      <c r="S454" s="293">
        <f>IF(N454=0,MEDIAN(M454:M456),"")</f>
        <v>252.33</v>
      </c>
      <c r="T454" s="293" t="str">
        <f>IF(N454=1,MEDIAN(M454:M455),"")</f>
        <v/>
      </c>
      <c r="U454" s="293" t="str">
        <f>IF(N454=2,MEDIAN((SUM(M454,K455))/2),"")</f>
        <v/>
      </c>
      <c r="V454" s="293" t="str">
        <f>IF(N454=3,MEDIAN(K454:K455),"")</f>
        <v/>
      </c>
      <c r="W454" s="295">
        <f>SUM(O454:R456)</f>
        <v>252.33</v>
      </c>
      <c r="X454" s="295">
        <f>SUM(S454:V456)</f>
        <v>252.33</v>
      </c>
      <c r="Y454" s="303">
        <f>STDEV(F454:F456)</f>
        <v>0</v>
      </c>
      <c r="Z454" s="295">
        <f>Y454/W454</f>
        <v>0</v>
      </c>
      <c r="AA454" s="303"/>
      <c r="AB454" s="291"/>
      <c r="AC454" s="114"/>
      <c r="AD454" s="114"/>
      <c r="AE454" s="118"/>
      <c r="AF454" s="114"/>
      <c r="AG454" s="118"/>
      <c r="AH454" s="119"/>
    </row>
    <row r="455" spans="1:36" s="120" customFormat="1" ht="25.5" customHeight="1">
      <c r="A455" s="319"/>
      <c r="B455" s="517"/>
      <c r="C455" s="310"/>
      <c r="D455" s="310"/>
      <c r="E455" s="167" t="s">
        <v>858</v>
      </c>
      <c r="F455" s="204">
        <v>252.33</v>
      </c>
      <c r="G455" s="204">
        <f>ROUNDUP(AVERAGE(F454:F456),2)</f>
        <v>252.33</v>
      </c>
      <c r="H455" s="116">
        <f t="shared" si="35"/>
        <v>0</v>
      </c>
      <c r="I455" s="136">
        <f t="shared" si="33"/>
        <v>0</v>
      </c>
      <c r="J455" s="136">
        <f>SMALL(I454:I456,2)</f>
        <v>0</v>
      </c>
      <c r="K455" s="206">
        <f>IF(J455=I454,F454,IF(J455=I455,F455,IF(J455=I456,F456)))</f>
        <v>252.33</v>
      </c>
      <c r="L455" s="206">
        <f t="shared" si="32"/>
        <v>252.33</v>
      </c>
      <c r="M455" s="206">
        <f t="shared" si="34"/>
        <v>252.33</v>
      </c>
      <c r="N455" s="312"/>
      <c r="O455" s="293"/>
      <c r="P455" s="293"/>
      <c r="Q455" s="293"/>
      <c r="R455" s="293"/>
      <c r="S455" s="293"/>
      <c r="T455" s="293"/>
      <c r="U455" s="293"/>
      <c r="V455" s="293"/>
      <c r="W455" s="296"/>
      <c r="X455" s="296"/>
      <c r="Y455" s="303"/>
      <c r="Z455" s="296"/>
      <c r="AA455" s="303"/>
      <c r="AB455" s="292"/>
      <c r="AC455" s="114"/>
      <c r="AD455" s="114"/>
      <c r="AE455" s="118"/>
      <c r="AF455" s="114"/>
      <c r="AG455" s="118"/>
      <c r="AH455" s="119"/>
    </row>
    <row r="456" spans="1:36" s="120" customFormat="1" ht="25.5" customHeight="1" thickBot="1">
      <c r="A456" s="319"/>
      <c r="B456" s="517"/>
      <c r="C456" s="310"/>
      <c r="D456" s="310"/>
      <c r="E456" s="167" t="s">
        <v>858</v>
      </c>
      <c r="F456" s="204">
        <v>252.33</v>
      </c>
      <c r="G456" s="204">
        <f>ROUNDUP(AVERAGE(F454:F456),2)</f>
        <v>252.33</v>
      </c>
      <c r="H456" s="116">
        <f t="shared" si="35"/>
        <v>0</v>
      </c>
      <c r="I456" s="136">
        <f t="shared" si="33"/>
        <v>0</v>
      </c>
      <c r="J456" s="136">
        <f>SMALL(I454:I456,3)</f>
        <v>0</v>
      </c>
      <c r="K456" s="206">
        <f>IF(J456=I454,F454,IF(J456=I455,F455,IF(J456=I456,F456)))</f>
        <v>252.33</v>
      </c>
      <c r="L456" s="206">
        <f t="shared" si="32"/>
        <v>252.33</v>
      </c>
      <c r="M456" s="206">
        <f t="shared" si="34"/>
        <v>252.33</v>
      </c>
      <c r="N456" s="312"/>
      <c r="O456" s="293"/>
      <c r="P456" s="293"/>
      <c r="Q456" s="293"/>
      <c r="R456" s="293"/>
      <c r="S456" s="293"/>
      <c r="T456" s="293"/>
      <c r="U456" s="293"/>
      <c r="V456" s="293"/>
      <c r="W456" s="296"/>
      <c r="X456" s="296"/>
      <c r="Y456" s="303"/>
      <c r="Z456" s="296"/>
      <c r="AA456" s="303"/>
      <c r="AB456" s="292"/>
      <c r="AC456" s="114"/>
      <c r="AD456" s="114"/>
      <c r="AE456" s="118"/>
      <c r="AF456" s="114"/>
      <c r="AG456" s="118"/>
      <c r="AH456" s="119"/>
    </row>
    <row r="457" spans="1:36" s="112" customFormat="1" ht="25.5" customHeight="1">
      <c r="A457" s="314">
        <v>137</v>
      </c>
      <c r="B457" s="498" t="s">
        <v>386</v>
      </c>
      <c r="C457" s="316" t="s">
        <v>473</v>
      </c>
      <c r="D457" s="317">
        <v>10.08</v>
      </c>
      <c r="E457" s="168" t="s">
        <v>859</v>
      </c>
      <c r="F457" s="132">
        <v>278.58999999999997</v>
      </c>
      <c r="G457" s="203">
        <f>ROUNDUP(AVERAGE(F457:F459),2)</f>
        <v>278.58999999999997</v>
      </c>
      <c r="H457" s="134">
        <f t="shared" si="35"/>
        <v>0</v>
      </c>
      <c r="I457" s="199">
        <f t="shared" si="33"/>
        <v>0</v>
      </c>
      <c r="J457" s="135">
        <f>SMALL(I457:I459,1)</f>
        <v>0</v>
      </c>
      <c r="K457" s="201">
        <f>IF(J457=I457,F457,IF(J457=I458,F458,IF(J457=I459,F459)))</f>
        <v>278.58999999999997</v>
      </c>
      <c r="L457" s="201">
        <f t="shared" si="32"/>
        <v>278.58999999999997</v>
      </c>
      <c r="M457" s="201">
        <f t="shared" si="34"/>
        <v>278.58999999999997</v>
      </c>
      <c r="N457" s="318">
        <f>COUNTIF(L457:L459,"FORA")</f>
        <v>0</v>
      </c>
      <c r="O457" s="298">
        <f>IF(N457=0,AVERAGE(K457:K459),"")</f>
        <v>278.58999999999997</v>
      </c>
      <c r="P457" s="298" t="str">
        <f>IF(N457=1,AVERAGE(M457:M458),"")</f>
        <v/>
      </c>
      <c r="Q457" s="298" t="str">
        <f>IF(N457=2,(SUM(M457,K458))/2,"")</f>
        <v/>
      </c>
      <c r="R457" s="298" t="str">
        <f>IF(N457=3,AVERAGE(K457:K458),"")</f>
        <v/>
      </c>
      <c r="S457" s="298">
        <f>IF(N457=0,MEDIAN(M457:M459),"")</f>
        <v>278.58999999999997</v>
      </c>
      <c r="T457" s="298" t="str">
        <f>IF(N457=1,MEDIAN(M457:M458),"")</f>
        <v/>
      </c>
      <c r="U457" s="298" t="str">
        <f>IF(N457=2,MEDIAN((SUM(M457,K458))/2),"")</f>
        <v/>
      </c>
      <c r="V457" s="298" t="str">
        <f>IF(N457=3,MEDIAN(K457:K458),"")</f>
        <v/>
      </c>
      <c r="W457" s="299">
        <f>SUM(O457:R459)</f>
        <v>278.58999999999997</v>
      </c>
      <c r="X457" s="299">
        <f>SUM(S457:V459)</f>
        <v>278.58999999999997</v>
      </c>
      <c r="Y457" s="301">
        <f>STDEV(F457:F459)</f>
        <v>0</v>
      </c>
      <c r="Z457" s="299">
        <f>Y457/W457</f>
        <v>0</v>
      </c>
      <c r="AA457" s="301"/>
      <c r="AB457" s="291"/>
      <c r="AC457" s="114"/>
      <c r="AD457" s="114"/>
      <c r="AE457" s="115"/>
      <c r="AF457" s="115"/>
      <c r="AG457" s="115"/>
      <c r="AH457" s="115"/>
      <c r="AI457" s="115"/>
      <c r="AJ457" s="115"/>
    </row>
    <row r="458" spans="1:36" s="112" customFormat="1" ht="25.5" customHeight="1">
      <c r="A458" s="314"/>
      <c r="B458" s="498"/>
      <c r="C458" s="316"/>
      <c r="D458" s="317"/>
      <c r="E458" s="168" t="s">
        <v>859</v>
      </c>
      <c r="F458" s="132">
        <v>278.58999999999997</v>
      </c>
      <c r="G458" s="199">
        <f>ROUNDUP(AVERAGE(F457:F459),2)</f>
        <v>278.58999999999997</v>
      </c>
      <c r="H458" s="134">
        <f t="shared" si="35"/>
        <v>0</v>
      </c>
      <c r="I458" s="135">
        <f t="shared" si="33"/>
        <v>0</v>
      </c>
      <c r="J458" s="135">
        <f>SMALL(I457:I459,2)</f>
        <v>0</v>
      </c>
      <c r="K458" s="201">
        <f>IF(J458=I457,F457,IF(J458=I458,F458,IF(J458=I459,F459)))</f>
        <v>278.58999999999997</v>
      </c>
      <c r="L458" s="201">
        <f t="shared" si="32"/>
        <v>278.58999999999997</v>
      </c>
      <c r="M458" s="201">
        <f t="shared" si="34"/>
        <v>278.58999999999997</v>
      </c>
      <c r="N458" s="318"/>
      <c r="O458" s="298"/>
      <c r="P458" s="298"/>
      <c r="Q458" s="298"/>
      <c r="R458" s="298"/>
      <c r="S458" s="298"/>
      <c r="T458" s="298"/>
      <c r="U458" s="298"/>
      <c r="V458" s="298"/>
      <c r="W458" s="300"/>
      <c r="X458" s="300"/>
      <c r="Y458" s="301"/>
      <c r="Z458" s="300"/>
      <c r="AA458" s="301"/>
      <c r="AB458" s="292"/>
      <c r="AC458" s="114"/>
      <c r="AD458" s="114"/>
      <c r="AE458" s="115"/>
      <c r="AF458" s="115"/>
      <c r="AG458" s="115"/>
      <c r="AH458" s="115"/>
      <c r="AI458" s="115"/>
      <c r="AJ458" s="115"/>
    </row>
    <row r="459" spans="1:36" s="112" customFormat="1" ht="25.5" customHeight="1" thickBot="1">
      <c r="A459" s="314"/>
      <c r="B459" s="498"/>
      <c r="C459" s="316"/>
      <c r="D459" s="317"/>
      <c r="E459" s="168" t="s">
        <v>859</v>
      </c>
      <c r="F459" s="132">
        <v>278.58999999999997</v>
      </c>
      <c r="G459" s="199">
        <f>ROUNDUP(AVERAGE(F457:F459),2)</f>
        <v>278.58999999999997</v>
      </c>
      <c r="H459" s="134">
        <f t="shared" si="35"/>
        <v>0</v>
      </c>
      <c r="I459" s="135">
        <f t="shared" si="33"/>
        <v>0</v>
      </c>
      <c r="J459" s="135">
        <f>SMALL(I457:I459,3)</f>
        <v>0</v>
      </c>
      <c r="K459" s="201">
        <f>IF(J459=I457,F457,IF(J459=I458,F458,IF(J459=I459,F459)))</f>
        <v>278.58999999999997</v>
      </c>
      <c r="L459" s="201">
        <f t="shared" si="32"/>
        <v>278.58999999999997</v>
      </c>
      <c r="M459" s="201">
        <f t="shared" si="34"/>
        <v>278.58999999999997</v>
      </c>
      <c r="N459" s="318"/>
      <c r="O459" s="298"/>
      <c r="P459" s="298"/>
      <c r="Q459" s="298"/>
      <c r="R459" s="298"/>
      <c r="S459" s="298"/>
      <c r="T459" s="298"/>
      <c r="U459" s="298"/>
      <c r="V459" s="298"/>
      <c r="W459" s="300"/>
      <c r="X459" s="300"/>
      <c r="Y459" s="301"/>
      <c r="Z459" s="300"/>
      <c r="AA459" s="301"/>
      <c r="AB459" s="292"/>
      <c r="AC459" s="114"/>
      <c r="AD459" s="114"/>
      <c r="AE459" s="115"/>
      <c r="AF459" s="115"/>
      <c r="AG459" s="115"/>
      <c r="AH459" s="115"/>
      <c r="AI459" s="115"/>
      <c r="AJ459" s="115"/>
    </row>
    <row r="460" spans="1:36" s="120" customFormat="1" ht="25.5" customHeight="1">
      <c r="A460" s="319">
        <v>138</v>
      </c>
      <c r="B460" s="516" t="s">
        <v>387</v>
      </c>
      <c r="C460" s="310" t="s">
        <v>473</v>
      </c>
      <c r="D460" s="310">
        <v>3</v>
      </c>
      <c r="E460" s="167" t="s">
        <v>860</v>
      </c>
      <c r="F460" s="204">
        <v>193.89</v>
      </c>
      <c r="G460" s="208">
        <f>ROUNDUP(AVERAGE(F460:F462),2)</f>
        <v>193.89</v>
      </c>
      <c r="H460" s="116">
        <f t="shared" si="35"/>
        <v>0</v>
      </c>
      <c r="I460" s="136">
        <f t="shared" si="33"/>
        <v>0</v>
      </c>
      <c r="J460" s="136">
        <f>SMALL(I460:I462,1)</f>
        <v>0</v>
      </c>
      <c r="K460" s="206">
        <f>IF(J460=I460,F460,IF(J460=I461,F461,IF(J460=I462,F462)))</f>
        <v>193.89</v>
      </c>
      <c r="L460" s="206">
        <f t="shared" si="32"/>
        <v>193.89</v>
      </c>
      <c r="M460" s="206">
        <f t="shared" si="34"/>
        <v>193.89</v>
      </c>
      <c r="N460" s="312">
        <f>COUNTIF(L460:L462,"FORA")</f>
        <v>0</v>
      </c>
      <c r="O460" s="293">
        <f>IF(N460=0,AVERAGE(K460:K462),"")</f>
        <v>193.89</v>
      </c>
      <c r="P460" s="293" t="str">
        <f>IF(N460=1,AVERAGE(M460:M461),"")</f>
        <v/>
      </c>
      <c r="Q460" s="293" t="str">
        <f>IF(N460=2,(SUM(M460,K461))/2,"")</f>
        <v/>
      </c>
      <c r="R460" s="293" t="str">
        <f>IF(N460=3,AVERAGE(K460:K461),"")</f>
        <v/>
      </c>
      <c r="S460" s="293">
        <f>IF(N460=0,MEDIAN(M460:M462),"")</f>
        <v>193.89</v>
      </c>
      <c r="T460" s="293" t="str">
        <f>IF(N460=1,MEDIAN(M460:M461),"")</f>
        <v/>
      </c>
      <c r="U460" s="293" t="str">
        <f>IF(N460=2,MEDIAN((SUM(M460,K461))/2),"")</f>
        <v/>
      </c>
      <c r="V460" s="293" t="str">
        <f>IF(N460=3,MEDIAN(K460:K461),"")</f>
        <v/>
      </c>
      <c r="W460" s="295">
        <f>SUM(O460:R462)</f>
        <v>193.89</v>
      </c>
      <c r="X460" s="295">
        <f>SUM(S460:V462)</f>
        <v>193.89</v>
      </c>
      <c r="Y460" s="303">
        <f>STDEV(F460:F462)</f>
        <v>0</v>
      </c>
      <c r="Z460" s="295">
        <f>Y460/W460</f>
        <v>0</v>
      </c>
      <c r="AA460" s="303"/>
      <c r="AB460" s="291"/>
      <c r="AC460" s="114"/>
      <c r="AD460" s="114"/>
      <c r="AE460" s="118"/>
      <c r="AF460" s="114"/>
      <c r="AG460" s="118"/>
      <c r="AH460" s="119"/>
    </row>
    <row r="461" spans="1:36" s="120" customFormat="1" ht="25.5" customHeight="1">
      <c r="A461" s="319"/>
      <c r="B461" s="517"/>
      <c r="C461" s="310"/>
      <c r="D461" s="310"/>
      <c r="E461" s="167" t="s">
        <v>860</v>
      </c>
      <c r="F461" s="204">
        <v>193.89</v>
      </c>
      <c r="G461" s="204">
        <f>ROUNDUP(AVERAGE(F460:F462),2)</f>
        <v>193.89</v>
      </c>
      <c r="H461" s="116">
        <f t="shared" si="35"/>
        <v>0</v>
      </c>
      <c r="I461" s="136">
        <f t="shared" si="33"/>
        <v>0</v>
      </c>
      <c r="J461" s="136">
        <f>SMALL(I460:I462,2)</f>
        <v>0</v>
      </c>
      <c r="K461" s="206">
        <f>IF(J461=I460,F460,IF(J461=I461,F461,IF(J461=I462,F462)))</f>
        <v>193.89</v>
      </c>
      <c r="L461" s="206">
        <f t="shared" si="32"/>
        <v>193.89</v>
      </c>
      <c r="M461" s="206">
        <f t="shared" si="34"/>
        <v>193.89</v>
      </c>
      <c r="N461" s="312"/>
      <c r="O461" s="293"/>
      <c r="P461" s="293"/>
      <c r="Q461" s="293"/>
      <c r="R461" s="293"/>
      <c r="S461" s="293"/>
      <c r="T461" s="293"/>
      <c r="U461" s="293"/>
      <c r="V461" s="293"/>
      <c r="W461" s="296"/>
      <c r="X461" s="296"/>
      <c r="Y461" s="303"/>
      <c r="Z461" s="296"/>
      <c r="AA461" s="303"/>
      <c r="AB461" s="292"/>
      <c r="AC461" s="114"/>
      <c r="AD461" s="114"/>
      <c r="AE461" s="118"/>
      <c r="AF461" s="114"/>
      <c r="AG461" s="118"/>
      <c r="AH461" s="119"/>
    </row>
    <row r="462" spans="1:36" s="120" customFormat="1" ht="25.5" customHeight="1" thickBot="1">
      <c r="A462" s="319"/>
      <c r="B462" s="517"/>
      <c r="C462" s="310"/>
      <c r="D462" s="310"/>
      <c r="E462" s="167" t="s">
        <v>860</v>
      </c>
      <c r="F462" s="204">
        <v>193.89</v>
      </c>
      <c r="G462" s="204">
        <f>ROUNDUP(AVERAGE(F460:F462),2)</f>
        <v>193.89</v>
      </c>
      <c r="H462" s="116">
        <f t="shared" si="35"/>
        <v>0</v>
      </c>
      <c r="I462" s="136">
        <f t="shared" si="33"/>
        <v>0</v>
      </c>
      <c r="J462" s="136">
        <f>SMALL(I460:I462,3)</f>
        <v>0</v>
      </c>
      <c r="K462" s="206">
        <f>IF(J462=I460,F460,IF(J462=I461,F461,IF(J462=I462,F462)))</f>
        <v>193.89</v>
      </c>
      <c r="L462" s="206">
        <f t="shared" si="32"/>
        <v>193.89</v>
      </c>
      <c r="M462" s="206">
        <f t="shared" si="34"/>
        <v>193.89</v>
      </c>
      <c r="N462" s="312"/>
      <c r="O462" s="293"/>
      <c r="P462" s="293"/>
      <c r="Q462" s="293"/>
      <c r="R462" s="293"/>
      <c r="S462" s="293"/>
      <c r="T462" s="293"/>
      <c r="U462" s="293"/>
      <c r="V462" s="293"/>
      <c r="W462" s="296"/>
      <c r="X462" s="296"/>
      <c r="Y462" s="303"/>
      <c r="Z462" s="296"/>
      <c r="AA462" s="303"/>
      <c r="AB462" s="292"/>
      <c r="AC462" s="114"/>
      <c r="AD462" s="114"/>
      <c r="AE462" s="118"/>
      <c r="AF462" s="114"/>
      <c r="AG462" s="118"/>
      <c r="AH462" s="119"/>
    </row>
    <row r="463" spans="1:36" s="112" customFormat="1" ht="25.5" customHeight="1">
      <c r="A463" s="314">
        <v>139</v>
      </c>
      <c r="B463" s="498" t="s">
        <v>388</v>
      </c>
      <c r="C463" s="316" t="s">
        <v>2</v>
      </c>
      <c r="D463" s="317">
        <v>3</v>
      </c>
      <c r="E463" s="168" t="s">
        <v>861</v>
      </c>
      <c r="F463" s="132">
        <v>205.93</v>
      </c>
      <c r="G463" s="203">
        <f>ROUNDUP(AVERAGE(F463:F465),2)</f>
        <v>205.93</v>
      </c>
      <c r="H463" s="134">
        <f t="shared" si="35"/>
        <v>0</v>
      </c>
      <c r="I463" s="199">
        <f t="shared" si="33"/>
        <v>0</v>
      </c>
      <c r="J463" s="135">
        <f>SMALL(I463:I465,1)</f>
        <v>0</v>
      </c>
      <c r="K463" s="201">
        <f>IF(J463=I463,F463,IF(J463=I464,F464,IF(J463=I465,F465)))</f>
        <v>205.93</v>
      </c>
      <c r="L463" s="201">
        <f t="shared" si="32"/>
        <v>205.93</v>
      </c>
      <c r="M463" s="201">
        <f t="shared" si="34"/>
        <v>205.93</v>
      </c>
      <c r="N463" s="318">
        <f>COUNTIF(L463:L465,"FORA")</f>
        <v>0</v>
      </c>
      <c r="O463" s="298">
        <f>IF(N463=0,AVERAGE(K463:K465),"")</f>
        <v>205.92999999999998</v>
      </c>
      <c r="P463" s="298" t="str">
        <f>IF(N463=1,AVERAGE(M463:M464),"")</f>
        <v/>
      </c>
      <c r="Q463" s="298" t="str">
        <f>IF(N463=2,(SUM(M463,K464))/2,"")</f>
        <v/>
      </c>
      <c r="R463" s="298" t="str">
        <f>IF(N463=3,AVERAGE(K463:K464),"")</f>
        <v/>
      </c>
      <c r="S463" s="298">
        <f>IF(N463=0,MEDIAN(M463:M465),"")</f>
        <v>205.93</v>
      </c>
      <c r="T463" s="298" t="str">
        <f>IF(N463=1,MEDIAN(M463:M464),"")</f>
        <v/>
      </c>
      <c r="U463" s="298" t="str">
        <f>IF(N463=2,MEDIAN((SUM(M463,K464))/2),"")</f>
        <v/>
      </c>
      <c r="V463" s="298" t="str">
        <f>IF(N463=3,MEDIAN(K463:K464),"")</f>
        <v/>
      </c>
      <c r="W463" s="299">
        <f>SUM(O463:R465)</f>
        <v>205.92999999999998</v>
      </c>
      <c r="X463" s="299">
        <f>SUM(S463:V465)</f>
        <v>205.93</v>
      </c>
      <c r="Y463" s="301">
        <f>STDEV(F463:F465)</f>
        <v>3.4809342861069267E-14</v>
      </c>
      <c r="Z463" s="299">
        <f>Y463/W463</f>
        <v>1.6903483154989206E-16</v>
      </c>
      <c r="AA463" s="301"/>
      <c r="AB463" s="291"/>
      <c r="AC463" s="114"/>
      <c r="AD463" s="114"/>
      <c r="AE463" s="115"/>
      <c r="AF463" s="115"/>
      <c r="AG463" s="115"/>
      <c r="AH463" s="115"/>
      <c r="AI463" s="115"/>
      <c r="AJ463" s="115"/>
    </row>
    <row r="464" spans="1:36" s="112" customFormat="1" ht="25.5" customHeight="1">
      <c r="A464" s="314"/>
      <c r="B464" s="498"/>
      <c r="C464" s="316"/>
      <c r="D464" s="317"/>
      <c r="E464" s="168" t="s">
        <v>861</v>
      </c>
      <c r="F464" s="132">
        <v>205.93</v>
      </c>
      <c r="G464" s="199">
        <f>ROUNDUP(AVERAGE(F463:F465),2)</f>
        <v>205.93</v>
      </c>
      <c r="H464" s="134">
        <f t="shared" si="35"/>
        <v>0</v>
      </c>
      <c r="I464" s="135">
        <f t="shared" si="33"/>
        <v>0</v>
      </c>
      <c r="J464" s="135">
        <f>SMALL(I463:I465,2)</f>
        <v>0</v>
      </c>
      <c r="K464" s="201">
        <f>IF(J464=I463,F463,IF(J464=I464,F464,IF(J464=I465,F465)))</f>
        <v>205.93</v>
      </c>
      <c r="L464" s="201">
        <f t="shared" si="32"/>
        <v>205.93</v>
      </c>
      <c r="M464" s="201">
        <f t="shared" si="34"/>
        <v>205.93</v>
      </c>
      <c r="N464" s="318"/>
      <c r="O464" s="298"/>
      <c r="P464" s="298"/>
      <c r="Q464" s="298"/>
      <c r="R464" s="298"/>
      <c r="S464" s="298"/>
      <c r="T464" s="298"/>
      <c r="U464" s="298"/>
      <c r="V464" s="298"/>
      <c r="W464" s="300"/>
      <c r="X464" s="300"/>
      <c r="Y464" s="301"/>
      <c r="Z464" s="300"/>
      <c r="AA464" s="301"/>
      <c r="AB464" s="292"/>
      <c r="AC464" s="114"/>
      <c r="AD464" s="114"/>
      <c r="AE464" s="115"/>
      <c r="AF464" s="115"/>
      <c r="AG464" s="115"/>
      <c r="AH464" s="115"/>
      <c r="AI464" s="115"/>
      <c r="AJ464" s="115"/>
    </row>
    <row r="465" spans="1:36" s="112" customFormat="1" ht="25.5" customHeight="1" thickBot="1">
      <c r="A465" s="314"/>
      <c r="B465" s="498"/>
      <c r="C465" s="316"/>
      <c r="D465" s="317"/>
      <c r="E465" s="168" t="s">
        <v>861</v>
      </c>
      <c r="F465" s="132">
        <v>205.93</v>
      </c>
      <c r="G465" s="199">
        <f>ROUNDUP(AVERAGE(F463:F465),2)</f>
        <v>205.93</v>
      </c>
      <c r="H465" s="134">
        <f t="shared" si="35"/>
        <v>0</v>
      </c>
      <c r="I465" s="135">
        <f t="shared" si="33"/>
        <v>0</v>
      </c>
      <c r="J465" s="135">
        <f>SMALL(I463:I465,3)</f>
        <v>0</v>
      </c>
      <c r="K465" s="201">
        <f>IF(J465=I463,F463,IF(J465=I464,F464,IF(J465=I465,F465)))</f>
        <v>205.93</v>
      </c>
      <c r="L465" s="201">
        <f t="shared" si="32"/>
        <v>205.93</v>
      </c>
      <c r="M465" s="201">
        <f t="shared" si="34"/>
        <v>205.93</v>
      </c>
      <c r="N465" s="318"/>
      <c r="O465" s="298"/>
      <c r="P465" s="298"/>
      <c r="Q465" s="298"/>
      <c r="R465" s="298"/>
      <c r="S465" s="298"/>
      <c r="T465" s="298"/>
      <c r="U465" s="298"/>
      <c r="V465" s="298"/>
      <c r="W465" s="300"/>
      <c r="X465" s="300"/>
      <c r="Y465" s="301"/>
      <c r="Z465" s="300"/>
      <c r="AA465" s="301"/>
      <c r="AB465" s="292"/>
      <c r="AC465" s="114"/>
      <c r="AD465" s="114"/>
      <c r="AE465" s="115"/>
      <c r="AF465" s="115"/>
      <c r="AG465" s="115"/>
      <c r="AH465" s="115"/>
      <c r="AI465" s="115"/>
      <c r="AJ465" s="115"/>
    </row>
    <row r="466" spans="1:36" s="120" customFormat="1" ht="25.5" customHeight="1">
      <c r="A466" s="319">
        <v>140</v>
      </c>
      <c r="B466" s="516" t="s">
        <v>389</v>
      </c>
      <c r="C466" s="310" t="s">
        <v>2</v>
      </c>
      <c r="D466" s="310">
        <v>3</v>
      </c>
      <c r="E466" s="167" t="s">
        <v>862</v>
      </c>
      <c r="F466" s="204">
        <v>174.18</v>
      </c>
      <c r="G466" s="208">
        <f>ROUNDUP(AVERAGE(F466:F468),2)</f>
        <v>174.18</v>
      </c>
      <c r="H466" s="116">
        <f t="shared" si="35"/>
        <v>0</v>
      </c>
      <c r="I466" s="136">
        <f t="shared" si="33"/>
        <v>0</v>
      </c>
      <c r="J466" s="136">
        <f>SMALL(I466:I468,1)</f>
        <v>0</v>
      </c>
      <c r="K466" s="206">
        <f>IF(J466=I466,F466,IF(J466=I467,F467,IF(J466=I468,F468)))</f>
        <v>174.18</v>
      </c>
      <c r="L466" s="206">
        <f t="shared" si="32"/>
        <v>174.18</v>
      </c>
      <c r="M466" s="206">
        <f t="shared" si="34"/>
        <v>174.18</v>
      </c>
      <c r="N466" s="312">
        <f>COUNTIF(L466:L468,"FORA")</f>
        <v>0</v>
      </c>
      <c r="O466" s="293">
        <f>IF(N466=0,AVERAGE(K466:K468),"")</f>
        <v>174.17999999999998</v>
      </c>
      <c r="P466" s="293" t="str">
        <f>IF(N466=1,AVERAGE(M466:M467),"")</f>
        <v/>
      </c>
      <c r="Q466" s="293" t="str">
        <f>IF(N466=2,(SUM(M466,K467))/2,"")</f>
        <v/>
      </c>
      <c r="R466" s="293" t="str">
        <f>IF(N466=3,AVERAGE(K466:K467),"")</f>
        <v/>
      </c>
      <c r="S466" s="293">
        <f>IF(N466=0,MEDIAN(M466:M468),"")</f>
        <v>174.18</v>
      </c>
      <c r="T466" s="293" t="str">
        <f>IF(N466=1,MEDIAN(M466:M467),"")</f>
        <v/>
      </c>
      <c r="U466" s="293" t="str">
        <f>IF(N466=2,MEDIAN((SUM(M466,K467))/2),"")</f>
        <v/>
      </c>
      <c r="V466" s="293" t="str">
        <f>IF(N466=3,MEDIAN(K466:K467),"")</f>
        <v/>
      </c>
      <c r="W466" s="295">
        <f>SUM(O466:R468)</f>
        <v>174.17999999999998</v>
      </c>
      <c r="X466" s="295">
        <f>SUM(S466:V468)</f>
        <v>174.18</v>
      </c>
      <c r="Y466" s="303">
        <f>STDEV(F466:F468)</f>
        <v>3.4809342861069267E-14</v>
      </c>
      <c r="Z466" s="295">
        <f>Y466/W466</f>
        <v>1.9984695637311559E-16</v>
      </c>
      <c r="AA466" s="303"/>
      <c r="AB466" s="291"/>
      <c r="AC466" s="114"/>
      <c r="AD466" s="114"/>
      <c r="AE466" s="118"/>
      <c r="AF466" s="114"/>
      <c r="AG466" s="118"/>
      <c r="AH466" s="119"/>
    </row>
    <row r="467" spans="1:36" s="120" customFormat="1" ht="25.5" customHeight="1">
      <c r="A467" s="319"/>
      <c r="B467" s="517"/>
      <c r="C467" s="310"/>
      <c r="D467" s="310"/>
      <c r="E467" s="167" t="s">
        <v>862</v>
      </c>
      <c r="F467" s="204">
        <v>174.18</v>
      </c>
      <c r="G467" s="204">
        <f>ROUNDUP(AVERAGE(F466:F468),2)</f>
        <v>174.18</v>
      </c>
      <c r="H467" s="116">
        <f t="shared" si="35"/>
        <v>0</v>
      </c>
      <c r="I467" s="136">
        <f t="shared" si="33"/>
        <v>0</v>
      </c>
      <c r="J467" s="136">
        <f>SMALL(I466:I468,2)</f>
        <v>0</v>
      </c>
      <c r="K467" s="206">
        <f>IF(J467=I466,F466,IF(J467=I467,F467,IF(J467=I468,F468)))</f>
        <v>174.18</v>
      </c>
      <c r="L467" s="206">
        <f t="shared" si="32"/>
        <v>174.18</v>
      </c>
      <c r="M467" s="206">
        <f t="shared" si="34"/>
        <v>174.18</v>
      </c>
      <c r="N467" s="312"/>
      <c r="O467" s="293"/>
      <c r="P467" s="293"/>
      <c r="Q467" s="293"/>
      <c r="R467" s="293"/>
      <c r="S467" s="293"/>
      <c r="T467" s="293"/>
      <c r="U467" s="293"/>
      <c r="V467" s="293"/>
      <c r="W467" s="296"/>
      <c r="X467" s="296"/>
      <c r="Y467" s="303"/>
      <c r="Z467" s="296"/>
      <c r="AA467" s="303"/>
      <c r="AB467" s="292"/>
      <c r="AC467" s="114"/>
      <c r="AD467" s="114"/>
      <c r="AE467" s="118"/>
      <c r="AF467" s="114"/>
      <c r="AG467" s="118"/>
      <c r="AH467" s="119"/>
    </row>
    <row r="468" spans="1:36" s="120" customFormat="1" ht="25.5" customHeight="1" thickBot="1">
      <c r="A468" s="319"/>
      <c r="B468" s="517"/>
      <c r="C468" s="310"/>
      <c r="D468" s="310"/>
      <c r="E468" s="167" t="s">
        <v>863</v>
      </c>
      <c r="F468" s="204">
        <v>174.18</v>
      </c>
      <c r="G468" s="204">
        <f>ROUNDUP(AVERAGE(F466:F468),2)</f>
        <v>174.18</v>
      </c>
      <c r="H468" s="116">
        <f t="shared" si="35"/>
        <v>0</v>
      </c>
      <c r="I468" s="136">
        <f t="shared" si="33"/>
        <v>0</v>
      </c>
      <c r="J468" s="136">
        <f>SMALL(I466:I468,3)</f>
        <v>0</v>
      </c>
      <c r="K468" s="206">
        <f>IF(J468=I466,F466,IF(J468=I467,F467,IF(J468=I468,F468)))</f>
        <v>174.18</v>
      </c>
      <c r="L468" s="206">
        <f t="shared" si="32"/>
        <v>174.18</v>
      </c>
      <c r="M468" s="206">
        <f t="shared" si="34"/>
        <v>174.18</v>
      </c>
      <c r="N468" s="312"/>
      <c r="O468" s="293"/>
      <c r="P468" s="293"/>
      <c r="Q468" s="293"/>
      <c r="R468" s="293"/>
      <c r="S468" s="293"/>
      <c r="T468" s="293"/>
      <c r="U468" s="293"/>
      <c r="V468" s="293"/>
      <c r="W468" s="296"/>
      <c r="X468" s="296"/>
      <c r="Y468" s="303"/>
      <c r="Z468" s="296"/>
      <c r="AA468" s="303"/>
      <c r="AB468" s="292"/>
      <c r="AC468" s="114"/>
      <c r="AD468" s="114"/>
      <c r="AE468" s="118"/>
      <c r="AF468" s="114"/>
      <c r="AG468" s="118"/>
      <c r="AH468" s="119"/>
    </row>
    <row r="469" spans="1:36" s="112" customFormat="1" ht="25.5" customHeight="1">
      <c r="A469" s="314">
        <v>141</v>
      </c>
      <c r="B469" s="498" t="s">
        <v>390</v>
      </c>
      <c r="C469" s="316" t="s">
        <v>2</v>
      </c>
      <c r="D469" s="317">
        <v>3</v>
      </c>
      <c r="E469" s="168" t="s">
        <v>864</v>
      </c>
      <c r="F469" s="132">
        <v>120</v>
      </c>
      <c r="G469" s="203">
        <f>ROUNDUP(AVERAGE(F469:F471),2)</f>
        <v>120</v>
      </c>
      <c r="H469" s="134">
        <f t="shared" si="35"/>
        <v>0</v>
      </c>
      <c r="I469" s="199">
        <f t="shared" si="33"/>
        <v>0</v>
      </c>
      <c r="J469" s="135">
        <f>SMALL(I469:I471,1)</f>
        <v>0</v>
      </c>
      <c r="K469" s="201">
        <f>IF(J469=I469,F469,IF(J469=I470,F470,IF(J469=I471,F471)))</f>
        <v>120</v>
      </c>
      <c r="L469" s="201">
        <f t="shared" si="32"/>
        <v>120</v>
      </c>
      <c r="M469" s="201">
        <f t="shared" si="34"/>
        <v>120</v>
      </c>
      <c r="N469" s="318">
        <f>COUNTIF(L469:L471,"FORA")</f>
        <v>0</v>
      </c>
      <c r="O469" s="298">
        <f>IF(N469=0,AVERAGE(K469:K471),"")</f>
        <v>120</v>
      </c>
      <c r="P469" s="298" t="str">
        <f>IF(N469=1,AVERAGE(M469:M470),"")</f>
        <v/>
      </c>
      <c r="Q469" s="298" t="str">
        <f>IF(N469=2,(SUM(M469,K470))/2,"")</f>
        <v/>
      </c>
      <c r="R469" s="298" t="str">
        <f>IF(N469=3,AVERAGE(K469:K470),"")</f>
        <v/>
      </c>
      <c r="S469" s="298">
        <f>IF(N469=0,MEDIAN(M469:M471),"")</f>
        <v>120</v>
      </c>
      <c r="T469" s="298" t="str">
        <f>IF(N469=1,MEDIAN(M469:M470),"")</f>
        <v/>
      </c>
      <c r="U469" s="298" t="str">
        <f>IF(N469=2,MEDIAN((SUM(M469,K470))/2),"")</f>
        <v/>
      </c>
      <c r="V469" s="298" t="str">
        <f>IF(N469=3,MEDIAN(K469:K470),"")</f>
        <v/>
      </c>
      <c r="W469" s="299">
        <f>SUM(O469:R471)</f>
        <v>120</v>
      </c>
      <c r="X469" s="299">
        <f>SUM(S469:V471)</f>
        <v>120</v>
      </c>
      <c r="Y469" s="301">
        <f>STDEV(F469:F471)</f>
        <v>0</v>
      </c>
      <c r="Z469" s="299">
        <f>Y469/W469</f>
        <v>0</v>
      </c>
      <c r="AA469" s="301"/>
      <c r="AB469" s="291"/>
      <c r="AC469" s="114"/>
      <c r="AD469" s="114"/>
      <c r="AE469" s="115"/>
      <c r="AF469" s="115"/>
      <c r="AG469" s="115"/>
      <c r="AH469" s="115"/>
      <c r="AI469" s="115"/>
      <c r="AJ469" s="115"/>
    </row>
    <row r="470" spans="1:36" s="112" customFormat="1" ht="25.5" customHeight="1">
      <c r="A470" s="314"/>
      <c r="B470" s="498"/>
      <c r="C470" s="316"/>
      <c r="D470" s="317"/>
      <c r="E470" s="168" t="s">
        <v>864</v>
      </c>
      <c r="F470" s="132">
        <v>120</v>
      </c>
      <c r="G470" s="199">
        <f>ROUNDUP(AVERAGE(F469:F471),2)</f>
        <v>120</v>
      </c>
      <c r="H470" s="134">
        <f t="shared" si="35"/>
        <v>0</v>
      </c>
      <c r="I470" s="135">
        <f t="shared" si="33"/>
        <v>0</v>
      </c>
      <c r="J470" s="135">
        <f>SMALL(I469:I471,2)</f>
        <v>0</v>
      </c>
      <c r="K470" s="201">
        <f>IF(J470=I469,F469,IF(J470=I470,F470,IF(J470=I471,F471)))</f>
        <v>120</v>
      </c>
      <c r="L470" s="201">
        <f t="shared" si="32"/>
        <v>120</v>
      </c>
      <c r="M470" s="201">
        <f t="shared" si="34"/>
        <v>120</v>
      </c>
      <c r="N470" s="318"/>
      <c r="O470" s="298"/>
      <c r="P470" s="298"/>
      <c r="Q470" s="298"/>
      <c r="R470" s="298"/>
      <c r="S470" s="298"/>
      <c r="T470" s="298"/>
      <c r="U470" s="298"/>
      <c r="V470" s="298"/>
      <c r="W470" s="300"/>
      <c r="X470" s="300"/>
      <c r="Y470" s="301"/>
      <c r="Z470" s="300"/>
      <c r="AA470" s="301"/>
      <c r="AB470" s="292"/>
      <c r="AC470" s="114"/>
      <c r="AD470" s="114"/>
      <c r="AE470" s="115"/>
      <c r="AF470" s="115"/>
      <c r="AG470" s="115"/>
      <c r="AH470" s="115"/>
      <c r="AI470" s="115"/>
      <c r="AJ470" s="115"/>
    </row>
    <row r="471" spans="1:36" s="112" customFormat="1" ht="25.5" customHeight="1" thickBot="1">
      <c r="A471" s="314"/>
      <c r="B471" s="498"/>
      <c r="C471" s="316"/>
      <c r="D471" s="317"/>
      <c r="E471" s="168" t="s">
        <v>864</v>
      </c>
      <c r="F471" s="132">
        <v>120</v>
      </c>
      <c r="G471" s="199">
        <f>ROUNDUP(AVERAGE(F469:F471),2)</f>
        <v>120</v>
      </c>
      <c r="H471" s="134">
        <f t="shared" si="35"/>
        <v>0</v>
      </c>
      <c r="I471" s="135">
        <f t="shared" si="33"/>
        <v>0</v>
      </c>
      <c r="J471" s="135">
        <f>SMALL(I469:I471,3)</f>
        <v>0</v>
      </c>
      <c r="K471" s="201">
        <f>IF(J471=I469,F469,IF(J471=I470,F470,IF(J471=I471,F471)))</f>
        <v>120</v>
      </c>
      <c r="L471" s="201">
        <f t="shared" si="32"/>
        <v>120</v>
      </c>
      <c r="M471" s="201">
        <f t="shared" si="34"/>
        <v>120</v>
      </c>
      <c r="N471" s="318"/>
      <c r="O471" s="298"/>
      <c r="P471" s="298"/>
      <c r="Q471" s="298"/>
      <c r="R471" s="298"/>
      <c r="S471" s="298"/>
      <c r="T471" s="298"/>
      <c r="U471" s="298"/>
      <c r="V471" s="298"/>
      <c r="W471" s="300"/>
      <c r="X471" s="300"/>
      <c r="Y471" s="301"/>
      <c r="Z471" s="300"/>
      <c r="AA471" s="301"/>
      <c r="AB471" s="292"/>
      <c r="AC471" s="114"/>
      <c r="AD471" s="114"/>
      <c r="AE471" s="115"/>
      <c r="AF471" s="115"/>
      <c r="AG471" s="115"/>
      <c r="AH471" s="115"/>
      <c r="AI471" s="115"/>
      <c r="AJ471" s="115"/>
    </row>
    <row r="472" spans="1:36" s="120" customFormat="1" ht="25.5" customHeight="1">
      <c r="A472" s="319">
        <v>142</v>
      </c>
      <c r="B472" s="516" t="s">
        <v>391</v>
      </c>
      <c r="C472" s="310" t="s">
        <v>2</v>
      </c>
      <c r="D472" s="310">
        <v>3</v>
      </c>
      <c r="E472" s="167" t="s">
        <v>865</v>
      </c>
      <c r="F472" s="204">
        <v>204.36</v>
      </c>
      <c r="G472" s="208">
        <f>ROUNDUP(AVERAGE(F472:F474),2)</f>
        <v>204.36</v>
      </c>
      <c r="H472" s="116">
        <f t="shared" si="35"/>
        <v>0</v>
      </c>
      <c r="I472" s="136">
        <f t="shared" si="33"/>
        <v>0</v>
      </c>
      <c r="J472" s="136">
        <f>SMALL(I472:I474,1)</f>
        <v>0</v>
      </c>
      <c r="K472" s="206">
        <f>IF(J472=I472,F472,IF(J472=I473,F473,IF(J472=I474,F474)))</f>
        <v>204.36</v>
      </c>
      <c r="L472" s="206">
        <f t="shared" si="32"/>
        <v>204.36</v>
      </c>
      <c r="M472" s="206">
        <f t="shared" si="34"/>
        <v>204.36</v>
      </c>
      <c r="N472" s="312">
        <f>COUNTIF(L472:L474,"FORA")</f>
        <v>0</v>
      </c>
      <c r="O472" s="293">
        <f>IF(N472=0,AVERAGE(K472:K474),"")</f>
        <v>204.36</v>
      </c>
      <c r="P472" s="293" t="str">
        <f>IF(N472=1,AVERAGE(M472:M473),"")</f>
        <v/>
      </c>
      <c r="Q472" s="293" t="str">
        <f>IF(N472=2,(SUM(M472,K473))/2,"")</f>
        <v/>
      </c>
      <c r="R472" s="293" t="str">
        <f>IF(N472=3,AVERAGE(K472:K473),"")</f>
        <v/>
      </c>
      <c r="S472" s="293">
        <f>IF(N472=0,MEDIAN(M472:M474),"")</f>
        <v>204.36</v>
      </c>
      <c r="T472" s="293" t="str">
        <f>IF(N472=1,MEDIAN(M472:M473),"")</f>
        <v/>
      </c>
      <c r="U472" s="293" t="str">
        <f>IF(N472=2,MEDIAN((SUM(M472,K473))/2),"")</f>
        <v/>
      </c>
      <c r="V472" s="293" t="str">
        <f>IF(N472=3,MEDIAN(K472:K473),"")</f>
        <v/>
      </c>
      <c r="W472" s="295">
        <f>SUM(O472:R474)</f>
        <v>204.36</v>
      </c>
      <c r="X472" s="295">
        <f>SUM(S472:V474)</f>
        <v>204.36</v>
      </c>
      <c r="Y472" s="303">
        <f>STDEV(F472:F474)</f>
        <v>0</v>
      </c>
      <c r="Z472" s="295">
        <f>Y472/W472</f>
        <v>0</v>
      </c>
      <c r="AA472" s="303"/>
      <c r="AB472" s="291"/>
      <c r="AC472" s="114"/>
      <c r="AD472" s="114"/>
      <c r="AE472" s="118"/>
      <c r="AF472" s="114"/>
      <c r="AG472" s="118"/>
      <c r="AH472" s="119"/>
    </row>
    <row r="473" spans="1:36" s="120" customFormat="1" ht="25.5" customHeight="1">
      <c r="A473" s="319"/>
      <c r="B473" s="517"/>
      <c r="C473" s="310"/>
      <c r="D473" s="310"/>
      <c r="E473" s="167" t="s">
        <v>865</v>
      </c>
      <c r="F473" s="204">
        <v>204.36</v>
      </c>
      <c r="G473" s="204">
        <f>ROUNDUP(AVERAGE(F472:F474),2)</f>
        <v>204.36</v>
      </c>
      <c r="H473" s="116">
        <f t="shared" si="35"/>
        <v>0</v>
      </c>
      <c r="I473" s="136">
        <f t="shared" si="33"/>
        <v>0</v>
      </c>
      <c r="J473" s="136">
        <f>SMALL(I472:I474,2)</f>
        <v>0</v>
      </c>
      <c r="K473" s="206">
        <f>IF(J473=I472,F472,IF(J473=I473,F473,IF(J473=I474,F474)))</f>
        <v>204.36</v>
      </c>
      <c r="L473" s="206">
        <f t="shared" si="32"/>
        <v>204.36</v>
      </c>
      <c r="M473" s="206">
        <f t="shared" si="34"/>
        <v>204.36</v>
      </c>
      <c r="N473" s="312"/>
      <c r="O473" s="293"/>
      <c r="P473" s="293"/>
      <c r="Q473" s="293"/>
      <c r="R473" s="293"/>
      <c r="S473" s="293"/>
      <c r="T473" s="293"/>
      <c r="U473" s="293"/>
      <c r="V473" s="293"/>
      <c r="W473" s="296"/>
      <c r="X473" s="296"/>
      <c r="Y473" s="303"/>
      <c r="Z473" s="296"/>
      <c r="AA473" s="303"/>
      <c r="AB473" s="292"/>
      <c r="AC473" s="114"/>
      <c r="AD473" s="114"/>
      <c r="AE473" s="118"/>
      <c r="AF473" s="114"/>
      <c r="AG473" s="118"/>
      <c r="AH473" s="119"/>
    </row>
    <row r="474" spans="1:36" s="120" customFormat="1" ht="25.5" customHeight="1" thickBot="1">
      <c r="A474" s="319"/>
      <c r="B474" s="517"/>
      <c r="C474" s="310"/>
      <c r="D474" s="310"/>
      <c r="E474" s="167" t="s">
        <v>865</v>
      </c>
      <c r="F474" s="204">
        <v>204.36</v>
      </c>
      <c r="G474" s="204">
        <f>ROUNDUP(AVERAGE(F472:F474),2)</f>
        <v>204.36</v>
      </c>
      <c r="H474" s="116">
        <f t="shared" si="35"/>
        <v>0</v>
      </c>
      <c r="I474" s="136">
        <f t="shared" si="33"/>
        <v>0</v>
      </c>
      <c r="J474" s="136">
        <f>SMALL(I472:I474,3)</f>
        <v>0</v>
      </c>
      <c r="K474" s="206">
        <f>IF(J474=I472,F472,IF(J474=I473,F473,IF(J474=I474,F474)))</f>
        <v>204.36</v>
      </c>
      <c r="L474" s="206">
        <f t="shared" si="32"/>
        <v>204.36</v>
      </c>
      <c r="M474" s="206">
        <f t="shared" si="34"/>
        <v>204.36</v>
      </c>
      <c r="N474" s="312"/>
      <c r="O474" s="293"/>
      <c r="P474" s="293"/>
      <c r="Q474" s="293"/>
      <c r="R474" s="293"/>
      <c r="S474" s="293"/>
      <c r="T474" s="293"/>
      <c r="U474" s="293"/>
      <c r="V474" s="293"/>
      <c r="W474" s="296"/>
      <c r="X474" s="296"/>
      <c r="Y474" s="303"/>
      <c r="Z474" s="296"/>
      <c r="AA474" s="303"/>
      <c r="AB474" s="292"/>
      <c r="AC474" s="114"/>
      <c r="AD474" s="114"/>
      <c r="AE474" s="118"/>
      <c r="AF474" s="114"/>
      <c r="AG474" s="118"/>
      <c r="AH474" s="119"/>
    </row>
    <row r="475" spans="1:36" s="112" customFormat="1" ht="25.5" customHeight="1">
      <c r="A475" s="314">
        <v>143</v>
      </c>
      <c r="B475" s="498" t="s">
        <v>392</v>
      </c>
      <c r="C475" s="316" t="s">
        <v>2</v>
      </c>
      <c r="D475" s="317">
        <v>3</v>
      </c>
      <c r="E475" s="168" t="s">
        <v>866</v>
      </c>
      <c r="F475" s="132">
        <v>187.75</v>
      </c>
      <c r="G475" s="203">
        <f>ROUNDUP(AVERAGE(F475:F477),2)</f>
        <v>187.75</v>
      </c>
      <c r="H475" s="134">
        <f t="shared" si="35"/>
        <v>0</v>
      </c>
      <c r="I475" s="199">
        <f t="shared" si="33"/>
        <v>0</v>
      </c>
      <c r="J475" s="135">
        <f>SMALL(I475:I477,1)</f>
        <v>0</v>
      </c>
      <c r="K475" s="201">
        <f>IF(J475=I475,F475,IF(J475=I476,F476,IF(J475=I477,F477)))</f>
        <v>187.75</v>
      </c>
      <c r="L475" s="201">
        <f t="shared" si="32"/>
        <v>187.75</v>
      </c>
      <c r="M475" s="201">
        <f t="shared" si="34"/>
        <v>187.75</v>
      </c>
      <c r="N475" s="318">
        <f>COUNTIF(L475:L477,"FORA")</f>
        <v>0</v>
      </c>
      <c r="O475" s="298">
        <f>IF(N475=0,AVERAGE(K475:K477),"")</f>
        <v>187.75</v>
      </c>
      <c r="P475" s="298" t="str">
        <f>IF(N475=1,AVERAGE(M475:M476),"")</f>
        <v/>
      </c>
      <c r="Q475" s="298" t="str">
        <f>IF(N475=2,(SUM(M475,K476))/2,"")</f>
        <v/>
      </c>
      <c r="R475" s="298" t="str">
        <f>IF(N475=3,AVERAGE(K475:K476),"")</f>
        <v/>
      </c>
      <c r="S475" s="298">
        <f>IF(N475=0,MEDIAN(M475:M477),"")</f>
        <v>187.75</v>
      </c>
      <c r="T475" s="298" t="str">
        <f>IF(N475=1,MEDIAN(M475:M476),"")</f>
        <v/>
      </c>
      <c r="U475" s="298" t="str">
        <f>IF(N475=2,MEDIAN((SUM(M475,K476))/2),"")</f>
        <v/>
      </c>
      <c r="V475" s="298" t="str">
        <f>IF(N475=3,MEDIAN(K475:K476),"")</f>
        <v/>
      </c>
      <c r="W475" s="299">
        <f>SUM(O475:R477)</f>
        <v>187.75</v>
      </c>
      <c r="X475" s="299">
        <f>SUM(S475:V477)</f>
        <v>187.75</v>
      </c>
      <c r="Y475" s="301">
        <f>STDEV(F475:F477)</f>
        <v>0</v>
      </c>
      <c r="Z475" s="299">
        <f>Y475/W475</f>
        <v>0</v>
      </c>
      <c r="AA475" s="301"/>
      <c r="AB475" s="291"/>
      <c r="AC475" s="114"/>
      <c r="AD475" s="114"/>
      <c r="AE475" s="115"/>
      <c r="AF475" s="115"/>
      <c r="AG475" s="115"/>
      <c r="AH475" s="115"/>
      <c r="AI475" s="115"/>
      <c r="AJ475" s="115"/>
    </row>
    <row r="476" spans="1:36" s="112" customFormat="1" ht="25.5" customHeight="1">
      <c r="A476" s="314"/>
      <c r="B476" s="498"/>
      <c r="C476" s="316"/>
      <c r="D476" s="317"/>
      <c r="E476" s="168" t="s">
        <v>866</v>
      </c>
      <c r="F476" s="132">
        <v>187.75</v>
      </c>
      <c r="G476" s="199">
        <f>ROUNDUP(AVERAGE(F475:F477),2)</f>
        <v>187.75</v>
      </c>
      <c r="H476" s="134">
        <f t="shared" si="35"/>
        <v>0</v>
      </c>
      <c r="I476" s="135">
        <f t="shared" si="33"/>
        <v>0</v>
      </c>
      <c r="J476" s="135">
        <f>SMALL(I475:I477,2)</f>
        <v>0</v>
      </c>
      <c r="K476" s="201">
        <f>IF(J476=I475,F475,IF(J476=I476,F476,IF(J476=I477,F477)))</f>
        <v>187.75</v>
      </c>
      <c r="L476" s="201">
        <f t="shared" si="32"/>
        <v>187.75</v>
      </c>
      <c r="M476" s="201">
        <f t="shared" si="34"/>
        <v>187.75</v>
      </c>
      <c r="N476" s="318"/>
      <c r="O476" s="298"/>
      <c r="P476" s="298"/>
      <c r="Q476" s="298"/>
      <c r="R476" s="298"/>
      <c r="S476" s="298"/>
      <c r="T476" s="298"/>
      <c r="U476" s="298"/>
      <c r="V476" s="298"/>
      <c r="W476" s="300"/>
      <c r="X476" s="300"/>
      <c r="Y476" s="301"/>
      <c r="Z476" s="300"/>
      <c r="AA476" s="301"/>
      <c r="AB476" s="292"/>
      <c r="AC476" s="114"/>
      <c r="AD476" s="114"/>
      <c r="AE476" s="115"/>
      <c r="AF476" s="115"/>
      <c r="AG476" s="115"/>
      <c r="AH476" s="115"/>
      <c r="AI476" s="115"/>
      <c r="AJ476" s="115"/>
    </row>
    <row r="477" spans="1:36" s="112" customFormat="1" ht="25.5" customHeight="1" thickBot="1">
      <c r="A477" s="314"/>
      <c r="B477" s="498"/>
      <c r="C477" s="316"/>
      <c r="D477" s="317"/>
      <c r="E477" s="168" t="s">
        <v>866</v>
      </c>
      <c r="F477" s="132">
        <v>187.75</v>
      </c>
      <c r="G477" s="199">
        <f>ROUNDUP(AVERAGE(F475:F477),2)</f>
        <v>187.75</v>
      </c>
      <c r="H477" s="134">
        <f t="shared" si="35"/>
        <v>0</v>
      </c>
      <c r="I477" s="135">
        <f t="shared" si="33"/>
        <v>0</v>
      </c>
      <c r="J477" s="135">
        <f>SMALL(I475:I477,3)</f>
        <v>0</v>
      </c>
      <c r="K477" s="201">
        <f>IF(J477=I475,F475,IF(J477=I476,F476,IF(J477=I477,F477)))</f>
        <v>187.75</v>
      </c>
      <c r="L477" s="201">
        <f t="shared" si="32"/>
        <v>187.75</v>
      </c>
      <c r="M477" s="201">
        <f t="shared" si="34"/>
        <v>187.75</v>
      </c>
      <c r="N477" s="318"/>
      <c r="O477" s="298"/>
      <c r="P477" s="298"/>
      <c r="Q477" s="298"/>
      <c r="R477" s="298"/>
      <c r="S477" s="298"/>
      <c r="T477" s="298"/>
      <c r="U477" s="298"/>
      <c r="V477" s="298"/>
      <c r="W477" s="300"/>
      <c r="X477" s="300"/>
      <c r="Y477" s="301"/>
      <c r="Z477" s="300"/>
      <c r="AA477" s="301"/>
      <c r="AB477" s="292"/>
      <c r="AC477" s="114"/>
      <c r="AD477" s="114"/>
      <c r="AE477" s="115"/>
      <c r="AF477" s="115"/>
      <c r="AG477" s="115"/>
      <c r="AH477" s="115"/>
      <c r="AI477" s="115"/>
      <c r="AJ477" s="115"/>
    </row>
    <row r="478" spans="1:36" s="120" customFormat="1" ht="25.5" customHeight="1">
      <c r="A478" s="319">
        <v>144</v>
      </c>
      <c r="B478" s="516" t="s">
        <v>393</v>
      </c>
      <c r="C478" s="310" t="s">
        <v>2</v>
      </c>
      <c r="D478" s="310">
        <v>3</v>
      </c>
      <c r="E478" s="167" t="s">
        <v>867</v>
      </c>
      <c r="F478" s="204">
        <v>266.66000000000003</v>
      </c>
      <c r="G478" s="208">
        <f>ROUNDUP(AVERAGE(F478:F480),2)</f>
        <v>266.66000000000003</v>
      </c>
      <c r="H478" s="116">
        <f t="shared" si="35"/>
        <v>0</v>
      </c>
      <c r="I478" s="136">
        <f t="shared" si="33"/>
        <v>0</v>
      </c>
      <c r="J478" s="136">
        <f>SMALL(I478:I480,1)</f>
        <v>0</v>
      </c>
      <c r="K478" s="206">
        <f>IF(J478=I478,F478,IF(J478=I479,F479,IF(J478=I480,F480)))</f>
        <v>266.66000000000003</v>
      </c>
      <c r="L478" s="206">
        <f t="shared" si="32"/>
        <v>266.66000000000003</v>
      </c>
      <c r="M478" s="206">
        <f t="shared" si="34"/>
        <v>266.66000000000003</v>
      </c>
      <c r="N478" s="312">
        <f>COUNTIF(L478:L480,"FORA")</f>
        <v>0</v>
      </c>
      <c r="O478" s="293">
        <f>IF(N478=0,AVERAGE(K478:K480),"")</f>
        <v>266.66000000000003</v>
      </c>
      <c r="P478" s="293" t="str">
        <f>IF(N478=1,AVERAGE(M478:M479),"")</f>
        <v/>
      </c>
      <c r="Q478" s="293" t="str">
        <f>IF(N478=2,(SUM(M478,K479))/2,"")</f>
        <v/>
      </c>
      <c r="R478" s="293" t="str">
        <f>IF(N478=3,AVERAGE(K478:K479),"")</f>
        <v/>
      </c>
      <c r="S478" s="293">
        <f>IF(N478=0,MEDIAN(M478:M480),"")</f>
        <v>266.66000000000003</v>
      </c>
      <c r="T478" s="293" t="str">
        <f>IF(N478=1,MEDIAN(M478:M479),"")</f>
        <v/>
      </c>
      <c r="U478" s="293" t="str">
        <f>IF(N478=2,MEDIAN((SUM(M478,K479))/2),"")</f>
        <v/>
      </c>
      <c r="V478" s="293" t="str">
        <f>IF(N478=3,MEDIAN(K478:K479),"")</f>
        <v/>
      </c>
      <c r="W478" s="295">
        <f>SUM(O478:R480)</f>
        <v>266.66000000000003</v>
      </c>
      <c r="X478" s="295">
        <f>SUM(S478:V480)</f>
        <v>266.66000000000003</v>
      </c>
      <c r="Y478" s="303">
        <f>STDEV(F478:F480)</f>
        <v>0</v>
      </c>
      <c r="Z478" s="295">
        <f>Y478/W478</f>
        <v>0</v>
      </c>
      <c r="AA478" s="303"/>
      <c r="AB478" s="291"/>
      <c r="AC478" s="114"/>
      <c r="AD478" s="114"/>
      <c r="AE478" s="118"/>
      <c r="AF478" s="114"/>
      <c r="AG478" s="118"/>
      <c r="AH478" s="119"/>
    </row>
    <row r="479" spans="1:36" s="120" customFormat="1" ht="25.5" customHeight="1">
      <c r="A479" s="319"/>
      <c r="B479" s="517"/>
      <c r="C479" s="310"/>
      <c r="D479" s="310"/>
      <c r="E479" s="167" t="s">
        <v>868</v>
      </c>
      <c r="F479" s="204">
        <v>266.66000000000003</v>
      </c>
      <c r="G479" s="204">
        <f>ROUNDUP(AVERAGE(F478:F480),2)</f>
        <v>266.66000000000003</v>
      </c>
      <c r="H479" s="116">
        <f t="shared" si="35"/>
        <v>0</v>
      </c>
      <c r="I479" s="136">
        <f t="shared" si="33"/>
        <v>0</v>
      </c>
      <c r="J479" s="136">
        <f>SMALL(I478:I480,2)</f>
        <v>0</v>
      </c>
      <c r="K479" s="206">
        <f>IF(J479=I478,F478,IF(J479=I479,F479,IF(J479=I480,F480)))</f>
        <v>266.66000000000003</v>
      </c>
      <c r="L479" s="206">
        <f t="shared" si="32"/>
        <v>266.66000000000003</v>
      </c>
      <c r="M479" s="206">
        <f t="shared" si="34"/>
        <v>266.66000000000003</v>
      </c>
      <c r="N479" s="312"/>
      <c r="O479" s="293"/>
      <c r="P479" s="293"/>
      <c r="Q479" s="293"/>
      <c r="R479" s="293"/>
      <c r="S479" s="293"/>
      <c r="T479" s="293"/>
      <c r="U479" s="293"/>
      <c r="V479" s="293"/>
      <c r="W479" s="296"/>
      <c r="X479" s="296"/>
      <c r="Y479" s="303"/>
      <c r="Z479" s="296"/>
      <c r="AA479" s="303"/>
      <c r="AB479" s="292"/>
      <c r="AC479" s="114"/>
      <c r="AD479" s="114"/>
      <c r="AE479" s="118"/>
      <c r="AF479" s="114"/>
      <c r="AG479" s="118"/>
      <c r="AH479" s="119"/>
    </row>
    <row r="480" spans="1:36" s="120" customFormat="1" ht="25.5" customHeight="1" thickBot="1">
      <c r="A480" s="319"/>
      <c r="B480" s="517"/>
      <c r="C480" s="310"/>
      <c r="D480" s="310"/>
      <c r="E480" s="167" t="s">
        <v>867</v>
      </c>
      <c r="F480" s="204">
        <v>266.66000000000003</v>
      </c>
      <c r="G480" s="204">
        <f>ROUNDUP(AVERAGE(F478:F480),2)</f>
        <v>266.66000000000003</v>
      </c>
      <c r="H480" s="116">
        <f t="shared" si="35"/>
        <v>0</v>
      </c>
      <c r="I480" s="136">
        <f t="shared" si="33"/>
        <v>0</v>
      </c>
      <c r="J480" s="136">
        <f>SMALL(I478:I480,3)</f>
        <v>0</v>
      </c>
      <c r="K480" s="206">
        <f>IF(J480=I478,F478,IF(J480=I479,F479,IF(J480=I480,F480)))</f>
        <v>266.66000000000003</v>
      </c>
      <c r="L480" s="206">
        <f t="shared" si="32"/>
        <v>266.66000000000003</v>
      </c>
      <c r="M480" s="206">
        <f t="shared" si="34"/>
        <v>266.66000000000003</v>
      </c>
      <c r="N480" s="312"/>
      <c r="O480" s="293"/>
      <c r="P480" s="293"/>
      <c r="Q480" s="293"/>
      <c r="R480" s="293"/>
      <c r="S480" s="293"/>
      <c r="T480" s="293"/>
      <c r="U480" s="293"/>
      <c r="V480" s="293"/>
      <c r="W480" s="296"/>
      <c r="X480" s="296"/>
      <c r="Y480" s="303"/>
      <c r="Z480" s="296"/>
      <c r="AA480" s="303"/>
      <c r="AB480" s="292"/>
      <c r="AC480" s="114"/>
      <c r="AD480" s="114"/>
      <c r="AE480" s="118"/>
      <c r="AF480" s="114"/>
      <c r="AG480" s="118"/>
      <c r="AH480" s="119"/>
    </row>
    <row r="481" spans="1:36" s="112" customFormat="1" ht="25.5" customHeight="1">
      <c r="A481" s="314">
        <v>145</v>
      </c>
      <c r="B481" s="498" t="s">
        <v>394</v>
      </c>
      <c r="C481" s="316" t="s">
        <v>2</v>
      </c>
      <c r="D481" s="317">
        <v>3</v>
      </c>
      <c r="E481" s="168" t="s">
        <v>869</v>
      </c>
      <c r="F481" s="132">
        <v>289.69</v>
      </c>
      <c r="G481" s="203">
        <f>ROUNDUP(AVERAGE(F481:F483),2)</f>
        <v>289.69</v>
      </c>
      <c r="H481" s="134">
        <f t="shared" si="35"/>
        <v>0</v>
      </c>
      <c r="I481" s="199">
        <f t="shared" si="33"/>
        <v>0</v>
      </c>
      <c r="J481" s="135">
        <f>SMALL(I481:I483,1)</f>
        <v>0</v>
      </c>
      <c r="K481" s="201">
        <f>IF(J481=I481,F481,IF(J481=I482,F482,IF(J481=I483,F483)))</f>
        <v>289.69</v>
      </c>
      <c r="L481" s="201">
        <f t="shared" si="32"/>
        <v>289.69</v>
      </c>
      <c r="M481" s="201">
        <f t="shared" si="34"/>
        <v>289.69</v>
      </c>
      <c r="N481" s="318">
        <f>COUNTIF(L481:L483,"FORA")</f>
        <v>0</v>
      </c>
      <c r="O481" s="298">
        <f>IF(N481=0,AVERAGE(K481:K483),"")</f>
        <v>289.69</v>
      </c>
      <c r="P481" s="298" t="str">
        <f>IF(N481=1,AVERAGE(M481:M482),"")</f>
        <v/>
      </c>
      <c r="Q481" s="298" t="str">
        <f>IF(N481=2,(SUM(M481,K482))/2,"")</f>
        <v/>
      </c>
      <c r="R481" s="298" t="str">
        <f>IF(N481=3,AVERAGE(K481:K482),"")</f>
        <v/>
      </c>
      <c r="S481" s="298">
        <f>IF(N481=0,MEDIAN(M481:M483),"")</f>
        <v>289.69</v>
      </c>
      <c r="T481" s="298" t="str">
        <f>IF(N481=1,MEDIAN(M481:M482),"")</f>
        <v/>
      </c>
      <c r="U481" s="298" t="str">
        <f>IF(N481=2,MEDIAN((SUM(M481,K482))/2),"")</f>
        <v/>
      </c>
      <c r="V481" s="298" t="str">
        <f>IF(N481=3,MEDIAN(K481:K482),"")</f>
        <v/>
      </c>
      <c r="W481" s="299">
        <f>SUM(O481:R483)</f>
        <v>289.69</v>
      </c>
      <c r="X481" s="299">
        <f>SUM(S481:V483)</f>
        <v>289.69</v>
      </c>
      <c r="Y481" s="301">
        <f>STDEV(F481:F483)</f>
        <v>0</v>
      </c>
      <c r="Z481" s="299">
        <f>Y481/W481</f>
        <v>0</v>
      </c>
      <c r="AA481" s="301"/>
      <c r="AB481" s="291"/>
      <c r="AC481" s="114"/>
      <c r="AD481" s="114"/>
      <c r="AE481" s="115"/>
      <c r="AF481" s="115"/>
      <c r="AG481" s="115"/>
      <c r="AH481" s="115"/>
      <c r="AI481" s="115"/>
      <c r="AJ481" s="115"/>
    </row>
    <row r="482" spans="1:36" s="112" customFormat="1" ht="25.5" customHeight="1">
      <c r="A482" s="314"/>
      <c r="B482" s="498"/>
      <c r="C482" s="316"/>
      <c r="D482" s="317"/>
      <c r="E482" s="168" t="s">
        <v>869</v>
      </c>
      <c r="F482" s="132">
        <v>289.69</v>
      </c>
      <c r="G482" s="199">
        <f>ROUNDUP(AVERAGE(F481:F483),2)</f>
        <v>289.69</v>
      </c>
      <c r="H482" s="134">
        <f t="shared" si="35"/>
        <v>0</v>
      </c>
      <c r="I482" s="135">
        <f t="shared" si="33"/>
        <v>0</v>
      </c>
      <c r="J482" s="135">
        <f>SMALL(I481:I483,2)</f>
        <v>0</v>
      </c>
      <c r="K482" s="201">
        <f>IF(J482=I481,F481,IF(J482=I482,F482,IF(J482=I483,F483)))</f>
        <v>289.69</v>
      </c>
      <c r="L482" s="201">
        <f t="shared" si="32"/>
        <v>289.69</v>
      </c>
      <c r="M482" s="201">
        <f t="shared" si="34"/>
        <v>289.69</v>
      </c>
      <c r="N482" s="318"/>
      <c r="O482" s="298"/>
      <c r="P482" s="298"/>
      <c r="Q482" s="298"/>
      <c r="R482" s="298"/>
      <c r="S482" s="298"/>
      <c r="T482" s="298"/>
      <c r="U482" s="298"/>
      <c r="V482" s="298"/>
      <c r="W482" s="300"/>
      <c r="X482" s="300"/>
      <c r="Y482" s="301"/>
      <c r="Z482" s="300"/>
      <c r="AA482" s="301"/>
      <c r="AB482" s="292"/>
      <c r="AC482" s="114"/>
      <c r="AD482" s="114"/>
      <c r="AE482" s="115"/>
      <c r="AF482" s="115"/>
      <c r="AG482" s="115"/>
      <c r="AH482" s="115"/>
      <c r="AI482" s="115"/>
      <c r="AJ482" s="115"/>
    </row>
    <row r="483" spans="1:36" s="112" customFormat="1" ht="25.5" customHeight="1" thickBot="1">
      <c r="A483" s="314"/>
      <c r="B483" s="498"/>
      <c r="C483" s="316"/>
      <c r="D483" s="317"/>
      <c r="E483" s="168" t="s">
        <v>869</v>
      </c>
      <c r="F483" s="132">
        <v>289.69</v>
      </c>
      <c r="G483" s="199">
        <f>ROUNDUP(AVERAGE(F481:F483),2)</f>
        <v>289.69</v>
      </c>
      <c r="H483" s="134">
        <f t="shared" si="35"/>
        <v>0</v>
      </c>
      <c r="I483" s="135">
        <f t="shared" si="33"/>
        <v>0</v>
      </c>
      <c r="J483" s="135">
        <f>SMALL(I481:I483,3)</f>
        <v>0</v>
      </c>
      <c r="K483" s="201">
        <f>IF(J483=I481,F481,IF(J483=I482,F482,IF(J483=I483,F483)))</f>
        <v>289.69</v>
      </c>
      <c r="L483" s="201">
        <f t="shared" si="32"/>
        <v>289.69</v>
      </c>
      <c r="M483" s="201">
        <f t="shared" si="34"/>
        <v>289.69</v>
      </c>
      <c r="N483" s="318"/>
      <c r="O483" s="298"/>
      <c r="P483" s="298"/>
      <c r="Q483" s="298"/>
      <c r="R483" s="298"/>
      <c r="S483" s="298"/>
      <c r="T483" s="298"/>
      <c r="U483" s="298"/>
      <c r="V483" s="298"/>
      <c r="W483" s="300"/>
      <c r="X483" s="300"/>
      <c r="Y483" s="301"/>
      <c r="Z483" s="300"/>
      <c r="AA483" s="301"/>
      <c r="AB483" s="292"/>
      <c r="AC483" s="114"/>
      <c r="AD483" s="114"/>
      <c r="AE483" s="115"/>
      <c r="AF483" s="115"/>
      <c r="AG483" s="115"/>
      <c r="AH483" s="115"/>
      <c r="AI483" s="115"/>
      <c r="AJ483" s="115"/>
    </row>
    <row r="484" spans="1:36" s="120" customFormat="1" ht="25.5" customHeight="1">
      <c r="A484" s="319">
        <v>146</v>
      </c>
      <c r="B484" s="516" t="s">
        <v>395</v>
      </c>
      <c r="C484" s="310" t="s">
        <v>2</v>
      </c>
      <c r="D484" s="310">
        <v>15</v>
      </c>
      <c r="E484" s="167" t="s">
        <v>870</v>
      </c>
      <c r="F484" s="204">
        <v>13.4</v>
      </c>
      <c r="G484" s="208">
        <f>ROUNDUP(AVERAGE(F484:F486),2)</f>
        <v>13.4</v>
      </c>
      <c r="H484" s="116">
        <f t="shared" si="35"/>
        <v>0</v>
      </c>
      <c r="I484" s="136">
        <f t="shared" si="33"/>
        <v>0</v>
      </c>
      <c r="J484" s="136">
        <f>SMALL(I484:I486,1)</f>
        <v>0</v>
      </c>
      <c r="K484" s="206">
        <f>IF(J484=I484,F484,IF(J484=I485,F485,IF(J484=I486,F486)))</f>
        <v>13.4</v>
      </c>
      <c r="L484" s="206">
        <f t="shared" si="32"/>
        <v>13.4</v>
      </c>
      <c r="M484" s="206">
        <f t="shared" si="34"/>
        <v>13.4</v>
      </c>
      <c r="N484" s="312">
        <f>COUNTIF(L484:L486,"FORA")</f>
        <v>0</v>
      </c>
      <c r="O484" s="293">
        <f>IF(N484=0,AVERAGE(K484:K486),"")</f>
        <v>13.4</v>
      </c>
      <c r="P484" s="293" t="str">
        <f>IF(N484=1,AVERAGE(M484:M485),"")</f>
        <v/>
      </c>
      <c r="Q484" s="293" t="str">
        <f>IF(N484=2,(SUM(M484,K485))/2,"")</f>
        <v/>
      </c>
      <c r="R484" s="293" t="str">
        <f>IF(N484=3,AVERAGE(K484:K485),"")</f>
        <v/>
      </c>
      <c r="S484" s="293">
        <f>IF(N484=0,MEDIAN(M484:M486),"")</f>
        <v>13.4</v>
      </c>
      <c r="T484" s="293" t="str">
        <f>IF(N484=1,MEDIAN(M484:M485),"")</f>
        <v/>
      </c>
      <c r="U484" s="293" t="str">
        <f>IF(N484=2,MEDIAN((SUM(M484,K485))/2),"")</f>
        <v/>
      </c>
      <c r="V484" s="293" t="str">
        <f>IF(N484=3,MEDIAN(K484:K485),"")</f>
        <v/>
      </c>
      <c r="W484" s="295">
        <f>SUM(O484:R486)</f>
        <v>13.4</v>
      </c>
      <c r="X484" s="295">
        <f>SUM(S484:V486)</f>
        <v>13.4</v>
      </c>
      <c r="Y484" s="303">
        <f>STDEV(F484:F486)</f>
        <v>0</v>
      </c>
      <c r="Z484" s="295">
        <f>Y484/W484</f>
        <v>0</v>
      </c>
      <c r="AA484" s="303"/>
      <c r="AB484" s="291"/>
      <c r="AC484" s="114"/>
      <c r="AD484" s="114"/>
      <c r="AE484" s="118"/>
      <c r="AF484" s="114"/>
      <c r="AG484" s="118"/>
      <c r="AH484" s="119"/>
    </row>
    <row r="485" spans="1:36" s="120" customFormat="1" ht="25.5" customHeight="1">
      <c r="A485" s="319"/>
      <c r="B485" s="517"/>
      <c r="C485" s="310"/>
      <c r="D485" s="310"/>
      <c r="E485" s="167" t="s">
        <v>870</v>
      </c>
      <c r="F485" s="204">
        <v>13.4</v>
      </c>
      <c r="G485" s="204">
        <f>ROUNDUP(AVERAGE(F484:F486),2)</f>
        <v>13.4</v>
      </c>
      <c r="H485" s="116">
        <f t="shared" si="35"/>
        <v>0</v>
      </c>
      <c r="I485" s="136">
        <f t="shared" si="33"/>
        <v>0</v>
      </c>
      <c r="J485" s="136">
        <f>SMALL(I484:I486,2)</f>
        <v>0</v>
      </c>
      <c r="K485" s="206">
        <f>IF(J485=I484,F484,IF(J485=I485,F485,IF(J485=I486,F486)))</f>
        <v>13.4</v>
      </c>
      <c r="L485" s="206">
        <f t="shared" si="32"/>
        <v>13.4</v>
      </c>
      <c r="M485" s="206">
        <f t="shared" si="34"/>
        <v>13.4</v>
      </c>
      <c r="N485" s="312"/>
      <c r="O485" s="293"/>
      <c r="P485" s="293"/>
      <c r="Q485" s="293"/>
      <c r="R485" s="293"/>
      <c r="S485" s="293"/>
      <c r="T485" s="293"/>
      <c r="U485" s="293"/>
      <c r="V485" s="293"/>
      <c r="W485" s="296"/>
      <c r="X485" s="296"/>
      <c r="Y485" s="303"/>
      <c r="Z485" s="296"/>
      <c r="AA485" s="303"/>
      <c r="AB485" s="292"/>
      <c r="AC485" s="114"/>
      <c r="AD485" s="114"/>
      <c r="AE485" s="118"/>
      <c r="AF485" s="114"/>
      <c r="AG485" s="118"/>
      <c r="AH485" s="119"/>
    </row>
    <row r="486" spans="1:36" s="120" customFormat="1" ht="25.5" customHeight="1" thickBot="1">
      <c r="A486" s="319"/>
      <c r="B486" s="517"/>
      <c r="C486" s="310"/>
      <c r="D486" s="310"/>
      <c r="E486" s="167" t="s">
        <v>870</v>
      </c>
      <c r="F486" s="204">
        <v>13.4</v>
      </c>
      <c r="G486" s="204">
        <f>ROUNDUP(AVERAGE(F484:F486),2)</f>
        <v>13.4</v>
      </c>
      <c r="H486" s="116">
        <f t="shared" si="35"/>
        <v>0</v>
      </c>
      <c r="I486" s="136">
        <f t="shared" si="33"/>
        <v>0</v>
      </c>
      <c r="J486" s="136">
        <f>SMALL(I484:I486,3)</f>
        <v>0</v>
      </c>
      <c r="K486" s="206">
        <f>IF(J486=I484,F484,IF(J486=I485,F485,IF(J486=I486,F486)))</f>
        <v>13.4</v>
      </c>
      <c r="L486" s="206">
        <f t="shared" si="32"/>
        <v>13.4</v>
      </c>
      <c r="M486" s="206">
        <f t="shared" si="34"/>
        <v>13.4</v>
      </c>
      <c r="N486" s="312"/>
      <c r="O486" s="293"/>
      <c r="P486" s="293"/>
      <c r="Q486" s="293"/>
      <c r="R486" s="293"/>
      <c r="S486" s="293"/>
      <c r="T486" s="293"/>
      <c r="U486" s="293"/>
      <c r="V486" s="293"/>
      <c r="W486" s="296"/>
      <c r="X486" s="296"/>
      <c r="Y486" s="303"/>
      <c r="Z486" s="296"/>
      <c r="AA486" s="303"/>
      <c r="AB486" s="292"/>
      <c r="AC486" s="114"/>
      <c r="AD486" s="114"/>
      <c r="AE486" s="118"/>
      <c r="AF486" s="114"/>
      <c r="AG486" s="118"/>
      <c r="AH486" s="119"/>
    </row>
    <row r="487" spans="1:36" s="112" customFormat="1" ht="25.5" customHeight="1">
      <c r="A487" s="314">
        <v>147</v>
      </c>
      <c r="B487" s="498" t="s">
        <v>396</v>
      </c>
      <c r="C487" s="316" t="s">
        <v>2</v>
      </c>
      <c r="D487" s="317">
        <v>3</v>
      </c>
      <c r="E487" s="168" t="s">
        <v>871</v>
      </c>
      <c r="F487" s="132">
        <v>7.43</v>
      </c>
      <c r="G487" s="203">
        <f>ROUNDUP(AVERAGE(F487:F489),2)</f>
        <v>7.43</v>
      </c>
      <c r="H487" s="134">
        <f t="shared" si="35"/>
        <v>0</v>
      </c>
      <c r="I487" s="199">
        <f t="shared" si="33"/>
        <v>0</v>
      </c>
      <c r="J487" s="135">
        <f>SMALL(I487:I489,1)</f>
        <v>0</v>
      </c>
      <c r="K487" s="201">
        <f>IF(J487=I487,F487,IF(J487=I488,F488,IF(J487=I489,F489)))</f>
        <v>7.43</v>
      </c>
      <c r="L487" s="201">
        <f t="shared" si="32"/>
        <v>7.43</v>
      </c>
      <c r="M487" s="201">
        <f t="shared" si="34"/>
        <v>7.43</v>
      </c>
      <c r="N487" s="318">
        <f>COUNTIF(L487:L489,"FORA")</f>
        <v>0</v>
      </c>
      <c r="O487" s="298">
        <f>IF(N487=0,AVERAGE(K487:K489),"")</f>
        <v>7.43</v>
      </c>
      <c r="P487" s="298" t="str">
        <f>IF(N487=1,AVERAGE(M487:M488),"")</f>
        <v/>
      </c>
      <c r="Q487" s="298" t="str">
        <f>IF(N487=2,(SUM(M487,K488))/2,"")</f>
        <v/>
      </c>
      <c r="R487" s="298" t="str">
        <f>IF(N487=3,AVERAGE(K487:K488),"")</f>
        <v/>
      </c>
      <c r="S487" s="298">
        <f>IF(N487=0,MEDIAN(M487:M489),"")</f>
        <v>7.43</v>
      </c>
      <c r="T487" s="298" t="str">
        <f>IF(N487=1,MEDIAN(M487:M488),"")</f>
        <v/>
      </c>
      <c r="U487" s="298" t="str">
        <f>IF(N487=2,MEDIAN((SUM(M487,K488))/2),"")</f>
        <v/>
      </c>
      <c r="V487" s="298" t="str">
        <f>IF(N487=3,MEDIAN(K487:K488),"")</f>
        <v/>
      </c>
      <c r="W487" s="299">
        <f>SUM(O487:R489)</f>
        <v>7.43</v>
      </c>
      <c r="X487" s="299">
        <f>SUM(S487:V489)</f>
        <v>7.43</v>
      </c>
      <c r="Y487" s="301">
        <f>STDEV(F487:F489)</f>
        <v>0</v>
      </c>
      <c r="Z487" s="299">
        <f>Y487/W487</f>
        <v>0</v>
      </c>
      <c r="AA487" s="301"/>
      <c r="AB487" s="291"/>
      <c r="AC487" s="114"/>
      <c r="AD487" s="114"/>
      <c r="AE487" s="115"/>
      <c r="AF487" s="115"/>
      <c r="AG487" s="115"/>
      <c r="AH487" s="115"/>
      <c r="AI487" s="115"/>
      <c r="AJ487" s="115"/>
    </row>
    <row r="488" spans="1:36" s="112" customFormat="1" ht="25.5" customHeight="1">
      <c r="A488" s="314"/>
      <c r="B488" s="498"/>
      <c r="C488" s="316"/>
      <c r="D488" s="317"/>
      <c r="E488" s="168" t="s">
        <v>871</v>
      </c>
      <c r="F488" s="132">
        <v>7.43</v>
      </c>
      <c r="G488" s="199">
        <f>ROUNDUP(AVERAGE(F487:F489),2)</f>
        <v>7.43</v>
      </c>
      <c r="H488" s="134">
        <f t="shared" si="35"/>
        <v>0</v>
      </c>
      <c r="I488" s="135">
        <f t="shared" si="33"/>
        <v>0</v>
      </c>
      <c r="J488" s="135">
        <f>SMALL(I487:I489,2)</f>
        <v>0</v>
      </c>
      <c r="K488" s="201">
        <f>IF(J488=I487,F487,IF(J488=I488,F488,IF(J488=I489,F489)))</f>
        <v>7.43</v>
      </c>
      <c r="L488" s="201">
        <f t="shared" si="32"/>
        <v>7.43</v>
      </c>
      <c r="M488" s="201">
        <f t="shared" si="34"/>
        <v>7.43</v>
      </c>
      <c r="N488" s="318"/>
      <c r="O488" s="298"/>
      <c r="P488" s="298"/>
      <c r="Q488" s="298"/>
      <c r="R488" s="298"/>
      <c r="S488" s="298"/>
      <c r="T488" s="298"/>
      <c r="U488" s="298"/>
      <c r="V488" s="298"/>
      <c r="W488" s="300"/>
      <c r="X488" s="300"/>
      <c r="Y488" s="301"/>
      <c r="Z488" s="300"/>
      <c r="AA488" s="301"/>
      <c r="AB488" s="292"/>
      <c r="AC488" s="114"/>
      <c r="AD488" s="114"/>
      <c r="AE488" s="115"/>
      <c r="AF488" s="115"/>
      <c r="AG488" s="115"/>
      <c r="AH488" s="115"/>
      <c r="AI488" s="115"/>
      <c r="AJ488" s="115"/>
    </row>
    <row r="489" spans="1:36" s="112" customFormat="1" ht="25.5" customHeight="1" thickBot="1">
      <c r="A489" s="314"/>
      <c r="B489" s="498"/>
      <c r="C489" s="316"/>
      <c r="D489" s="317"/>
      <c r="E489" s="168" t="s">
        <v>871</v>
      </c>
      <c r="F489" s="132">
        <v>7.43</v>
      </c>
      <c r="G489" s="199">
        <f>ROUNDUP(AVERAGE(F487:F489),2)</f>
        <v>7.43</v>
      </c>
      <c r="H489" s="134">
        <f t="shared" si="35"/>
        <v>0</v>
      </c>
      <c r="I489" s="135">
        <f t="shared" si="33"/>
        <v>0</v>
      </c>
      <c r="J489" s="135">
        <f>SMALL(I487:I489,3)</f>
        <v>0</v>
      </c>
      <c r="K489" s="201">
        <f>IF(J489=I487,F487,IF(J489=I488,F488,IF(J489=I489,F489)))</f>
        <v>7.43</v>
      </c>
      <c r="L489" s="201">
        <f t="shared" si="32"/>
        <v>7.43</v>
      </c>
      <c r="M489" s="201">
        <f t="shared" si="34"/>
        <v>7.43</v>
      </c>
      <c r="N489" s="318"/>
      <c r="O489" s="298"/>
      <c r="P489" s="298"/>
      <c r="Q489" s="298"/>
      <c r="R489" s="298"/>
      <c r="S489" s="298"/>
      <c r="T489" s="298"/>
      <c r="U489" s="298"/>
      <c r="V489" s="298"/>
      <c r="W489" s="300"/>
      <c r="X489" s="300"/>
      <c r="Y489" s="301"/>
      <c r="Z489" s="300"/>
      <c r="AA489" s="301"/>
      <c r="AB489" s="292"/>
      <c r="AC489" s="114"/>
      <c r="AD489" s="114"/>
      <c r="AE489" s="115"/>
      <c r="AF489" s="115"/>
      <c r="AG489" s="115"/>
      <c r="AH489" s="115"/>
      <c r="AI489" s="115"/>
      <c r="AJ489" s="115"/>
    </row>
    <row r="490" spans="1:36" s="120" customFormat="1" ht="25.5" customHeight="1">
      <c r="A490" s="319">
        <v>148</v>
      </c>
      <c r="B490" s="516" t="s">
        <v>397</v>
      </c>
      <c r="C490" s="310" t="s">
        <v>2</v>
      </c>
      <c r="D490" s="310">
        <v>3</v>
      </c>
      <c r="E490" s="167" t="s">
        <v>872</v>
      </c>
      <c r="F490" s="204">
        <v>5.41</v>
      </c>
      <c r="G490" s="208">
        <f>ROUNDUP(AVERAGE(F490:F492),2)</f>
        <v>5.41</v>
      </c>
      <c r="H490" s="116">
        <f t="shared" si="35"/>
        <v>0</v>
      </c>
      <c r="I490" s="136">
        <f t="shared" si="33"/>
        <v>0</v>
      </c>
      <c r="J490" s="136">
        <f>SMALL(I490:I492,1)</f>
        <v>0</v>
      </c>
      <c r="K490" s="206">
        <f>IF(J490=I490,F490,IF(J490=I491,F491,IF(J490=I492,F492)))</f>
        <v>5.41</v>
      </c>
      <c r="L490" s="206">
        <f t="shared" si="32"/>
        <v>5.41</v>
      </c>
      <c r="M490" s="206">
        <f t="shared" si="34"/>
        <v>5.41</v>
      </c>
      <c r="N490" s="312">
        <f>COUNTIF(L490:L492,"FORA")</f>
        <v>0</v>
      </c>
      <c r="O490" s="293">
        <f>IF(N490=0,AVERAGE(K490:K492),"")</f>
        <v>5.41</v>
      </c>
      <c r="P490" s="293" t="str">
        <f>IF(N490=1,AVERAGE(M490:M491),"")</f>
        <v/>
      </c>
      <c r="Q490" s="293" t="str">
        <f>IF(N490=2,(SUM(M490,K491))/2,"")</f>
        <v/>
      </c>
      <c r="R490" s="293" t="str">
        <f>IF(N490=3,AVERAGE(K490:K491),"")</f>
        <v/>
      </c>
      <c r="S490" s="293">
        <f>IF(N490=0,MEDIAN(M490:M492),"")</f>
        <v>5.41</v>
      </c>
      <c r="T490" s="293" t="str">
        <f>IF(N490=1,MEDIAN(M490:M491),"")</f>
        <v/>
      </c>
      <c r="U490" s="293" t="str">
        <f>IF(N490=2,MEDIAN((SUM(M490,K491))/2),"")</f>
        <v/>
      </c>
      <c r="V490" s="293" t="str">
        <f>IF(N490=3,MEDIAN(K490:K491),"")</f>
        <v/>
      </c>
      <c r="W490" s="295">
        <f>SUM(O490:R492)</f>
        <v>5.41</v>
      </c>
      <c r="X490" s="295">
        <f>SUM(S490:V492)</f>
        <v>5.41</v>
      </c>
      <c r="Y490" s="303">
        <f>STDEV(F490:F492)</f>
        <v>0</v>
      </c>
      <c r="Z490" s="295">
        <f>Y490/W490</f>
        <v>0</v>
      </c>
      <c r="AA490" s="303"/>
      <c r="AB490" s="291"/>
      <c r="AC490" s="114"/>
      <c r="AD490" s="114"/>
      <c r="AE490" s="118"/>
      <c r="AF490" s="114"/>
      <c r="AG490" s="118"/>
      <c r="AH490" s="119"/>
    </row>
    <row r="491" spans="1:36" s="120" customFormat="1" ht="25.5" customHeight="1">
      <c r="A491" s="319"/>
      <c r="B491" s="517"/>
      <c r="C491" s="310"/>
      <c r="D491" s="310"/>
      <c r="E491" s="167" t="s">
        <v>872</v>
      </c>
      <c r="F491" s="204">
        <v>5.41</v>
      </c>
      <c r="G491" s="204">
        <f>ROUNDUP(AVERAGE(F490:F492),2)</f>
        <v>5.41</v>
      </c>
      <c r="H491" s="116">
        <f t="shared" si="35"/>
        <v>0</v>
      </c>
      <c r="I491" s="136">
        <f t="shared" si="33"/>
        <v>0</v>
      </c>
      <c r="J491" s="136">
        <f>SMALL(I490:I492,2)</f>
        <v>0</v>
      </c>
      <c r="K491" s="206">
        <f>IF(J491=I490,F490,IF(J491=I491,F491,IF(J491=I492,F492)))</f>
        <v>5.41</v>
      </c>
      <c r="L491" s="206">
        <f t="shared" si="32"/>
        <v>5.41</v>
      </c>
      <c r="M491" s="206">
        <f t="shared" si="34"/>
        <v>5.41</v>
      </c>
      <c r="N491" s="312"/>
      <c r="O491" s="293"/>
      <c r="P491" s="293"/>
      <c r="Q491" s="293"/>
      <c r="R491" s="293"/>
      <c r="S491" s="293"/>
      <c r="T491" s="293"/>
      <c r="U491" s="293"/>
      <c r="V491" s="293"/>
      <c r="W491" s="296"/>
      <c r="X491" s="296"/>
      <c r="Y491" s="303"/>
      <c r="Z491" s="296"/>
      <c r="AA491" s="303"/>
      <c r="AB491" s="292"/>
      <c r="AC491" s="114"/>
      <c r="AD491" s="114"/>
      <c r="AE491" s="118"/>
      <c r="AF491" s="114"/>
      <c r="AG491" s="118"/>
      <c r="AH491" s="119"/>
    </row>
    <row r="492" spans="1:36" s="120" customFormat="1" ht="25.5" customHeight="1" thickBot="1">
      <c r="A492" s="319"/>
      <c r="B492" s="517"/>
      <c r="C492" s="310"/>
      <c r="D492" s="310"/>
      <c r="E492" s="167" t="s">
        <v>872</v>
      </c>
      <c r="F492" s="204">
        <v>5.41</v>
      </c>
      <c r="G492" s="204">
        <f>ROUNDUP(AVERAGE(F490:F492),2)</f>
        <v>5.41</v>
      </c>
      <c r="H492" s="116">
        <f t="shared" si="35"/>
        <v>0</v>
      </c>
      <c r="I492" s="136">
        <f t="shared" si="33"/>
        <v>0</v>
      </c>
      <c r="J492" s="136">
        <f>SMALL(I490:I492,3)</f>
        <v>0</v>
      </c>
      <c r="K492" s="206">
        <f>IF(J492=I490,F490,IF(J492=I491,F491,IF(J492=I492,F492)))</f>
        <v>5.41</v>
      </c>
      <c r="L492" s="206">
        <f t="shared" si="32"/>
        <v>5.41</v>
      </c>
      <c r="M492" s="206">
        <f t="shared" si="34"/>
        <v>5.41</v>
      </c>
      <c r="N492" s="312"/>
      <c r="O492" s="293"/>
      <c r="P492" s="293"/>
      <c r="Q492" s="293"/>
      <c r="R492" s="293"/>
      <c r="S492" s="293"/>
      <c r="T492" s="293"/>
      <c r="U492" s="293"/>
      <c r="V492" s="293"/>
      <c r="W492" s="296"/>
      <c r="X492" s="296"/>
      <c r="Y492" s="303"/>
      <c r="Z492" s="296"/>
      <c r="AA492" s="303"/>
      <c r="AB492" s="292"/>
      <c r="AC492" s="114"/>
      <c r="AD492" s="114"/>
      <c r="AE492" s="118"/>
      <c r="AF492" s="114"/>
      <c r="AG492" s="118"/>
      <c r="AH492" s="119"/>
    </row>
    <row r="493" spans="1:36" s="112" customFormat="1" ht="25.5" customHeight="1">
      <c r="A493" s="314">
        <v>149</v>
      </c>
      <c r="B493" s="498" t="s">
        <v>398</v>
      </c>
      <c r="C493" s="316" t="s">
        <v>2</v>
      </c>
      <c r="D493" s="317">
        <v>3</v>
      </c>
      <c r="E493" s="168" t="s">
        <v>873</v>
      </c>
      <c r="F493" s="132">
        <v>14.38</v>
      </c>
      <c r="G493" s="203">
        <f>ROUNDUP(AVERAGE(F493:F495),2)</f>
        <v>14.38</v>
      </c>
      <c r="H493" s="134">
        <f t="shared" si="35"/>
        <v>0</v>
      </c>
      <c r="I493" s="199">
        <f t="shared" si="33"/>
        <v>0</v>
      </c>
      <c r="J493" s="135">
        <f>SMALL(I493:I495,1)</f>
        <v>0</v>
      </c>
      <c r="K493" s="201">
        <f>IF(J493=I493,F493,IF(J493=I494,F494,IF(J493=I495,F495)))</f>
        <v>14.38</v>
      </c>
      <c r="L493" s="201">
        <f t="shared" si="32"/>
        <v>14.38</v>
      </c>
      <c r="M493" s="201">
        <f t="shared" si="34"/>
        <v>14.38</v>
      </c>
      <c r="N493" s="318">
        <f>COUNTIF(L493:L495,"FORA")</f>
        <v>0</v>
      </c>
      <c r="O493" s="298">
        <f>IF(N493=0,AVERAGE(K493:K495),"")</f>
        <v>14.38</v>
      </c>
      <c r="P493" s="298" t="str">
        <f>IF(N493=1,AVERAGE(M493:M494),"")</f>
        <v/>
      </c>
      <c r="Q493" s="298" t="str">
        <f>IF(N493=2,(SUM(M493,K494))/2,"")</f>
        <v/>
      </c>
      <c r="R493" s="298" t="str">
        <f>IF(N493=3,AVERAGE(K493:K494),"")</f>
        <v/>
      </c>
      <c r="S493" s="298">
        <f>IF(N493=0,MEDIAN(M493:M495),"")</f>
        <v>14.38</v>
      </c>
      <c r="T493" s="298" t="str">
        <f>IF(N493=1,MEDIAN(M493:M494),"")</f>
        <v/>
      </c>
      <c r="U493" s="298" t="str">
        <f>IF(N493=2,MEDIAN((SUM(M493,K494))/2),"")</f>
        <v/>
      </c>
      <c r="V493" s="298" t="str">
        <f>IF(N493=3,MEDIAN(K493:K494),"")</f>
        <v/>
      </c>
      <c r="W493" s="299">
        <f>SUM(O493:R495)</f>
        <v>14.38</v>
      </c>
      <c r="X493" s="299">
        <f>SUM(S493:V495)</f>
        <v>14.38</v>
      </c>
      <c r="Y493" s="301">
        <f>STDEV(F493:F495)</f>
        <v>0</v>
      </c>
      <c r="Z493" s="299">
        <f>Y493/W493</f>
        <v>0</v>
      </c>
      <c r="AA493" s="301"/>
      <c r="AB493" s="291"/>
      <c r="AC493" s="114"/>
      <c r="AD493" s="114"/>
      <c r="AE493" s="115"/>
      <c r="AF493" s="115"/>
      <c r="AG493" s="115"/>
      <c r="AH493" s="115"/>
      <c r="AI493" s="115"/>
      <c r="AJ493" s="115"/>
    </row>
    <row r="494" spans="1:36" s="112" customFormat="1" ht="25.5" customHeight="1">
      <c r="A494" s="314"/>
      <c r="B494" s="498"/>
      <c r="C494" s="316"/>
      <c r="D494" s="317"/>
      <c r="E494" s="168" t="s">
        <v>873</v>
      </c>
      <c r="F494" s="132">
        <v>14.38</v>
      </c>
      <c r="G494" s="199">
        <f>ROUNDUP(AVERAGE(F493:F495),2)</f>
        <v>14.38</v>
      </c>
      <c r="H494" s="134">
        <f t="shared" si="35"/>
        <v>0</v>
      </c>
      <c r="I494" s="135">
        <f t="shared" si="33"/>
        <v>0</v>
      </c>
      <c r="J494" s="135">
        <f>SMALL(I493:I495,2)</f>
        <v>0</v>
      </c>
      <c r="K494" s="201">
        <f>IF(J494=I493,F493,IF(J494=I494,F494,IF(J494=I495,F495)))</f>
        <v>14.38</v>
      </c>
      <c r="L494" s="201">
        <f t="shared" si="32"/>
        <v>14.38</v>
      </c>
      <c r="M494" s="201">
        <f t="shared" si="34"/>
        <v>14.38</v>
      </c>
      <c r="N494" s="318"/>
      <c r="O494" s="298"/>
      <c r="P494" s="298"/>
      <c r="Q494" s="298"/>
      <c r="R494" s="298"/>
      <c r="S494" s="298"/>
      <c r="T494" s="298"/>
      <c r="U494" s="298"/>
      <c r="V494" s="298"/>
      <c r="W494" s="300"/>
      <c r="X494" s="300"/>
      <c r="Y494" s="301"/>
      <c r="Z494" s="300"/>
      <c r="AA494" s="301"/>
      <c r="AB494" s="292"/>
      <c r="AC494" s="114"/>
      <c r="AD494" s="114"/>
      <c r="AE494" s="115"/>
      <c r="AF494" s="115"/>
      <c r="AG494" s="115"/>
      <c r="AH494" s="115"/>
      <c r="AI494" s="115"/>
      <c r="AJ494" s="115"/>
    </row>
    <row r="495" spans="1:36" s="112" customFormat="1" ht="25.5" customHeight="1" thickBot="1">
      <c r="A495" s="314"/>
      <c r="B495" s="498"/>
      <c r="C495" s="316"/>
      <c r="D495" s="317"/>
      <c r="E495" s="168" t="s">
        <v>873</v>
      </c>
      <c r="F495" s="132">
        <v>14.38</v>
      </c>
      <c r="G495" s="199">
        <f>ROUNDUP(AVERAGE(F493:F495),2)</f>
        <v>14.38</v>
      </c>
      <c r="H495" s="134">
        <f t="shared" si="35"/>
        <v>0</v>
      </c>
      <c r="I495" s="135">
        <f t="shared" si="33"/>
        <v>0</v>
      </c>
      <c r="J495" s="135">
        <f>SMALL(I493:I495,3)</f>
        <v>0</v>
      </c>
      <c r="K495" s="201">
        <f>IF(J495=I493,F493,IF(J495=I494,F494,IF(J495=I495,F495)))</f>
        <v>14.38</v>
      </c>
      <c r="L495" s="201">
        <f t="shared" si="32"/>
        <v>14.38</v>
      </c>
      <c r="M495" s="201">
        <f t="shared" si="34"/>
        <v>14.38</v>
      </c>
      <c r="N495" s="318"/>
      <c r="O495" s="298"/>
      <c r="P495" s="298"/>
      <c r="Q495" s="298"/>
      <c r="R495" s="298"/>
      <c r="S495" s="298"/>
      <c r="T495" s="298"/>
      <c r="U495" s="298"/>
      <c r="V495" s="298"/>
      <c r="W495" s="300"/>
      <c r="X495" s="300"/>
      <c r="Y495" s="301"/>
      <c r="Z495" s="300"/>
      <c r="AA495" s="301"/>
      <c r="AB495" s="292"/>
      <c r="AC495" s="114"/>
      <c r="AD495" s="114"/>
      <c r="AE495" s="115"/>
      <c r="AF495" s="115"/>
      <c r="AG495" s="115"/>
      <c r="AH495" s="115"/>
      <c r="AI495" s="115"/>
      <c r="AJ495" s="115"/>
    </row>
    <row r="496" spans="1:36" s="120" customFormat="1" ht="25.5" customHeight="1">
      <c r="A496" s="319">
        <v>150</v>
      </c>
      <c r="B496" s="516" t="s">
        <v>399</v>
      </c>
      <c r="C496" s="310" t="s">
        <v>2</v>
      </c>
      <c r="D496" s="310">
        <v>3</v>
      </c>
      <c r="E496" s="167" t="s">
        <v>874</v>
      </c>
      <c r="F496" s="204">
        <v>17.96</v>
      </c>
      <c r="G496" s="208">
        <f>ROUNDUP(AVERAGE(F496:F498),2)</f>
        <v>17.96</v>
      </c>
      <c r="H496" s="116">
        <f t="shared" si="35"/>
        <v>0</v>
      </c>
      <c r="I496" s="136">
        <f t="shared" si="33"/>
        <v>0</v>
      </c>
      <c r="J496" s="136">
        <f>SMALL(I496:I498,1)</f>
        <v>0</v>
      </c>
      <c r="K496" s="206">
        <f>IF(J496=I496,F496,IF(J496=I497,F497,IF(J496=I498,F498)))</f>
        <v>17.96</v>
      </c>
      <c r="L496" s="206">
        <f t="shared" si="32"/>
        <v>17.96</v>
      </c>
      <c r="M496" s="206">
        <f t="shared" si="34"/>
        <v>17.96</v>
      </c>
      <c r="N496" s="312">
        <f>COUNTIF(L496:L498,"FORA")</f>
        <v>0</v>
      </c>
      <c r="O496" s="293">
        <f>IF(N496=0,AVERAGE(K496:K498),"")</f>
        <v>17.96</v>
      </c>
      <c r="P496" s="293" t="str">
        <f>IF(N496=1,AVERAGE(M496:M497),"")</f>
        <v/>
      </c>
      <c r="Q496" s="293" t="str">
        <f>IF(N496=2,(SUM(M496,K497))/2,"")</f>
        <v/>
      </c>
      <c r="R496" s="293" t="str">
        <f>IF(N496=3,AVERAGE(K496:K497),"")</f>
        <v/>
      </c>
      <c r="S496" s="293">
        <f>IF(N496=0,MEDIAN(M496:M498),"")</f>
        <v>17.96</v>
      </c>
      <c r="T496" s="293" t="str">
        <f>IF(N496=1,MEDIAN(M496:M497),"")</f>
        <v/>
      </c>
      <c r="U496" s="293" t="str">
        <f>IF(N496=2,MEDIAN((SUM(M496,K497))/2),"")</f>
        <v/>
      </c>
      <c r="V496" s="293" t="str">
        <f>IF(N496=3,MEDIAN(K496:K497),"")</f>
        <v/>
      </c>
      <c r="W496" s="295">
        <f>SUM(O496:R498)</f>
        <v>17.96</v>
      </c>
      <c r="X496" s="295">
        <f>SUM(S496:V498)</f>
        <v>17.96</v>
      </c>
      <c r="Y496" s="303">
        <f>STDEV(F496:F498)</f>
        <v>0</v>
      </c>
      <c r="Z496" s="295">
        <f>Y496/W496</f>
        <v>0</v>
      </c>
      <c r="AA496" s="303"/>
      <c r="AB496" s="291"/>
      <c r="AC496" s="114"/>
      <c r="AD496" s="114"/>
      <c r="AE496" s="118"/>
      <c r="AF496" s="114"/>
      <c r="AG496" s="118"/>
      <c r="AH496" s="119"/>
    </row>
    <row r="497" spans="1:36" s="120" customFormat="1" ht="25.5" customHeight="1">
      <c r="A497" s="319"/>
      <c r="B497" s="517"/>
      <c r="C497" s="310"/>
      <c r="D497" s="310"/>
      <c r="E497" s="167" t="s">
        <v>874</v>
      </c>
      <c r="F497" s="204">
        <v>17.96</v>
      </c>
      <c r="G497" s="204">
        <f>ROUNDUP(AVERAGE(F496:F498),2)</f>
        <v>17.96</v>
      </c>
      <c r="H497" s="116">
        <f t="shared" si="35"/>
        <v>0</v>
      </c>
      <c r="I497" s="136">
        <f t="shared" si="33"/>
        <v>0</v>
      </c>
      <c r="J497" s="136">
        <f>SMALL(I496:I498,2)</f>
        <v>0</v>
      </c>
      <c r="K497" s="206">
        <f>IF(J497=I496,F496,IF(J497=I497,F497,IF(J497=I498,F498)))</f>
        <v>17.96</v>
      </c>
      <c r="L497" s="206">
        <f t="shared" ref="L497:L560" si="36">IF(J497&gt;0.3,"FORA",K497)</f>
        <v>17.96</v>
      </c>
      <c r="M497" s="206">
        <f t="shared" si="34"/>
        <v>17.96</v>
      </c>
      <c r="N497" s="312"/>
      <c r="O497" s="293"/>
      <c r="P497" s="293"/>
      <c r="Q497" s="293"/>
      <c r="R497" s="293"/>
      <c r="S497" s="293"/>
      <c r="T497" s="293"/>
      <c r="U497" s="293"/>
      <c r="V497" s="293"/>
      <c r="W497" s="296"/>
      <c r="X497" s="296"/>
      <c r="Y497" s="303"/>
      <c r="Z497" s="296"/>
      <c r="AA497" s="303"/>
      <c r="AB497" s="292"/>
      <c r="AC497" s="114"/>
      <c r="AD497" s="114"/>
      <c r="AE497" s="118"/>
      <c r="AF497" s="114"/>
      <c r="AG497" s="118"/>
      <c r="AH497" s="119"/>
    </row>
    <row r="498" spans="1:36" s="120" customFormat="1" ht="25.5" customHeight="1" thickBot="1">
      <c r="A498" s="319"/>
      <c r="B498" s="517"/>
      <c r="C498" s="310"/>
      <c r="D498" s="310"/>
      <c r="E498" s="167" t="s">
        <v>874</v>
      </c>
      <c r="F498" s="204">
        <v>17.96</v>
      </c>
      <c r="G498" s="204">
        <f>ROUNDUP(AVERAGE(F496:F498),2)</f>
        <v>17.96</v>
      </c>
      <c r="H498" s="116">
        <f t="shared" si="35"/>
        <v>0</v>
      </c>
      <c r="I498" s="136">
        <f t="shared" ref="I498:I561" si="37">ABS(H498)</f>
        <v>0</v>
      </c>
      <c r="J498" s="136">
        <f>SMALL(I496:I498,3)</f>
        <v>0</v>
      </c>
      <c r="K498" s="206">
        <f>IF(J498=I496,F496,IF(J498=I497,F497,IF(J498=I498,F498)))</f>
        <v>17.96</v>
      </c>
      <c r="L498" s="206">
        <f t="shared" si="36"/>
        <v>17.96</v>
      </c>
      <c r="M498" s="206">
        <f t="shared" ref="M498:M561" si="38">IF(L498="FORA","",L498)</f>
        <v>17.96</v>
      </c>
      <c r="N498" s="312"/>
      <c r="O498" s="293"/>
      <c r="P498" s="293"/>
      <c r="Q498" s="293"/>
      <c r="R498" s="293"/>
      <c r="S498" s="293"/>
      <c r="T498" s="293"/>
      <c r="U498" s="293"/>
      <c r="V498" s="293"/>
      <c r="W498" s="296"/>
      <c r="X498" s="296"/>
      <c r="Y498" s="303"/>
      <c r="Z498" s="296"/>
      <c r="AA498" s="303"/>
      <c r="AB498" s="292"/>
      <c r="AC498" s="114"/>
      <c r="AD498" s="114"/>
      <c r="AE498" s="118"/>
      <c r="AF498" s="114"/>
      <c r="AG498" s="118"/>
      <c r="AH498" s="119"/>
    </row>
    <row r="499" spans="1:36" s="112" customFormat="1" ht="25.5" customHeight="1">
      <c r="A499" s="314">
        <v>151</v>
      </c>
      <c r="B499" s="498" t="s">
        <v>400</v>
      </c>
      <c r="C499" s="316" t="s">
        <v>2</v>
      </c>
      <c r="D499" s="317">
        <v>24</v>
      </c>
      <c r="E499" s="168" t="s">
        <v>875</v>
      </c>
      <c r="F499" s="132">
        <v>16.88</v>
      </c>
      <c r="G499" s="203">
        <f>ROUNDUP(AVERAGE(F499:F501),2)</f>
        <v>16.88</v>
      </c>
      <c r="H499" s="134">
        <f t="shared" si="35"/>
        <v>0</v>
      </c>
      <c r="I499" s="199">
        <f t="shared" si="37"/>
        <v>0</v>
      </c>
      <c r="J499" s="135">
        <f>SMALL(I499:I501,1)</f>
        <v>0</v>
      </c>
      <c r="K499" s="201">
        <f>IF(J499=I499,F499,IF(J499=I500,F500,IF(J499=I501,F501)))</f>
        <v>16.88</v>
      </c>
      <c r="L499" s="201">
        <f t="shared" si="36"/>
        <v>16.88</v>
      </c>
      <c r="M499" s="201">
        <f t="shared" si="38"/>
        <v>16.88</v>
      </c>
      <c r="N499" s="318">
        <f>COUNTIF(L499:L501,"FORA")</f>
        <v>0</v>
      </c>
      <c r="O499" s="298">
        <f>IF(N499=0,AVERAGE(K499:K501),"")</f>
        <v>16.88</v>
      </c>
      <c r="P499" s="298" t="str">
        <f>IF(N499=1,AVERAGE(M499:M500),"")</f>
        <v/>
      </c>
      <c r="Q499" s="298" t="str">
        <f>IF(N499=2,(SUM(M499,K500))/2,"")</f>
        <v/>
      </c>
      <c r="R499" s="298" t="str">
        <f>IF(N499=3,AVERAGE(K499:K500),"")</f>
        <v/>
      </c>
      <c r="S499" s="298">
        <f>IF(N499=0,MEDIAN(M499:M501),"")</f>
        <v>16.88</v>
      </c>
      <c r="T499" s="298" t="str">
        <f>IF(N499=1,MEDIAN(M499:M500),"")</f>
        <v/>
      </c>
      <c r="U499" s="298" t="str">
        <f>IF(N499=2,MEDIAN((SUM(M499,K500))/2),"")</f>
        <v/>
      </c>
      <c r="V499" s="298" t="str">
        <f>IF(N499=3,MEDIAN(K499:K500),"")</f>
        <v/>
      </c>
      <c r="W499" s="299">
        <f>SUM(O499:R501)</f>
        <v>16.88</v>
      </c>
      <c r="X499" s="299">
        <f>SUM(S499:V501)</f>
        <v>16.88</v>
      </c>
      <c r="Y499" s="301">
        <f>STDEV(F499:F501)</f>
        <v>0</v>
      </c>
      <c r="Z499" s="299">
        <f>Y499/W499</f>
        <v>0</v>
      </c>
      <c r="AA499" s="301"/>
      <c r="AB499" s="291"/>
      <c r="AC499" s="114"/>
      <c r="AD499" s="114"/>
      <c r="AE499" s="115"/>
      <c r="AF499" s="115"/>
      <c r="AG499" s="115"/>
      <c r="AH499" s="115"/>
      <c r="AI499" s="115"/>
      <c r="AJ499" s="115"/>
    </row>
    <row r="500" spans="1:36" s="112" customFormat="1" ht="25.5" customHeight="1">
      <c r="A500" s="314"/>
      <c r="B500" s="498"/>
      <c r="C500" s="316"/>
      <c r="D500" s="317"/>
      <c r="E500" s="168" t="s">
        <v>875</v>
      </c>
      <c r="F500" s="132">
        <v>16.88</v>
      </c>
      <c r="G500" s="199">
        <f>ROUNDUP(AVERAGE(F499:F501),2)</f>
        <v>16.88</v>
      </c>
      <c r="H500" s="134">
        <f t="shared" ref="H500:H563" si="39">F500/G500-1</f>
        <v>0</v>
      </c>
      <c r="I500" s="135">
        <f t="shared" si="37"/>
        <v>0</v>
      </c>
      <c r="J500" s="135">
        <f>SMALL(I499:I501,2)</f>
        <v>0</v>
      </c>
      <c r="K500" s="201">
        <f>IF(J500=I499,F499,IF(J500=I500,F500,IF(J500=I501,F501)))</f>
        <v>16.88</v>
      </c>
      <c r="L500" s="201">
        <f t="shared" si="36"/>
        <v>16.88</v>
      </c>
      <c r="M500" s="201">
        <f t="shared" si="38"/>
        <v>16.88</v>
      </c>
      <c r="N500" s="318"/>
      <c r="O500" s="298"/>
      <c r="P500" s="298"/>
      <c r="Q500" s="298"/>
      <c r="R500" s="298"/>
      <c r="S500" s="298"/>
      <c r="T500" s="298"/>
      <c r="U500" s="298"/>
      <c r="V500" s="298"/>
      <c r="W500" s="300"/>
      <c r="X500" s="300"/>
      <c r="Y500" s="301"/>
      <c r="Z500" s="300"/>
      <c r="AA500" s="301"/>
      <c r="AB500" s="292"/>
      <c r="AC500" s="114"/>
      <c r="AD500" s="114"/>
      <c r="AE500" s="115"/>
      <c r="AF500" s="115"/>
      <c r="AG500" s="115"/>
      <c r="AH500" s="115"/>
      <c r="AI500" s="115"/>
      <c r="AJ500" s="115"/>
    </row>
    <row r="501" spans="1:36" s="112" customFormat="1" ht="25.5" customHeight="1" thickBot="1">
      <c r="A501" s="314"/>
      <c r="B501" s="498"/>
      <c r="C501" s="316"/>
      <c r="D501" s="317"/>
      <c r="E501" s="168" t="s">
        <v>875</v>
      </c>
      <c r="F501" s="132">
        <v>16.88</v>
      </c>
      <c r="G501" s="199">
        <f>ROUNDUP(AVERAGE(F499:F501),2)</f>
        <v>16.88</v>
      </c>
      <c r="H501" s="134">
        <f t="shared" si="39"/>
        <v>0</v>
      </c>
      <c r="I501" s="135">
        <f t="shared" si="37"/>
        <v>0</v>
      </c>
      <c r="J501" s="135">
        <f>SMALL(I499:I501,3)</f>
        <v>0</v>
      </c>
      <c r="K501" s="201">
        <f>IF(J501=I499,F499,IF(J501=I500,F500,IF(J501=I501,F501)))</f>
        <v>16.88</v>
      </c>
      <c r="L501" s="201">
        <f t="shared" si="36"/>
        <v>16.88</v>
      </c>
      <c r="M501" s="201">
        <f t="shared" si="38"/>
        <v>16.88</v>
      </c>
      <c r="N501" s="318"/>
      <c r="O501" s="298"/>
      <c r="P501" s="298"/>
      <c r="Q501" s="298"/>
      <c r="R501" s="298"/>
      <c r="S501" s="298"/>
      <c r="T501" s="298"/>
      <c r="U501" s="298"/>
      <c r="V501" s="298"/>
      <c r="W501" s="300"/>
      <c r="X501" s="300"/>
      <c r="Y501" s="301"/>
      <c r="Z501" s="300"/>
      <c r="AA501" s="301"/>
      <c r="AB501" s="292"/>
      <c r="AC501" s="114"/>
      <c r="AD501" s="114"/>
      <c r="AE501" s="115"/>
      <c r="AF501" s="115"/>
      <c r="AG501" s="115"/>
      <c r="AH501" s="115"/>
      <c r="AI501" s="115"/>
      <c r="AJ501" s="115"/>
    </row>
    <row r="502" spans="1:36" s="120" customFormat="1" ht="25.5" customHeight="1">
      <c r="A502" s="319">
        <v>152</v>
      </c>
      <c r="B502" s="516" t="s">
        <v>401</v>
      </c>
      <c r="C502" s="310" t="s">
        <v>2</v>
      </c>
      <c r="D502" s="310">
        <v>24</v>
      </c>
      <c r="E502" s="167" t="s">
        <v>876</v>
      </c>
      <c r="F502" s="204">
        <v>18.88</v>
      </c>
      <c r="G502" s="208">
        <f>ROUNDUP(AVERAGE(F502:F504),2)</f>
        <v>18.88</v>
      </c>
      <c r="H502" s="116">
        <f t="shared" si="39"/>
        <v>0</v>
      </c>
      <c r="I502" s="136">
        <f t="shared" si="37"/>
        <v>0</v>
      </c>
      <c r="J502" s="136">
        <f>SMALL(I502:I504,1)</f>
        <v>0</v>
      </c>
      <c r="K502" s="206">
        <f>IF(J502=I502,F502,IF(J502=I503,F503,IF(J502=I504,F504)))</f>
        <v>18.88</v>
      </c>
      <c r="L502" s="206">
        <f t="shared" si="36"/>
        <v>18.88</v>
      </c>
      <c r="M502" s="206">
        <f t="shared" si="38"/>
        <v>18.88</v>
      </c>
      <c r="N502" s="312">
        <f>COUNTIF(L502:L504,"FORA")</f>
        <v>0</v>
      </c>
      <c r="O502" s="293">
        <f>IF(N502=0,AVERAGE(K502:K504),"")</f>
        <v>18.88</v>
      </c>
      <c r="P502" s="293" t="str">
        <f>IF(N502=1,AVERAGE(M502:M503),"")</f>
        <v/>
      </c>
      <c r="Q502" s="293" t="str">
        <f>IF(N502=2,(SUM(M502,K503))/2,"")</f>
        <v/>
      </c>
      <c r="R502" s="293" t="str">
        <f>IF(N502=3,AVERAGE(K502:K503),"")</f>
        <v/>
      </c>
      <c r="S502" s="293">
        <f>IF(N502=0,MEDIAN(M502:M504),"")</f>
        <v>18.88</v>
      </c>
      <c r="T502" s="293" t="str">
        <f>IF(N502=1,MEDIAN(M502:M503),"")</f>
        <v/>
      </c>
      <c r="U502" s="293" t="str">
        <f>IF(N502=2,MEDIAN((SUM(M502,K503))/2),"")</f>
        <v/>
      </c>
      <c r="V502" s="293" t="str">
        <f>IF(N502=3,MEDIAN(K502:K503),"")</f>
        <v/>
      </c>
      <c r="W502" s="295">
        <f>SUM(O502:R504)</f>
        <v>18.88</v>
      </c>
      <c r="X502" s="295">
        <f>SUM(S502:V504)</f>
        <v>18.88</v>
      </c>
      <c r="Y502" s="303">
        <f>STDEV(F502:F504)</f>
        <v>0</v>
      </c>
      <c r="Z502" s="295">
        <f>Y502/W502</f>
        <v>0</v>
      </c>
      <c r="AA502" s="303"/>
      <c r="AB502" s="291"/>
      <c r="AC502" s="114"/>
      <c r="AD502" s="114"/>
      <c r="AE502" s="118"/>
      <c r="AF502" s="114"/>
      <c r="AG502" s="118"/>
      <c r="AH502" s="119"/>
    </row>
    <row r="503" spans="1:36" s="120" customFormat="1" ht="25.5" customHeight="1">
      <c r="A503" s="319"/>
      <c r="B503" s="517"/>
      <c r="C503" s="310"/>
      <c r="D503" s="310"/>
      <c r="E503" s="167" t="s">
        <v>876</v>
      </c>
      <c r="F503" s="204">
        <v>18.88</v>
      </c>
      <c r="G503" s="204">
        <f>ROUNDUP(AVERAGE(F502:F504),2)</f>
        <v>18.88</v>
      </c>
      <c r="H503" s="116">
        <f t="shared" si="39"/>
        <v>0</v>
      </c>
      <c r="I503" s="136">
        <f t="shared" si="37"/>
        <v>0</v>
      </c>
      <c r="J503" s="136">
        <f>SMALL(I502:I504,2)</f>
        <v>0</v>
      </c>
      <c r="K503" s="206">
        <f>IF(J503=I502,F502,IF(J503=I503,F503,IF(J503=I504,F504)))</f>
        <v>18.88</v>
      </c>
      <c r="L503" s="206">
        <f t="shared" si="36"/>
        <v>18.88</v>
      </c>
      <c r="M503" s="206">
        <f t="shared" si="38"/>
        <v>18.88</v>
      </c>
      <c r="N503" s="312"/>
      <c r="O503" s="293"/>
      <c r="P503" s="293"/>
      <c r="Q503" s="293"/>
      <c r="R503" s="293"/>
      <c r="S503" s="293"/>
      <c r="T503" s="293"/>
      <c r="U503" s="293"/>
      <c r="V503" s="293"/>
      <c r="W503" s="296"/>
      <c r="X503" s="296"/>
      <c r="Y503" s="303"/>
      <c r="Z503" s="296"/>
      <c r="AA503" s="303"/>
      <c r="AB503" s="292"/>
      <c r="AC503" s="114"/>
      <c r="AD503" s="114"/>
      <c r="AE503" s="118"/>
      <c r="AF503" s="114"/>
      <c r="AG503" s="118"/>
      <c r="AH503" s="119"/>
    </row>
    <row r="504" spans="1:36" s="120" customFormat="1" ht="25.5" customHeight="1" thickBot="1">
      <c r="A504" s="319"/>
      <c r="B504" s="517"/>
      <c r="C504" s="310"/>
      <c r="D504" s="310"/>
      <c r="E504" s="167" t="s">
        <v>876</v>
      </c>
      <c r="F504" s="204">
        <v>18.88</v>
      </c>
      <c r="G504" s="204">
        <f>ROUNDUP(AVERAGE(F502:F504),2)</f>
        <v>18.88</v>
      </c>
      <c r="H504" s="116">
        <f t="shared" si="39"/>
        <v>0</v>
      </c>
      <c r="I504" s="136">
        <f t="shared" si="37"/>
        <v>0</v>
      </c>
      <c r="J504" s="136">
        <f>SMALL(I502:I504,3)</f>
        <v>0</v>
      </c>
      <c r="K504" s="206">
        <f>IF(J504=I502,F502,IF(J504=I503,F503,IF(J504=I504,F504)))</f>
        <v>18.88</v>
      </c>
      <c r="L504" s="206">
        <f t="shared" si="36"/>
        <v>18.88</v>
      </c>
      <c r="M504" s="206">
        <f t="shared" si="38"/>
        <v>18.88</v>
      </c>
      <c r="N504" s="312"/>
      <c r="O504" s="293"/>
      <c r="P504" s="293"/>
      <c r="Q504" s="293"/>
      <c r="R504" s="293"/>
      <c r="S504" s="293"/>
      <c r="T504" s="293"/>
      <c r="U504" s="293"/>
      <c r="V504" s="293"/>
      <c r="W504" s="296"/>
      <c r="X504" s="296"/>
      <c r="Y504" s="303"/>
      <c r="Z504" s="296"/>
      <c r="AA504" s="303"/>
      <c r="AB504" s="292"/>
      <c r="AC504" s="114"/>
      <c r="AD504" s="114"/>
      <c r="AE504" s="118"/>
      <c r="AF504" s="114"/>
      <c r="AG504" s="118"/>
      <c r="AH504" s="119"/>
    </row>
    <row r="505" spans="1:36" s="112" customFormat="1" ht="25.5" customHeight="1">
      <c r="A505" s="314">
        <v>153</v>
      </c>
      <c r="B505" s="498" t="s">
        <v>402</v>
      </c>
      <c r="C505" s="316" t="s">
        <v>471</v>
      </c>
      <c r="D505" s="317">
        <v>450</v>
      </c>
      <c r="E505" s="168" t="s">
        <v>877</v>
      </c>
      <c r="F505" s="132">
        <v>45.13</v>
      </c>
      <c r="G505" s="203">
        <f>ROUNDUP(AVERAGE(F505:F507),2)</f>
        <v>45.13</v>
      </c>
      <c r="H505" s="134">
        <f t="shared" si="39"/>
        <v>0</v>
      </c>
      <c r="I505" s="199">
        <f t="shared" si="37"/>
        <v>0</v>
      </c>
      <c r="J505" s="135">
        <f>SMALL(I505:I507,1)</f>
        <v>0</v>
      </c>
      <c r="K505" s="201">
        <f>IF(J505=I505,F505,IF(J505=I506,F506,IF(J505=I507,F507)))</f>
        <v>45.13</v>
      </c>
      <c r="L505" s="201">
        <f t="shared" si="36"/>
        <v>45.13</v>
      </c>
      <c r="M505" s="201">
        <f t="shared" si="38"/>
        <v>45.13</v>
      </c>
      <c r="N505" s="318">
        <f>COUNTIF(L505:L507,"FORA")</f>
        <v>0</v>
      </c>
      <c r="O505" s="298">
        <f>IF(N505=0,AVERAGE(K505:K507),"")</f>
        <v>45.13</v>
      </c>
      <c r="P505" s="298" t="str">
        <f>IF(N505=1,AVERAGE(M505:M506),"")</f>
        <v/>
      </c>
      <c r="Q505" s="298" t="str">
        <f>IF(N505=2,(SUM(M505,K506))/2,"")</f>
        <v/>
      </c>
      <c r="R505" s="298" t="str">
        <f>IF(N505=3,AVERAGE(K505:K506),"")</f>
        <v/>
      </c>
      <c r="S505" s="298">
        <f>IF(N505=0,MEDIAN(M505:M507),"")</f>
        <v>45.13</v>
      </c>
      <c r="T505" s="298" t="str">
        <f>IF(N505=1,MEDIAN(M505:M506),"")</f>
        <v/>
      </c>
      <c r="U505" s="298" t="str">
        <f>IF(N505=2,MEDIAN((SUM(M505,K506))/2),"")</f>
        <v/>
      </c>
      <c r="V505" s="298" t="str">
        <f>IF(N505=3,MEDIAN(K505:K506),"")</f>
        <v/>
      </c>
      <c r="W505" s="299">
        <f>SUM(O505:R507)</f>
        <v>45.13</v>
      </c>
      <c r="X505" s="299">
        <f>SUM(S505:V507)</f>
        <v>45.13</v>
      </c>
      <c r="Y505" s="301">
        <f>STDEV(F505:F507)</f>
        <v>0</v>
      </c>
      <c r="Z505" s="299">
        <f>Y505/W505</f>
        <v>0</v>
      </c>
      <c r="AA505" s="301"/>
      <c r="AB505" s="291"/>
      <c r="AC505" s="114"/>
      <c r="AD505" s="114"/>
      <c r="AE505" s="115"/>
      <c r="AF505" s="115"/>
      <c r="AG505" s="115"/>
      <c r="AH505" s="115"/>
      <c r="AI505" s="115"/>
      <c r="AJ505" s="115"/>
    </row>
    <row r="506" spans="1:36" s="112" customFormat="1" ht="25.5" customHeight="1">
      <c r="A506" s="314"/>
      <c r="B506" s="498"/>
      <c r="C506" s="316"/>
      <c r="D506" s="317"/>
      <c r="E506" s="168" t="s">
        <v>877</v>
      </c>
      <c r="F506" s="132">
        <v>45.13</v>
      </c>
      <c r="G506" s="199">
        <f>ROUNDUP(AVERAGE(F505:F507),2)</f>
        <v>45.13</v>
      </c>
      <c r="H506" s="134">
        <f t="shared" si="39"/>
        <v>0</v>
      </c>
      <c r="I506" s="135">
        <f t="shared" si="37"/>
        <v>0</v>
      </c>
      <c r="J506" s="135">
        <f>SMALL(I505:I507,2)</f>
        <v>0</v>
      </c>
      <c r="K506" s="201">
        <f>IF(J506=I505,F505,IF(J506=I506,F506,IF(J506=I507,F507)))</f>
        <v>45.13</v>
      </c>
      <c r="L506" s="201">
        <f t="shared" si="36"/>
        <v>45.13</v>
      </c>
      <c r="M506" s="201">
        <f t="shared" si="38"/>
        <v>45.13</v>
      </c>
      <c r="N506" s="318"/>
      <c r="O506" s="298"/>
      <c r="P506" s="298"/>
      <c r="Q506" s="298"/>
      <c r="R506" s="298"/>
      <c r="S506" s="298"/>
      <c r="T506" s="298"/>
      <c r="U506" s="298"/>
      <c r="V506" s="298"/>
      <c r="W506" s="300"/>
      <c r="X506" s="300"/>
      <c r="Y506" s="301"/>
      <c r="Z506" s="300"/>
      <c r="AA506" s="301"/>
      <c r="AB506" s="292"/>
      <c r="AC506" s="114"/>
      <c r="AD506" s="114"/>
      <c r="AE506" s="115"/>
      <c r="AF506" s="115"/>
      <c r="AG506" s="115"/>
      <c r="AH506" s="115"/>
      <c r="AI506" s="115"/>
      <c r="AJ506" s="115"/>
    </row>
    <row r="507" spans="1:36" s="112" customFormat="1" ht="25.5" customHeight="1" thickBot="1">
      <c r="A507" s="314"/>
      <c r="B507" s="498"/>
      <c r="C507" s="316"/>
      <c r="D507" s="317"/>
      <c r="E507" s="168" t="s">
        <v>877</v>
      </c>
      <c r="F507" s="132">
        <v>45.13</v>
      </c>
      <c r="G507" s="199">
        <f>ROUNDUP(AVERAGE(F505:F507),2)</f>
        <v>45.13</v>
      </c>
      <c r="H507" s="134">
        <f t="shared" si="39"/>
        <v>0</v>
      </c>
      <c r="I507" s="135">
        <f t="shared" si="37"/>
        <v>0</v>
      </c>
      <c r="J507" s="135">
        <f>SMALL(I505:I507,3)</f>
        <v>0</v>
      </c>
      <c r="K507" s="201">
        <f>IF(J507=I505,F505,IF(J507=I506,F506,IF(J507=I507,F507)))</f>
        <v>45.13</v>
      </c>
      <c r="L507" s="201">
        <f t="shared" si="36"/>
        <v>45.13</v>
      </c>
      <c r="M507" s="201">
        <f t="shared" si="38"/>
        <v>45.13</v>
      </c>
      <c r="N507" s="318"/>
      <c r="O507" s="298"/>
      <c r="P507" s="298"/>
      <c r="Q507" s="298"/>
      <c r="R507" s="298"/>
      <c r="S507" s="298"/>
      <c r="T507" s="298"/>
      <c r="U507" s="298"/>
      <c r="V507" s="298"/>
      <c r="W507" s="300"/>
      <c r="X507" s="300"/>
      <c r="Y507" s="301"/>
      <c r="Z507" s="300"/>
      <c r="AA507" s="301"/>
      <c r="AB507" s="292"/>
      <c r="AC507" s="114"/>
      <c r="AD507" s="114"/>
      <c r="AE507" s="115"/>
      <c r="AF507" s="115"/>
      <c r="AG507" s="115"/>
      <c r="AH507" s="115"/>
      <c r="AI507" s="115"/>
      <c r="AJ507" s="115"/>
    </row>
    <row r="508" spans="1:36" s="120" customFormat="1" ht="25.5" customHeight="1">
      <c r="A508" s="319">
        <v>154</v>
      </c>
      <c r="B508" s="516" t="s">
        <v>403</v>
      </c>
      <c r="C508" s="310" t="s">
        <v>477</v>
      </c>
      <c r="D508" s="310">
        <v>30</v>
      </c>
      <c r="E508" s="167" t="s">
        <v>878</v>
      </c>
      <c r="F508" s="204">
        <v>17.18</v>
      </c>
      <c r="G508" s="208">
        <f>ROUNDUP(AVERAGE(F508:F510),2)</f>
        <v>17.18</v>
      </c>
      <c r="H508" s="116">
        <f t="shared" si="39"/>
        <v>0</v>
      </c>
      <c r="I508" s="136">
        <f t="shared" si="37"/>
        <v>0</v>
      </c>
      <c r="J508" s="136">
        <f>SMALL(I508:I510,1)</f>
        <v>0</v>
      </c>
      <c r="K508" s="206">
        <f>IF(J508=I508,F508,IF(J508=I509,F509,IF(J508=I510,F510)))</f>
        <v>17.18</v>
      </c>
      <c r="L508" s="206">
        <f t="shared" si="36"/>
        <v>17.18</v>
      </c>
      <c r="M508" s="206">
        <f t="shared" si="38"/>
        <v>17.18</v>
      </c>
      <c r="N508" s="312">
        <f>COUNTIF(L508:L510,"FORA")</f>
        <v>0</v>
      </c>
      <c r="O508" s="293">
        <f>IF(N508=0,AVERAGE(K508:K510),"")</f>
        <v>17.18</v>
      </c>
      <c r="P508" s="293" t="str">
        <f>IF(N508=1,AVERAGE(M508:M509),"")</f>
        <v/>
      </c>
      <c r="Q508" s="293" t="str">
        <f>IF(N508=2,(SUM(M508,K509))/2,"")</f>
        <v/>
      </c>
      <c r="R508" s="293" t="str">
        <f>IF(N508=3,AVERAGE(K508:K509),"")</f>
        <v/>
      </c>
      <c r="S508" s="293">
        <f>IF(N508=0,MEDIAN(M508:M510),"")</f>
        <v>17.18</v>
      </c>
      <c r="T508" s="293" t="str">
        <f>IF(N508=1,MEDIAN(M508:M509),"")</f>
        <v/>
      </c>
      <c r="U508" s="293" t="str">
        <f>IF(N508=2,MEDIAN((SUM(M508,K509))/2),"")</f>
        <v/>
      </c>
      <c r="V508" s="293" t="str">
        <f>IF(N508=3,MEDIAN(K508:K509),"")</f>
        <v/>
      </c>
      <c r="W508" s="295">
        <f>SUM(O508:R510)</f>
        <v>17.18</v>
      </c>
      <c r="X508" s="295">
        <f>SUM(S508:V510)</f>
        <v>17.18</v>
      </c>
      <c r="Y508" s="303">
        <f>STDEV(F508:F510)</f>
        <v>0</v>
      </c>
      <c r="Z508" s="295">
        <f>Y508/W508</f>
        <v>0</v>
      </c>
      <c r="AA508" s="303"/>
      <c r="AB508" s="291"/>
      <c r="AC508" s="114"/>
      <c r="AD508" s="114"/>
      <c r="AE508" s="118"/>
      <c r="AF508" s="114"/>
      <c r="AG508" s="118"/>
      <c r="AH508" s="119"/>
    </row>
    <row r="509" spans="1:36" s="120" customFormat="1" ht="25.5" customHeight="1">
      <c r="A509" s="319"/>
      <c r="B509" s="517"/>
      <c r="C509" s="310"/>
      <c r="D509" s="310"/>
      <c r="E509" s="167" t="s">
        <v>878</v>
      </c>
      <c r="F509" s="204">
        <v>17.18</v>
      </c>
      <c r="G509" s="204">
        <f>ROUNDUP(AVERAGE(F508:F510),2)</f>
        <v>17.18</v>
      </c>
      <c r="H509" s="116">
        <f t="shared" si="39"/>
        <v>0</v>
      </c>
      <c r="I509" s="136">
        <f t="shared" si="37"/>
        <v>0</v>
      </c>
      <c r="J509" s="136">
        <f>SMALL(I508:I510,2)</f>
        <v>0</v>
      </c>
      <c r="K509" s="206">
        <f>IF(J509=I508,F508,IF(J509=I509,F509,IF(J509=I510,F510)))</f>
        <v>17.18</v>
      </c>
      <c r="L509" s="206">
        <f t="shared" si="36"/>
        <v>17.18</v>
      </c>
      <c r="M509" s="206">
        <f t="shared" si="38"/>
        <v>17.18</v>
      </c>
      <c r="N509" s="312"/>
      <c r="O509" s="293"/>
      <c r="P509" s="293"/>
      <c r="Q509" s="293"/>
      <c r="R509" s="293"/>
      <c r="S509" s="293"/>
      <c r="T509" s="293"/>
      <c r="U509" s="293"/>
      <c r="V509" s="293"/>
      <c r="W509" s="296"/>
      <c r="X509" s="296"/>
      <c r="Y509" s="303"/>
      <c r="Z509" s="296"/>
      <c r="AA509" s="303"/>
      <c r="AB509" s="292"/>
      <c r="AC509" s="114"/>
      <c r="AD509" s="114"/>
      <c r="AE509" s="118"/>
      <c r="AF509" s="114"/>
      <c r="AG509" s="118"/>
      <c r="AH509" s="119"/>
    </row>
    <row r="510" spans="1:36" s="120" customFormat="1" ht="25.5" customHeight="1" thickBot="1">
      <c r="A510" s="319"/>
      <c r="B510" s="526"/>
      <c r="C510" s="527"/>
      <c r="D510" s="527"/>
      <c r="E510" s="167" t="s">
        <v>878</v>
      </c>
      <c r="F510" s="204">
        <v>17.18</v>
      </c>
      <c r="G510" s="205">
        <f>ROUNDUP(AVERAGE(F508:F510),2)</f>
        <v>17.18</v>
      </c>
      <c r="H510" s="128">
        <f t="shared" si="39"/>
        <v>0</v>
      </c>
      <c r="I510" s="143">
        <f t="shared" si="37"/>
        <v>0</v>
      </c>
      <c r="J510" s="143">
        <f>SMALL(I508:I510,3)</f>
        <v>0</v>
      </c>
      <c r="K510" s="207">
        <f>IF(J510=I508,F508,IF(J510=I509,F509,IF(J510=I510,F510)))</f>
        <v>17.18</v>
      </c>
      <c r="L510" s="207">
        <f t="shared" si="36"/>
        <v>17.18</v>
      </c>
      <c r="M510" s="207">
        <f t="shared" si="38"/>
        <v>17.18</v>
      </c>
      <c r="N510" s="528"/>
      <c r="O510" s="525"/>
      <c r="P510" s="525"/>
      <c r="Q510" s="525"/>
      <c r="R510" s="525"/>
      <c r="S510" s="525"/>
      <c r="T510" s="525"/>
      <c r="U510" s="525"/>
      <c r="V510" s="525"/>
      <c r="W510" s="519"/>
      <c r="X510" s="519"/>
      <c r="Y510" s="518"/>
      <c r="Z510" s="519"/>
      <c r="AA510" s="518"/>
      <c r="AB510" s="292"/>
      <c r="AC510" s="114"/>
      <c r="AD510" s="114"/>
      <c r="AE510" s="118"/>
      <c r="AF510" s="114"/>
      <c r="AG510" s="118"/>
      <c r="AH510" s="119"/>
    </row>
    <row r="511" spans="1:36" s="120" customFormat="1" ht="25.5" customHeight="1">
      <c r="A511" s="314">
        <v>155</v>
      </c>
      <c r="B511" s="498" t="s">
        <v>404</v>
      </c>
      <c r="C511" s="317" t="s">
        <v>2</v>
      </c>
      <c r="D511" s="317">
        <v>3</v>
      </c>
      <c r="E511" s="168" t="s">
        <v>879</v>
      </c>
      <c r="F511" s="199">
        <v>19.21</v>
      </c>
      <c r="G511" s="203">
        <f>ROUNDUP(AVERAGE(F511:F513),2)</f>
        <v>19.21</v>
      </c>
      <c r="H511" s="134">
        <f t="shared" si="39"/>
        <v>0</v>
      </c>
      <c r="I511" s="135">
        <f t="shared" si="37"/>
        <v>0</v>
      </c>
      <c r="J511" s="135">
        <f>SMALL(I511:I513,1)</f>
        <v>0</v>
      </c>
      <c r="K511" s="201">
        <f>IF(J511=I511,F511,IF(J511=I512,F512,IF(J511=I513,F513)))</f>
        <v>19.21</v>
      </c>
      <c r="L511" s="201">
        <f t="shared" si="36"/>
        <v>19.21</v>
      </c>
      <c r="M511" s="201">
        <f t="shared" si="38"/>
        <v>19.21</v>
      </c>
      <c r="N511" s="318">
        <f>COUNTIF(L511:L513,"FORA")</f>
        <v>0</v>
      </c>
      <c r="O511" s="298">
        <f>IF(N511=0,AVERAGE(K511:K513),"")</f>
        <v>19.21</v>
      </c>
      <c r="P511" s="298" t="str">
        <f>IF(N511=1,AVERAGE(M511:M512),"")</f>
        <v/>
      </c>
      <c r="Q511" s="298" t="str">
        <f>IF(N511=2,(SUM(M511,K512))/2,"")</f>
        <v/>
      </c>
      <c r="R511" s="298" t="str">
        <f>IF(N511=3,AVERAGE(K511:K512),"")</f>
        <v/>
      </c>
      <c r="S511" s="298">
        <f>IF(N511=0,MEDIAN(M511:M513),"")</f>
        <v>19.21</v>
      </c>
      <c r="T511" s="298" t="str">
        <f>IF(N511=1,MEDIAN(M511:M512),"")</f>
        <v/>
      </c>
      <c r="U511" s="298" t="str">
        <f>IF(N511=2,MEDIAN((SUM(M511,K512))/2),"")</f>
        <v/>
      </c>
      <c r="V511" s="298" t="str">
        <f>IF(N511=3,MEDIAN(K511:K512),"")</f>
        <v/>
      </c>
      <c r="W511" s="299">
        <f>SUM(O511:R513)</f>
        <v>19.21</v>
      </c>
      <c r="X511" s="299">
        <f>SUM(S511:V513)</f>
        <v>19.21</v>
      </c>
      <c r="Y511" s="301">
        <f>STDEV(F511:F513)</f>
        <v>0</v>
      </c>
      <c r="Z511" s="299">
        <f>Y511/W511</f>
        <v>0</v>
      </c>
      <c r="AA511" s="301"/>
      <c r="AB511" s="291"/>
      <c r="AC511" s="114"/>
      <c r="AD511" s="114"/>
      <c r="AE511" s="118"/>
      <c r="AF511" s="114"/>
      <c r="AG511" s="118"/>
      <c r="AH511" s="119"/>
    </row>
    <row r="512" spans="1:36" s="120" customFormat="1" ht="25.5" customHeight="1">
      <c r="A512" s="314"/>
      <c r="B512" s="520"/>
      <c r="C512" s="317"/>
      <c r="D512" s="317"/>
      <c r="E512" s="168" t="s">
        <v>879</v>
      </c>
      <c r="F512" s="199">
        <v>19.21</v>
      </c>
      <c r="G512" s="199">
        <f>ROUNDUP(AVERAGE(F511:F513),2)</f>
        <v>19.21</v>
      </c>
      <c r="H512" s="134">
        <f t="shared" si="39"/>
        <v>0</v>
      </c>
      <c r="I512" s="135">
        <f t="shared" si="37"/>
        <v>0</v>
      </c>
      <c r="J512" s="135">
        <f>SMALL(I511:I513,2)</f>
        <v>0</v>
      </c>
      <c r="K512" s="201">
        <f>IF(J512=I511,F511,IF(J512=I512,F512,IF(J512=I513,F513)))</f>
        <v>19.21</v>
      </c>
      <c r="L512" s="201">
        <f t="shared" si="36"/>
        <v>19.21</v>
      </c>
      <c r="M512" s="201">
        <f t="shared" si="38"/>
        <v>19.21</v>
      </c>
      <c r="N512" s="318"/>
      <c r="O512" s="298"/>
      <c r="P512" s="298"/>
      <c r="Q512" s="298"/>
      <c r="R512" s="298"/>
      <c r="S512" s="298"/>
      <c r="T512" s="298"/>
      <c r="U512" s="298"/>
      <c r="V512" s="298"/>
      <c r="W512" s="300"/>
      <c r="X512" s="300"/>
      <c r="Y512" s="301"/>
      <c r="Z512" s="300"/>
      <c r="AA512" s="301"/>
      <c r="AB512" s="292"/>
      <c r="AC512" s="114"/>
      <c r="AD512" s="114"/>
      <c r="AE512" s="118"/>
      <c r="AF512" s="114"/>
      <c r="AG512" s="118"/>
      <c r="AH512" s="119"/>
    </row>
    <row r="513" spans="1:34" s="120" customFormat="1" ht="25.5" customHeight="1" thickBot="1">
      <c r="A513" s="314"/>
      <c r="B513" s="521"/>
      <c r="C513" s="522"/>
      <c r="D513" s="522"/>
      <c r="E513" s="168" t="s">
        <v>879</v>
      </c>
      <c r="F513" s="199">
        <v>19.21</v>
      </c>
      <c r="G513" s="200">
        <f>ROUNDUP(AVERAGE(F511:F513),2)</f>
        <v>19.21</v>
      </c>
      <c r="H513" s="163">
        <f t="shared" si="39"/>
        <v>0</v>
      </c>
      <c r="I513" s="164">
        <f t="shared" si="37"/>
        <v>0</v>
      </c>
      <c r="J513" s="164">
        <f>SMALL(I511:I513,3)</f>
        <v>0</v>
      </c>
      <c r="K513" s="202">
        <f>IF(J513=I511,F511,IF(J513=I512,F512,IF(J513=I513,F513)))</f>
        <v>19.21</v>
      </c>
      <c r="L513" s="202">
        <f t="shared" si="36"/>
        <v>19.21</v>
      </c>
      <c r="M513" s="202">
        <f t="shared" si="38"/>
        <v>19.21</v>
      </c>
      <c r="N513" s="523"/>
      <c r="O513" s="524"/>
      <c r="P513" s="524"/>
      <c r="Q513" s="524"/>
      <c r="R513" s="524"/>
      <c r="S513" s="524"/>
      <c r="T513" s="524"/>
      <c r="U513" s="524"/>
      <c r="V513" s="524"/>
      <c r="W513" s="529"/>
      <c r="X513" s="529"/>
      <c r="Y513" s="530"/>
      <c r="Z513" s="529"/>
      <c r="AA513" s="530"/>
      <c r="AB513" s="292"/>
      <c r="AC513" s="114"/>
      <c r="AD513" s="114"/>
      <c r="AE513" s="118"/>
      <c r="AF513" s="114"/>
      <c r="AG513" s="118"/>
      <c r="AH513" s="119"/>
    </row>
    <row r="514" spans="1:34" s="120" customFormat="1" ht="25.5" customHeight="1">
      <c r="A514" s="319">
        <v>156</v>
      </c>
      <c r="B514" s="516" t="s">
        <v>405</v>
      </c>
      <c r="C514" s="310" t="s">
        <v>2</v>
      </c>
      <c r="D514" s="310">
        <v>3</v>
      </c>
      <c r="E514" s="167" t="s">
        <v>880</v>
      </c>
      <c r="F514" s="204">
        <v>20.27</v>
      </c>
      <c r="G514" s="208">
        <f>ROUNDUP(AVERAGE(F515:F516),2)</f>
        <v>20.27</v>
      </c>
      <c r="H514" s="116">
        <f>F515/G514-1</f>
        <v>0</v>
      </c>
      <c r="I514" s="136">
        <f t="shared" si="37"/>
        <v>0</v>
      </c>
      <c r="J514" s="136">
        <f>SMALL(I514:I516,1)</f>
        <v>0</v>
      </c>
      <c r="K514" s="206">
        <f>IF(J514=I514,F515,IF(J514=I515,#REF!,IF(J514=I516,F516)))</f>
        <v>20.27</v>
      </c>
      <c r="L514" s="206">
        <f t="shared" si="36"/>
        <v>20.27</v>
      </c>
      <c r="M514" s="206">
        <f t="shared" si="38"/>
        <v>20.27</v>
      </c>
      <c r="N514" s="312">
        <f>COUNTIF(L514:L516,"FORA")</f>
        <v>0</v>
      </c>
      <c r="O514" s="293">
        <f>IF(N514=0,AVERAGE(K514:K516),"")</f>
        <v>20.27</v>
      </c>
      <c r="P514" s="293" t="str">
        <f>IF(N514=1,AVERAGE(M514:M515),"")</f>
        <v/>
      </c>
      <c r="Q514" s="293" t="str">
        <f>IF(N514=2,(SUM(M514,K515))/2,"")</f>
        <v/>
      </c>
      <c r="R514" s="293" t="str">
        <f>IF(N514=3,AVERAGE(K514:K515),"")</f>
        <v/>
      </c>
      <c r="S514" s="293">
        <f>IF(N514=0,MEDIAN(M514:M516),"")</f>
        <v>20.27</v>
      </c>
      <c r="T514" s="293" t="str">
        <f>IF(N514=1,MEDIAN(M514:M515),"")</f>
        <v/>
      </c>
      <c r="U514" s="293" t="str">
        <f>IF(N514=2,MEDIAN((SUM(M514,K515))/2),"")</f>
        <v/>
      </c>
      <c r="V514" s="293" t="str">
        <f>IF(N514=3,MEDIAN(K514:K515),"")</f>
        <v/>
      </c>
      <c r="W514" s="295">
        <f>SUM(O514:R516)</f>
        <v>20.27</v>
      </c>
      <c r="X514" s="295">
        <f>SUM(S514:V516)</f>
        <v>20.27</v>
      </c>
      <c r="Y514" s="303">
        <f>STDEV(F515:F516)</f>
        <v>0</v>
      </c>
      <c r="Z514" s="295">
        <f>Y514/W514</f>
        <v>0</v>
      </c>
      <c r="AA514" s="303"/>
      <c r="AB514" s="291"/>
      <c r="AC514" s="114"/>
      <c r="AD514" s="114"/>
      <c r="AE514" s="118"/>
      <c r="AF514" s="114"/>
      <c r="AG514" s="118"/>
      <c r="AH514" s="119"/>
    </row>
    <row r="515" spans="1:34" s="120" customFormat="1" ht="25.5" customHeight="1">
      <c r="A515" s="319"/>
      <c r="B515" s="517"/>
      <c r="C515" s="310"/>
      <c r="D515" s="310"/>
      <c r="E515" s="167" t="s">
        <v>880</v>
      </c>
      <c r="F515" s="204">
        <v>20.27</v>
      </c>
      <c r="G515" s="204">
        <f>ROUNDUP(AVERAGE(F515:F516),2)</f>
        <v>20.27</v>
      </c>
      <c r="H515" s="116">
        <f>F515/G515-1</f>
        <v>0</v>
      </c>
      <c r="I515" s="136">
        <f t="shared" si="37"/>
        <v>0</v>
      </c>
      <c r="J515" s="136">
        <f>SMALL(I514:I516,2)</f>
        <v>0</v>
      </c>
      <c r="K515" s="206">
        <f>IF(J515=I514,F515,IF(J515=I515,#REF!,IF(J515=I516,F516)))</f>
        <v>20.27</v>
      </c>
      <c r="L515" s="206">
        <f t="shared" si="36"/>
        <v>20.27</v>
      </c>
      <c r="M515" s="206">
        <f t="shared" si="38"/>
        <v>20.27</v>
      </c>
      <c r="N515" s="312"/>
      <c r="O515" s="293"/>
      <c r="P515" s="293"/>
      <c r="Q515" s="293"/>
      <c r="R515" s="293"/>
      <c r="S515" s="293"/>
      <c r="T515" s="293"/>
      <c r="U515" s="293"/>
      <c r="V515" s="293"/>
      <c r="W515" s="296"/>
      <c r="X515" s="296"/>
      <c r="Y515" s="303"/>
      <c r="Z515" s="296"/>
      <c r="AA515" s="303"/>
      <c r="AB515" s="292"/>
      <c r="AC515" s="114"/>
      <c r="AD515" s="114"/>
      <c r="AE515" s="118"/>
      <c r="AF515" s="114"/>
      <c r="AG515" s="118"/>
      <c r="AH515" s="119"/>
    </row>
    <row r="516" spans="1:34" s="120" customFormat="1" ht="25.5" customHeight="1" thickBot="1">
      <c r="A516" s="319"/>
      <c r="B516" s="526"/>
      <c r="C516" s="527"/>
      <c r="D516" s="527"/>
      <c r="E516" s="167" t="s">
        <v>880</v>
      </c>
      <c r="F516" s="204">
        <v>20.27</v>
      </c>
      <c r="G516" s="205">
        <f>ROUNDUP(AVERAGE(F515:F516),2)</f>
        <v>20.27</v>
      </c>
      <c r="H516" s="128">
        <f t="shared" si="39"/>
        <v>0</v>
      </c>
      <c r="I516" s="143">
        <f t="shared" si="37"/>
        <v>0</v>
      </c>
      <c r="J516" s="143">
        <f>SMALL(I514:I516,3)</f>
        <v>0</v>
      </c>
      <c r="K516" s="207">
        <f>IF(J516=I514,F515,IF(J516=I515,#REF!,IF(J516=I516,F516)))</f>
        <v>20.27</v>
      </c>
      <c r="L516" s="207">
        <f t="shared" si="36"/>
        <v>20.27</v>
      </c>
      <c r="M516" s="207">
        <f t="shared" si="38"/>
        <v>20.27</v>
      </c>
      <c r="N516" s="528"/>
      <c r="O516" s="525"/>
      <c r="P516" s="525"/>
      <c r="Q516" s="525"/>
      <c r="R516" s="525"/>
      <c r="S516" s="525"/>
      <c r="T516" s="525"/>
      <c r="U516" s="525"/>
      <c r="V516" s="525"/>
      <c r="W516" s="519"/>
      <c r="X516" s="519"/>
      <c r="Y516" s="518"/>
      <c r="Z516" s="519"/>
      <c r="AA516" s="518"/>
      <c r="AB516" s="292"/>
      <c r="AC516" s="114"/>
      <c r="AD516" s="114"/>
      <c r="AE516" s="118"/>
      <c r="AF516" s="114"/>
      <c r="AG516" s="118"/>
      <c r="AH516" s="119"/>
    </row>
    <row r="517" spans="1:34" s="120" customFormat="1" ht="25.5" customHeight="1">
      <c r="A517" s="314">
        <v>157</v>
      </c>
      <c r="B517" s="498" t="s">
        <v>406</v>
      </c>
      <c r="C517" s="317" t="s">
        <v>2</v>
      </c>
      <c r="D517" s="317">
        <v>3</v>
      </c>
      <c r="E517" s="168" t="s">
        <v>881</v>
      </c>
      <c r="F517" s="199">
        <v>41.17</v>
      </c>
      <c r="G517" s="203">
        <f>ROUNDUP(AVERAGE(F517:F519),2)</f>
        <v>41.17</v>
      </c>
      <c r="H517" s="134">
        <f t="shared" si="39"/>
        <v>0</v>
      </c>
      <c r="I517" s="135">
        <f t="shared" si="37"/>
        <v>0</v>
      </c>
      <c r="J517" s="135">
        <f>SMALL(I517:I519,1)</f>
        <v>0</v>
      </c>
      <c r="K517" s="201">
        <f>IF(J517=I517,F517,IF(J517=I518,F518,IF(J517=I519,F519)))</f>
        <v>41.17</v>
      </c>
      <c r="L517" s="201">
        <f t="shared" si="36"/>
        <v>41.17</v>
      </c>
      <c r="M517" s="201">
        <f t="shared" si="38"/>
        <v>41.17</v>
      </c>
      <c r="N517" s="318">
        <f>COUNTIF(L517:L519,"FORA")</f>
        <v>0</v>
      </c>
      <c r="O517" s="298">
        <f>IF(N517=0,AVERAGE(K517:K519),"")</f>
        <v>41.17</v>
      </c>
      <c r="P517" s="298" t="str">
        <f>IF(N517=1,AVERAGE(M517:M518),"")</f>
        <v/>
      </c>
      <c r="Q517" s="298" t="str">
        <f>IF(N517=2,(SUM(M517,K518))/2,"")</f>
        <v/>
      </c>
      <c r="R517" s="298" t="str">
        <f>IF(N517=3,AVERAGE(K517:K518),"")</f>
        <v/>
      </c>
      <c r="S517" s="298">
        <f>IF(N517=0,MEDIAN(M517:M519),"")</f>
        <v>41.17</v>
      </c>
      <c r="T517" s="298" t="str">
        <f>IF(N517=1,MEDIAN(M517:M518),"")</f>
        <v/>
      </c>
      <c r="U517" s="298" t="str">
        <f>IF(N517=2,MEDIAN((SUM(M517,K518))/2),"")</f>
        <v/>
      </c>
      <c r="V517" s="298" t="str">
        <f>IF(N517=3,MEDIAN(K517:K518),"")</f>
        <v/>
      </c>
      <c r="W517" s="299">
        <f>SUM(O517:R519)</f>
        <v>41.17</v>
      </c>
      <c r="X517" s="299">
        <f>SUM(S517:V519)</f>
        <v>41.17</v>
      </c>
      <c r="Y517" s="301">
        <f>STDEV(F517:F519)</f>
        <v>0</v>
      </c>
      <c r="Z517" s="299">
        <f>Y517/W517</f>
        <v>0</v>
      </c>
      <c r="AA517" s="301"/>
      <c r="AB517" s="291"/>
      <c r="AC517" s="114"/>
      <c r="AD517" s="114"/>
      <c r="AE517" s="118"/>
      <c r="AF517" s="114"/>
      <c r="AG517" s="118"/>
      <c r="AH517" s="119"/>
    </row>
    <row r="518" spans="1:34" s="120" customFormat="1" ht="25.5" customHeight="1">
      <c r="A518" s="314"/>
      <c r="B518" s="520"/>
      <c r="C518" s="317"/>
      <c r="D518" s="317"/>
      <c r="E518" s="168" t="s">
        <v>881</v>
      </c>
      <c r="F518" s="199">
        <v>41.17</v>
      </c>
      <c r="G518" s="199">
        <f>ROUNDUP(AVERAGE(F517:F519),2)</f>
        <v>41.17</v>
      </c>
      <c r="H518" s="134">
        <f t="shared" si="39"/>
        <v>0</v>
      </c>
      <c r="I518" s="135">
        <f t="shared" si="37"/>
        <v>0</v>
      </c>
      <c r="J518" s="135">
        <f>SMALL(I517:I519,2)</f>
        <v>0</v>
      </c>
      <c r="K518" s="201">
        <f>IF(J518=I517,F517,IF(J518=I518,F518,IF(J518=I519,F519)))</f>
        <v>41.17</v>
      </c>
      <c r="L518" s="201">
        <f t="shared" si="36"/>
        <v>41.17</v>
      </c>
      <c r="M518" s="201">
        <f t="shared" si="38"/>
        <v>41.17</v>
      </c>
      <c r="N518" s="318"/>
      <c r="O518" s="298"/>
      <c r="P518" s="298"/>
      <c r="Q518" s="298"/>
      <c r="R518" s="298"/>
      <c r="S518" s="298"/>
      <c r="T518" s="298"/>
      <c r="U518" s="298"/>
      <c r="V518" s="298"/>
      <c r="W518" s="300"/>
      <c r="X518" s="300"/>
      <c r="Y518" s="301"/>
      <c r="Z518" s="300"/>
      <c r="AA518" s="301"/>
      <c r="AB518" s="292"/>
      <c r="AC518" s="114"/>
      <c r="AD518" s="114"/>
      <c r="AE518" s="118"/>
      <c r="AF518" s="114"/>
      <c r="AG518" s="118"/>
      <c r="AH518" s="119"/>
    </row>
    <row r="519" spans="1:34" s="120" customFormat="1" ht="25.5" customHeight="1" thickBot="1">
      <c r="A519" s="314"/>
      <c r="B519" s="521"/>
      <c r="C519" s="522"/>
      <c r="D519" s="522"/>
      <c r="E519" s="168" t="s">
        <v>881</v>
      </c>
      <c r="F519" s="199">
        <v>41.17</v>
      </c>
      <c r="G519" s="200">
        <f>ROUNDUP(AVERAGE(F517:F519),2)</f>
        <v>41.17</v>
      </c>
      <c r="H519" s="163">
        <f t="shared" si="39"/>
        <v>0</v>
      </c>
      <c r="I519" s="164">
        <f t="shared" si="37"/>
        <v>0</v>
      </c>
      <c r="J519" s="164">
        <f>SMALL(I517:I519,3)</f>
        <v>0</v>
      </c>
      <c r="K519" s="202">
        <f>IF(J519=I517,F517,IF(J519=I518,F518,IF(J519=I519,F519)))</f>
        <v>41.17</v>
      </c>
      <c r="L519" s="202">
        <f t="shared" si="36"/>
        <v>41.17</v>
      </c>
      <c r="M519" s="202">
        <f t="shared" si="38"/>
        <v>41.17</v>
      </c>
      <c r="N519" s="523"/>
      <c r="O519" s="524"/>
      <c r="P519" s="524"/>
      <c r="Q519" s="524"/>
      <c r="R519" s="524"/>
      <c r="S519" s="524"/>
      <c r="T519" s="524"/>
      <c r="U519" s="524"/>
      <c r="V519" s="524"/>
      <c r="W519" s="529"/>
      <c r="X519" s="529"/>
      <c r="Y519" s="530"/>
      <c r="Z519" s="529"/>
      <c r="AA519" s="530"/>
      <c r="AB519" s="292"/>
      <c r="AC519" s="114"/>
      <c r="AD519" s="114"/>
      <c r="AE519" s="118"/>
      <c r="AF519" s="114"/>
      <c r="AG519" s="118"/>
      <c r="AH519" s="119"/>
    </row>
    <row r="520" spans="1:34" s="120" customFormat="1" ht="25.5" customHeight="1">
      <c r="A520" s="319">
        <v>158</v>
      </c>
      <c r="B520" s="516" t="s">
        <v>407</v>
      </c>
      <c r="C520" s="310" t="s">
        <v>2</v>
      </c>
      <c r="D520" s="310">
        <v>3</v>
      </c>
      <c r="E520" s="167" t="s">
        <v>882</v>
      </c>
      <c r="F520" s="204">
        <v>49.46</v>
      </c>
      <c r="G520" s="208">
        <f>ROUNDUP(AVERAGE(F520:F522),2)</f>
        <v>49.46</v>
      </c>
      <c r="H520" s="116">
        <f t="shared" si="39"/>
        <v>0</v>
      </c>
      <c r="I520" s="136">
        <f t="shared" si="37"/>
        <v>0</v>
      </c>
      <c r="J520" s="136">
        <f>SMALL(I520:I522,1)</f>
        <v>0</v>
      </c>
      <c r="K520" s="206">
        <f>IF(J520=I520,F520,IF(J520=I521,F521,IF(J520=I522,F522)))</f>
        <v>49.46</v>
      </c>
      <c r="L520" s="206">
        <f t="shared" si="36"/>
        <v>49.46</v>
      </c>
      <c r="M520" s="206">
        <f t="shared" si="38"/>
        <v>49.46</v>
      </c>
      <c r="N520" s="312">
        <f>COUNTIF(L520:L522,"FORA")</f>
        <v>0</v>
      </c>
      <c r="O520" s="293">
        <f>IF(N520=0,AVERAGE(K520:K522),"")</f>
        <v>49.46</v>
      </c>
      <c r="P520" s="293" t="str">
        <f>IF(N520=1,AVERAGE(M520:M521),"")</f>
        <v/>
      </c>
      <c r="Q520" s="293" t="str">
        <f>IF(N520=2,(SUM(M520,K521))/2,"")</f>
        <v/>
      </c>
      <c r="R520" s="293" t="str">
        <f>IF(N520=3,AVERAGE(K520:K521),"")</f>
        <v/>
      </c>
      <c r="S520" s="293">
        <f>IF(N520=0,MEDIAN(M520:M522),"")</f>
        <v>49.46</v>
      </c>
      <c r="T520" s="293" t="str">
        <f>IF(N520=1,MEDIAN(M520:M521),"")</f>
        <v/>
      </c>
      <c r="U520" s="293" t="str">
        <f>IF(N520=2,MEDIAN((SUM(M520,K521))/2),"")</f>
        <v/>
      </c>
      <c r="V520" s="293" t="str">
        <f>IF(N520=3,MEDIAN(K520:K521),"")</f>
        <v/>
      </c>
      <c r="W520" s="295">
        <f>SUM(O520:R522)</f>
        <v>49.46</v>
      </c>
      <c r="X520" s="295">
        <f>SUM(S520:V522)</f>
        <v>49.46</v>
      </c>
      <c r="Y520" s="303">
        <f>STDEV(F520:F522)</f>
        <v>0</v>
      </c>
      <c r="Z520" s="295">
        <f>Y520/W520</f>
        <v>0</v>
      </c>
      <c r="AA520" s="303"/>
      <c r="AB520" s="291"/>
      <c r="AC520" s="114"/>
      <c r="AD520" s="114"/>
      <c r="AE520" s="118"/>
      <c r="AF520" s="114"/>
      <c r="AG520" s="118"/>
      <c r="AH520" s="119"/>
    </row>
    <row r="521" spans="1:34" s="120" customFormat="1" ht="25.5" customHeight="1">
      <c r="A521" s="319"/>
      <c r="B521" s="517"/>
      <c r="C521" s="310"/>
      <c r="D521" s="310"/>
      <c r="E521" s="167" t="s">
        <v>882</v>
      </c>
      <c r="F521" s="204">
        <v>49.46</v>
      </c>
      <c r="G521" s="204">
        <f>ROUNDUP(AVERAGE(F520:F522),2)</f>
        <v>49.46</v>
      </c>
      <c r="H521" s="116">
        <f t="shared" si="39"/>
        <v>0</v>
      </c>
      <c r="I521" s="136">
        <f t="shared" si="37"/>
        <v>0</v>
      </c>
      <c r="J521" s="136">
        <f>SMALL(I520:I522,2)</f>
        <v>0</v>
      </c>
      <c r="K521" s="206">
        <f>IF(J521=I520,F520,IF(J521=I521,F521,IF(J521=I522,F522)))</f>
        <v>49.46</v>
      </c>
      <c r="L521" s="206">
        <f t="shared" si="36"/>
        <v>49.46</v>
      </c>
      <c r="M521" s="206">
        <f t="shared" si="38"/>
        <v>49.46</v>
      </c>
      <c r="N521" s="312"/>
      <c r="O521" s="293"/>
      <c r="P521" s="293"/>
      <c r="Q521" s="293"/>
      <c r="R521" s="293"/>
      <c r="S521" s="293"/>
      <c r="T521" s="293"/>
      <c r="U521" s="293"/>
      <c r="V521" s="293"/>
      <c r="W521" s="296"/>
      <c r="X521" s="296"/>
      <c r="Y521" s="303"/>
      <c r="Z521" s="296"/>
      <c r="AA521" s="303"/>
      <c r="AB521" s="292"/>
      <c r="AC521" s="114"/>
      <c r="AD521" s="114"/>
      <c r="AE521" s="118"/>
      <c r="AF521" s="114"/>
      <c r="AG521" s="118"/>
      <c r="AH521" s="119"/>
    </row>
    <row r="522" spans="1:34" s="120" customFormat="1" ht="25.5" customHeight="1" thickBot="1">
      <c r="A522" s="319"/>
      <c r="B522" s="526"/>
      <c r="C522" s="527"/>
      <c r="D522" s="527"/>
      <c r="E522" s="167" t="s">
        <v>882</v>
      </c>
      <c r="F522" s="204">
        <v>49.46</v>
      </c>
      <c r="G522" s="205">
        <f>ROUNDUP(AVERAGE(F520:F522),2)</f>
        <v>49.46</v>
      </c>
      <c r="H522" s="128">
        <f t="shared" si="39"/>
        <v>0</v>
      </c>
      <c r="I522" s="143">
        <f t="shared" si="37"/>
        <v>0</v>
      </c>
      <c r="J522" s="143">
        <f>SMALL(I520:I522,3)</f>
        <v>0</v>
      </c>
      <c r="K522" s="207">
        <f>IF(J522=I520,F520,IF(J522=I521,F521,IF(J522=I522,F522)))</f>
        <v>49.46</v>
      </c>
      <c r="L522" s="207">
        <f t="shared" si="36"/>
        <v>49.46</v>
      </c>
      <c r="M522" s="207">
        <f t="shared" si="38"/>
        <v>49.46</v>
      </c>
      <c r="N522" s="528"/>
      <c r="O522" s="525"/>
      <c r="P522" s="525"/>
      <c r="Q522" s="525"/>
      <c r="R522" s="525"/>
      <c r="S522" s="525"/>
      <c r="T522" s="525"/>
      <c r="U522" s="525"/>
      <c r="V522" s="525"/>
      <c r="W522" s="519"/>
      <c r="X522" s="519"/>
      <c r="Y522" s="518"/>
      <c r="Z522" s="519"/>
      <c r="AA522" s="518"/>
      <c r="AB522" s="292"/>
      <c r="AC522" s="114"/>
      <c r="AD522" s="114"/>
      <c r="AE522" s="118"/>
      <c r="AF522" s="114"/>
      <c r="AG522" s="118"/>
      <c r="AH522" s="119"/>
    </row>
    <row r="523" spans="1:34" s="120" customFormat="1" ht="25.5" customHeight="1">
      <c r="A523" s="314">
        <v>159</v>
      </c>
      <c r="B523" s="498" t="s">
        <v>408</v>
      </c>
      <c r="C523" s="317" t="s">
        <v>2</v>
      </c>
      <c r="D523" s="317">
        <v>3</v>
      </c>
      <c r="E523" s="168" t="s">
        <v>883</v>
      </c>
      <c r="F523" s="199">
        <v>13.62</v>
      </c>
      <c r="G523" s="203">
        <f>ROUNDUP(AVERAGE(F523:F525),2)</f>
        <v>13.62</v>
      </c>
      <c r="H523" s="134">
        <f t="shared" si="39"/>
        <v>0</v>
      </c>
      <c r="I523" s="135">
        <f t="shared" si="37"/>
        <v>0</v>
      </c>
      <c r="J523" s="135">
        <f>SMALL(I523:I525,1)</f>
        <v>0</v>
      </c>
      <c r="K523" s="201">
        <f>IF(J523=I523,F523,IF(J523=I524,F524,IF(J523=I525,F525)))</f>
        <v>13.62</v>
      </c>
      <c r="L523" s="201">
        <f t="shared" si="36"/>
        <v>13.62</v>
      </c>
      <c r="M523" s="201">
        <f t="shared" si="38"/>
        <v>13.62</v>
      </c>
      <c r="N523" s="318">
        <f>COUNTIF(L523:L525,"FORA")</f>
        <v>0</v>
      </c>
      <c r="O523" s="298">
        <f>IF(N523=0,AVERAGE(K523:K525),"")</f>
        <v>13.62</v>
      </c>
      <c r="P523" s="298" t="str">
        <f>IF(N523=1,AVERAGE(M523:M524),"")</f>
        <v/>
      </c>
      <c r="Q523" s="298" t="str">
        <f>IF(N523=2,(SUM(M523,K524))/2,"")</f>
        <v/>
      </c>
      <c r="R523" s="298" t="str">
        <f>IF(N523=3,AVERAGE(K523:K524),"")</f>
        <v/>
      </c>
      <c r="S523" s="298">
        <f>IF(N523=0,MEDIAN(M523:M525),"")</f>
        <v>13.62</v>
      </c>
      <c r="T523" s="298" t="str">
        <f>IF(N523=1,MEDIAN(M523:M524),"")</f>
        <v/>
      </c>
      <c r="U523" s="298" t="str">
        <f>IF(N523=2,MEDIAN((SUM(M523,K524))/2),"")</f>
        <v/>
      </c>
      <c r="V523" s="298" t="str">
        <f>IF(N523=3,MEDIAN(K523:K524),"")</f>
        <v/>
      </c>
      <c r="W523" s="299">
        <f>SUM(O523:R525)</f>
        <v>13.62</v>
      </c>
      <c r="X523" s="299">
        <f>SUM(S523:V525)</f>
        <v>13.62</v>
      </c>
      <c r="Y523" s="301">
        <f>STDEV(F523:F525)</f>
        <v>0</v>
      </c>
      <c r="Z523" s="299">
        <f>Y523/W523</f>
        <v>0</v>
      </c>
      <c r="AA523" s="301"/>
      <c r="AB523" s="291"/>
      <c r="AC523" s="114"/>
      <c r="AD523" s="114"/>
      <c r="AE523" s="118"/>
      <c r="AF523" s="114"/>
      <c r="AG523" s="118"/>
      <c r="AH523" s="119"/>
    </row>
    <row r="524" spans="1:34" s="120" customFormat="1" ht="25.5" customHeight="1">
      <c r="A524" s="314"/>
      <c r="B524" s="520"/>
      <c r="C524" s="317"/>
      <c r="D524" s="317"/>
      <c r="E524" s="168" t="s">
        <v>883</v>
      </c>
      <c r="F524" s="199">
        <v>13.62</v>
      </c>
      <c r="G524" s="199">
        <f>ROUNDUP(AVERAGE(F523:F525),2)</f>
        <v>13.62</v>
      </c>
      <c r="H524" s="134">
        <f t="shared" si="39"/>
        <v>0</v>
      </c>
      <c r="I524" s="135">
        <f t="shared" si="37"/>
        <v>0</v>
      </c>
      <c r="J524" s="135">
        <f>SMALL(I523:I525,2)</f>
        <v>0</v>
      </c>
      <c r="K524" s="201">
        <f>IF(J524=I523,F523,IF(J524=I524,F524,IF(J524=I525,F525)))</f>
        <v>13.62</v>
      </c>
      <c r="L524" s="201">
        <f t="shared" si="36"/>
        <v>13.62</v>
      </c>
      <c r="M524" s="201">
        <f t="shared" si="38"/>
        <v>13.62</v>
      </c>
      <c r="N524" s="318"/>
      <c r="O524" s="298"/>
      <c r="P524" s="298"/>
      <c r="Q524" s="298"/>
      <c r="R524" s="298"/>
      <c r="S524" s="298"/>
      <c r="T524" s="298"/>
      <c r="U524" s="298"/>
      <c r="V524" s="298"/>
      <c r="W524" s="300"/>
      <c r="X524" s="300"/>
      <c r="Y524" s="301"/>
      <c r="Z524" s="300"/>
      <c r="AA524" s="301"/>
      <c r="AB524" s="292"/>
      <c r="AC524" s="114"/>
      <c r="AD524" s="114"/>
      <c r="AE524" s="118"/>
      <c r="AF524" s="114"/>
      <c r="AG524" s="118"/>
      <c r="AH524" s="119"/>
    </row>
    <row r="525" spans="1:34" s="120" customFormat="1" ht="25.5" customHeight="1" thickBot="1">
      <c r="A525" s="314"/>
      <c r="B525" s="521"/>
      <c r="C525" s="522"/>
      <c r="D525" s="522"/>
      <c r="E525" s="168" t="s">
        <v>883</v>
      </c>
      <c r="F525" s="199">
        <v>13.62</v>
      </c>
      <c r="G525" s="200">
        <f>ROUNDUP(AVERAGE(F523:F525),2)</f>
        <v>13.62</v>
      </c>
      <c r="H525" s="163">
        <f t="shared" si="39"/>
        <v>0</v>
      </c>
      <c r="I525" s="164">
        <f t="shared" si="37"/>
        <v>0</v>
      </c>
      <c r="J525" s="164">
        <f>SMALL(I523:I525,3)</f>
        <v>0</v>
      </c>
      <c r="K525" s="202">
        <f>IF(J525=I523,F523,IF(J525=I524,F524,IF(J525=I525,F525)))</f>
        <v>13.62</v>
      </c>
      <c r="L525" s="202">
        <f t="shared" si="36"/>
        <v>13.62</v>
      </c>
      <c r="M525" s="202">
        <f t="shared" si="38"/>
        <v>13.62</v>
      </c>
      <c r="N525" s="523"/>
      <c r="O525" s="524"/>
      <c r="P525" s="524"/>
      <c r="Q525" s="524"/>
      <c r="R525" s="524"/>
      <c r="S525" s="524"/>
      <c r="T525" s="524"/>
      <c r="U525" s="524"/>
      <c r="V525" s="524"/>
      <c r="W525" s="529"/>
      <c r="X525" s="529"/>
      <c r="Y525" s="530"/>
      <c r="Z525" s="529"/>
      <c r="AA525" s="530"/>
      <c r="AB525" s="292"/>
      <c r="AC525" s="114"/>
      <c r="AD525" s="114"/>
      <c r="AE525" s="118"/>
      <c r="AF525" s="114"/>
      <c r="AG525" s="118"/>
      <c r="AH525" s="119"/>
    </row>
    <row r="526" spans="1:34" s="120" customFormat="1" ht="25.5" customHeight="1">
      <c r="A526" s="319">
        <v>160</v>
      </c>
      <c r="B526" s="516" t="s">
        <v>409</v>
      </c>
      <c r="C526" s="310" t="s">
        <v>2</v>
      </c>
      <c r="D526" s="310">
        <v>3</v>
      </c>
      <c r="E526" s="167" t="s">
        <v>884</v>
      </c>
      <c r="F526" s="204">
        <v>16.260000000000002</v>
      </c>
      <c r="G526" s="208">
        <f>ROUNDUP(AVERAGE(F526:F528),2)</f>
        <v>16.260000000000002</v>
      </c>
      <c r="H526" s="116">
        <f t="shared" si="39"/>
        <v>0</v>
      </c>
      <c r="I526" s="136">
        <f t="shared" si="37"/>
        <v>0</v>
      </c>
      <c r="J526" s="136">
        <f>SMALL(I526:I528,1)</f>
        <v>0</v>
      </c>
      <c r="K526" s="206">
        <f>IF(J526=I526,F526,IF(J526=I527,F527,IF(J526=I528,F528)))</f>
        <v>16.260000000000002</v>
      </c>
      <c r="L526" s="206">
        <f t="shared" si="36"/>
        <v>16.260000000000002</v>
      </c>
      <c r="M526" s="206">
        <f t="shared" si="38"/>
        <v>16.260000000000002</v>
      </c>
      <c r="N526" s="312">
        <f>COUNTIF(L526:L528,"FORA")</f>
        <v>0</v>
      </c>
      <c r="O526" s="293">
        <f>IF(N526=0,AVERAGE(K526:K528),"")</f>
        <v>16.260000000000002</v>
      </c>
      <c r="P526" s="293" t="str">
        <f>IF(N526=1,AVERAGE(M526:M527),"")</f>
        <v/>
      </c>
      <c r="Q526" s="293" t="str">
        <f>IF(N526=2,(SUM(M526,K527))/2,"")</f>
        <v/>
      </c>
      <c r="R526" s="293" t="str">
        <f>IF(N526=3,AVERAGE(K526:K527),"")</f>
        <v/>
      </c>
      <c r="S526" s="293">
        <f>IF(N526=0,MEDIAN(M526:M528),"")</f>
        <v>16.260000000000002</v>
      </c>
      <c r="T526" s="293" t="str">
        <f>IF(N526=1,MEDIAN(M526:M527),"")</f>
        <v/>
      </c>
      <c r="U526" s="293" t="str">
        <f>IF(N526=2,MEDIAN((SUM(M526,K527))/2),"")</f>
        <v/>
      </c>
      <c r="V526" s="293" t="str">
        <f>IF(N526=3,MEDIAN(K526:K527),"")</f>
        <v/>
      </c>
      <c r="W526" s="295">
        <f>SUM(O526:R528)</f>
        <v>16.260000000000002</v>
      </c>
      <c r="X526" s="295">
        <f>SUM(S526:V528)</f>
        <v>16.260000000000002</v>
      </c>
      <c r="Y526" s="303">
        <f>STDEV(F526:F528)</f>
        <v>0</v>
      </c>
      <c r="Z526" s="295">
        <f>Y526/W526</f>
        <v>0</v>
      </c>
      <c r="AA526" s="303"/>
      <c r="AB526" s="291"/>
      <c r="AC526" s="114"/>
      <c r="AD526" s="114"/>
      <c r="AE526" s="118"/>
      <c r="AF526" s="114"/>
      <c r="AG526" s="118"/>
      <c r="AH526" s="119"/>
    </row>
    <row r="527" spans="1:34" s="120" customFormat="1" ht="25.5" customHeight="1">
      <c r="A527" s="319"/>
      <c r="B527" s="517"/>
      <c r="C527" s="310"/>
      <c r="D527" s="310"/>
      <c r="E527" s="167" t="s">
        <v>884</v>
      </c>
      <c r="F527" s="204">
        <v>16.260000000000002</v>
      </c>
      <c r="G527" s="204">
        <f>ROUNDUP(AVERAGE(F526:F528),2)</f>
        <v>16.260000000000002</v>
      </c>
      <c r="H527" s="116">
        <f t="shared" si="39"/>
        <v>0</v>
      </c>
      <c r="I527" s="136">
        <f t="shared" si="37"/>
        <v>0</v>
      </c>
      <c r="J527" s="136">
        <f>SMALL(I526:I528,2)</f>
        <v>0</v>
      </c>
      <c r="K527" s="206">
        <f>IF(J527=I526,F526,IF(J527=I527,F527,IF(J527=I528,F528)))</f>
        <v>16.260000000000002</v>
      </c>
      <c r="L527" s="206">
        <f t="shared" si="36"/>
        <v>16.260000000000002</v>
      </c>
      <c r="M527" s="206">
        <f t="shared" si="38"/>
        <v>16.260000000000002</v>
      </c>
      <c r="N527" s="312"/>
      <c r="O527" s="293"/>
      <c r="P527" s="293"/>
      <c r="Q527" s="293"/>
      <c r="R527" s="293"/>
      <c r="S527" s="293"/>
      <c r="T527" s="293"/>
      <c r="U527" s="293"/>
      <c r="V527" s="293"/>
      <c r="W527" s="296"/>
      <c r="X527" s="296"/>
      <c r="Y527" s="303"/>
      <c r="Z527" s="296"/>
      <c r="AA527" s="303"/>
      <c r="AB527" s="292"/>
      <c r="AC527" s="114"/>
      <c r="AD527" s="114"/>
      <c r="AE527" s="118"/>
      <c r="AF527" s="114"/>
      <c r="AG527" s="118"/>
      <c r="AH527" s="119"/>
    </row>
    <row r="528" spans="1:34" s="120" customFormat="1" ht="25.5" customHeight="1" thickBot="1">
      <c r="A528" s="319"/>
      <c r="B528" s="526"/>
      <c r="C528" s="527"/>
      <c r="D528" s="527"/>
      <c r="E528" s="167" t="s">
        <v>884</v>
      </c>
      <c r="F528" s="204">
        <v>16.260000000000002</v>
      </c>
      <c r="G528" s="205">
        <f>ROUNDUP(AVERAGE(F526:F528),2)</f>
        <v>16.260000000000002</v>
      </c>
      <c r="H528" s="128">
        <f t="shared" si="39"/>
        <v>0</v>
      </c>
      <c r="I528" s="143">
        <f t="shared" si="37"/>
        <v>0</v>
      </c>
      <c r="J528" s="143">
        <f>SMALL(I526:I528,3)</f>
        <v>0</v>
      </c>
      <c r="K528" s="207">
        <f>IF(J528=I526,F526,IF(J528=I527,F527,IF(J528=I528,F528)))</f>
        <v>16.260000000000002</v>
      </c>
      <c r="L528" s="207">
        <f t="shared" si="36"/>
        <v>16.260000000000002</v>
      </c>
      <c r="M528" s="207">
        <f t="shared" si="38"/>
        <v>16.260000000000002</v>
      </c>
      <c r="N528" s="528"/>
      <c r="O528" s="525"/>
      <c r="P528" s="525"/>
      <c r="Q528" s="525"/>
      <c r="R528" s="525"/>
      <c r="S528" s="525"/>
      <c r="T528" s="525"/>
      <c r="U528" s="525"/>
      <c r="V528" s="525"/>
      <c r="W528" s="519"/>
      <c r="X528" s="519"/>
      <c r="Y528" s="518"/>
      <c r="Z528" s="519"/>
      <c r="AA528" s="518"/>
      <c r="AB528" s="292"/>
      <c r="AC528" s="114"/>
      <c r="AD528" s="114"/>
      <c r="AE528" s="118"/>
      <c r="AF528" s="114"/>
      <c r="AG528" s="118"/>
      <c r="AH528" s="119"/>
    </row>
    <row r="529" spans="1:34" s="120" customFormat="1" ht="25.5" customHeight="1">
      <c r="A529" s="314">
        <v>161</v>
      </c>
      <c r="B529" s="498" t="s">
        <v>410</v>
      </c>
      <c r="C529" s="317" t="s">
        <v>2</v>
      </c>
      <c r="D529" s="317">
        <v>3</v>
      </c>
      <c r="E529" s="168" t="s">
        <v>885</v>
      </c>
      <c r="F529" s="199">
        <v>45.12</v>
      </c>
      <c r="G529" s="203">
        <f>ROUNDUP(AVERAGE(F529:F531),2)</f>
        <v>45.12</v>
      </c>
      <c r="H529" s="134">
        <f t="shared" si="39"/>
        <v>0</v>
      </c>
      <c r="I529" s="135">
        <f t="shared" si="37"/>
        <v>0</v>
      </c>
      <c r="J529" s="135">
        <f>SMALL(I529:I531,1)</f>
        <v>0</v>
      </c>
      <c r="K529" s="201">
        <f>IF(J529=I529,F529,IF(J529=I530,F530,IF(J529=I531,F531)))</f>
        <v>45.12</v>
      </c>
      <c r="L529" s="201">
        <f t="shared" si="36"/>
        <v>45.12</v>
      </c>
      <c r="M529" s="201">
        <f t="shared" si="38"/>
        <v>45.12</v>
      </c>
      <c r="N529" s="318">
        <f>COUNTIF(L529:L531,"FORA")</f>
        <v>0</v>
      </c>
      <c r="O529" s="298">
        <f>IF(N529=0,AVERAGE(K529:K531),"")</f>
        <v>45.12</v>
      </c>
      <c r="P529" s="298" t="str">
        <f>IF(N529=1,AVERAGE(M529:M530),"")</f>
        <v/>
      </c>
      <c r="Q529" s="298" t="str">
        <f>IF(N529=2,(SUM(M529,K530))/2,"")</f>
        <v/>
      </c>
      <c r="R529" s="298" t="str">
        <f>IF(N529=3,AVERAGE(K529:K530),"")</f>
        <v/>
      </c>
      <c r="S529" s="298">
        <f>IF(N529=0,MEDIAN(M529:M531),"")</f>
        <v>45.12</v>
      </c>
      <c r="T529" s="298" t="str">
        <f>IF(N529=1,MEDIAN(M529:M530),"")</f>
        <v/>
      </c>
      <c r="U529" s="298" t="str">
        <f>IF(N529=2,MEDIAN((SUM(M529,K530))/2),"")</f>
        <v/>
      </c>
      <c r="V529" s="298" t="str">
        <f>IF(N529=3,MEDIAN(K529:K530),"")</f>
        <v/>
      </c>
      <c r="W529" s="299">
        <f>SUM(O529:R531)</f>
        <v>45.12</v>
      </c>
      <c r="X529" s="299">
        <f>SUM(S529:V531)</f>
        <v>45.12</v>
      </c>
      <c r="Y529" s="301">
        <f>STDEV(F529:F531)</f>
        <v>0</v>
      </c>
      <c r="Z529" s="299">
        <f>Y529/W529</f>
        <v>0</v>
      </c>
      <c r="AA529" s="301"/>
      <c r="AB529" s="291"/>
      <c r="AC529" s="114"/>
      <c r="AD529" s="114"/>
      <c r="AE529" s="118"/>
      <c r="AF529" s="114"/>
      <c r="AG529" s="118"/>
      <c r="AH529" s="119"/>
    </row>
    <row r="530" spans="1:34" s="120" customFormat="1" ht="25.5" customHeight="1">
      <c r="A530" s="314"/>
      <c r="B530" s="520"/>
      <c r="C530" s="317"/>
      <c r="D530" s="317"/>
      <c r="E530" s="168" t="s">
        <v>885</v>
      </c>
      <c r="F530" s="199">
        <v>45.12</v>
      </c>
      <c r="G530" s="199">
        <f>ROUNDUP(AVERAGE(F529:F531),2)</f>
        <v>45.12</v>
      </c>
      <c r="H530" s="134">
        <f t="shared" si="39"/>
        <v>0</v>
      </c>
      <c r="I530" s="135">
        <f t="shared" si="37"/>
        <v>0</v>
      </c>
      <c r="J530" s="135">
        <f>SMALL(I529:I531,2)</f>
        <v>0</v>
      </c>
      <c r="K530" s="201">
        <f>IF(J530=I529,F529,IF(J530=I530,F530,IF(J530=I531,F531)))</f>
        <v>45.12</v>
      </c>
      <c r="L530" s="201">
        <f t="shared" si="36"/>
        <v>45.12</v>
      </c>
      <c r="M530" s="201">
        <f t="shared" si="38"/>
        <v>45.12</v>
      </c>
      <c r="N530" s="318"/>
      <c r="O530" s="298"/>
      <c r="P530" s="298"/>
      <c r="Q530" s="298"/>
      <c r="R530" s="298"/>
      <c r="S530" s="298"/>
      <c r="T530" s="298"/>
      <c r="U530" s="298"/>
      <c r="V530" s="298"/>
      <c r="W530" s="300"/>
      <c r="X530" s="300"/>
      <c r="Y530" s="301"/>
      <c r="Z530" s="300"/>
      <c r="AA530" s="301"/>
      <c r="AB530" s="292"/>
      <c r="AC530" s="114"/>
      <c r="AD530" s="114"/>
      <c r="AE530" s="118"/>
      <c r="AF530" s="114"/>
      <c r="AG530" s="118"/>
      <c r="AH530" s="119"/>
    </row>
    <row r="531" spans="1:34" s="120" customFormat="1" ht="25.5" customHeight="1" thickBot="1">
      <c r="A531" s="314"/>
      <c r="B531" s="521"/>
      <c r="C531" s="522"/>
      <c r="D531" s="522"/>
      <c r="E531" s="168" t="s">
        <v>885</v>
      </c>
      <c r="F531" s="199">
        <v>45.12</v>
      </c>
      <c r="G531" s="200">
        <f>ROUNDUP(AVERAGE(F529:F531),2)</f>
        <v>45.12</v>
      </c>
      <c r="H531" s="163">
        <f t="shared" si="39"/>
        <v>0</v>
      </c>
      <c r="I531" s="164">
        <f t="shared" si="37"/>
        <v>0</v>
      </c>
      <c r="J531" s="164">
        <f>SMALL(I529:I531,3)</f>
        <v>0</v>
      </c>
      <c r="K531" s="202">
        <f>IF(J531=I529,F529,IF(J531=I530,F530,IF(J531=I531,F531)))</f>
        <v>45.12</v>
      </c>
      <c r="L531" s="202">
        <f t="shared" si="36"/>
        <v>45.12</v>
      </c>
      <c r="M531" s="202">
        <f t="shared" si="38"/>
        <v>45.12</v>
      </c>
      <c r="N531" s="523"/>
      <c r="O531" s="524"/>
      <c r="P531" s="524"/>
      <c r="Q531" s="524"/>
      <c r="R531" s="524"/>
      <c r="S531" s="524"/>
      <c r="T531" s="524"/>
      <c r="U531" s="524"/>
      <c r="V531" s="524"/>
      <c r="W531" s="529"/>
      <c r="X531" s="529"/>
      <c r="Y531" s="530"/>
      <c r="Z531" s="529"/>
      <c r="AA531" s="530"/>
      <c r="AB531" s="292"/>
      <c r="AC531" s="114"/>
      <c r="AD531" s="114"/>
      <c r="AE531" s="118"/>
      <c r="AF531" s="114"/>
      <c r="AG531" s="118"/>
      <c r="AH531" s="119"/>
    </row>
    <row r="532" spans="1:34" s="120" customFormat="1" ht="25.5" customHeight="1">
      <c r="A532" s="319">
        <v>162</v>
      </c>
      <c r="B532" s="516" t="s">
        <v>411</v>
      </c>
      <c r="C532" s="310" t="s">
        <v>2</v>
      </c>
      <c r="D532" s="310">
        <v>3</v>
      </c>
      <c r="E532" s="167" t="s">
        <v>886</v>
      </c>
      <c r="F532" s="204">
        <v>46.64</v>
      </c>
      <c r="G532" s="208">
        <f>ROUNDUP(AVERAGE(F532:F534),2)</f>
        <v>46.64</v>
      </c>
      <c r="H532" s="116">
        <f t="shared" si="39"/>
        <v>0</v>
      </c>
      <c r="I532" s="136">
        <f t="shared" si="37"/>
        <v>0</v>
      </c>
      <c r="J532" s="136">
        <f>SMALL(I532:I534,1)</f>
        <v>0</v>
      </c>
      <c r="K532" s="206">
        <f>IF(J532=I532,F532,IF(J532=I533,F533,IF(J532=I534,F534)))</f>
        <v>46.64</v>
      </c>
      <c r="L532" s="206">
        <f t="shared" si="36"/>
        <v>46.64</v>
      </c>
      <c r="M532" s="206">
        <f t="shared" si="38"/>
        <v>46.64</v>
      </c>
      <c r="N532" s="312">
        <f>COUNTIF(L532:L534,"FORA")</f>
        <v>0</v>
      </c>
      <c r="O532" s="293">
        <f>IF(N532=0,AVERAGE(K532:K534),"")</f>
        <v>46.640000000000008</v>
      </c>
      <c r="P532" s="293" t="str">
        <f>IF(N532=1,AVERAGE(M532:M533),"")</f>
        <v/>
      </c>
      <c r="Q532" s="293" t="str">
        <f>IF(N532=2,(SUM(M532,K533))/2,"")</f>
        <v/>
      </c>
      <c r="R532" s="293" t="str">
        <f>IF(N532=3,AVERAGE(K532:K533),"")</f>
        <v/>
      </c>
      <c r="S532" s="293">
        <f>IF(N532=0,MEDIAN(M532:M534),"")</f>
        <v>46.64</v>
      </c>
      <c r="T532" s="293" t="str">
        <f>IF(N532=1,MEDIAN(M532:M533),"")</f>
        <v/>
      </c>
      <c r="U532" s="293" t="str">
        <f>IF(N532=2,MEDIAN((SUM(M532,K533))/2),"")</f>
        <v/>
      </c>
      <c r="V532" s="293" t="str">
        <f>IF(N532=3,MEDIAN(K532:K533),"")</f>
        <v/>
      </c>
      <c r="W532" s="295">
        <f>SUM(O532:R534)</f>
        <v>46.640000000000008</v>
      </c>
      <c r="X532" s="295">
        <f>SUM(S532:V534)</f>
        <v>46.64</v>
      </c>
      <c r="Y532" s="303">
        <f>STDEV(F532:F534)</f>
        <v>8.7023357152673167E-15</v>
      </c>
      <c r="Z532" s="295">
        <f>Y532/W532</f>
        <v>1.8658524260864741E-16</v>
      </c>
      <c r="AA532" s="303"/>
      <c r="AB532" s="291"/>
      <c r="AC532" s="114"/>
      <c r="AD532" s="114"/>
      <c r="AE532" s="118"/>
      <c r="AF532" s="114"/>
      <c r="AG532" s="118"/>
      <c r="AH532" s="119"/>
    </row>
    <row r="533" spans="1:34" s="120" customFormat="1" ht="25.5" customHeight="1">
      <c r="A533" s="319"/>
      <c r="B533" s="517"/>
      <c r="C533" s="310"/>
      <c r="D533" s="310"/>
      <c r="E533" s="167" t="s">
        <v>886</v>
      </c>
      <c r="F533" s="204">
        <v>46.64</v>
      </c>
      <c r="G533" s="204">
        <f>ROUNDUP(AVERAGE(F532:F534),2)</f>
        <v>46.64</v>
      </c>
      <c r="H533" s="116">
        <f t="shared" si="39"/>
        <v>0</v>
      </c>
      <c r="I533" s="136">
        <f t="shared" si="37"/>
        <v>0</v>
      </c>
      <c r="J533" s="136">
        <f>SMALL(I532:I534,2)</f>
        <v>0</v>
      </c>
      <c r="K533" s="206">
        <f>IF(J533=I532,F532,IF(J533=I533,F533,IF(J533=I534,F534)))</f>
        <v>46.64</v>
      </c>
      <c r="L533" s="206">
        <f t="shared" si="36"/>
        <v>46.64</v>
      </c>
      <c r="M533" s="206">
        <f t="shared" si="38"/>
        <v>46.64</v>
      </c>
      <c r="N533" s="312"/>
      <c r="O533" s="293"/>
      <c r="P533" s="293"/>
      <c r="Q533" s="293"/>
      <c r="R533" s="293"/>
      <c r="S533" s="293"/>
      <c r="T533" s="293"/>
      <c r="U533" s="293"/>
      <c r="V533" s="293"/>
      <c r="W533" s="296"/>
      <c r="X533" s="296"/>
      <c r="Y533" s="303"/>
      <c r="Z533" s="296"/>
      <c r="AA533" s="303"/>
      <c r="AB533" s="292"/>
      <c r="AC533" s="114"/>
      <c r="AD533" s="114"/>
      <c r="AE533" s="118"/>
      <c r="AF533" s="114"/>
      <c r="AG533" s="118"/>
      <c r="AH533" s="119"/>
    </row>
    <row r="534" spans="1:34" s="120" customFormat="1" ht="25.5" customHeight="1" thickBot="1">
      <c r="A534" s="319"/>
      <c r="B534" s="526"/>
      <c r="C534" s="527"/>
      <c r="D534" s="527"/>
      <c r="E534" s="167" t="s">
        <v>886</v>
      </c>
      <c r="F534" s="204">
        <v>46.64</v>
      </c>
      <c r="G534" s="205">
        <f>ROUNDUP(AVERAGE(F532:F534),2)</f>
        <v>46.64</v>
      </c>
      <c r="H534" s="128">
        <f t="shared" si="39"/>
        <v>0</v>
      </c>
      <c r="I534" s="143">
        <f t="shared" si="37"/>
        <v>0</v>
      </c>
      <c r="J534" s="143">
        <f>SMALL(I532:I534,3)</f>
        <v>0</v>
      </c>
      <c r="K534" s="207">
        <f>IF(J534=I532,F532,IF(J534=I533,F533,IF(J534=I534,F534)))</f>
        <v>46.64</v>
      </c>
      <c r="L534" s="207">
        <f t="shared" si="36"/>
        <v>46.64</v>
      </c>
      <c r="M534" s="207">
        <f t="shared" si="38"/>
        <v>46.64</v>
      </c>
      <c r="N534" s="528"/>
      <c r="O534" s="525"/>
      <c r="P534" s="525"/>
      <c r="Q534" s="525"/>
      <c r="R534" s="525"/>
      <c r="S534" s="525"/>
      <c r="T534" s="525"/>
      <c r="U534" s="525"/>
      <c r="V534" s="525"/>
      <c r="W534" s="519"/>
      <c r="X534" s="519"/>
      <c r="Y534" s="518"/>
      <c r="Z534" s="519"/>
      <c r="AA534" s="518"/>
      <c r="AB534" s="292"/>
      <c r="AC534" s="114"/>
      <c r="AD534" s="114"/>
      <c r="AE534" s="118"/>
      <c r="AF534" s="114"/>
      <c r="AG534" s="118"/>
      <c r="AH534" s="119"/>
    </row>
    <row r="535" spans="1:34" s="120" customFormat="1" ht="25.5" customHeight="1">
      <c r="A535" s="314">
        <v>163</v>
      </c>
      <c r="B535" s="498" t="s">
        <v>412</v>
      </c>
      <c r="C535" s="317" t="s">
        <v>471</v>
      </c>
      <c r="D535" s="317">
        <v>9</v>
      </c>
      <c r="E535" s="168" t="s">
        <v>887</v>
      </c>
      <c r="F535" s="199">
        <v>2.69</v>
      </c>
      <c r="G535" s="203">
        <f>ROUNDUP(AVERAGE(F535:F537),2)</f>
        <v>2.69</v>
      </c>
      <c r="H535" s="134">
        <f t="shared" si="39"/>
        <v>0</v>
      </c>
      <c r="I535" s="135">
        <f t="shared" si="37"/>
        <v>0</v>
      </c>
      <c r="J535" s="135">
        <f>SMALL(I535:I537,1)</f>
        <v>0</v>
      </c>
      <c r="K535" s="201">
        <f>IF(J535=I535,F535,IF(J535=I536,F536,IF(J535=I537,F537)))</f>
        <v>2.69</v>
      </c>
      <c r="L535" s="201">
        <f t="shared" si="36"/>
        <v>2.69</v>
      </c>
      <c r="M535" s="201">
        <f t="shared" si="38"/>
        <v>2.69</v>
      </c>
      <c r="N535" s="318">
        <f>COUNTIF(L535:L537,"FORA")</f>
        <v>0</v>
      </c>
      <c r="O535" s="298">
        <f>IF(N535=0,AVERAGE(K535:K537),"")</f>
        <v>2.69</v>
      </c>
      <c r="P535" s="298" t="str">
        <f>IF(N535=1,AVERAGE(M535:M536),"")</f>
        <v/>
      </c>
      <c r="Q535" s="298" t="str">
        <f>IF(N535=2,(SUM(M535,K536))/2,"")</f>
        <v/>
      </c>
      <c r="R535" s="298" t="str">
        <f>IF(N535=3,AVERAGE(K535:K536),"")</f>
        <v/>
      </c>
      <c r="S535" s="298">
        <f>IF(N535=0,MEDIAN(M535:M537),"")</f>
        <v>2.69</v>
      </c>
      <c r="T535" s="298" t="str">
        <f>IF(N535=1,MEDIAN(M535:M536),"")</f>
        <v/>
      </c>
      <c r="U535" s="298" t="str">
        <f>IF(N535=2,MEDIAN((SUM(M535,K536))/2),"")</f>
        <v/>
      </c>
      <c r="V535" s="298" t="str">
        <f>IF(N535=3,MEDIAN(K535:K536),"")</f>
        <v/>
      </c>
      <c r="W535" s="299">
        <f>SUM(O535:R537)</f>
        <v>2.69</v>
      </c>
      <c r="X535" s="299">
        <f>SUM(S535:V537)</f>
        <v>2.69</v>
      </c>
      <c r="Y535" s="301">
        <f>STDEV(F535:F537)</f>
        <v>0</v>
      </c>
      <c r="Z535" s="299">
        <f>Y535/W535</f>
        <v>0</v>
      </c>
      <c r="AA535" s="301"/>
      <c r="AB535" s="291"/>
      <c r="AC535" s="114"/>
      <c r="AD535" s="114"/>
      <c r="AE535" s="118"/>
      <c r="AF535" s="114"/>
      <c r="AG535" s="118"/>
      <c r="AH535" s="119"/>
    </row>
    <row r="536" spans="1:34" s="120" customFormat="1" ht="25.5" customHeight="1">
      <c r="A536" s="314"/>
      <c r="B536" s="520"/>
      <c r="C536" s="317"/>
      <c r="D536" s="317"/>
      <c r="E536" s="168" t="s">
        <v>887</v>
      </c>
      <c r="F536" s="199">
        <v>2.69</v>
      </c>
      <c r="G536" s="199">
        <f>ROUNDUP(AVERAGE(F535:F537),2)</f>
        <v>2.69</v>
      </c>
      <c r="H536" s="134">
        <f t="shared" si="39"/>
        <v>0</v>
      </c>
      <c r="I536" s="135">
        <f t="shared" si="37"/>
        <v>0</v>
      </c>
      <c r="J536" s="135">
        <f>SMALL(I535:I537,2)</f>
        <v>0</v>
      </c>
      <c r="K536" s="201">
        <f>IF(J536=I535,F535,IF(J536=I536,F536,IF(J536=I537,F537)))</f>
        <v>2.69</v>
      </c>
      <c r="L536" s="201">
        <f t="shared" si="36"/>
        <v>2.69</v>
      </c>
      <c r="M536" s="201">
        <f t="shared" si="38"/>
        <v>2.69</v>
      </c>
      <c r="N536" s="318"/>
      <c r="O536" s="298"/>
      <c r="P536" s="298"/>
      <c r="Q536" s="298"/>
      <c r="R536" s="298"/>
      <c r="S536" s="298"/>
      <c r="T536" s="298"/>
      <c r="U536" s="298"/>
      <c r="V536" s="298"/>
      <c r="W536" s="300"/>
      <c r="X536" s="300"/>
      <c r="Y536" s="301"/>
      <c r="Z536" s="300"/>
      <c r="AA536" s="301"/>
      <c r="AB536" s="292"/>
      <c r="AC536" s="114"/>
      <c r="AD536" s="114"/>
      <c r="AE536" s="118"/>
      <c r="AF536" s="114"/>
      <c r="AG536" s="118"/>
      <c r="AH536" s="119"/>
    </row>
    <row r="537" spans="1:34" s="120" customFormat="1" ht="25.5" customHeight="1" thickBot="1">
      <c r="A537" s="314"/>
      <c r="B537" s="521"/>
      <c r="C537" s="522"/>
      <c r="D537" s="522"/>
      <c r="E537" s="168" t="s">
        <v>887</v>
      </c>
      <c r="F537" s="199">
        <v>2.69</v>
      </c>
      <c r="G537" s="200">
        <f>ROUNDUP(AVERAGE(F535:F537),2)</f>
        <v>2.69</v>
      </c>
      <c r="H537" s="163">
        <f t="shared" si="39"/>
        <v>0</v>
      </c>
      <c r="I537" s="164">
        <f t="shared" si="37"/>
        <v>0</v>
      </c>
      <c r="J537" s="164">
        <f>SMALL(I535:I537,3)</f>
        <v>0</v>
      </c>
      <c r="K537" s="202">
        <f>IF(J537=I535,F535,IF(J537=I536,F536,IF(J537=I537,F537)))</f>
        <v>2.69</v>
      </c>
      <c r="L537" s="202">
        <f t="shared" si="36"/>
        <v>2.69</v>
      </c>
      <c r="M537" s="202">
        <f t="shared" si="38"/>
        <v>2.69</v>
      </c>
      <c r="N537" s="523"/>
      <c r="O537" s="524"/>
      <c r="P537" s="524"/>
      <c r="Q537" s="524"/>
      <c r="R537" s="524"/>
      <c r="S537" s="524"/>
      <c r="T537" s="524"/>
      <c r="U537" s="524"/>
      <c r="V537" s="524"/>
      <c r="W537" s="529"/>
      <c r="X537" s="529"/>
      <c r="Y537" s="530"/>
      <c r="Z537" s="529"/>
      <c r="AA537" s="530"/>
      <c r="AB537" s="292"/>
      <c r="AC537" s="114"/>
      <c r="AD537" s="114"/>
      <c r="AE537" s="118"/>
      <c r="AF537" s="114"/>
      <c r="AG537" s="118"/>
      <c r="AH537" s="119"/>
    </row>
    <row r="538" spans="1:34" s="120" customFormat="1" ht="25.5" customHeight="1">
      <c r="A538" s="319">
        <v>164</v>
      </c>
      <c r="B538" s="516" t="s">
        <v>413</v>
      </c>
      <c r="C538" s="310" t="s">
        <v>471</v>
      </c>
      <c r="D538" s="310">
        <v>18</v>
      </c>
      <c r="E538" s="167" t="s">
        <v>888</v>
      </c>
      <c r="F538" s="204">
        <v>2.99</v>
      </c>
      <c r="G538" s="208">
        <f>ROUNDUP(AVERAGE(F538:F540),2)</f>
        <v>2.99</v>
      </c>
      <c r="H538" s="116">
        <f t="shared" si="39"/>
        <v>0</v>
      </c>
      <c r="I538" s="136">
        <f t="shared" si="37"/>
        <v>0</v>
      </c>
      <c r="J538" s="136">
        <f>SMALL(I538:I540,1)</f>
        <v>0</v>
      </c>
      <c r="K538" s="206">
        <f>IF(J538=I538,F538,IF(J538=I539,F539,IF(J538=I540,F540)))</f>
        <v>2.99</v>
      </c>
      <c r="L538" s="206">
        <f t="shared" si="36"/>
        <v>2.99</v>
      </c>
      <c r="M538" s="206">
        <f t="shared" si="38"/>
        <v>2.99</v>
      </c>
      <c r="N538" s="312">
        <f>COUNTIF(L538:L540,"FORA")</f>
        <v>0</v>
      </c>
      <c r="O538" s="293">
        <f>IF(N538=0,AVERAGE(K538:K540),"")</f>
        <v>2.99</v>
      </c>
      <c r="P538" s="293" t="str">
        <f>IF(N538=1,AVERAGE(M538:M539),"")</f>
        <v/>
      </c>
      <c r="Q538" s="293" t="str">
        <f>IF(N538=2,(SUM(M538,K539))/2,"")</f>
        <v/>
      </c>
      <c r="R538" s="293" t="str">
        <f>IF(N538=3,AVERAGE(K538:K539),"")</f>
        <v/>
      </c>
      <c r="S538" s="293">
        <f>IF(N538=0,MEDIAN(M538:M540),"")</f>
        <v>2.99</v>
      </c>
      <c r="T538" s="293" t="str">
        <f>IF(N538=1,MEDIAN(M538:M539),"")</f>
        <v/>
      </c>
      <c r="U538" s="293" t="str">
        <f>IF(N538=2,MEDIAN((SUM(M538,K539))/2),"")</f>
        <v/>
      </c>
      <c r="V538" s="293" t="str">
        <f>IF(N538=3,MEDIAN(K538:K539),"")</f>
        <v/>
      </c>
      <c r="W538" s="295">
        <f>SUM(O538:R540)</f>
        <v>2.99</v>
      </c>
      <c r="X538" s="295">
        <f>SUM(S538:V540)</f>
        <v>2.99</v>
      </c>
      <c r="Y538" s="303">
        <f>STDEV(F538:F540)</f>
        <v>0</v>
      </c>
      <c r="Z538" s="295">
        <f>Y538/W538</f>
        <v>0</v>
      </c>
      <c r="AA538" s="303"/>
      <c r="AB538" s="291"/>
      <c r="AC538" s="114"/>
      <c r="AD538" s="114"/>
      <c r="AE538" s="118"/>
      <c r="AF538" s="114"/>
      <c r="AG538" s="118"/>
      <c r="AH538" s="119"/>
    </row>
    <row r="539" spans="1:34" s="120" customFormat="1" ht="25.5" customHeight="1">
      <c r="A539" s="319"/>
      <c r="B539" s="517"/>
      <c r="C539" s="310"/>
      <c r="D539" s="310"/>
      <c r="E539" s="167" t="s">
        <v>888</v>
      </c>
      <c r="F539" s="204">
        <v>2.99</v>
      </c>
      <c r="G539" s="204">
        <f>ROUNDUP(AVERAGE(F538:F540),2)</f>
        <v>2.99</v>
      </c>
      <c r="H539" s="116">
        <f t="shared" si="39"/>
        <v>0</v>
      </c>
      <c r="I539" s="136">
        <f t="shared" si="37"/>
        <v>0</v>
      </c>
      <c r="J539" s="136">
        <f>SMALL(I538:I540,2)</f>
        <v>0</v>
      </c>
      <c r="K539" s="206">
        <f>IF(J539=I538,F538,IF(J539=I539,F539,IF(J539=I540,F540)))</f>
        <v>2.99</v>
      </c>
      <c r="L539" s="206">
        <f t="shared" si="36"/>
        <v>2.99</v>
      </c>
      <c r="M539" s="206">
        <f t="shared" si="38"/>
        <v>2.99</v>
      </c>
      <c r="N539" s="312"/>
      <c r="O539" s="293"/>
      <c r="P539" s="293"/>
      <c r="Q539" s="293"/>
      <c r="R539" s="293"/>
      <c r="S539" s="293"/>
      <c r="T539" s="293"/>
      <c r="U539" s="293"/>
      <c r="V539" s="293"/>
      <c r="W539" s="296"/>
      <c r="X539" s="296"/>
      <c r="Y539" s="303"/>
      <c r="Z539" s="296"/>
      <c r="AA539" s="303"/>
      <c r="AB539" s="292"/>
      <c r="AC539" s="114"/>
      <c r="AD539" s="114"/>
      <c r="AE539" s="118"/>
      <c r="AF539" s="114"/>
      <c r="AG539" s="118"/>
      <c r="AH539" s="119"/>
    </row>
    <row r="540" spans="1:34" s="120" customFormat="1" ht="25.5" customHeight="1" thickBot="1">
      <c r="A540" s="319"/>
      <c r="B540" s="526"/>
      <c r="C540" s="527"/>
      <c r="D540" s="527"/>
      <c r="E540" s="167" t="s">
        <v>888</v>
      </c>
      <c r="F540" s="204">
        <v>2.99</v>
      </c>
      <c r="G540" s="205">
        <f>ROUNDUP(AVERAGE(F538:F540),2)</f>
        <v>2.99</v>
      </c>
      <c r="H540" s="128">
        <f t="shared" si="39"/>
        <v>0</v>
      </c>
      <c r="I540" s="143">
        <f t="shared" si="37"/>
        <v>0</v>
      </c>
      <c r="J540" s="143">
        <f>SMALL(I538:I540,3)</f>
        <v>0</v>
      </c>
      <c r="K540" s="207">
        <f>IF(J540=I538,F538,IF(J540=I539,F539,IF(J540=I540,F540)))</f>
        <v>2.99</v>
      </c>
      <c r="L540" s="207">
        <f t="shared" si="36"/>
        <v>2.99</v>
      </c>
      <c r="M540" s="207">
        <f t="shared" si="38"/>
        <v>2.99</v>
      </c>
      <c r="N540" s="528"/>
      <c r="O540" s="525"/>
      <c r="P540" s="525"/>
      <c r="Q540" s="525"/>
      <c r="R540" s="525"/>
      <c r="S540" s="525"/>
      <c r="T540" s="525"/>
      <c r="U540" s="525"/>
      <c r="V540" s="525"/>
      <c r="W540" s="519"/>
      <c r="X540" s="519"/>
      <c r="Y540" s="518"/>
      <c r="Z540" s="519"/>
      <c r="AA540" s="518"/>
      <c r="AB540" s="292"/>
      <c r="AC540" s="114"/>
      <c r="AD540" s="114"/>
      <c r="AE540" s="118"/>
      <c r="AF540" s="114"/>
      <c r="AG540" s="118"/>
      <c r="AH540" s="119"/>
    </row>
    <row r="541" spans="1:34" s="120" customFormat="1" ht="25.5" customHeight="1">
      <c r="A541" s="314">
        <v>165</v>
      </c>
      <c r="B541" s="498" t="s">
        <v>414</v>
      </c>
      <c r="C541" s="317" t="s">
        <v>477</v>
      </c>
      <c r="D541" s="317">
        <v>6</v>
      </c>
      <c r="E541" s="168" t="s">
        <v>889</v>
      </c>
      <c r="F541" s="199">
        <v>34.36</v>
      </c>
      <c r="G541" s="203">
        <f>ROUNDUP(AVERAGE(F541:F543),2)</f>
        <v>34.36</v>
      </c>
      <c r="H541" s="134">
        <f t="shared" si="39"/>
        <v>0</v>
      </c>
      <c r="I541" s="135">
        <f t="shared" si="37"/>
        <v>0</v>
      </c>
      <c r="J541" s="135">
        <f>SMALL(I541:I543,1)</f>
        <v>0</v>
      </c>
      <c r="K541" s="201">
        <f>IF(J541=I541,F541,IF(J541=I542,F542,IF(J541=I543,F543)))</f>
        <v>34.36</v>
      </c>
      <c r="L541" s="201">
        <f t="shared" si="36"/>
        <v>34.36</v>
      </c>
      <c r="M541" s="201">
        <f t="shared" si="38"/>
        <v>34.36</v>
      </c>
      <c r="N541" s="318">
        <f>COUNTIF(L541:L543,"FORA")</f>
        <v>0</v>
      </c>
      <c r="O541" s="298">
        <f>IF(N541=0,AVERAGE(K541:K543),"")</f>
        <v>34.36</v>
      </c>
      <c r="P541" s="298" t="str">
        <f>IF(N541=1,AVERAGE(M541:M542),"")</f>
        <v/>
      </c>
      <c r="Q541" s="298" t="str">
        <f>IF(N541=2,(SUM(M541,K542))/2,"")</f>
        <v/>
      </c>
      <c r="R541" s="298" t="str">
        <f>IF(N541=3,AVERAGE(K541:K542),"")</f>
        <v/>
      </c>
      <c r="S541" s="298">
        <f>IF(N541=0,MEDIAN(M541:M543),"")</f>
        <v>34.36</v>
      </c>
      <c r="T541" s="298" t="str">
        <f>IF(N541=1,MEDIAN(M541:M542),"")</f>
        <v/>
      </c>
      <c r="U541" s="298" t="str">
        <f>IF(N541=2,MEDIAN((SUM(M541,K542))/2),"")</f>
        <v/>
      </c>
      <c r="V541" s="298" t="str">
        <f>IF(N541=3,MEDIAN(K541:K542),"")</f>
        <v/>
      </c>
      <c r="W541" s="299">
        <f>SUM(O541:R543)</f>
        <v>34.36</v>
      </c>
      <c r="X541" s="299">
        <f>SUM(S541:V543)</f>
        <v>34.36</v>
      </c>
      <c r="Y541" s="301">
        <f>STDEV(F541:F543)</f>
        <v>0</v>
      </c>
      <c r="Z541" s="299">
        <f>Y541/W541</f>
        <v>0</v>
      </c>
      <c r="AA541" s="301"/>
      <c r="AB541" s="291"/>
      <c r="AC541" s="114"/>
      <c r="AD541" s="114"/>
      <c r="AE541" s="118"/>
      <c r="AF541" s="114"/>
      <c r="AG541" s="118"/>
      <c r="AH541" s="119"/>
    </row>
    <row r="542" spans="1:34" s="120" customFormat="1" ht="25.5" customHeight="1">
      <c r="A542" s="314"/>
      <c r="B542" s="520"/>
      <c r="C542" s="317"/>
      <c r="D542" s="317"/>
      <c r="E542" s="168" t="s">
        <v>889</v>
      </c>
      <c r="F542" s="199">
        <v>34.36</v>
      </c>
      <c r="G542" s="199">
        <f>ROUNDUP(AVERAGE(F541:F543),2)</f>
        <v>34.36</v>
      </c>
      <c r="H542" s="134">
        <f t="shared" si="39"/>
        <v>0</v>
      </c>
      <c r="I542" s="135">
        <f t="shared" si="37"/>
        <v>0</v>
      </c>
      <c r="J542" s="135">
        <f>SMALL(I541:I543,2)</f>
        <v>0</v>
      </c>
      <c r="K542" s="201">
        <f>IF(J542=I541,F541,IF(J542=I542,F542,IF(J542=I543,F543)))</f>
        <v>34.36</v>
      </c>
      <c r="L542" s="201">
        <f t="shared" si="36"/>
        <v>34.36</v>
      </c>
      <c r="M542" s="201">
        <f t="shared" si="38"/>
        <v>34.36</v>
      </c>
      <c r="N542" s="318"/>
      <c r="O542" s="298"/>
      <c r="P542" s="298"/>
      <c r="Q542" s="298"/>
      <c r="R542" s="298"/>
      <c r="S542" s="298"/>
      <c r="T542" s="298"/>
      <c r="U542" s="298"/>
      <c r="V542" s="298"/>
      <c r="W542" s="300"/>
      <c r="X542" s="300"/>
      <c r="Y542" s="301"/>
      <c r="Z542" s="300"/>
      <c r="AA542" s="301"/>
      <c r="AB542" s="292"/>
      <c r="AC542" s="114"/>
      <c r="AD542" s="114"/>
      <c r="AE542" s="118"/>
      <c r="AF542" s="114"/>
      <c r="AG542" s="118"/>
      <c r="AH542" s="119"/>
    </row>
    <row r="543" spans="1:34" s="120" customFormat="1" ht="25.5" customHeight="1" thickBot="1">
      <c r="A543" s="314"/>
      <c r="B543" s="521"/>
      <c r="C543" s="522"/>
      <c r="D543" s="522"/>
      <c r="E543" s="168" t="s">
        <v>889</v>
      </c>
      <c r="F543" s="199">
        <v>34.36</v>
      </c>
      <c r="G543" s="200">
        <f>ROUNDUP(AVERAGE(F541:F543),2)</f>
        <v>34.36</v>
      </c>
      <c r="H543" s="163">
        <f t="shared" si="39"/>
        <v>0</v>
      </c>
      <c r="I543" s="164">
        <f t="shared" si="37"/>
        <v>0</v>
      </c>
      <c r="J543" s="164">
        <f>SMALL(I541:I543,3)</f>
        <v>0</v>
      </c>
      <c r="K543" s="202">
        <f>IF(J543=I541,F541,IF(J543=I542,F542,IF(J543=I543,F543)))</f>
        <v>34.36</v>
      </c>
      <c r="L543" s="202">
        <f t="shared" si="36"/>
        <v>34.36</v>
      </c>
      <c r="M543" s="202">
        <f t="shared" si="38"/>
        <v>34.36</v>
      </c>
      <c r="N543" s="523"/>
      <c r="O543" s="524"/>
      <c r="P543" s="524"/>
      <c r="Q543" s="524"/>
      <c r="R543" s="524"/>
      <c r="S543" s="524"/>
      <c r="T543" s="524"/>
      <c r="U543" s="524"/>
      <c r="V543" s="524"/>
      <c r="W543" s="529"/>
      <c r="X543" s="529"/>
      <c r="Y543" s="530"/>
      <c r="Z543" s="529"/>
      <c r="AA543" s="530"/>
      <c r="AB543" s="292"/>
      <c r="AC543" s="114"/>
      <c r="AD543" s="114"/>
      <c r="AE543" s="118"/>
      <c r="AF543" s="114"/>
      <c r="AG543" s="118"/>
      <c r="AH543" s="119"/>
    </row>
    <row r="544" spans="1:34" s="120" customFormat="1" ht="25.5" customHeight="1">
      <c r="A544" s="319">
        <v>166</v>
      </c>
      <c r="B544" s="516" t="s">
        <v>415</v>
      </c>
      <c r="C544" s="310" t="s">
        <v>477</v>
      </c>
      <c r="D544" s="310">
        <v>21.6</v>
      </c>
      <c r="E544" s="167" t="s">
        <v>890</v>
      </c>
      <c r="F544" s="204">
        <v>21.21</v>
      </c>
      <c r="G544" s="208">
        <f>ROUNDUP(AVERAGE(F544:F546),2)</f>
        <v>21.21</v>
      </c>
      <c r="H544" s="116">
        <f t="shared" si="39"/>
        <v>0</v>
      </c>
      <c r="I544" s="136">
        <f t="shared" si="37"/>
        <v>0</v>
      </c>
      <c r="J544" s="136">
        <f>SMALL(I544:I546,1)</f>
        <v>0</v>
      </c>
      <c r="K544" s="206">
        <f>IF(J544=I544,F544,IF(J544=I545,F545,IF(J544=I546,F546)))</f>
        <v>21.21</v>
      </c>
      <c r="L544" s="206">
        <f t="shared" si="36"/>
        <v>21.21</v>
      </c>
      <c r="M544" s="206">
        <f t="shared" si="38"/>
        <v>21.21</v>
      </c>
      <c r="N544" s="312">
        <f>COUNTIF(L544:L546,"FORA")</f>
        <v>0</v>
      </c>
      <c r="O544" s="293">
        <f>IF(N544=0,AVERAGE(K544:K546),"")</f>
        <v>21.21</v>
      </c>
      <c r="P544" s="293" t="str">
        <f>IF(N544=1,AVERAGE(M544:M545),"")</f>
        <v/>
      </c>
      <c r="Q544" s="293" t="str">
        <f>IF(N544=2,(SUM(M544,K545))/2,"")</f>
        <v/>
      </c>
      <c r="R544" s="293" t="str">
        <f>IF(N544=3,AVERAGE(K544:K545),"")</f>
        <v/>
      </c>
      <c r="S544" s="293">
        <f>IF(N544=0,MEDIAN(M544:M546),"")</f>
        <v>21.21</v>
      </c>
      <c r="T544" s="293" t="str">
        <f>IF(N544=1,MEDIAN(M544:M545),"")</f>
        <v/>
      </c>
      <c r="U544" s="293" t="str">
        <f>IF(N544=2,MEDIAN((SUM(M544,K545))/2),"")</f>
        <v/>
      </c>
      <c r="V544" s="293" t="str">
        <f>IF(N544=3,MEDIAN(K544:K545),"")</f>
        <v/>
      </c>
      <c r="W544" s="295">
        <f>SUM(O544:R546)</f>
        <v>21.21</v>
      </c>
      <c r="X544" s="295">
        <f>SUM(S544:V546)</f>
        <v>21.21</v>
      </c>
      <c r="Y544" s="303">
        <f>STDEV(F544:F546)</f>
        <v>0</v>
      </c>
      <c r="Z544" s="295">
        <f>Y544/W544</f>
        <v>0</v>
      </c>
      <c r="AA544" s="303"/>
      <c r="AB544" s="291"/>
      <c r="AC544" s="114"/>
      <c r="AD544" s="114"/>
      <c r="AE544" s="118"/>
      <c r="AF544" s="114"/>
      <c r="AG544" s="118"/>
      <c r="AH544" s="119"/>
    </row>
    <row r="545" spans="1:34" s="120" customFormat="1" ht="25.5" customHeight="1">
      <c r="A545" s="319"/>
      <c r="B545" s="517"/>
      <c r="C545" s="310"/>
      <c r="D545" s="310"/>
      <c r="E545" s="167" t="s">
        <v>890</v>
      </c>
      <c r="F545" s="204">
        <v>21.21</v>
      </c>
      <c r="G545" s="204">
        <f>ROUNDUP(AVERAGE(F544:F546),2)</f>
        <v>21.21</v>
      </c>
      <c r="H545" s="116">
        <f t="shared" si="39"/>
        <v>0</v>
      </c>
      <c r="I545" s="136">
        <f t="shared" si="37"/>
        <v>0</v>
      </c>
      <c r="J545" s="136">
        <f>SMALL(I544:I546,2)</f>
        <v>0</v>
      </c>
      <c r="K545" s="206">
        <f>IF(J545=I544,F544,IF(J545=I545,F545,IF(J545=I546,F546)))</f>
        <v>21.21</v>
      </c>
      <c r="L545" s="206">
        <f t="shared" si="36"/>
        <v>21.21</v>
      </c>
      <c r="M545" s="206">
        <f t="shared" si="38"/>
        <v>21.21</v>
      </c>
      <c r="N545" s="312"/>
      <c r="O545" s="293"/>
      <c r="P545" s="293"/>
      <c r="Q545" s="293"/>
      <c r="R545" s="293"/>
      <c r="S545" s="293"/>
      <c r="T545" s="293"/>
      <c r="U545" s="293"/>
      <c r="V545" s="293"/>
      <c r="W545" s="296"/>
      <c r="X545" s="296"/>
      <c r="Y545" s="303"/>
      <c r="Z545" s="296"/>
      <c r="AA545" s="303"/>
      <c r="AB545" s="292"/>
      <c r="AC545" s="114"/>
      <c r="AD545" s="114"/>
      <c r="AE545" s="118"/>
      <c r="AF545" s="114"/>
      <c r="AG545" s="118"/>
      <c r="AH545" s="119"/>
    </row>
    <row r="546" spans="1:34" s="120" customFormat="1" ht="25.5" customHeight="1" thickBot="1">
      <c r="A546" s="319"/>
      <c r="B546" s="526"/>
      <c r="C546" s="527"/>
      <c r="D546" s="527"/>
      <c r="E546" s="167" t="s">
        <v>890</v>
      </c>
      <c r="F546" s="204">
        <v>21.21</v>
      </c>
      <c r="G546" s="205">
        <f>ROUNDUP(AVERAGE(F544:F546),2)</f>
        <v>21.21</v>
      </c>
      <c r="H546" s="128">
        <f t="shared" si="39"/>
        <v>0</v>
      </c>
      <c r="I546" s="143">
        <f t="shared" si="37"/>
        <v>0</v>
      </c>
      <c r="J546" s="143">
        <f>SMALL(I544:I546,3)</f>
        <v>0</v>
      </c>
      <c r="K546" s="207">
        <f>IF(J546=I544,F544,IF(J546=I545,F545,IF(J546=I546,F546)))</f>
        <v>21.21</v>
      </c>
      <c r="L546" s="207">
        <f t="shared" si="36"/>
        <v>21.21</v>
      </c>
      <c r="M546" s="207">
        <f t="shared" si="38"/>
        <v>21.21</v>
      </c>
      <c r="N546" s="528"/>
      <c r="O546" s="525"/>
      <c r="P546" s="525"/>
      <c r="Q546" s="525"/>
      <c r="R546" s="525"/>
      <c r="S546" s="525"/>
      <c r="T546" s="525"/>
      <c r="U546" s="525"/>
      <c r="V546" s="525"/>
      <c r="W546" s="519"/>
      <c r="X546" s="519"/>
      <c r="Y546" s="518"/>
      <c r="Z546" s="519"/>
      <c r="AA546" s="518"/>
      <c r="AB546" s="292"/>
      <c r="AC546" s="114"/>
      <c r="AD546" s="114"/>
      <c r="AE546" s="118"/>
      <c r="AF546" s="114"/>
      <c r="AG546" s="118"/>
      <c r="AH546" s="119"/>
    </row>
    <row r="547" spans="1:34" s="120" customFormat="1" ht="25.5" customHeight="1">
      <c r="A547" s="314">
        <v>167</v>
      </c>
      <c r="B547" s="498" t="s">
        <v>416</v>
      </c>
      <c r="C547" s="317" t="s">
        <v>473</v>
      </c>
      <c r="D547" s="317">
        <v>300</v>
      </c>
      <c r="E547" s="168" t="s">
        <v>891</v>
      </c>
      <c r="F547" s="199">
        <v>18.989999999999998</v>
      </c>
      <c r="G547" s="203">
        <f>ROUNDUP(AVERAGE(F547:F549),2)</f>
        <v>18.989999999999998</v>
      </c>
      <c r="H547" s="134">
        <f t="shared" si="39"/>
        <v>0</v>
      </c>
      <c r="I547" s="135">
        <f t="shared" si="37"/>
        <v>0</v>
      </c>
      <c r="J547" s="135">
        <f>SMALL(I547:I549,1)</f>
        <v>0</v>
      </c>
      <c r="K547" s="201">
        <f>IF(J547=I547,F547,IF(J547=I548,F548,IF(J547=I549,F549)))</f>
        <v>18.989999999999998</v>
      </c>
      <c r="L547" s="201">
        <f t="shared" si="36"/>
        <v>18.989999999999998</v>
      </c>
      <c r="M547" s="201">
        <f t="shared" si="38"/>
        <v>18.989999999999998</v>
      </c>
      <c r="N547" s="318">
        <f>COUNTIF(L547:L549,"FORA")</f>
        <v>0</v>
      </c>
      <c r="O547" s="298">
        <f>IF(N547=0,AVERAGE(K547:K549),"")</f>
        <v>18.989999999999998</v>
      </c>
      <c r="P547" s="298" t="str">
        <f>IF(N547=1,AVERAGE(M547:M548),"")</f>
        <v/>
      </c>
      <c r="Q547" s="298" t="str">
        <f>IF(N547=2,(SUM(M547,K548))/2,"")</f>
        <v/>
      </c>
      <c r="R547" s="298" t="str">
        <f>IF(N547=3,AVERAGE(K547:K548),"")</f>
        <v/>
      </c>
      <c r="S547" s="298">
        <f>IF(N547=0,MEDIAN(M547:M549),"")</f>
        <v>18.989999999999998</v>
      </c>
      <c r="T547" s="298" t="str">
        <f>IF(N547=1,MEDIAN(M547:M548),"")</f>
        <v/>
      </c>
      <c r="U547" s="298" t="str">
        <f>IF(N547=2,MEDIAN((SUM(M547,K548))/2),"")</f>
        <v/>
      </c>
      <c r="V547" s="298" t="str">
        <f>IF(N547=3,MEDIAN(K547:K548),"")</f>
        <v/>
      </c>
      <c r="W547" s="299">
        <f>SUM(O547:R549)</f>
        <v>18.989999999999998</v>
      </c>
      <c r="X547" s="299">
        <f>SUM(S547:V549)</f>
        <v>18.989999999999998</v>
      </c>
      <c r="Y547" s="301">
        <f>STDEV(F547:F549)</f>
        <v>0</v>
      </c>
      <c r="Z547" s="299">
        <f>Y547/W547</f>
        <v>0</v>
      </c>
      <c r="AA547" s="301"/>
      <c r="AB547" s="291"/>
      <c r="AC547" s="114"/>
      <c r="AD547" s="114"/>
      <c r="AE547" s="118"/>
      <c r="AF547" s="114"/>
      <c r="AG547" s="118"/>
      <c r="AH547" s="119"/>
    </row>
    <row r="548" spans="1:34" s="120" customFormat="1" ht="25.5" customHeight="1">
      <c r="A548" s="314"/>
      <c r="B548" s="520"/>
      <c r="C548" s="317"/>
      <c r="D548" s="317"/>
      <c r="E548" s="168" t="s">
        <v>891</v>
      </c>
      <c r="F548" s="199">
        <v>18.989999999999998</v>
      </c>
      <c r="G548" s="199">
        <f>ROUNDUP(AVERAGE(F547:F549),2)</f>
        <v>18.989999999999998</v>
      </c>
      <c r="H548" s="134">
        <f t="shared" si="39"/>
        <v>0</v>
      </c>
      <c r="I548" s="135">
        <f t="shared" si="37"/>
        <v>0</v>
      </c>
      <c r="J548" s="135">
        <f>SMALL(I547:I549,2)</f>
        <v>0</v>
      </c>
      <c r="K548" s="201">
        <f>IF(J548=I547,F547,IF(J548=I548,F548,IF(J548=I549,F549)))</f>
        <v>18.989999999999998</v>
      </c>
      <c r="L548" s="201">
        <f t="shared" si="36"/>
        <v>18.989999999999998</v>
      </c>
      <c r="M548" s="201">
        <f t="shared" si="38"/>
        <v>18.989999999999998</v>
      </c>
      <c r="N548" s="318"/>
      <c r="O548" s="298"/>
      <c r="P548" s="298"/>
      <c r="Q548" s="298"/>
      <c r="R548" s="298"/>
      <c r="S548" s="298"/>
      <c r="T548" s="298"/>
      <c r="U548" s="298"/>
      <c r="V548" s="298"/>
      <c r="W548" s="300"/>
      <c r="X548" s="300"/>
      <c r="Y548" s="301"/>
      <c r="Z548" s="300"/>
      <c r="AA548" s="301"/>
      <c r="AB548" s="292"/>
      <c r="AC548" s="114"/>
      <c r="AD548" s="114"/>
      <c r="AE548" s="118"/>
      <c r="AF548" s="114"/>
      <c r="AG548" s="118"/>
      <c r="AH548" s="119"/>
    </row>
    <row r="549" spans="1:34" s="120" customFormat="1" ht="25.5" customHeight="1" thickBot="1">
      <c r="A549" s="314"/>
      <c r="B549" s="521"/>
      <c r="C549" s="522"/>
      <c r="D549" s="522"/>
      <c r="E549" s="168" t="s">
        <v>891</v>
      </c>
      <c r="F549" s="199">
        <v>18.989999999999998</v>
      </c>
      <c r="G549" s="200">
        <f>ROUNDUP(AVERAGE(F547:F549),2)</f>
        <v>18.989999999999998</v>
      </c>
      <c r="H549" s="163">
        <f t="shared" si="39"/>
        <v>0</v>
      </c>
      <c r="I549" s="164">
        <f t="shared" si="37"/>
        <v>0</v>
      </c>
      <c r="J549" s="164">
        <f>SMALL(I547:I549,3)</f>
        <v>0</v>
      </c>
      <c r="K549" s="202">
        <f>IF(J549=I547,F547,IF(J549=I548,F548,IF(J549=I549,F549)))</f>
        <v>18.989999999999998</v>
      </c>
      <c r="L549" s="202">
        <f t="shared" si="36"/>
        <v>18.989999999999998</v>
      </c>
      <c r="M549" s="202">
        <f t="shared" si="38"/>
        <v>18.989999999999998</v>
      </c>
      <c r="N549" s="523"/>
      <c r="O549" s="524"/>
      <c r="P549" s="524"/>
      <c r="Q549" s="524"/>
      <c r="R549" s="524"/>
      <c r="S549" s="524"/>
      <c r="T549" s="524"/>
      <c r="U549" s="524"/>
      <c r="V549" s="524"/>
      <c r="W549" s="529"/>
      <c r="X549" s="529"/>
      <c r="Y549" s="530"/>
      <c r="Z549" s="529"/>
      <c r="AA549" s="530"/>
      <c r="AB549" s="292"/>
      <c r="AC549" s="114"/>
      <c r="AD549" s="114"/>
      <c r="AE549" s="118"/>
      <c r="AF549" s="114"/>
      <c r="AG549" s="118"/>
      <c r="AH549" s="119"/>
    </row>
    <row r="550" spans="1:34" s="120" customFormat="1" ht="25.5" customHeight="1">
      <c r="A550" s="319">
        <v>168</v>
      </c>
      <c r="B550" s="516" t="s">
        <v>417</v>
      </c>
      <c r="C550" s="310" t="s">
        <v>474</v>
      </c>
      <c r="D550" s="310">
        <v>25</v>
      </c>
      <c r="E550" s="167" t="s">
        <v>892</v>
      </c>
      <c r="F550" s="204">
        <v>10.25</v>
      </c>
      <c r="G550" s="208">
        <f>ROUNDUP(AVERAGE(F550:F552),2)</f>
        <v>10.25</v>
      </c>
      <c r="H550" s="116">
        <f t="shared" si="39"/>
        <v>0</v>
      </c>
      <c r="I550" s="136">
        <f t="shared" si="37"/>
        <v>0</v>
      </c>
      <c r="J550" s="136">
        <f>SMALL(I550:I552,1)</f>
        <v>0</v>
      </c>
      <c r="K550" s="206">
        <f>IF(J550=I550,F550,IF(J550=I551,F551,IF(J550=I552,F552)))</f>
        <v>10.25</v>
      </c>
      <c r="L550" s="206">
        <f t="shared" si="36"/>
        <v>10.25</v>
      </c>
      <c r="M550" s="206">
        <f t="shared" si="38"/>
        <v>10.25</v>
      </c>
      <c r="N550" s="312">
        <f>COUNTIF(L550:L552,"FORA")</f>
        <v>0</v>
      </c>
      <c r="O550" s="293">
        <f>IF(N550=0,AVERAGE(K550:K552),"")</f>
        <v>10.25</v>
      </c>
      <c r="P550" s="293" t="str">
        <f>IF(N550=1,AVERAGE(M550:M551),"")</f>
        <v/>
      </c>
      <c r="Q550" s="293" t="str">
        <f>IF(N550=2,(SUM(M550,K551))/2,"")</f>
        <v/>
      </c>
      <c r="R550" s="293" t="str">
        <f>IF(N550=3,AVERAGE(K550:K551),"")</f>
        <v/>
      </c>
      <c r="S550" s="293">
        <f>IF(N550=0,MEDIAN(M550:M552),"")</f>
        <v>10.25</v>
      </c>
      <c r="T550" s="293" t="str">
        <f>IF(N550=1,MEDIAN(M550:M551),"")</f>
        <v/>
      </c>
      <c r="U550" s="293" t="str">
        <f>IF(N550=2,MEDIAN((SUM(M550,K551))/2),"")</f>
        <v/>
      </c>
      <c r="V550" s="293" t="str">
        <f>IF(N550=3,MEDIAN(K550:K551),"")</f>
        <v/>
      </c>
      <c r="W550" s="295">
        <f>SUM(O550:R552)</f>
        <v>10.25</v>
      </c>
      <c r="X550" s="295">
        <f>SUM(S550:V552)</f>
        <v>10.25</v>
      </c>
      <c r="Y550" s="303">
        <f>STDEV(F550:F552)</f>
        <v>0</v>
      </c>
      <c r="Z550" s="295">
        <f>Y550/W550</f>
        <v>0</v>
      </c>
      <c r="AA550" s="303"/>
      <c r="AB550" s="291"/>
      <c r="AC550" s="114"/>
      <c r="AD550" s="114"/>
      <c r="AE550" s="118"/>
      <c r="AF550" s="114"/>
      <c r="AG550" s="118"/>
      <c r="AH550" s="119"/>
    </row>
    <row r="551" spans="1:34" s="120" customFormat="1" ht="25.5" customHeight="1">
      <c r="A551" s="319"/>
      <c r="B551" s="517"/>
      <c r="C551" s="310"/>
      <c r="D551" s="310"/>
      <c r="E551" s="167" t="s">
        <v>892</v>
      </c>
      <c r="F551" s="204">
        <v>10.25</v>
      </c>
      <c r="G551" s="204">
        <f>ROUNDUP(AVERAGE(F550:F552),2)</f>
        <v>10.25</v>
      </c>
      <c r="H551" s="116">
        <f t="shared" si="39"/>
        <v>0</v>
      </c>
      <c r="I551" s="136">
        <f t="shared" si="37"/>
        <v>0</v>
      </c>
      <c r="J551" s="136">
        <f>SMALL(I550:I552,2)</f>
        <v>0</v>
      </c>
      <c r="K551" s="206">
        <f>IF(J551=I550,F550,IF(J551=I551,F551,IF(J551=I552,F552)))</f>
        <v>10.25</v>
      </c>
      <c r="L551" s="206">
        <f t="shared" si="36"/>
        <v>10.25</v>
      </c>
      <c r="M551" s="206">
        <f t="shared" si="38"/>
        <v>10.25</v>
      </c>
      <c r="N551" s="312"/>
      <c r="O551" s="293"/>
      <c r="P551" s="293"/>
      <c r="Q551" s="293"/>
      <c r="R551" s="293"/>
      <c r="S551" s="293"/>
      <c r="T551" s="293"/>
      <c r="U551" s="293"/>
      <c r="V551" s="293"/>
      <c r="W551" s="296"/>
      <c r="X551" s="296"/>
      <c r="Y551" s="303"/>
      <c r="Z551" s="296"/>
      <c r="AA551" s="303"/>
      <c r="AB551" s="292"/>
      <c r="AC551" s="114"/>
      <c r="AD551" s="114"/>
      <c r="AE551" s="118"/>
      <c r="AF551" s="114"/>
      <c r="AG551" s="118"/>
      <c r="AH551" s="119"/>
    </row>
    <row r="552" spans="1:34" s="120" customFormat="1" ht="25.5" customHeight="1" thickBot="1">
      <c r="A552" s="319"/>
      <c r="B552" s="526"/>
      <c r="C552" s="527"/>
      <c r="D552" s="527"/>
      <c r="E552" s="167" t="s">
        <v>892</v>
      </c>
      <c r="F552" s="204">
        <v>10.25</v>
      </c>
      <c r="G552" s="205">
        <f>ROUNDUP(AVERAGE(F550:F552),2)</f>
        <v>10.25</v>
      </c>
      <c r="H552" s="128">
        <f t="shared" si="39"/>
        <v>0</v>
      </c>
      <c r="I552" s="143">
        <f t="shared" si="37"/>
        <v>0</v>
      </c>
      <c r="J552" s="143">
        <f>SMALL(I550:I552,3)</f>
        <v>0</v>
      </c>
      <c r="K552" s="207">
        <f>IF(J552=I550,F550,IF(J552=I551,F551,IF(J552=I552,F552)))</f>
        <v>10.25</v>
      </c>
      <c r="L552" s="207">
        <f t="shared" si="36"/>
        <v>10.25</v>
      </c>
      <c r="M552" s="207">
        <f t="shared" si="38"/>
        <v>10.25</v>
      </c>
      <c r="N552" s="528"/>
      <c r="O552" s="525"/>
      <c r="P552" s="525"/>
      <c r="Q552" s="525"/>
      <c r="R552" s="525"/>
      <c r="S552" s="525"/>
      <c r="T552" s="525"/>
      <c r="U552" s="525"/>
      <c r="V552" s="525"/>
      <c r="W552" s="519"/>
      <c r="X552" s="519"/>
      <c r="Y552" s="518"/>
      <c r="Z552" s="519"/>
      <c r="AA552" s="518"/>
      <c r="AB552" s="292"/>
      <c r="AC552" s="114"/>
      <c r="AD552" s="114"/>
      <c r="AE552" s="118"/>
      <c r="AF552" s="114"/>
      <c r="AG552" s="118"/>
      <c r="AH552" s="119"/>
    </row>
    <row r="553" spans="1:34" s="120" customFormat="1" ht="25.5" customHeight="1">
      <c r="A553" s="314">
        <v>169</v>
      </c>
      <c r="B553" s="498" t="s">
        <v>418</v>
      </c>
      <c r="C553" s="317" t="s">
        <v>2</v>
      </c>
      <c r="D553" s="317">
        <v>20</v>
      </c>
      <c r="E553" s="168" t="s">
        <v>893</v>
      </c>
      <c r="F553" s="199">
        <v>23.71</v>
      </c>
      <c r="G553" s="203">
        <f>ROUNDUP(AVERAGE(F553:F555),2)</f>
        <v>23.71</v>
      </c>
      <c r="H553" s="134">
        <f t="shared" si="39"/>
        <v>0</v>
      </c>
      <c r="I553" s="135">
        <f t="shared" si="37"/>
        <v>0</v>
      </c>
      <c r="J553" s="135">
        <f>SMALL(I553:I555,1)</f>
        <v>0</v>
      </c>
      <c r="K553" s="201">
        <f>IF(J553=I553,F553,IF(J553=I554,F554,IF(J553=I555,F555)))</f>
        <v>23.71</v>
      </c>
      <c r="L553" s="201">
        <f t="shared" si="36"/>
        <v>23.71</v>
      </c>
      <c r="M553" s="201">
        <f t="shared" si="38"/>
        <v>23.71</v>
      </c>
      <c r="N553" s="318">
        <f>COUNTIF(L553:L555,"FORA")</f>
        <v>0</v>
      </c>
      <c r="O553" s="298">
        <f>IF(N553=0,AVERAGE(K553:K555),"")</f>
        <v>23.709999999999997</v>
      </c>
      <c r="P553" s="298" t="str">
        <f>IF(N553=1,AVERAGE(M553:M554),"")</f>
        <v/>
      </c>
      <c r="Q553" s="298" t="str">
        <f>IF(N553=2,(SUM(M553,K554))/2,"")</f>
        <v/>
      </c>
      <c r="R553" s="298" t="str">
        <f>IF(N553=3,AVERAGE(K553:K554),"")</f>
        <v/>
      </c>
      <c r="S553" s="298">
        <f>IF(N553=0,MEDIAN(M553:M555),"")</f>
        <v>23.71</v>
      </c>
      <c r="T553" s="298" t="str">
        <f>IF(N553=1,MEDIAN(M553:M554),"")</f>
        <v/>
      </c>
      <c r="U553" s="298" t="str">
        <f>IF(N553=2,MEDIAN((SUM(M553,K554))/2),"")</f>
        <v/>
      </c>
      <c r="V553" s="298" t="str">
        <f>IF(N553=3,MEDIAN(K553:K554),"")</f>
        <v/>
      </c>
      <c r="W553" s="299">
        <f>SUM(O553:R555)</f>
        <v>23.709999999999997</v>
      </c>
      <c r="X553" s="299">
        <f>SUM(S553:V555)</f>
        <v>23.71</v>
      </c>
      <c r="Y553" s="301">
        <f>STDEV(F553:F555)</f>
        <v>4.3511678576336583E-15</v>
      </c>
      <c r="Z553" s="299">
        <f>Y553/W553</f>
        <v>1.8351614751723572E-16</v>
      </c>
      <c r="AA553" s="301"/>
      <c r="AB553" s="291"/>
      <c r="AC553" s="114"/>
      <c r="AD553" s="114"/>
      <c r="AE553" s="118"/>
      <c r="AF553" s="114"/>
      <c r="AG553" s="118"/>
      <c r="AH553" s="119"/>
    </row>
    <row r="554" spans="1:34" s="120" customFormat="1" ht="25.5" customHeight="1">
      <c r="A554" s="314"/>
      <c r="B554" s="520"/>
      <c r="C554" s="317"/>
      <c r="D554" s="317"/>
      <c r="E554" s="168" t="s">
        <v>893</v>
      </c>
      <c r="F554" s="199">
        <v>23.71</v>
      </c>
      <c r="G554" s="199">
        <f>ROUNDUP(AVERAGE(F553:F555),2)</f>
        <v>23.71</v>
      </c>
      <c r="H554" s="134">
        <f t="shared" si="39"/>
        <v>0</v>
      </c>
      <c r="I554" s="135">
        <f t="shared" si="37"/>
        <v>0</v>
      </c>
      <c r="J554" s="135">
        <f>SMALL(I553:I555,2)</f>
        <v>0</v>
      </c>
      <c r="K554" s="201">
        <f>IF(J554=I553,F553,IF(J554=I554,F554,IF(J554=I555,F555)))</f>
        <v>23.71</v>
      </c>
      <c r="L554" s="201">
        <f t="shared" si="36"/>
        <v>23.71</v>
      </c>
      <c r="M554" s="201">
        <f t="shared" si="38"/>
        <v>23.71</v>
      </c>
      <c r="N554" s="318"/>
      <c r="O554" s="298"/>
      <c r="P554" s="298"/>
      <c r="Q554" s="298"/>
      <c r="R554" s="298"/>
      <c r="S554" s="298"/>
      <c r="T554" s="298"/>
      <c r="U554" s="298"/>
      <c r="V554" s="298"/>
      <c r="W554" s="300"/>
      <c r="X554" s="300"/>
      <c r="Y554" s="301"/>
      <c r="Z554" s="300"/>
      <c r="AA554" s="301"/>
      <c r="AB554" s="292"/>
      <c r="AC554" s="114"/>
      <c r="AD554" s="114"/>
      <c r="AE554" s="118"/>
      <c r="AF554" s="114"/>
      <c r="AG554" s="118"/>
      <c r="AH554" s="119"/>
    </row>
    <row r="555" spans="1:34" s="120" customFormat="1" ht="25.5" customHeight="1" thickBot="1">
      <c r="A555" s="314"/>
      <c r="B555" s="521"/>
      <c r="C555" s="522"/>
      <c r="D555" s="522"/>
      <c r="E555" s="168" t="s">
        <v>893</v>
      </c>
      <c r="F555" s="199">
        <v>23.71</v>
      </c>
      <c r="G555" s="200">
        <f>ROUNDUP(AVERAGE(F553:F555),2)</f>
        <v>23.71</v>
      </c>
      <c r="H555" s="163">
        <f t="shared" si="39"/>
        <v>0</v>
      </c>
      <c r="I555" s="164">
        <f t="shared" si="37"/>
        <v>0</v>
      </c>
      <c r="J555" s="164">
        <f>SMALL(I553:I555,3)</f>
        <v>0</v>
      </c>
      <c r="K555" s="202">
        <f>IF(J555=I553,F553,IF(J555=I554,F554,IF(J555=I555,F555)))</f>
        <v>23.71</v>
      </c>
      <c r="L555" s="202">
        <f t="shared" si="36"/>
        <v>23.71</v>
      </c>
      <c r="M555" s="202">
        <f t="shared" si="38"/>
        <v>23.71</v>
      </c>
      <c r="N555" s="523"/>
      <c r="O555" s="524"/>
      <c r="P555" s="524"/>
      <c r="Q555" s="524"/>
      <c r="R555" s="524"/>
      <c r="S555" s="524"/>
      <c r="T555" s="524"/>
      <c r="U555" s="524"/>
      <c r="V555" s="524"/>
      <c r="W555" s="529"/>
      <c r="X555" s="529"/>
      <c r="Y555" s="530"/>
      <c r="Z555" s="529"/>
      <c r="AA555" s="530"/>
      <c r="AB555" s="292"/>
      <c r="AC555" s="114"/>
      <c r="AD555" s="114"/>
      <c r="AE555" s="118"/>
      <c r="AF555" s="114"/>
      <c r="AG555" s="118"/>
      <c r="AH555" s="119"/>
    </row>
    <row r="556" spans="1:34" s="120" customFormat="1" ht="25.5" customHeight="1">
      <c r="A556" s="319">
        <v>170</v>
      </c>
      <c r="B556" s="516" t="s">
        <v>419</v>
      </c>
      <c r="C556" s="310" t="s">
        <v>477</v>
      </c>
      <c r="D556" s="310">
        <v>50</v>
      </c>
      <c r="E556" s="167" t="s">
        <v>894</v>
      </c>
      <c r="F556" s="204">
        <v>5.0599999999999996</v>
      </c>
      <c r="G556" s="208">
        <f>ROUNDUP(AVERAGE(F556:F558),2)</f>
        <v>5.0599999999999996</v>
      </c>
      <c r="H556" s="116">
        <f t="shared" si="39"/>
        <v>0</v>
      </c>
      <c r="I556" s="136">
        <f t="shared" si="37"/>
        <v>0</v>
      </c>
      <c r="J556" s="136">
        <f>SMALL(I556:I558,1)</f>
        <v>0</v>
      </c>
      <c r="K556" s="206">
        <f>IF(J556=I556,F556,IF(J556=I557,F557,IF(J556=I558,F558)))</f>
        <v>5.0599999999999996</v>
      </c>
      <c r="L556" s="206">
        <f t="shared" si="36"/>
        <v>5.0599999999999996</v>
      </c>
      <c r="M556" s="206">
        <f t="shared" si="38"/>
        <v>5.0599999999999996</v>
      </c>
      <c r="N556" s="312">
        <f>COUNTIF(L556:L558,"FORA")</f>
        <v>0</v>
      </c>
      <c r="O556" s="293">
        <f>IF(N556=0,AVERAGE(K556:K558),"")</f>
        <v>5.0599999999999996</v>
      </c>
      <c r="P556" s="293" t="str">
        <f>IF(N556=1,AVERAGE(M556:M557),"")</f>
        <v/>
      </c>
      <c r="Q556" s="293" t="str">
        <f>IF(N556=2,(SUM(M556,K557))/2,"")</f>
        <v/>
      </c>
      <c r="R556" s="293" t="str">
        <f>IF(N556=3,AVERAGE(K556:K557),"")</f>
        <v/>
      </c>
      <c r="S556" s="293">
        <f>IF(N556=0,MEDIAN(M556:M558),"")</f>
        <v>5.0599999999999996</v>
      </c>
      <c r="T556" s="293" t="str">
        <f>IF(N556=1,MEDIAN(M556:M557),"")</f>
        <v/>
      </c>
      <c r="U556" s="293" t="str">
        <f>IF(N556=2,MEDIAN((SUM(M556,K557))/2),"")</f>
        <v/>
      </c>
      <c r="V556" s="293" t="str">
        <f>IF(N556=3,MEDIAN(K556:K557),"")</f>
        <v/>
      </c>
      <c r="W556" s="295">
        <f>SUM(O556:R558)</f>
        <v>5.0599999999999996</v>
      </c>
      <c r="X556" s="295">
        <f>SUM(S556:V558)</f>
        <v>5.0599999999999996</v>
      </c>
      <c r="Y556" s="303">
        <f>STDEV(F556:F558)</f>
        <v>0</v>
      </c>
      <c r="Z556" s="295">
        <f>Y556/W556</f>
        <v>0</v>
      </c>
      <c r="AA556" s="303"/>
      <c r="AB556" s="291"/>
      <c r="AC556" s="114"/>
      <c r="AD556" s="114"/>
      <c r="AE556" s="118"/>
      <c r="AF556" s="114"/>
      <c r="AG556" s="118"/>
      <c r="AH556" s="119"/>
    </row>
    <row r="557" spans="1:34" s="120" customFormat="1" ht="25.5" customHeight="1">
      <c r="A557" s="319"/>
      <c r="B557" s="517"/>
      <c r="C557" s="310"/>
      <c r="D557" s="310"/>
      <c r="E557" s="167" t="s">
        <v>894</v>
      </c>
      <c r="F557" s="204">
        <v>5.0599999999999996</v>
      </c>
      <c r="G557" s="204">
        <f>ROUNDUP(AVERAGE(F556:F558),2)</f>
        <v>5.0599999999999996</v>
      </c>
      <c r="H557" s="116">
        <f t="shared" si="39"/>
        <v>0</v>
      </c>
      <c r="I557" s="136">
        <f t="shared" si="37"/>
        <v>0</v>
      </c>
      <c r="J557" s="136">
        <f>SMALL(I556:I558,2)</f>
        <v>0</v>
      </c>
      <c r="K557" s="206">
        <f>IF(J557=I556,F556,IF(J557=I557,F557,IF(J557=I558,F558)))</f>
        <v>5.0599999999999996</v>
      </c>
      <c r="L557" s="206">
        <f t="shared" si="36"/>
        <v>5.0599999999999996</v>
      </c>
      <c r="M557" s="206">
        <f t="shared" si="38"/>
        <v>5.0599999999999996</v>
      </c>
      <c r="N557" s="312"/>
      <c r="O557" s="293"/>
      <c r="P557" s="293"/>
      <c r="Q557" s="293"/>
      <c r="R557" s="293"/>
      <c r="S557" s="293"/>
      <c r="T557" s="293"/>
      <c r="U557" s="293"/>
      <c r="V557" s="293"/>
      <c r="W557" s="296"/>
      <c r="X557" s="296"/>
      <c r="Y557" s="303"/>
      <c r="Z557" s="296"/>
      <c r="AA557" s="303"/>
      <c r="AB557" s="292"/>
      <c r="AC557" s="114"/>
      <c r="AD557" s="114"/>
      <c r="AE557" s="118"/>
      <c r="AF557" s="114"/>
      <c r="AG557" s="118"/>
      <c r="AH557" s="119"/>
    </row>
    <row r="558" spans="1:34" s="120" customFormat="1" ht="25.5" customHeight="1" thickBot="1">
      <c r="A558" s="319"/>
      <c r="B558" s="526"/>
      <c r="C558" s="527"/>
      <c r="D558" s="527"/>
      <c r="E558" s="167" t="s">
        <v>894</v>
      </c>
      <c r="F558" s="204">
        <v>5.0599999999999996</v>
      </c>
      <c r="G558" s="205">
        <f>ROUNDUP(AVERAGE(F556:F558),2)</f>
        <v>5.0599999999999996</v>
      </c>
      <c r="H558" s="128">
        <f t="shared" si="39"/>
        <v>0</v>
      </c>
      <c r="I558" s="143">
        <f t="shared" si="37"/>
        <v>0</v>
      </c>
      <c r="J558" s="143">
        <f>SMALL(I556:I558,3)</f>
        <v>0</v>
      </c>
      <c r="K558" s="207">
        <f>IF(J558=I556,F556,IF(J558=I557,F557,IF(J558=I558,F558)))</f>
        <v>5.0599999999999996</v>
      </c>
      <c r="L558" s="207">
        <f t="shared" si="36"/>
        <v>5.0599999999999996</v>
      </c>
      <c r="M558" s="207">
        <f t="shared" si="38"/>
        <v>5.0599999999999996</v>
      </c>
      <c r="N558" s="528"/>
      <c r="O558" s="525"/>
      <c r="P558" s="525"/>
      <c r="Q558" s="525"/>
      <c r="R558" s="525"/>
      <c r="S558" s="525"/>
      <c r="T558" s="525"/>
      <c r="U558" s="525"/>
      <c r="V558" s="525"/>
      <c r="W558" s="519"/>
      <c r="X558" s="519"/>
      <c r="Y558" s="518"/>
      <c r="Z558" s="519"/>
      <c r="AA558" s="518"/>
      <c r="AB558" s="292"/>
      <c r="AC558" s="114"/>
      <c r="AD558" s="114"/>
      <c r="AE558" s="118"/>
      <c r="AF558" s="114"/>
      <c r="AG558" s="118"/>
      <c r="AH558" s="119"/>
    </row>
    <row r="559" spans="1:34" s="120" customFormat="1" ht="25.5" customHeight="1">
      <c r="A559" s="314">
        <v>171</v>
      </c>
      <c r="B559" s="498" t="s">
        <v>420</v>
      </c>
      <c r="C559" s="317" t="s">
        <v>471</v>
      </c>
      <c r="D559" s="317">
        <v>30</v>
      </c>
      <c r="E559" s="168" t="s">
        <v>895</v>
      </c>
      <c r="F559" s="199">
        <v>73.900000000000006</v>
      </c>
      <c r="G559" s="203">
        <f>ROUNDUP(AVERAGE(F559:F561),2)</f>
        <v>73.900000000000006</v>
      </c>
      <c r="H559" s="134">
        <f t="shared" si="39"/>
        <v>0</v>
      </c>
      <c r="I559" s="135">
        <f t="shared" si="37"/>
        <v>0</v>
      </c>
      <c r="J559" s="135">
        <f>SMALL(I559:I561,1)</f>
        <v>0</v>
      </c>
      <c r="K559" s="201">
        <f>IF(J559=I559,F559,IF(J559=I560,F560,IF(J559=I561,F561)))</f>
        <v>73.900000000000006</v>
      </c>
      <c r="L559" s="201">
        <f t="shared" si="36"/>
        <v>73.900000000000006</v>
      </c>
      <c r="M559" s="201">
        <f t="shared" si="38"/>
        <v>73.900000000000006</v>
      </c>
      <c r="N559" s="318">
        <f>COUNTIF(L559:L561,"FORA")</f>
        <v>0</v>
      </c>
      <c r="O559" s="298">
        <f>IF(N559=0,AVERAGE(K559:K561),"")</f>
        <v>73.900000000000006</v>
      </c>
      <c r="P559" s="298" t="str">
        <f>IF(N559=1,AVERAGE(M559:M560),"")</f>
        <v/>
      </c>
      <c r="Q559" s="298" t="str">
        <f>IF(N559=2,(SUM(M559,K560))/2,"")</f>
        <v/>
      </c>
      <c r="R559" s="298" t="str">
        <f>IF(N559=3,AVERAGE(K559:K560),"")</f>
        <v/>
      </c>
      <c r="S559" s="298">
        <f>IF(N559=0,MEDIAN(M559:M561),"")</f>
        <v>73.900000000000006</v>
      </c>
      <c r="T559" s="298" t="str">
        <f>IF(N559=1,MEDIAN(M559:M560),"")</f>
        <v/>
      </c>
      <c r="U559" s="298" t="str">
        <f>IF(N559=2,MEDIAN((SUM(M559,K560))/2),"")</f>
        <v/>
      </c>
      <c r="V559" s="298" t="str">
        <f>IF(N559=3,MEDIAN(K559:K560),"")</f>
        <v/>
      </c>
      <c r="W559" s="299">
        <f>SUM(O559:R561)</f>
        <v>73.900000000000006</v>
      </c>
      <c r="X559" s="299">
        <f>SUM(S559:V561)</f>
        <v>73.900000000000006</v>
      </c>
      <c r="Y559" s="301">
        <f>STDEV(F559:F561)</f>
        <v>0</v>
      </c>
      <c r="Z559" s="299">
        <f>Y559/W559</f>
        <v>0</v>
      </c>
      <c r="AA559" s="301"/>
      <c r="AB559" s="291"/>
      <c r="AC559" s="114"/>
      <c r="AD559" s="114"/>
      <c r="AE559" s="118"/>
      <c r="AF559" s="114"/>
      <c r="AG559" s="118"/>
      <c r="AH559" s="119"/>
    </row>
    <row r="560" spans="1:34" s="120" customFormat="1" ht="25.5" customHeight="1">
      <c r="A560" s="314"/>
      <c r="B560" s="520"/>
      <c r="C560" s="317"/>
      <c r="D560" s="317"/>
      <c r="E560" s="168" t="s">
        <v>895</v>
      </c>
      <c r="F560" s="199">
        <v>73.900000000000006</v>
      </c>
      <c r="G560" s="199">
        <f>ROUNDUP(AVERAGE(F559:F561),2)</f>
        <v>73.900000000000006</v>
      </c>
      <c r="H560" s="134">
        <f t="shared" si="39"/>
        <v>0</v>
      </c>
      <c r="I560" s="135">
        <f t="shared" si="37"/>
        <v>0</v>
      </c>
      <c r="J560" s="135">
        <f>SMALL(I559:I561,2)</f>
        <v>0</v>
      </c>
      <c r="K560" s="201">
        <f>IF(J560=I559,F559,IF(J560=I560,F560,IF(J560=I561,F561)))</f>
        <v>73.900000000000006</v>
      </c>
      <c r="L560" s="201">
        <f t="shared" si="36"/>
        <v>73.900000000000006</v>
      </c>
      <c r="M560" s="201">
        <f t="shared" si="38"/>
        <v>73.900000000000006</v>
      </c>
      <c r="N560" s="318"/>
      <c r="O560" s="298"/>
      <c r="P560" s="298"/>
      <c r="Q560" s="298"/>
      <c r="R560" s="298"/>
      <c r="S560" s="298"/>
      <c r="T560" s="298"/>
      <c r="U560" s="298"/>
      <c r="V560" s="298"/>
      <c r="W560" s="300"/>
      <c r="X560" s="300"/>
      <c r="Y560" s="301"/>
      <c r="Z560" s="300"/>
      <c r="AA560" s="301"/>
      <c r="AB560" s="292"/>
      <c r="AC560" s="114"/>
      <c r="AD560" s="114"/>
      <c r="AE560" s="118"/>
      <c r="AF560" s="114"/>
      <c r="AG560" s="118"/>
      <c r="AH560" s="119"/>
    </row>
    <row r="561" spans="1:34" s="120" customFormat="1" ht="25.5" customHeight="1" thickBot="1">
      <c r="A561" s="314"/>
      <c r="B561" s="521"/>
      <c r="C561" s="522"/>
      <c r="D561" s="522"/>
      <c r="E561" s="168" t="s">
        <v>895</v>
      </c>
      <c r="F561" s="199">
        <v>73.900000000000006</v>
      </c>
      <c r="G561" s="200">
        <f>ROUNDUP(AVERAGE(F559:F561),2)</f>
        <v>73.900000000000006</v>
      </c>
      <c r="H561" s="163">
        <f t="shared" si="39"/>
        <v>0</v>
      </c>
      <c r="I561" s="164">
        <f t="shared" si="37"/>
        <v>0</v>
      </c>
      <c r="J561" s="164">
        <f>SMALL(I559:I561,3)</f>
        <v>0</v>
      </c>
      <c r="K561" s="202">
        <f>IF(J561=I559,F559,IF(J561=I560,F560,IF(J561=I561,F561)))</f>
        <v>73.900000000000006</v>
      </c>
      <c r="L561" s="202">
        <f t="shared" ref="L561:L624" si="40">IF(J561&gt;0.3,"FORA",K561)</f>
        <v>73.900000000000006</v>
      </c>
      <c r="M561" s="202">
        <f t="shared" si="38"/>
        <v>73.900000000000006</v>
      </c>
      <c r="N561" s="523"/>
      <c r="O561" s="524"/>
      <c r="P561" s="524"/>
      <c r="Q561" s="524"/>
      <c r="R561" s="524"/>
      <c r="S561" s="524"/>
      <c r="T561" s="524"/>
      <c r="U561" s="524"/>
      <c r="V561" s="524"/>
      <c r="W561" s="529"/>
      <c r="X561" s="529"/>
      <c r="Y561" s="530"/>
      <c r="Z561" s="529"/>
      <c r="AA561" s="530"/>
      <c r="AB561" s="292"/>
      <c r="AC561" s="114"/>
      <c r="AD561" s="114"/>
      <c r="AE561" s="118"/>
      <c r="AF561" s="114"/>
      <c r="AG561" s="118"/>
      <c r="AH561" s="119"/>
    </row>
    <row r="562" spans="1:34" s="120" customFormat="1" ht="25.5" customHeight="1">
      <c r="A562" s="319">
        <v>172</v>
      </c>
      <c r="B562" s="516" t="s">
        <v>421</v>
      </c>
      <c r="C562" s="310" t="s">
        <v>2</v>
      </c>
      <c r="D562" s="310">
        <v>3</v>
      </c>
      <c r="E562" s="167" t="s">
        <v>896</v>
      </c>
      <c r="F562" s="204">
        <v>10.75</v>
      </c>
      <c r="G562" s="208">
        <f>ROUNDUP(AVERAGE(F562:F564),2)</f>
        <v>10.75</v>
      </c>
      <c r="H562" s="116">
        <f t="shared" si="39"/>
        <v>0</v>
      </c>
      <c r="I562" s="136">
        <f t="shared" ref="I562:I625" si="41">ABS(H562)</f>
        <v>0</v>
      </c>
      <c r="J562" s="136">
        <f>SMALL(I562:I564,1)</f>
        <v>0</v>
      </c>
      <c r="K562" s="206">
        <f>IF(J562=I562,F562,IF(J562=I563,F563,IF(J562=I564,F564)))</f>
        <v>10.75</v>
      </c>
      <c r="L562" s="206">
        <f t="shared" si="40"/>
        <v>10.75</v>
      </c>
      <c r="M562" s="206">
        <f t="shared" ref="M562:M625" si="42">IF(L562="FORA","",L562)</f>
        <v>10.75</v>
      </c>
      <c r="N562" s="312">
        <f>COUNTIF(L562:L564,"FORA")</f>
        <v>0</v>
      </c>
      <c r="O562" s="293">
        <f>IF(N562=0,AVERAGE(K562:K564),"")</f>
        <v>10.75</v>
      </c>
      <c r="P562" s="293" t="str">
        <f>IF(N562=1,AVERAGE(M562:M563),"")</f>
        <v/>
      </c>
      <c r="Q562" s="293" t="str">
        <f>IF(N562=2,(SUM(M562,K563))/2,"")</f>
        <v/>
      </c>
      <c r="R562" s="293" t="str">
        <f>IF(N562=3,AVERAGE(K562:K563),"")</f>
        <v/>
      </c>
      <c r="S562" s="293">
        <f>IF(N562=0,MEDIAN(M562:M564),"")</f>
        <v>10.75</v>
      </c>
      <c r="T562" s="293" t="str">
        <f>IF(N562=1,MEDIAN(M562:M563),"")</f>
        <v/>
      </c>
      <c r="U562" s="293" t="str">
        <f>IF(N562=2,MEDIAN((SUM(M562,K563))/2),"")</f>
        <v/>
      </c>
      <c r="V562" s="293" t="str">
        <f>IF(N562=3,MEDIAN(K562:K563),"")</f>
        <v/>
      </c>
      <c r="W562" s="295">
        <f>SUM(O562:R564)</f>
        <v>10.75</v>
      </c>
      <c r="X562" s="295">
        <f>SUM(S562:V564)</f>
        <v>10.75</v>
      </c>
      <c r="Y562" s="303">
        <f>STDEV(F562:F564)</f>
        <v>0</v>
      </c>
      <c r="Z562" s="295">
        <f>Y562/W562</f>
        <v>0</v>
      </c>
      <c r="AA562" s="303"/>
      <c r="AB562" s="291"/>
      <c r="AC562" s="114"/>
      <c r="AD562" s="114"/>
      <c r="AE562" s="118"/>
      <c r="AF562" s="114"/>
      <c r="AG562" s="118"/>
      <c r="AH562" s="119"/>
    </row>
    <row r="563" spans="1:34" s="120" customFormat="1" ht="25.5" customHeight="1">
      <c r="A563" s="319"/>
      <c r="B563" s="517"/>
      <c r="C563" s="310"/>
      <c r="D563" s="310"/>
      <c r="E563" s="167" t="s">
        <v>896</v>
      </c>
      <c r="F563" s="204">
        <v>10.75</v>
      </c>
      <c r="G563" s="204">
        <f>ROUNDUP(AVERAGE(F562:F564),2)</f>
        <v>10.75</v>
      </c>
      <c r="H563" s="116">
        <f t="shared" si="39"/>
        <v>0</v>
      </c>
      <c r="I563" s="136">
        <f t="shared" si="41"/>
        <v>0</v>
      </c>
      <c r="J563" s="136">
        <f>SMALL(I562:I564,2)</f>
        <v>0</v>
      </c>
      <c r="K563" s="206">
        <f>IF(J563=I562,F562,IF(J563=I563,F563,IF(J563=I564,F564)))</f>
        <v>10.75</v>
      </c>
      <c r="L563" s="206">
        <f t="shared" si="40"/>
        <v>10.75</v>
      </c>
      <c r="M563" s="206">
        <f t="shared" si="42"/>
        <v>10.75</v>
      </c>
      <c r="N563" s="312"/>
      <c r="O563" s="293"/>
      <c r="P563" s="293"/>
      <c r="Q563" s="293"/>
      <c r="R563" s="293"/>
      <c r="S563" s="293"/>
      <c r="T563" s="293"/>
      <c r="U563" s="293"/>
      <c r="V563" s="293"/>
      <c r="W563" s="296"/>
      <c r="X563" s="296"/>
      <c r="Y563" s="303"/>
      <c r="Z563" s="296"/>
      <c r="AA563" s="303"/>
      <c r="AB563" s="292"/>
      <c r="AC563" s="114"/>
      <c r="AD563" s="114"/>
      <c r="AE563" s="118"/>
      <c r="AF563" s="114"/>
      <c r="AG563" s="118"/>
      <c r="AH563" s="119"/>
    </row>
    <row r="564" spans="1:34" s="120" customFormat="1" ht="25.5" customHeight="1" thickBot="1">
      <c r="A564" s="319"/>
      <c r="B564" s="526"/>
      <c r="C564" s="527"/>
      <c r="D564" s="527"/>
      <c r="E564" s="167" t="s">
        <v>896</v>
      </c>
      <c r="F564" s="204">
        <v>10.75</v>
      </c>
      <c r="G564" s="205">
        <f>ROUNDUP(AVERAGE(F562:F564),2)</f>
        <v>10.75</v>
      </c>
      <c r="H564" s="128">
        <f t="shared" ref="H564:H627" si="43">F564/G564-1</f>
        <v>0</v>
      </c>
      <c r="I564" s="143">
        <f t="shared" si="41"/>
        <v>0</v>
      </c>
      <c r="J564" s="143">
        <f>SMALL(I562:I564,3)</f>
        <v>0</v>
      </c>
      <c r="K564" s="207">
        <f>IF(J564=I562,F562,IF(J564=I563,F563,IF(J564=I564,F564)))</f>
        <v>10.75</v>
      </c>
      <c r="L564" s="207">
        <f t="shared" si="40"/>
        <v>10.75</v>
      </c>
      <c r="M564" s="207">
        <f t="shared" si="42"/>
        <v>10.75</v>
      </c>
      <c r="N564" s="528"/>
      <c r="O564" s="525"/>
      <c r="P564" s="525"/>
      <c r="Q564" s="525"/>
      <c r="R564" s="525"/>
      <c r="S564" s="525"/>
      <c r="T564" s="525"/>
      <c r="U564" s="525"/>
      <c r="V564" s="525"/>
      <c r="W564" s="519"/>
      <c r="X564" s="519"/>
      <c r="Y564" s="518"/>
      <c r="Z564" s="519"/>
      <c r="AA564" s="518"/>
      <c r="AB564" s="292"/>
      <c r="AC564" s="114"/>
      <c r="AD564" s="114"/>
      <c r="AE564" s="118"/>
      <c r="AF564" s="114"/>
      <c r="AG564" s="118"/>
      <c r="AH564" s="119"/>
    </row>
    <row r="565" spans="1:34" s="120" customFormat="1" ht="25.5" customHeight="1">
      <c r="A565" s="314">
        <v>173</v>
      </c>
      <c r="B565" s="498" t="s">
        <v>422</v>
      </c>
      <c r="C565" s="317" t="s">
        <v>2</v>
      </c>
      <c r="D565" s="317">
        <v>3</v>
      </c>
      <c r="E565" s="168" t="s">
        <v>897</v>
      </c>
      <c r="F565" s="199">
        <v>10.16</v>
      </c>
      <c r="G565" s="203">
        <f>ROUNDUP(AVERAGE(F565:F567),2)</f>
        <v>10.16</v>
      </c>
      <c r="H565" s="134">
        <f t="shared" si="43"/>
        <v>0</v>
      </c>
      <c r="I565" s="135">
        <f t="shared" si="41"/>
        <v>0</v>
      </c>
      <c r="J565" s="135">
        <f>SMALL(I565:I567,1)</f>
        <v>0</v>
      </c>
      <c r="K565" s="201">
        <f>IF(J565=I565,F565,IF(J565=I566,F566,IF(J565=I567,F567)))</f>
        <v>10.16</v>
      </c>
      <c r="L565" s="201">
        <f t="shared" si="40"/>
        <v>10.16</v>
      </c>
      <c r="M565" s="201">
        <f t="shared" si="42"/>
        <v>10.16</v>
      </c>
      <c r="N565" s="318">
        <f>COUNTIF(L565:L567,"FORA")</f>
        <v>0</v>
      </c>
      <c r="O565" s="298">
        <f>IF(N565=0,AVERAGE(K565:K567),"")</f>
        <v>10.16</v>
      </c>
      <c r="P565" s="298" t="str">
        <f>IF(N565=1,AVERAGE(M565:M566),"")</f>
        <v/>
      </c>
      <c r="Q565" s="298" t="str">
        <f>IF(N565=2,(SUM(M565,K566))/2,"")</f>
        <v/>
      </c>
      <c r="R565" s="298" t="str">
        <f>IF(N565=3,AVERAGE(K565:K566),"")</f>
        <v/>
      </c>
      <c r="S565" s="298">
        <f>IF(N565=0,MEDIAN(M565:M567),"")</f>
        <v>10.16</v>
      </c>
      <c r="T565" s="298" t="str">
        <f>IF(N565=1,MEDIAN(M565:M566),"")</f>
        <v/>
      </c>
      <c r="U565" s="298" t="str">
        <f>IF(N565=2,MEDIAN((SUM(M565,K566))/2),"")</f>
        <v/>
      </c>
      <c r="V565" s="298" t="str">
        <f>IF(N565=3,MEDIAN(K565:K566),"")</f>
        <v/>
      </c>
      <c r="W565" s="299">
        <f>SUM(O565:R567)</f>
        <v>10.16</v>
      </c>
      <c r="X565" s="299">
        <f>SUM(S565:V567)</f>
        <v>10.16</v>
      </c>
      <c r="Y565" s="301">
        <f>STDEV(F565:F567)</f>
        <v>0</v>
      </c>
      <c r="Z565" s="299">
        <f>Y565/W565</f>
        <v>0</v>
      </c>
      <c r="AA565" s="301"/>
      <c r="AB565" s="291"/>
      <c r="AC565" s="114"/>
      <c r="AD565" s="114"/>
      <c r="AE565" s="118"/>
      <c r="AF565" s="114"/>
      <c r="AG565" s="118"/>
      <c r="AH565" s="119"/>
    </row>
    <row r="566" spans="1:34" s="120" customFormat="1" ht="25.5" customHeight="1">
      <c r="A566" s="314"/>
      <c r="B566" s="520"/>
      <c r="C566" s="317"/>
      <c r="D566" s="317"/>
      <c r="E566" s="168" t="s">
        <v>897</v>
      </c>
      <c r="F566" s="199">
        <v>10.16</v>
      </c>
      <c r="G566" s="199">
        <f>ROUNDUP(AVERAGE(F565:F567),2)</f>
        <v>10.16</v>
      </c>
      <c r="H566" s="134">
        <f t="shared" si="43"/>
        <v>0</v>
      </c>
      <c r="I566" s="135">
        <f t="shared" si="41"/>
        <v>0</v>
      </c>
      <c r="J566" s="135">
        <f>SMALL(I565:I567,2)</f>
        <v>0</v>
      </c>
      <c r="K566" s="201">
        <f>IF(J566=I565,F565,IF(J566=I566,F566,IF(J566=I567,F567)))</f>
        <v>10.16</v>
      </c>
      <c r="L566" s="201">
        <f t="shared" si="40"/>
        <v>10.16</v>
      </c>
      <c r="M566" s="201">
        <f t="shared" si="42"/>
        <v>10.16</v>
      </c>
      <c r="N566" s="318"/>
      <c r="O566" s="298"/>
      <c r="P566" s="298"/>
      <c r="Q566" s="298"/>
      <c r="R566" s="298"/>
      <c r="S566" s="298"/>
      <c r="T566" s="298"/>
      <c r="U566" s="298"/>
      <c r="V566" s="298"/>
      <c r="W566" s="300"/>
      <c r="X566" s="300"/>
      <c r="Y566" s="301"/>
      <c r="Z566" s="300"/>
      <c r="AA566" s="301"/>
      <c r="AB566" s="292"/>
      <c r="AC566" s="114"/>
      <c r="AD566" s="114"/>
      <c r="AE566" s="118"/>
      <c r="AF566" s="114"/>
      <c r="AG566" s="118"/>
      <c r="AH566" s="119"/>
    </row>
    <row r="567" spans="1:34" s="120" customFormat="1" ht="25.5" customHeight="1" thickBot="1">
      <c r="A567" s="314"/>
      <c r="B567" s="521"/>
      <c r="C567" s="522"/>
      <c r="D567" s="522"/>
      <c r="E567" s="168" t="s">
        <v>897</v>
      </c>
      <c r="F567" s="199">
        <v>10.16</v>
      </c>
      <c r="G567" s="200">
        <f>ROUNDUP(AVERAGE(F565:F567),2)</f>
        <v>10.16</v>
      </c>
      <c r="H567" s="163">
        <f t="shared" si="43"/>
        <v>0</v>
      </c>
      <c r="I567" s="164">
        <f t="shared" si="41"/>
        <v>0</v>
      </c>
      <c r="J567" s="164">
        <f>SMALL(I565:I567,3)</f>
        <v>0</v>
      </c>
      <c r="K567" s="202">
        <f>IF(J567=I565,F565,IF(J567=I566,F566,IF(J567=I567,F567)))</f>
        <v>10.16</v>
      </c>
      <c r="L567" s="202">
        <f t="shared" si="40"/>
        <v>10.16</v>
      </c>
      <c r="M567" s="202">
        <f t="shared" si="42"/>
        <v>10.16</v>
      </c>
      <c r="N567" s="523"/>
      <c r="O567" s="524"/>
      <c r="P567" s="524"/>
      <c r="Q567" s="524"/>
      <c r="R567" s="524"/>
      <c r="S567" s="524"/>
      <c r="T567" s="524"/>
      <c r="U567" s="524"/>
      <c r="V567" s="524"/>
      <c r="W567" s="529"/>
      <c r="X567" s="529"/>
      <c r="Y567" s="530"/>
      <c r="Z567" s="529"/>
      <c r="AA567" s="530"/>
      <c r="AB567" s="292"/>
      <c r="AC567" s="114"/>
      <c r="AD567" s="114"/>
      <c r="AE567" s="118"/>
      <c r="AF567" s="114"/>
      <c r="AG567" s="118"/>
      <c r="AH567" s="119"/>
    </row>
    <row r="568" spans="1:34" s="120" customFormat="1" ht="25.5" customHeight="1">
      <c r="A568" s="319">
        <v>174</v>
      </c>
      <c r="B568" s="516" t="s">
        <v>423</v>
      </c>
      <c r="C568" s="310" t="s">
        <v>2</v>
      </c>
      <c r="D568" s="310">
        <v>3</v>
      </c>
      <c r="E568" s="167" t="s">
        <v>898</v>
      </c>
      <c r="F568" s="204">
        <v>10.78</v>
      </c>
      <c r="G568" s="208">
        <f>ROUNDUP(AVERAGE(F568:F570),2)</f>
        <v>10.78</v>
      </c>
      <c r="H568" s="116">
        <f t="shared" si="43"/>
        <v>0</v>
      </c>
      <c r="I568" s="136">
        <f t="shared" si="41"/>
        <v>0</v>
      </c>
      <c r="J568" s="136">
        <f>SMALL(I568:I570,1)</f>
        <v>0</v>
      </c>
      <c r="K568" s="206">
        <f>IF(J568=I568,F568,IF(J568=I569,F569,IF(J568=I570,F570)))</f>
        <v>10.78</v>
      </c>
      <c r="L568" s="206">
        <f t="shared" si="40"/>
        <v>10.78</v>
      </c>
      <c r="M568" s="206">
        <f t="shared" si="42"/>
        <v>10.78</v>
      </c>
      <c r="N568" s="312">
        <f>COUNTIF(L568:L570,"FORA")</f>
        <v>0</v>
      </c>
      <c r="O568" s="293">
        <f>IF(N568=0,AVERAGE(K568:K570),"")</f>
        <v>10.78</v>
      </c>
      <c r="P568" s="293" t="str">
        <f>IF(N568=1,AVERAGE(M568:M569),"")</f>
        <v/>
      </c>
      <c r="Q568" s="293" t="str">
        <f>IF(N568=2,(SUM(M568,K569))/2,"")</f>
        <v/>
      </c>
      <c r="R568" s="293" t="str">
        <f>IF(N568=3,AVERAGE(K568:K569),"")</f>
        <v/>
      </c>
      <c r="S568" s="293">
        <f>IF(N568=0,MEDIAN(M568:M570),"")</f>
        <v>10.78</v>
      </c>
      <c r="T568" s="293" t="str">
        <f>IF(N568=1,MEDIAN(M568:M569),"")</f>
        <v/>
      </c>
      <c r="U568" s="293" t="str">
        <f>IF(N568=2,MEDIAN((SUM(M568,K569))/2),"")</f>
        <v/>
      </c>
      <c r="V568" s="293" t="str">
        <f>IF(N568=3,MEDIAN(K568:K569),"")</f>
        <v/>
      </c>
      <c r="W568" s="295">
        <f>SUM(O568:R570)</f>
        <v>10.78</v>
      </c>
      <c r="X568" s="295">
        <f>SUM(S568:V570)</f>
        <v>10.78</v>
      </c>
      <c r="Y568" s="303">
        <f>STDEV(F568:F570)</f>
        <v>0</v>
      </c>
      <c r="Z568" s="295">
        <f>Y568/W568</f>
        <v>0</v>
      </c>
      <c r="AA568" s="303"/>
      <c r="AB568" s="291"/>
      <c r="AC568" s="114"/>
      <c r="AD568" s="114"/>
      <c r="AE568" s="118"/>
      <c r="AF568" s="114"/>
      <c r="AG568" s="118"/>
      <c r="AH568" s="119"/>
    </row>
    <row r="569" spans="1:34" s="120" customFormat="1" ht="25.5" customHeight="1">
      <c r="A569" s="319"/>
      <c r="B569" s="517"/>
      <c r="C569" s="310"/>
      <c r="D569" s="310"/>
      <c r="E569" s="167" t="s">
        <v>898</v>
      </c>
      <c r="F569" s="204">
        <v>10.78</v>
      </c>
      <c r="G569" s="204">
        <f>ROUNDUP(AVERAGE(F568:F570),2)</f>
        <v>10.78</v>
      </c>
      <c r="H569" s="116">
        <f t="shared" si="43"/>
        <v>0</v>
      </c>
      <c r="I569" s="136">
        <f t="shared" si="41"/>
        <v>0</v>
      </c>
      <c r="J569" s="136">
        <f>SMALL(I568:I570,2)</f>
        <v>0</v>
      </c>
      <c r="K569" s="206">
        <f>IF(J569=I568,F568,IF(J569=I569,F569,IF(J569=I570,F570)))</f>
        <v>10.78</v>
      </c>
      <c r="L569" s="206">
        <f t="shared" si="40"/>
        <v>10.78</v>
      </c>
      <c r="M569" s="206">
        <f t="shared" si="42"/>
        <v>10.78</v>
      </c>
      <c r="N569" s="312"/>
      <c r="O569" s="293"/>
      <c r="P569" s="293"/>
      <c r="Q569" s="293"/>
      <c r="R569" s="293"/>
      <c r="S569" s="293"/>
      <c r="T569" s="293"/>
      <c r="U569" s="293"/>
      <c r="V569" s="293"/>
      <c r="W569" s="296"/>
      <c r="X569" s="296"/>
      <c r="Y569" s="303"/>
      <c r="Z569" s="296"/>
      <c r="AA569" s="303"/>
      <c r="AB569" s="292"/>
      <c r="AC569" s="114"/>
      <c r="AD569" s="114"/>
      <c r="AE569" s="118"/>
      <c r="AF569" s="114"/>
      <c r="AG569" s="118"/>
      <c r="AH569" s="119"/>
    </row>
    <row r="570" spans="1:34" s="120" customFormat="1" ht="25.5" customHeight="1" thickBot="1">
      <c r="A570" s="319"/>
      <c r="B570" s="526"/>
      <c r="C570" s="527"/>
      <c r="D570" s="527"/>
      <c r="E570" s="167" t="s">
        <v>898</v>
      </c>
      <c r="F570" s="204">
        <v>10.78</v>
      </c>
      <c r="G570" s="205">
        <f>ROUNDUP(AVERAGE(F568:F570),2)</f>
        <v>10.78</v>
      </c>
      <c r="H570" s="128">
        <f t="shared" si="43"/>
        <v>0</v>
      </c>
      <c r="I570" s="143">
        <f t="shared" si="41"/>
        <v>0</v>
      </c>
      <c r="J570" s="143">
        <f>SMALL(I568:I570,3)</f>
        <v>0</v>
      </c>
      <c r="K570" s="207">
        <f>IF(J570=I568,F568,IF(J570=I569,F569,IF(J570=I570,F570)))</f>
        <v>10.78</v>
      </c>
      <c r="L570" s="207">
        <f t="shared" si="40"/>
        <v>10.78</v>
      </c>
      <c r="M570" s="207">
        <f t="shared" si="42"/>
        <v>10.78</v>
      </c>
      <c r="N570" s="528"/>
      <c r="O570" s="525"/>
      <c r="P570" s="525"/>
      <c r="Q570" s="525"/>
      <c r="R570" s="525"/>
      <c r="S570" s="525"/>
      <c r="T570" s="525"/>
      <c r="U570" s="525"/>
      <c r="V570" s="525"/>
      <c r="W570" s="519"/>
      <c r="X570" s="519"/>
      <c r="Y570" s="518"/>
      <c r="Z570" s="519"/>
      <c r="AA570" s="518"/>
      <c r="AB570" s="292"/>
      <c r="AC570" s="114"/>
      <c r="AD570" s="114"/>
      <c r="AE570" s="118"/>
      <c r="AF570" s="114"/>
      <c r="AG570" s="118"/>
      <c r="AH570" s="119"/>
    </row>
    <row r="571" spans="1:34" s="120" customFormat="1" ht="25.5" customHeight="1">
      <c r="A571" s="314">
        <v>175</v>
      </c>
      <c r="B571" s="498" t="s">
        <v>424</v>
      </c>
      <c r="C571" s="317" t="s">
        <v>477</v>
      </c>
      <c r="D571" s="317">
        <v>6</v>
      </c>
      <c r="E571" s="168" t="s">
        <v>899</v>
      </c>
      <c r="F571" s="199">
        <v>12.78</v>
      </c>
      <c r="G571" s="203">
        <f>ROUNDUP(AVERAGE(F571:F573),2)</f>
        <v>12.78</v>
      </c>
      <c r="H571" s="134">
        <f t="shared" si="43"/>
        <v>0</v>
      </c>
      <c r="I571" s="135">
        <f t="shared" si="41"/>
        <v>0</v>
      </c>
      <c r="J571" s="135">
        <f>SMALL(I571:I573,1)</f>
        <v>0</v>
      </c>
      <c r="K571" s="201">
        <f>IF(J571=I571,F571,IF(J571=I572,F572,IF(J571=I573,F573)))</f>
        <v>12.78</v>
      </c>
      <c r="L571" s="201">
        <f t="shared" si="40"/>
        <v>12.78</v>
      </c>
      <c r="M571" s="201">
        <f t="shared" si="42"/>
        <v>12.78</v>
      </c>
      <c r="N571" s="318">
        <f>COUNTIF(L571:L573,"FORA")</f>
        <v>0</v>
      </c>
      <c r="O571" s="298">
        <f>IF(N571=0,AVERAGE(K571:K573),"")</f>
        <v>12.78</v>
      </c>
      <c r="P571" s="298" t="str">
        <f>IF(N571=1,AVERAGE(M571:M572),"")</f>
        <v/>
      </c>
      <c r="Q571" s="298" t="str">
        <f>IF(N571=2,(SUM(M571,K572))/2,"")</f>
        <v/>
      </c>
      <c r="R571" s="298" t="str">
        <f>IF(N571=3,AVERAGE(K571:K572),"")</f>
        <v/>
      </c>
      <c r="S571" s="298">
        <f>IF(N571=0,MEDIAN(M571:M573),"")</f>
        <v>12.78</v>
      </c>
      <c r="T571" s="298" t="str">
        <f>IF(N571=1,MEDIAN(M571:M572),"")</f>
        <v/>
      </c>
      <c r="U571" s="298" t="str">
        <f>IF(N571=2,MEDIAN((SUM(M571,K572))/2),"")</f>
        <v/>
      </c>
      <c r="V571" s="298" t="str">
        <f>IF(N571=3,MEDIAN(K571:K572),"")</f>
        <v/>
      </c>
      <c r="W571" s="299">
        <f>SUM(O571:R573)</f>
        <v>12.78</v>
      </c>
      <c r="X571" s="299">
        <f>SUM(S571:V573)</f>
        <v>12.78</v>
      </c>
      <c r="Y571" s="301">
        <f>STDEV(F571:F573)</f>
        <v>0</v>
      </c>
      <c r="Z571" s="299">
        <f>Y571/W571</f>
        <v>0</v>
      </c>
      <c r="AA571" s="301"/>
      <c r="AB571" s="291"/>
      <c r="AC571" s="114"/>
      <c r="AD571" s="114"/>
      <c r="AE571" s="118"/>
      <c r="AF571" s="114"/>
      <c r="AG571" s="118"/>
      <c r="AH571" s="119"/>
    </row>
    <row r="572" spans="1:34" s="120" customFormat="1" ht="25.5" customHeight="1">
      <c r="A572" s="314"/>
      <c r="B572" s="520"/>
      <c r="C572" s="317"/>
      <c r="D572" s="317"/>
      <c r="E572" s="168" t="s">
        <v>899</v>
      </c>
      <c r="F572" s="199">
        <v>12.78</v>
      </c>
      <c r="G572" s="199">
        <f>ROUNDUP(AVERAGE(F571:F573),2)</f>
        <v>12.78</v>
      </c>
      <c r="H572" s="134">
        <f t="shared" si="43"/>
        <v>0</v>
      </c>
      <c r="I572" s="135">
        <f t="shared" si="41"/>
        <v>0</v>
      </c>
      <c r="J572" s="135">
        <f>SMALL(I571:I573,2)</f>
        <v>0</v>
      </c>
      <c r="K572" s="201">
        <f>IF(J572=I571,F571,IF(J572=I572,F572,IF(J572=I573,F573)))</f>
        <v>12.78</v>
      </c>
      <c r="L572" s="201">
        <f t="shared" si="40"/>
        <v>12.78</v>
      </c>
      <c r="M572" s="201">
        <f t="shared" si="42"/>
        <v>12.78</v>
      </c>
      <c r="N572" s="318"/>
      <c r="O572" s="298"/>
      <c r="P572" s="298"/>
      <c r="Q572" s="298"/>
      <c r="R572" s="298"/>
      <c r="S572" s="298"/>
      <c r="T572" s="298"/>
      <c r="U572" s="298"/>
      <c r="V572" s="298"/>
      <c r="W572" s="300"/>
      <c r="X572" s="300"/>
      <c r="Y572" s="301"/>
      <c r="Z572" s="300"/>
      <c r="AA572" s="301"/>
      <c r="AB572" s="292"/>
      <c r="AC572" s="114"/>
      <c r="AD572" s="114"/>
      <c r="AE572" s="118"/>
      <c r="AF572" s="114"/>
      <c r="AG572" s="118"/>
      <c r="AH572" s="119"/>
    </row>
    <row r="573" spans="1:34" s="120" customFormat="1" ht="25.5" customHeight="1" thickBot="1">
      <c r="A573" s="314"/>
      <c r="B573" s="521"/>
      <c r="C573" s="522"/>
      <c r="D573" s="522"/>
      <c r="E573" s="168" t="s">
        <v>899</v>
      </c>
      <c r="F573" s="199">
        <v>12.78</v>
      </c>
      <c r="G573" s="200">
        <f>ROUNDUP(AVERAGE(F571:F573),2)</f>
        <v>12.78</v>
      </c>
      <c r="H573" s="163">
        <f t="shared" si="43"/>
        <v>0</v>
      </c>
      <c r="I573" s="164">
        <f t="shared" si="41"/>
        <v>0</v>
      </c>
      <c r="J573" s="164">
        <f>SMALL(I571:I573,3)</f>
        <v>0</v>
      </c>
      <c r="K573" s="202">
        <f>IF(J573=I571,F571,IF(J573=I572,F572,IF(J573=I573,F573)))</f>
        <v>12.78</v>
      </c>
      <c r="L573" s="202">
        <f t="shared" si="40"/>
        <v>12.78</v>
      </c>
      <c r="M573" s="202">
        <f t="shared" si="42"/>
        <v>12.78</v>
      </c>
      <c r="N573" s="523"/>
      <c r="O573" s="524"/>
      <c r="P573" s="524"/>
      <c r="Q573" s="524"/>
      <c r="R573" s="524"/>
      <c r="S573" s="524"/>
      <c r="T573" s="524"/>
      <c r="U573" s="524"/>
      <c r="V573" s="524"/>
      <c r="W573" s="529"/>
      <c r="X573" s="529"/>
      <c r="Y573" s="530"/>
      <c r="Z573" s="529"/>
      <c r="AA573" s="530"/>
      <c r="AB573" s="292"/>
      <c r="AC573" s="114"/>
      <c r="AD573" s="114"/>
      <c r="AE573" s="118"/>
      <c r="AF573" s="114"/>
      <c r="AG573" s="118"/>
      <c r="AH573" s="119"/>
    </row>
    <row r="574" spans="1:34" s="120" customFormat="1" ht="25.5" customHeight="1">
      <c r="A574" s="319">
        <v>176</v>
      </c>
      <c r="B574" s="516" t="s">
        <v>425</v>
      </c>
      <c r="C574" s="310" t="s">
        <v>2</v>
      </c>
      <c r="D574" s="310">
        <v>3</v>
      </c>
      <c r="E574" s="167" t="s">
        <v>900</v>
      </c>
      <c r="F574" s="204">
        <v>3.29</v>
      </c>
      <c r="G574" s="208">
        <f>ROUNDUP(AVERAGE(F574:F576),2)</f>
        <v>3.29</v>
      </c>
      <c r="H574" s="116">
        <f t="shared" si="43"/>
        <v>0</v>
      </c>
      <c r="I574" s="136">
        <f t="shared" si="41"/>
        <v>0</v>
      </c>
      <c r="J574" s="136">
        <f>SMALL(I574:I576,1)</f>
        <v>0</v>
      </c>
      <c r="K574" s="206">
        <f>IF(J574=I574,F574,IF(J574=I575,F575,IF(J574=I576,F576)))</f>
        <v>3.29</v>
      </c>
      <c r="L574" s="206">
        <f t="shared" si="40"/>
        <v>3.29</v>
      </c>
      <c r="M574" s="206">
        <f t="shared" si="42"/>
        <v>3.29</v>
      </c>
      <c r="N574" s="312">
        <f>COUNTIF(L574:L576,"FORA")</f>
        <v>0</v>
      </c>
      <c r="O574" s="293">
        <f>IF(N574=0,AVERAGE(K574:K576),"")</f>
        <v>3.2900000000000005</v>
      </c>
      <c r="P574" s="293" t="str">
        <f>IF(N574=1,AVERAGE(M574:M575),"")</f>
        <v/>
      </c>
      <c r="Q574" s="293" t="str">
        <f>IF(N574=2,(SUM(M574,K575))/2,"")</f>
        <v/>
      </c>
      <c r="R574" s="293" t="str">
        <f>IF(N574=3,AVERAGE(K574:K575),"")</f>
        <v/>
      </c>
      <c r="S574" s="293">
        <f>IF(N574=0,MEDIAN(M574:M576),"")</f>
        <v>3.29</v>
      </c>
      <c r="T574" s="293" t="str">
        <f>IF(N574=1,MEDIAN(M574:M575),"")</f>
        <v/>
      </c>
      <c r="U574" s="293" t="str">
        <f>IF(N574=2,MEDIAN((SUM(M574,K575))/2),"")</f>
        <v/>
      </c>
      <c r="V574" s="293" t="str">
        <f>IF(N574=3,MEDIAN(K574:K575),"")</f>
        <v/>
      </c>
      <c r="W574" s="295">
        <f>SUM(O574:R576)</f>
        <v>3.2900000000000005</v>
      </c>
      <c r="X574" s="295">
        <f>SUM(S574:V576)</f>
        <v>3.29</v>
      </c>
      <c r="Y574" s="303">
        <f>STDEV(F574:F576)</f>
        <v>5.4389598220420729E-16</v>
      </c>
      <c r="Z574" s="295">
        <f>Y574/W574</f>
        <v>1.6531792772164353E-16</v>
      </c>
      <c r="AA574" s="303"/>
      <c r="AB574" s="291"/>
      <c r="AC574" s="114"/>
      <c r="AD574" s="114"/>
      <c r="AE574" s="118"/>
      <c r="AF574" s="114"/>
      <c r="AG574" s="118"/>
      <c r="AH574" s="119"/>
    </row>
    <row r="575" spans="1:34" s="120" customFormat="1" ht="25.5" customHeight="1">
      <c r="A575" s="319"/>
      <c r="B575" s="517"/>
      <c r="C575" s="310"/>
      <c r="D575" s="310"/>
      <c r="E575" s="167" t="s">
        <v>900</v>
      </c>
      <c r="F575" s="204">
        <v>3.29</v>
      </c>
      <c r="G575" s="204">
        <f>ROUNDUP(AVERAGE(F574:F576),2)</f>
        <v>3.29</v>
      </c>
      <c r="H575" s="116">
        <f t="shared" si="43"/>
        <v>0</v>
      </c>
      <c r="I575" s="136">
        <f t="shared" si="41"/>
        <v>0</v>
      </c>
      <c r="J575" s="136">
        <f>SMALL(I574:I576,2)</f>
        <v>0</v>
      </c>
      <c r="K575" s="206">
        <f>IF(J575=I574,F574,IF(J575=I575,F575,IF(J575=I576,F576)))</f>
        <v>3.29</v>
      </c>
      <c r="L575" s="206">
        <f t="shared" si="40"/>
        <v>3.29</v>
      </c>
      <c r="M575" s="206">
        <f t="shared" si="42"/>
        <v>3.29</v>
      </c>
      <c r="N575" s="312"/>
      <c r="O575" s="293"/>
      <c r="P575" s="293"/>
      <c r="Q575" s="293"/>
      <c r="R575" s="293"/>
      <c r="S575" s="293"/>
      <c r="T575" s="293"/>
      <c r="U575" s="293"/>
      <c r="V575" s="293"/>
      <c r="W575" s="296"/>
      <c r="X575" s="296"/>
      <c r="Y575" s="303"/>
      <c r="Z575" s="296"/>
      <c r="AA575" s="303"/>
      <c r="AB575" s="292"/>
      <c r="AC575" s="114"/>
      <c r="AD575" s="114"/>
      <c r="AE575" s="118"/>
      <c r="AF575" s="114"/>
      <c r="AG575" s="118"/>
      <c r="AH575" s="119"/>
    </row>
    <row r="576" spans="1:34" s="120" customFormat="1" ht="25.5" customHeight="1" thickBot="1">
      <c r="A576" s="319"/>
      <c r="B576" s="526"/>
      <c r="C576" s="527"/>
      <c r="D576" s="527"/>
      <c r="E576" s="167" t="s">
        <v>900</v>
      </c>
      <c r="F576" s="204">
        <v>3.29</v>
      </c>
      <c r="G576" s="205">
        <f>ROUNDUP(AVERAGE(F574:F576),2)</f>
        <v>3.29</v>
      </c>
      <c r="H576" s="128">
        <f t="shared" si="43"/>
        <v>0</v>
      </c>
      <c r="I576" s="143">
        <f t="shared" si="41"/>
        <v>0</v>
      </c>
      <c r="J576" s="143">
        <f>SMALL(I574:I576,3)</f>
        <v>0</v>
      </c>
      <c r="K576" s="207">
        <f>IF(J576=I574,F574,IF(J576=I575,F575,IF(J576=I576,F576)))</f>
        <v>3.29</v>
      </c>
      <c r="L576" s="207">
        <f t="shared" si="40"/>
        <v>3.29</v>
      </c>
      <c r="M576" s="207">
        <f t="shared" si="42"/>
        <v>3.29</v>
      </c>
      <c r="N576" s="528"/>
      <c r="O576" s="525"/>
      <c r="P576" s="525"/>
      <c r="Q576" s="525"/>
      <c r="R576" s="525"/>
      <c r="S576" s="525"/>
      <c r="T576" s="525"/>
      <c r="U576" s="525"/>
      <c r="V576" s="525"/>
      <c r="W576" s="519"/>
      <c r="X576" s="519"/>
      <c r="Y576" s="518"/>
      <c r="Z576" s="519"/>
      <c r="AA576" s="518"/>
      <c r="AB576" s="292"/>
      <c r="AC576" s="114"/>
      <c r="AD576" s="114"/>
      <c r="AE576" s="118"/>
      <c r="AF576" s="114"/>
      <c r="AG576" s="118"/>
      <c r="AH576" s="119"/>
    </row>
    <row r="577" spans="1:34" s="120" customFormat="1" ht="25.5" customHeight="1">
      <c r="A577" s="314">
        <v>177</v>
      </c>
      <c r="B577" s="498" t="s">
        <v>426</v>
      </c>
      <c r="C577" s="317" t="s">
        <v>2</v>
      </c>
      <c r="D577" s="317">
        <v>60</v>
      </c>
      <c r="E577" s="168" t="s">
        <v>901</v>
      </c>
      <c r="F577" s="199">
        <v>0.5</v>
      </c>
      <c r="G577" s="203">
        <f>ROUNDUP(AVERAGE(F577:F579),2)</f>
        <v>0.5</v>
      </c>
      <c r="H577" s="134">
        <f t="shared" si="43"/>
        <v>0</v>
      </c>
      <c r="I577" s="135">
        <f t="shared" si="41"/>
        <v>0</v>
      </c>
      <c r="J577" s="135">
        <f>SMALL(I577:I579,1)</f>
        <v>0</v>
      </c>
      <c r="K577" s="201">
        <f>IF(J577=I577,F577,IF(J577=I578,F578,IF(J577=I579,F579)))</f>
        <v>0.5</v>
      </c>
      <c r="L577" s="201">
        <f t="shared" si="40"/>
        <v>0.5</v>
      </c>
      <c r="M577" s="201">
        <f t="shared" si="42"/>
        <v>0.5</v>
      </c>
      <c r="N577" s="318">
        <f>COUNTIF(L577:L579,"FORA")</f>
        <v>0</v>
      </c>
      <c r="O577" s="298">
        <f>IF(N577=0,AVERAGE(K577:K579),"")</f>
        <v>0.5</v>
      </c>
      <c r="P577" s="298" t="str">
        <f>IF(N577=1,AVERAGE(M577:M578),"")</f>
        <v/>
      </c>
      <c r="Q577" s="298" t="str">
        <f>IF(N577=2,(SUM(M577,K578))/2,"")</f>
        <v/>
      </c>
      <c r="R577" s="298" t="str">
        <f>IF(N577=3,AVERAGE(K577:K578),"")</f>
        <v/>
      </c>
      <c r="S577" s="298">
        <f>IF(N577=0,MEDIAN(M577:M579),"")</f>
        <v>0.5</v>
      </c>
      <c r="T577" s="298" t="str">
        <f>IF(N577=1,MEDIAN(M577:M578),"")</f>
        <v/>
      </c>
      <c r="U577" s="298" t="str">
        <f>IF(N577=2,MEDIAN((SUM(M577,K578))/2),"")</f>
        <v/>
      </c>
      <c r="V577" s="298" t="str">
        <f>IF(N577=3,MEDIAN(K577:K578),"")</f>
        <v/>
      </c>
      <c r="W577" s="299">
        <f>SUM(O577:R579)</f>
        <v>0.5</v>
      </c>
      <c r="X577" s="299">
        <f>SUM(S577:V579)</f>
        <v>0.5</v>
      </c>
      <c r="Y577" s="301">
        <f>STDEV(F577:F579)</f>
        <v>0</v>
      </c>
      <c r="Z577" s="299">
        <f>Y577/W577</f>
        <v>0</v>
      </c>
      <c r="AA577" s="301"/>
      <c r="AB577" s="291"/>
      <c r="AC577" s="114"/>
      <c r="AD577" s="114"/>
      <c r="AE577" s="118"/>
      <c r="AF577" s="114"/>
      <c r="AG577" s="118"/>
      <c r="AH577" s="119"/>
    </row>
    <row r="578" spans="1:34" s="120" customFormat="1" ht="25.5" customHeight="1">
      <c r="A578" s="314"/>
      <c r="B578" s="520"/>
      <c r="C578" s="317"/>
      <c r="D578" s="317"/>
      <c r="E578" s="168" t="s">
        <v>901</v>
      </c>
      <c r="F578" s="199">
        <v>0.5</v>
      </c>
      <c r="G578" s="199">
        <f>ROUNDUP(AVERAGE(F577:F579),2)</f>
        <v>0.5</v>
      </c>
      <c r="H578" s="134">
        <f t="shared" si="43"/>
        <v>0</v>
      </c>
      <c r="I578" s="135">
        <f t="shared" si="41"/>
        <v>0</v>
      </c>
      <c r="J578" s="135">
        <f>SMALL(I577:I579,2)</f>
        <v>0</v>
      </c>
      <c r="K578" s="201">
        <f>IF(J578=I577,F577,IF(J578=I578,F578,IF(J578=I579,F579)))</f>
        <v>0.5</v>
      </c>
      <c r="L578" s="201">
        <f t="shared" si="40"/>
        <v>0.5</v>
      </c>
      <c r="M578" s="201">
        <f t="shared" si="42"/>
        <v>0.5</v>
      </c>
      <c r="N578" s="318"/>
      <c r="O578" s="298"/>
      <c r="P578" s="298"/>
      <c r="Q578" s="298"/>
      <c r="R578" s="298"/>
      <c r="S578" s="298"/>
      <c r="T578" s="298"/>
      <c r="U578" s="298"/>
      <c r="V578" s="298"/>
      <c r="W578" s="300"/>
      <c r="X578" s="300"/>
      <c r="Y578" s="301"/>
      <c r="Z578" s="300"/>
      <c r="AA578" s="301"/>
      <c r="AB578" s="292"/>
      <c r="AC578" s="114"/>
      <c r="AD578" s="114"/>
      <c r="AE578" s="118"/>
      <c r="AF578" s="114"/>
      <c r="AG578" s="118"/>
      <c r="AH578" s="119"/>
    </row>
    <row r="579" spans="1:34" s="120" customFormat="1" ht="25.5" customHeight="1" thickBot="1">
      <c r="A579" s="314"/>
      <c r="B579" s="521"/>
      <c r="C579" s="522"/>
      <c r="D579" s="522"/>
      <c r="E579" s="168" t="s">
        <v>901</v>
      </c>
      <c r="F579" s="199">
        <v>0.5</v>
      </c>
      <c r="G579" s="200">
        <f>ROUNDUP(AVERAGE(F577:F579),2)</f>
        <v>0.5</v>
      </c>
      <c r="H579" s="163">
        <f t="shared" si="43"/>
        <v>0</v>
      </c>
      <c r="I579" s="164">
        <f t="shared" si="41"/>
        <v>0</v>
      </c>
      <c r="J579" s="164">
        <f>SMALL(I577:I579,3)</f>
        <v>0</v>
      </c>
      <c r="K579" s="202">
        <f>IF(J579=I577,F577,IF(J579=I578,F578,IF(J579=I579,F579)))</f>
        <v>0.5</v>
      </c>
      <c r="L579" s="202">
        <f t="shared" si="40"/>
        <v>0.5</v>
      </c>
      <c r="M579" s="202">
        <f t="shared" si="42"/>
        <v>0.5</v>
      </c>
      <c r="N579" s="523"/>
      <c r="O579" s="524"/>
      <c r="P579" s="524"/>
      <c r="Q579" s="524"/>
      <c r="R579" s="524"/>
      <c r="S579" s="524"/>
      <c r="T579" s="524"/>
      <c r="U579" s="524"/>
      <c r="V579" s="524"/>
      <c r="W579" s="529"/>
      <c r="X579" s="529"/>
      <c r="Y579" s="530"/>
      <c r="Z579" s="529"/>
      <c r="AA579" s="530"/>
      <c r="AB579" s="292"/>
      <c r="AC579" s="114"/>
      <c r="AD579" s="114"/>
      <c r="AE579" s="118"/>
      <c r="AF579" s="114"/>
      <c r="AG579" s="118"/>
      <c r="AH579" s="119"/>
    </row>
    <row r="580" spans="1:34" s="120" customFormat="1" ht="25.5" customHeight="1">
      <c r="A580" s="319">
        <v>178</v>
      </c>
      <c r="B580" s="516" t="s">
        <v>427</v>
      </c>
      <c r="C580" s="310" t="s">
        <v>2</v>
      </c>
      <c r="D580" s="310">
        <v>24</v>
      </c>
      <c r="E580" s="167" t="s">
        <v>902</v>
      </c>
      <c r="F580" s="204">
        <v>0.65</v>
      </c>
      <c r="G580" s="208">
        <f>ROUNDUP(AVERAGE(F580:F582),2)</f>
        <v>0.65</v>
      </c>
      <c r="H580" s="116">
        <f t="shared" si="43"/>
        <v>0</v>
      </c>
      <c r="I580" s="136">
        <f t="shared" si="41"/>
        <v>0</v>
      </c>
      <c r="J580" s="136">
        <f>SMALL(I580:I582,1)</f>
        <v>0</v>
      </c>
      <c r="K580" s="206">
        <f>IF(J580=I580,F580,IF(J580=I581,F581,IF(J580=I582,F582)))</f>
        <v>0.65</v>
      </c>
      <c r="L580" s="206">
        <f t="shared" si="40"/>
        <v>0.65</v>
      </c>
      <c r="M580" s="206">
        <f t="shared" si="42"/>
        <v>0.65</v>
      </c>
      <c r="N580" s="312">
        <f>COUNTIF(L580:L582,"FORA")</f>
        <v>0</v>
      </c>
      <c r="O580" s="293">
        <f>IF(N580=0,AVERAGE(K580:K582),"")</f>
        <v>0.65</v>
      </c>
      <c r="P580" s="293" t="str">
        <f>IF(N580=1,AVERAGE(M580:M581),"")</f>
        <v/>
      </c>
      <c r="Q580" s="293" t="str">
        <f>IF(N580=2,(SUM(M580,K581))/2,"")</f>
        <v/>
      </c>
      <c r="R580" s="293" t="str">
        <f>IF(N580=3,AVERAGE(K580:K581),"")</f>
        <v/>
      </c>
      <c r="S580" s="293">
        <f>IF(N580=0,MEDIAN(M580:M582),"")</f>
        <v>0.65</v>
      </c>
      <c r="T580" s="293" t="str">
        <f>IF(N580=1,MEDIAN(M580:M581),"")</f>
        <v/>
      </c>
      <c r="U580" s="293" t="str">
        <f>IF(N580=2,MEDIAN((SUM(M580,K581))/2),"")</f>
        <v/>
      </c>
      <c r="V580" s="293" t="str">
        <f>IF(N580=3,MEDIAN(K580:K581),"")</f>
        <v/>
      </c>
      <c r="W580" s="295">
        <f>SUM(O580:R582)</f>
        <v>0.65</v>
      </c>
      <c r="X580" s="295">
        <f>SUM(S580:V582)</f>
        <v>0.65</v>
      </c>
      <c r="Y580" s="303">
        <f>STDEV(F580:F582)</f>
        <v>0</v>
      </c>
      <c r="Z580" s="295">
        <f>Y580/W580</f>
        <v>0</v>
      </c>
      <c r="AA580" s="303"/>
      <c r="AB580" s="291"/>
      <c r="AC580" s="114"/>
      <c r="AD580" s="114"/>
      <c r="AE580" s="118"/>
      <c r="AF580" s="114"/>
      <c r="AG580" s="118"/>
      <c r="AH580" s="119"/>
    </row>
    <row r="581" spans="1:34" s="120" customFormat="1" ht="25.5" customHeight="1">
      <c r="A581" s="319"/>
      <c r="B581" s="517"/>
      <c r="C581" s="310"/>
      <c r="D581" s="310"/>
      <c r="E581" s="167" t="s">
        <v>902</v>
      </c>
      <c r="F581" s="204">
        <v>0.65</v>
      </c>
      <c r="G581" s="204">
        <f>ROUNDUP(AVERAGE(F580:F582),2)</f>
        <v>0.65</v>
      </c>
      <c r="H581" s="116">
        <f t="shared" si="43"/>
        <v>0</v>
      </c>
      <c r="I581" s="136">
        <f t="shared" si="41"/>
        <v>0</v>
      </c>
      <c r="J581" s="136">
        <f>SMALL(I580:I582,2)</f>
        <v>0</v>
      </c>
      <c r="K581" s="206">
        <f>IF(J581=I580,F580,IF(J581=I581,F581,IF(J581=I582,F582)))</f>
        <v>0.65</v>
      </c>
      <c r="L581" s="206">
        <f t="shared" si="40"/>
        <v>0.65</v>
      </c>
      <c r="M581" s="206">
        <f t="shared" si="42"/>
        <v>0.65</v>
      </c>
      <c r="N581" s="312"/>
      <c r="O581" s="293"/>
      <c r="P581" s="293"/>
      <c r="Q581" s="293"/>
      <c r="R581" s="293"/>
      <c r="S581" s="293"/>
      <c r="T581" s="293"/>
      <c r="U581" s="293"/>
      <c r="V581" s="293"/>
      <c r="W581" s="296"/>
      <c r="X581" s="296"/>
      <c r="Y581" s="303"/>
      <c r="Z581" s="296"/>
      <c r="AA581" s="303"/>
      <c r="AB581" s="292"/>
      <c r="AC581" s="114"/>
      <c r="AD581" s="114"/>
      <c r="AE581" s="118"/>
      <c r="AF581" s="114"/>
      <c r="AG581" s="118"/>
      <c r="AH581" s="119"/>
    </row>
    <row r="582" spans="1:34" s="120" customFormat="1" ht="25.5" customHeight="1" thickBot="1">
      <c r="A582" s="319"/>
      <c r="B582" s="526"/>
      <c r="C582" s="527"/>
      <c r="D582" s="527"/>
      <c r="E582" s="167" t="s">
        <v>902</v>
      </c>
      <c r="F582" s="204">
        <v>0.65</v>
      </c>
      <c r="G582" s="205">
        <f>ROUNDUP(AVERAGE(F580:F582),2)</f>
        <v>0.65</v>
      </c>
      <c r="H582" s="128">
        <f t="shared" si="43"/>
        <v>0</v>
      </c>
      <c r="I582" s="143">
        <f t="shared" si="41"/>
        <v>0</v>
      </c>
      <c r="J582" s="143">
        <f>SMALL(I580:I582,3)</f>
        <v>0</v>
      </c>
      <c r="K582" s="207">
        <f>IF(J582=I580,F580,IF(J582=I581,F581,IF(J582=I582,F582)))</f>
        <v>0.65</v>
      </c>
      <c r="L582" s="207">
        <f t="shared" si="40"/>
        <v>0.65</v>
      </c>
      <c r="M582" s="207">
        <f t="shared" si="42"/>
        <v>0.65</v>
      </c>
      <c r="N582" s="528"/>
      <c r="O582" s="525"/>
      <c r="P582" s="525"/>
      <c r="Q582" s="525"/>
      <c r="R582" s="525"/>
      <c r="S582" s="525"/>
      <c r="T582" s="525"/>
      <c r="U582" s="525"/>
      <c r="V582" s="525"/>
      <c r="W582" s="519"/>
      <c r="X582" s="519"/>
      <c r="Y582" s="518"/>
      <c r="Z582" s="519"/>
      <c r="AA582" s="518"/>
      <c r="AB582" s="292"/>
      <c r="AC582" s="114"/>
      <c r="AD582" s="114"/>
      <c r="AE582" s="118"/>
      <c r="AF582" s="114"/>
      <c r="AG582" s="118"/>
      <c r="AH582" s="119"/>
    </row>
    <row r="583" spans="1:34" s="120" customFormat="1" ht="25.5" customHeight="1">
      <c r="A583" s="314">
        <v>179</v>
      </c>
      <c r="B583" s="498" t="s">
        <v>428</v>
      </c>
      <c r="C583" s="317" t="s">
        <v>2</v>
      </c>
      <c r="D583" s="317">
        <v>12</v>
      </c>
      <c r="E583" s="168" t="s">
        <v>903</v>
      </c>
      <c r="F583" s="199">
        <v>0.78</v>
      </c>
      <c r="G583" s="203">
        <f>ROUNDUP(AVERAGE(F583:F585),2)</f>
        <v>0.78</v>
      </c>
      <c r="H583" s="134">
        <f t="shared" si="43"/>
        <v>0</v>
      </c>
      <c r="I583" s="135">
        <f t="shared" si="41"/>
        <v>0</v>
      </c>
      <c r="J583" s="135">
        <f>SMALL(I583:I585,1)</f>
        <v>0</v>
      </c>
      <c r="K583" s="201">
        <f>IF(J583=I583,F583,IF(J583=I584,F584,IF(J583=I585,F585)))</f>
        <v>0.78</v>
      </c>
      <c r="L583" s="201">
        <f t="shared" si="40"/>
        <v>0.78</v>
      </c>
      <c r="M583" s="201">
        <f t="shared" si="42"/>
        <v>0.78</v>
      </c>
      <c r="N583" s="318">
        <f>COUNTIF(L583:L585,"FORA")</f>
        <v>0</v>
      </c>
      <c r="O583" s="298">
        <f>IF(N583=0,AVERAGE(K583:K585),"")</f>
        <v>0.77999999999999992</v>
      </c>
      <c r="P583" s="298" t="str">
        <f>IF(N583=1,AVERAGE(M583:M584),"")</f>
        <v/>
      </c>
      <c r="Q583" s="298" t="str">
        <f>IF(N583=2,(SUM(M583,K584))/2,"")</f>
        <v/>
      </c>
      <c r="R583" s="298" t="str">
        <f>IF(N583=3,AVERAGE(K583:K584),"")</f>
        <v/>
      </c>
      <c r="S583" s="298">
        <f>IF(N583=0,MEDIAN(M583:M585),"")</f>
        <v>0.78</v>
      </c>
      <c r="T583" s="298" t="str">
        <f>IF(N583=1,MEDIAN(M583:M584),"")</f>
        <v/>
      </c>
      <c r="U583" s="298" t="str">
        <f>IF(N583=2,MEDIAN((SUM(M583,K584))/2),"")</f>
        <v/>
      </c>
      <c r="V583" s="298" t="str">
        <f>IF(N583=3,MEDIAN(K583:K584),"")</f>
        <v/>
      </c>
      <c r="W583" s="299">
        <f>SUM(O583:R585)</f>
        <v>0.77999999999999992</v>
      </c>
      <c r="X583" s="299">
        <f>SUM(S583:V585)</f>
        <v>0.78</v>
      </c>
      <c r="Y583" s="301">
        <f>STDEV(F583:F585)</f>
        <v>1.3597399555105182E-16</v>
      </c>
      <c r="Z583" s="299">
        <f>Y583/W583</f>
        <v>1.7432563532186133E-16</v>
      </c>
      <c r="AA583" s="301"/>
      <c r="AB583" s="291"/>
      <c r="AC583" s="114"/>
      <c r="AD583" s="114"/>
      <c r="AE583" s="118"/>
      <c r="AF583" s="114"/>
      <c r="AG583" s="118"/>
      <c r="AH583" s="119"/>
    </row>
    <row r="584" spans="1:34" s="120" customFormat="1" ht="25.5" customHeight="1">
      <c r="A584" s="314"/>
      <c r="B584" s="520"/>
      <c r="C584" s="317"/>
      <c r="D584" s="317"/>
      <c r="E584" s="168" t="s">
        <v>903</v>
      </c>
      <c r="F584" s="199">
        <v>0.78</v>
      </c>
      <c r="G584" s="199">
        <f>ROUNDUP(AVERAGE(F583:F585),2)</f>
        <v>0.78</v>
      </c>
      <c r="H584" s="134">
        <f t="shared" si="43"/>
        <v>0</v>
      </c>
      <c r="I584" s="135">
        <f t="shared" si="41"/>
        <v>0</v>
      </c>
      <c r="J584" s="135">
        <f>SMALL(I583:I585,2)</f>
        <v>0</v>
      </c>
      <c r="K584" s="201">
        <f>IF(J584=I583,F583,IF(J584=I584,F584,IF(J584=I585,F585)))</f>
        <v>0.78</v>
      </c>
      <c r="L584" s="201">
        <f t="shared" si="40"/>
        <v>0.78</v>
      </c>
      <c r="M584" s="201">
        <f t="shared" si="42"/>
        <v>0.78</v>
      </c>
      <c r="N584" s="318"/>
      <c r="O584" s="298"/>
      <c r="P584" s="298"/>
      <c r="Q584" s="298"/>
      <c r="R584" s="298"/>
      <c r="S584" s="298"/>
      <c r="T584" s="298"/>
      <c r="U584" s="298"/>
      <c r="V584" s="298"/>
      <c r="W584" s="300"/>
      <c r="X584" s="300"/>
      <c r="Y584" s="301"/>
      <c r="Z584" s="300"/>
      <c r="AA584" s="301"/>
      <c r="AB584" s="292"/>
      <c r="AC584" s="114"/>
      <c r="AD584" s="114"/>
      <c r="AE584" s="118"/>
      <c r="AF584" s="114"/>
      <c r="AG584" s="118"/>
      <c r="AH584" s="119"/>
    </row>
    <row r="585" spans="1:34" s="120" customFormat="1" ht="25.5" customHeight="1" thickBot="1">
      <c r="A585" s="314"/>
      <c r="B585" s="521"/>
      <c r="C585" s="522"/>
      <c r="D585" s="522"/>
      <c r="E585" s="168" t="s">
        <v>903</v>
      </c>
      <c r="F585" s="199">
        <v>0.78</v>
      </c>
      <c r="G585" s="200">
        <f>ROUNDUP(AVERAGE(F583:F585),2)</f>
        <v>0.78</v>
      </c>
      <c r="H585" s="163">
        <f t="shared" si="43"/>
        <v>0</v>
      </c>
      <c r="I585" s="164">
        <f t="shared" si="41"/>
        <v>0</v>
      </c>
      <c r="J585" s="164">
        <f>SMALL(I583:I585,3)</f>
        <v>0</v>
      </c>
      <c r="K585" s="202">
        <f>IF(J585=I583,F583,IF(J585=I584,F584,IF(J585=I585,F585)))</f>
        <v>0.78</v>
      </c>
      <c r="L585" s="202">
        <f t="shared" si="40"/>
        <v>0.78</v>
      </c>
      <c r="M585" s="202">
        <f t="shared" si="42"/>
        <v>0.78</v>
      </c>
      <c r="N585" s="523"/>
      <c r="O585" s="524"/>
      <c r="P585" s="524"/>
      <c r="Q585" s="524"/>
      <c r="R585" s="524"/>
      <c r="S585" s="524"/>
      <c r="T585" s="524"/>
      <c r="U585" s="524"/>
      <c r="V585" s="524"/>
      <c r="W585" s="529"/>
      <c r="X585" s="529"/>
      <c r="Y585" s="530"/>
      <c r="Z585" s="529"/>
      <c r="AA585" s="530"/>
      <c r="AB585" s="292"/>
      <c r="AC585" s="114"/>
      <c r="AD585" s="114"/>
      <c r="AE585" s="118"/>
      <c r="AF585" s="114"/>
      <c r="AG585" s="118"/>
      <c r="AH585" s="119"/>
    </row>
    <row r="586" spans="1:34" s="120" customFormat="1" ht="25.5" customHeight="1">
      <c r="A586" s="319">
        <v>180</v>
      </c>
      <c r="B586" s="516" t="s">
        <v>429</v>
      </c>
      <c r="C586" s="310" t="s">
        <v>478</v>
      </c>
      <c r="D586" s="310">
        <v>9</v>
      </c>
      <c r="E586" s="167" t="s">
        <v>904</v>
      </c>
      <c r="F586" s="204">
        <v>63.65</v>
      </c>
      <c r="G586" s="208">
        <f>ROUNDUP(AVERAGE(F586:F588),2)</f>
        <v>63.65</v>
      </c>
      <c r="H586" s="116">
        <f t="shared" si="43"/>
        <v>0</v>
      </c>
      <c r="I586" s="136">
        <f t="shared" si="41"/>
        <v>0</v>
      </c>
      <c r="J586" s="136">
        <f>SMALL(I586:I588,1)</f>
        <v>0</v>
      </c>
      <c r="K586" s="206">
        <f>IF(J586=I586,F586,IF(J586=I587,F587,IF(J586=I588,F588)))</f>
        <v>63.65</v>
      </c>
      <c r="L586" s="206">
        <f t="shared" si="40"/>
        <v>63.65</v>
      </c>
      <c r="M586" s="206">
        <f t="shared" si="42"/>
        <v>63.65</v>
      </c>
      <c r="N586" s="312">
        <f>COUNTIF(L586:L588,"FORA")</f>
        <v>0</v>
      </c>
      <c r="O586" s="293">
        <f>IF(N586=0,AVERAGE(K586:K588),"")</f>
        <v>63.65</v>
      </c>
      <c r="P586" s="293" t="str">
        <f>IF(N586=1,AVERAGE(M586:M587),"")</f>
        <v/>
      </c>
      <c r="Q586" s="293" t="str">
        <f>IF(N586=2,(SUM(M586,K587))/2,"")</f>
        <v/>
      </c>
      <c r="R586" s="293" t="str">
        <f>IF(N586=3,AVERAGE(K586:K587),"")</f>
        <v/>
      </c>
      <c r="S586" s="293">
        <f>IF(N586=0,MEDIAN(M586:M588),"")</f>
        <v>63.65</v>
      </c>
      <c r="T586" s="293" t="str">
        <f>IF(N586=1,MEDIAN(M586:M587),"")</f>
        <v/>
      </c>
      <c r="U586" s="293" t="str">
        <f>IF(N586=2,MEDIAN((SUM(M586,K587))/2),"")</f>
        <v/>
      </c>
      <c r="V586" s="293" t="str">
        <f>IF(N586=3,MEDIAN(K586:K587),"")</f>
        <v/>
      </c>
      <c r="W586" s="295">
        <f>SUM(O586:R588)</f>
        <v>63.65</v>
      </c>
      <c r="X586" s="295">
        <f>SUM(S586:V588)</f>
        <v>63.65</v>
      </c>
      <c r="Y586" s="303">
        <f>STDEV(F586:F588)</f>
        <v>0</v>
      </c>
      <c r="Z586" s="295">
        <f>Y586/W586</f>
        <v>0</v>
      </c>
      <c r="AA586" s="303"/>
      <c r="AB586" s="291"/>
      <c r="AC586" s="114"/>
      <c r="AD586" s="114"/>
      <c r="AE586" s="118"/>
      <c r="AF586" s="114"/>
      <c r="AG586" s="118"/>
      <c r="AH586" s="119"/>
    </row>
    <row r="587" spans="1:34" s="120" customFormat="1" ht="25.5" customHeight="1">
      <c r="A587" s="319"/>
      <c r="B587" s="517"/>
      <c r="C587" s="310"/>
      <c r="D587" s="310"/>
      <c r="E587" s="167" t="s">
        <v>904</v>
      </c>
      <c r="F587" s="204">
        <v>63.65</v>
      </c>
      <c r="G587" s="204">
        <f>ROUNDUP(AVERAGE(F586:F588),2)</f>
        <v>63.65</v>
      </c>
      <c r="H587" s="116">
        <f t="shared" si="43"/>
        <v>0</v>
      </c>
      <c r="I587" s="136">
        <f t="shared" si="41"/>
        <v>0</v>
      </c>
      <c r="J587" s="136">
        <f>SMALL(I586:I588,2)</f>
        <v>0</v>
      </c>
      <c r="K587" s="206">
        <f>IF(J587=I586,F586,IF(J587=I587,F587,IF(J587=I588,F588)))</f>
        <v>63.65</v>
      </c>
      <c r="L587" s="206">
        <f t="shared" si="40"/>
        <v>63.65</v>
      </c>
      <c r="M587" s="206">
        <f t="shared" si="42"/>
        <v>63.65</v>
      </c>
      <c r="N587" s="312"/>
      <c r="O587" s="293"/>
      <c r="P587" s="293"/>
      <c r="Q587" s="293"/>
      <c r="R587" s="293"/>
      <c r="S587" s="293"/>
      <c r="T587" s="293"/>
      <c r="U587" s="293"/>
      <c r="V587" s="293"/>
      <c r="W587" s="296"/>
      <c r="X587" s="296"/>
      <c r="Y587" s="303"/>
      <c r="Z587" s="296"/>
      <c r="AA587" s="303"/>
      <c r="AB587" s="292"/>
      <c r="AC587" s="114"/>
      <c r="AD587" s="114"/>
      <c r="AE587" s="118"/>
      <c r="AF587" s="114"/>
      <c r="AG587" s="118"/>
      <c r="AH587" s="119"/>
    </row>
    <row r="588" spans="1:34" s="120" customFormat="1" ht="25.5" customHeight="1" thickBot="1">
      <c r="A588" s="319"/>
      <c r="B588" s="526"/>
      <c r="C588" s="527"/>
      <c r="D588" s="527"/>
      <c r="E588" s="167" t="s">
        <v>904</v>
      </c>
      <c r="F588" s="204">
        <v>63.65</v>
      </c>
      <c r="G588" s="205">
        <f>ROUNDUP(AVERAGE(F586:F588),2)</f>
        <v>63.65</v>
      </c>
      <c r="H588" s="128">
        <f t="shared" si="43"/>
        <v>0</v>
      </c>
      <c r="I588" s="143">
        <f t="shared" si="41"/>
        <v>0</v>
      </c>
      <c r="J588" s="143">
        <f>SMALL(I586:I588,3)</f>
        <v>0</v>
      </c>
      <c r="K588" s="207">
        <f>IF(J588=I586,F586,IF(J588=I587,F587,IF(J588=I588,F588)))</f>
        <v>63.65</v>
      </c>
      <c r="L588" s="207">
        <f t="shared" si="40"/>
        <v>63.65</v>
      </c>
      <c r="M588" s="207">
        <f t="shared" si="42"/>
        <v>63.65</v>
      </c>
      <c r="N588" s="528"/>
      <c r="O588" s="525"/>
      <c r="P588" s="525"/>
      <c r="Q588" s="525"/>
      <c r="R588" s="525"/>
      <c r="S588" s="525"/>
      <c r="T588" s="525"/>
      <c r="U588" s="525"/>
      <c r="V588" s="525"/>
      <c r="W588" s="519"/>
      <c r="X588" s="519"/>
      <c r="Y588" s="518"/>
      <c r="Z588" s="519"/>
      <c r="AA588" s="518"/>
      <c r="AB588" s="292"/>
      <c r="AC588" s="114"/>
      <c r="AD588" s="114"/>
      <c r="AE588" s="118"/>
      <c r="AF588" s="114"/>
      <c r="AG588" s="118"/>
      <c r="AH588" s="119"/>
    </row>
    <row r="589" spans="1:34" s="120" customFormat="1" ht="25.5" customHeight="1">
      <c r="A589" s="314">
        <v>181</v>
      </c>
      <c r="B589" s="498" t="s">
        <v>430</v>
      </c>
      <c r="C589" s="317" t="s">
        <v>477</v>
      </c>
      <c r="D589" s="317">
        <v>21.6</v>
      </c>
      <c r="E589" s="168" t="s">
        <v>905</v>
      </c>
      <c r="F589" s="199">
        <v>12.22</v>
      </c>
      <c r="G589" s="203">
        <f>ROUNDUP(AVERAGE(F589:F591),2)</f>
        <v>12.22</v>
      </c>
      <c r="H589" s="134">
        <f t="shared" si="43"/>
        <v>0</v>
      </c>
      <c r="I589" s="135">
        <f t="shared" si="41"/>
        <v>0</v>
      </c>
      <c r="J589" s="135">
        <f>SMALL(I589:I591,1)</f>
        <v>0</v>
      </c>
      <c r="K589" s="201">
        <f>IF(J589=I589,F589,IF(J589=I590,F590,IF(J589=I591,F591)))</f>
        <v>12.22</v>
      </c>
      <c r="L589" s="201">
        <f t="shared" si="40"/>
        <v>12.22</v>
      </c>
      <c r="M589" s="201">
        <f t="shared" si="42"/>
        <v>12.22</v>
      </c>
      <c r="N589" s="318">
        <f>COUNTIF(L589:L591,"FORA")</f>
        <v>0</v>
      </c>
      <c r="O589" s="298">
        <f>IF(N589=0,AVERAGE(K589:K591),"")</f>
        <v>12.22</v>
      </c>
      <c r="P589" s="298" t="str">
        <f>IF(N589=1,AVERAGE(M589:M590),"")</f>
        <v/>
      </c>
      <c r="Q589" s="298" t="str">
        <f>IF(N589=2,(SUM(M589,K590))/2,"")</f>
        <v/>
      </c>
      <c r="R589" s="298" t="str">
        <f>IF(N589=3,AVERAGE(K589:K590),"")</f>
        <v/>
      </c>
      <c r="S589" s="298">
        <f>IF(N589=0,MEDIAN(M589:M591),"")</f>
        <v>12.22</v>
      </c>
      <c r="T589" s="298" t="str">
        <f>IF(N589=1,MEDIAN(M589:M590),"")</f>
        <v/>
      </c>
      <c r="U589" s="298" t="str">
        <f>IF(N589=2,MEDIAN((SUM(M589,K590))/2),"")</f>
        <v/>
      </c>
      <c r="V589" s="298" t="str">
        <f>IF(N589=3,MEDIAN(K589:K590),"")</f>
        <v/>
      </c>
      <c r="W589" s="299">
        <f>SUM(O589:R591)</f>
        <v>12.22</v>
      </c>
      <c r="X589" s="299">
        <f>SUM(S589:V591)</f>
        <v>12.22</v>
      </c>
      <c r="Y589" s="301">
        <f>STDEV(F589:F591)</f>
        <v>0</v>
      </c>
      <c r="Z589" s="299">
        <f>Y589/W589</f>
        <v>0</v>
      </c>
      <c r="AA589" s="301"/>
      <c r="AB589" s="291"/>
      <c r="AC589" s="114"/>
      <c r="AD589" s="114"/>
      <c r="AE589" s="118"/>
      <c r="AF589" s="114"/>
      <c r="AG589" s="118"/>
      <c r="AH589" s="119"/>
    </row>
    <row r="590" spans="1:34" s="120" customFormat="1" ht="25.5" customHeight="1">
      <c r="A590" s="314"/>
      <c r="B590" s="520"/>
      <c r="C590" s="317"/>
      <c r="D590" s="317"/>
      <c r="E590" s="168" t="s">
        <v>905</v>
      </c>
      <c r="F590" s="199">
        <v>12.22</v>
      </c>
      <c r="G590" s="199">
        <f>ROUNDUP(AVERAGE(F589:F591),2)</f>
        <v>12.22</v>
      </c>
      <c r="H590" s="134">
        <f t="shared" si="43"/>
        <v>0</v>
      </c>
      <c r="I590" s="135">
        <f t="shared" si="41"/>
        <v>0</v>
      </c>
      <c r="J590" s="135">
        <f>SMALL(I589:I591,2)</f>
        <v>0</v>
      </c>
      <c r="K590" s="201">
        <f>IF(J590=I589,F589,IF(J590=I590,F590,IF(J590=I591,F591)))</f>
        <v>12.22</v>
      </c>
      <c r="L590" s="201">
        <f t="shared" si="40"/>
        <v>12.22</v>
      </c>
      <c r="M590" s="201">
        <f t="shared" si="42"/>
        <v>12.22</v>
      </c>
      <c r="N590" s="318"/>
      <c r="O590" s="298"/>
      <c r="P590" s="298"/>
      <c r="Q590" s="298"/>
      <c r="R590" s="298"/>
      <c r="S590" s="298"/>
      <c r="T590" s="298"/>
      <c r="U590" s="298"/>
      <c r="V590" s="298"/>
      <c r="W590" s="300"/>
      <c r="X590" s="300"/>
      <c r="Y590" s="301"/>
      <c r="Z590" s="300"/>
      <c r="AA590" s="301"/>
      <c r="AB590" s="292"/>
      <c r="AC590" s="114"/>
      <c r="AD590" s="114"/>
      <c r="AE590" s="118"/>
      <c r="AF590" s="114"/>
      <c r="AG590" s="118"/>
      <c r="AH590" s="119"/>
    </row>
    <row r="591" spans="1:34" s="120" customFormat="1" ht="25.5" customHeight="1" thickBot="1">
      <c r="A591" s="314"/>
      <c r="B591" s="521"/>
      <c r="C591" s="522"/>
      <c r="D591" s="522"/>
      <c r="E591" s="168" t="s">
        <v>905</v>
      </c>
      <c r="F591" s="199">
        <v>12.22</v>
      </c>
      <c r="G591" s="200">
        <f>ROUNDUP(AVERAGE(F589:F591),2)</f>
        <v>12.22</v>
      </c>
      <c r="H591" s="163">
        <f t="shared" si="43"/>
        <v>0</v>
      </c>
      <c r="I591" s="164">
        <f t="shared" si="41"/>
        <v>0</v>
      </c>
      <c r="J591" s="164">
        <f>SMALL(I589:I591,3)</f>
        <v>0</v>
      </c>
      <c r="K591" s="202">
        <f>IF(J591=I589,F589,IF(J591=I590,F590,IF(J591=I591,F591)))</f>
        <v>12.22</v>
      </c>
      <c r="L591" s="202">
        <f t="shared" si="40"/>
        <v>12.22</v>
      </c>
      <c r="M591" s="202">
        <f t="shared" si="42"/>
        <v>12.22</v>
      </c>
      <c r="N591" s="523"/>
      <c r="O591" s="524"/>
      <c r="P591" s="524"/>
      <c r="Q591" s="524"/>
      <c r="R591" s="524"/>
      <c r="S591" s="524"/>
      <c r="T591" s="524"/>
      <c r="U591" s="524"/>
      <c r="V591" s="524"/>
      <c r="W591" s="529"/>
      <c r="X591" s="529"/>
      <c r="Y591" s="530"/>
      <c r="Z591" s="529"/>
      <c r="AA591" s="530"/>
      <c r="AB591" s="292"/>
      <c r="AC591" s="114"/>
      <c r="AD591" s="114"/>
      <c r="AE591" s="118"/>
      <c r="AF591" s="114"/>
      <c r="AG591" s="118"/>
      <c r="AH591" s="119"/>
    </row>
    <row r="592" spans="1:34" s="120" customFormat="1" ht="25.5" customHeight="1">
      <c r="A592" s="319">
        <v>182</v>
      </c>
      <c r="B592" s="516" t="s">
        <v>431</v>
      </c>
      <c r="C592" s="310" t="s">
        <v>477</v>
      </c>
      <c r="D592" s="310">
        <v>10.8</v>
      </c>
      <c r="E592" s="167" t="s">
        <v>906</v>
      </c>
      <c r="F592" s="204">
        <v>21.3</v>
      </c>
      <c r="G592" s="208">
        <f>ROUNDUP(AVERAGE(F592:F594),2)</f>
        <v>21.3</v>
      </c>
      <c r="H592" s="116">
        <f t="shared" si="43"/>
        <v>0</v>
      </c>
      <c r="I592" s="136">
        <f t="shared" si="41"/>
        <v>0</v>
      </c>
      <c r="J592" s="136">
        <f>SMALL(I592:I594,1)</f>
        <v>0</v>
      </c>
      <c r="K592" s="206">
        <f>IF(J592=I592,F592,IF(J592=I593,F593,IF(J592=I594,F594)))</f>
        <v>21.3</v>
      </c>
      <c r="L592" s="206">
        <f t="shared" si="40"/>
        <v>21.3</v>
      </c>
      <c r="M592" s="206">
        <f t="shared" si="42"/>
        <v>21.3</v>
      </c>
      <c r="N592" s="312">
        <f>COUNTIF(L592:L594,"FORA")</f>
        <v>0</v>
      </c>
      <c r="O592" s="293">
        <f>IF(N592=0,AVERAGE(K592:K594),"")</f>
        <v>21.3</v>
      </c>
      <c r="P592" s="293" t="str">
        <f>IF(N592=1,AVERAGE(M592:M593),"")</f>
        <v/>
      </c>
      <c r="Q592" s="293" t="str">
        <f>IF(N592=2,(SUM(M592,K593))/2,"")</f>
        <v/>
      </c>
      <c r="R592" s="293" t="str">
        <f>IF(N592=3,AVERAGE(K592:K593),"")</f>
        <v/>
      </c>
      <c r="S592" s="293">
        <f>IF(N592=0,MEDIAN(M592:M594),"")</f>
        <v>21.3</v>
      </c>
      <c r="T592" s="293" t="str">
        <f>IF(N592=1,MEDIAN(M592:M593),"")</f>
        <v/>
      </c>
      <c r="U592" s="293" t="str">
        <f>IF(N592=2,MEDIAN((SUM(M592,K593))/2),"")</f>
        <v/>
      </c>
      <c r="V592" s="293" t="str">
        <f>IF(N592=3,MEDIAN(K592:K593),"")</f>
        <v/>
      </c>
      <c r="W592" s="295">
        <f>SUM(O592:R594)</f>
        <v>21.3</v>
      </c>
      <c r="X592" s="295">
        <f>SUM(S592:V594)</f>
        <v>21.3</v>
      </c>
      <c r="Y592" s="303">
        <f>STDEV(F592:F594)</f>
        <v>0</v>
      </c>
      <c r="Z592" s="295">
        <f>Y592/W592</f>
        <v>0</v>
      </c>
      <c r="AA592" s="303"/>
      <c r="AB592" s="291"/>
      <c r="AC592" s="114"/>
      <c r="AD592" s="114"/>
      <c r="AE592" s="118"/>
      <c r="AF592" s="114"/>
      <c r="AG592" s="118"/>
      <c r="AH592" s="119"/>
    </row>
    <row r="593" spans="1:34" s="120" customFormat="1" ht="25.5" customHeight="1">
      <c r="A593" s="319"/>
      <c r="B593" s="517"/>
      <c r="C593" s="310"/>
      <c r="D593" s="310"/>
      <c r="E593" s="167" t="s">
        <v>906</v>
      </c>
      <c r="F593" s="204">
        <v>21.3</v>
      </c>
      <c r="G593" s="204">
        <f>ROUNDUP(AVERAGE(F592:F594),2)</f>
        <v>21.3</v>
      </c>
      <c r="H593" s="116">
        <f t="shared" si="43"/>
        <v>0</v>
      </c>
      <c r="I593" s="136">
        <f t="shared" si="41"/>
        <v>0</v>
      </c>
      <c r="J593" s="136">
        <f>SMALL(I592:I594,2)</f>
        <v>0</v>
      </c>
      <c r="K593" s="206">
        <f>IF(J593=I592,F592,IF(J593=I593,F593,IF(J593=I594,F594)))</f>
        <v>21.3</v>
      </c>
      <c r="L593" s="206">
        <f t="shared" si="40"/>
        <v>21.3</v>
      </c>
      <c r="M593" s="206">
        <f t="shared" si="42"/>
        <v>21.3</v>
      </c>
      <c r="N593" s="312"/>
      <c r="O593" s="293"/>
      <c r="P593" s="293"/>
      <c r="Q593" s="293"/>
      <c r="R593" s="293"/>
      <c r="S593" s="293"/>
      <c r="T593" s="293"/>
      <c r="U593" s="293"/>
      <c r="V593" s="293"/>
      <c r="W593" s="296"/>
      <c r="X593" s="296"/>
      <c r="Y593" s="303"/>
      <c r="Z593" s="296"/>
      <c r="AA593" s="303"/>
      <c r="AB593" s="292"/>
      <c r="AC593" s="114"/>
      <c r="AD593" s="114"/>
      <c r="AE593" s="118"/>
      <c r="AF593" s="114"/>
      <c r="AG593" s="118"/>
      <c r="AH593" s="119"/>
    </row>
    <row r="594" spans="1:34" s="120" customFormat="1" ht="25.5" customHeight="1" thickBot="1">
      <c r="A594" s="319"/>
      <c r="B594" s="526"/>
      <c r="C594" s="527"/>
      <c r="D594" s="527"/>
      <c r="E594" s="167" t="s">
        <v>906</v>
      </c>
      <c r="F594" s="204">
        <v>21.3</v>
      </c>
      <c r="G594" s="205">
        <f>ROUNDUP(AVERAGE(F592:F594),2)</f>
        <v>21.3</v>
      </c>
      <c r="H594" s="128">
        <f t="shared" si="43"/>
        <v>0</v>
      </c>
      <c r="I594" s="143">
        <f t="shared" si="41"/>
        <v>0</v>
      </c>
      <c r="J594" s="143">
        <f>SMALL(I592:I594,3)</f>
        <v>0</v>
      </c>
      <c r="K594" s="207">
        <f>IF(J594=I592,F592,IF(J594=I593,F593,IF(J594=I594,F594)))</f>
        <v>21.3</v>
      </c>
      <c r="L594" s="207">
        <f t="shared" si="40"/>
        <v>21.3</v>
      </c>
      <c r="M594" s="207">
        <f t="shared" si="42"/>
        <v>21.3</v>
      </c>
      <c r="N594" s="528"/>
      <c r="O594" s="525"/>
      <c r="P594" s="525"/>
      <c r="Q594" s="525"/>
      <c r="R594" s="525"/>
      <c r="S594" s="525"/>
      <c r="T594" s="525"/>
      <c r="U594" s="525"/>
      <c r="V594" s="525"/>
      <c r="W594" s="519"/>
      <c r="X594" s="519"/>
      <c r="Y594" s="518"/>
      <c r="Z594" s="519"/>
      <c r="AA594" s="518"/>
      <c r="AB594" s="292"/>
      <c r="AC594" s="114"/>
      <c r="AD594" s="114"/>
      <c r="AE594" s="118"/>
      <c r="AF594" s="114"/>
      <c r="AG594" s="118"/>
      <c r="AH594" s="119"/>
    </row>
    <row r="595" spans="1:34" s="120" customFormat="1" ht="25.5" customHeight="1">
      <c r="A595" s="314">
        <v>183</v>
      </c>
      <c r="B595" s="498" t="s">
        <v>432</v>
      </c>
      <c r="C595" s="317" t="s">
        <v>477</v>
      </c>
      <c r="D595" s="317">
        <v>10.8</v>
      </c>
      <c r="E595" s="168" t="s">
        <v>907</v>
      </c>
      <c r="F595" s="199">
        <v>20.6</v>
      </c>
      <c r="G595" s="203">
        <f>ROUNDUP(AVERAGE(F595:F597),2)</f>
        <v>20.6</v>
      </c>
      <c r="H595" s="134">
        <f t="shared" si="43"/>
        <v>0</v>
      </c>
      <c r="I595" s="135">
        <f t="shared" si="41"/>
        <v>0</v>
      </c>
      <c r="J595" s="135">
        <f>SMALL(I595:I597,1)</f>
        <v>0</v>
      </c>
      <c r="K595" s="201">
        <f>IF(J595=I595,F595,IF(J595=I596,F596,IF(J595=I597,F597)))</f>
        <v>20.6</v>
      </c>
      <c r="L595" s="201">
        <f t="shared" si="40"/>
        <v>20.6</v>
      </c>
      <c r="M595" s="201">
        <f t="shared" si="42"/>
        <v>20.6</v>
      </c>
      <c r="N595" s="318">
        <f>COUNTIF(L595:L597,"FORA")</f>
        <v>0</v>
      </c>
      <c r="O595" s="298">
        <f>IF(N595=0,AVERAGE(K595:K597),"")</f>
        <v>20.6</v>
      </c>
      <c r="P595" s="298" t="str">
        <f>IF(N595=1,AVERAGE(M595:M596),"")</f>
        <v/>
      </c>
      <c r="Q595" s="298" t="str">
        <f>IF(N595=2,(SUM(M595,K596))/2,"")</f>
        <v/>
      </c>
      <c r="R595" s="298" t="str">
        <f>IF(N595=3,AVERAGE(K595:K596),"")</f>
        <v/>
      </c>
      <c r="S595" s="298">
        <f>IF(N595=0,MEDIAN(M595:M597),"")</f>
        <v>20.6</v>
      </c>
      <c r="T595" s="298" t="str">
        <f>IF(N595=1,MEDIAN(M595:M596),"")</f>
        <v/>
      </c>
      <c r="U595" s="298" t="str">
        <f>IF(N595=2,MEDIAN((SUM(M595,K596))/2),"")</f>
        <v/>
      </c>
      <c r="V595" s="298" t="str">
        <f>IF(N595=3,MEDIAN(K595:K596),"")</f>
        <v/>
      </c>
      <c r="W595" s="299">
        <f>SUM(O595:R597)</f>
        <v>20.6</v>
      </c>
      <c r="X595" s="299">
        <f>SUM(S595:V597)</f>
        <v>20.6</v>
      </c>
      <c r="Y595" s="301">
        <f>STDEV(F595:F597)</f>
        <v>0</v>
      </c>
      <c r="Z595" s="299">
        <f>Y595/W595</f>
        <v>0</v>
      </c>
      <c r="AA595" s="301"/>
      <c r="AB595" s="291"/>
      <c r="AC595" s="114"/>
      <c r="AD595" s="114"/>
      <c r="AE595" s="118"/>
      <c r="AF595" s="114"/>
      <c r="AG595" s="118"/>
      <c r="AH595" s="119"/>
    </row>
    <row r="596" spans="1:34" s="120" customFormat="1" ht="25.5" customHeight="1">
      <c r="A596" s="314"/>
      <c r="B596" s="520"/>
      <c r="C596" s="317"/>
      <c r="D596" s="317"/>
      <c r="E596" s="168" t="s">
        <v>907</v>
      </c>
      <c r="F596" s="199">
        <v>20.6</v>
      </c>
      <c r="G596" s="199">
        <f>ROUNDUP(AVERAGE(F595:F597),2)</f>
        <v>20.6</v>
      </c>
      <c r="H596" s="134">
        <f t="shared" si="43"/>
        <v>0</v>
      </c>
      <c r="I596" s="135">
        <f t="shared" si="41"/>
        <v>0</v>
      </c>
      <c r="J596" s="135">
        <f>SMALL(I595:I597,2)</f>
        <v>0</v>
      </c>
      <c r="K596" s="201">
        <f>IF(J596=I595,F595,IF(J596=I596,F596,IF(J596=I597,F597)))</f>
        <v>20.6</v>
      </c>
      <c r="L596" s="201">
        <f t="shared" si="40"/>
        <v>20.6</v>
      </c>
      <c r="M596" s="201">
        <f t="shared" si="42"/>
        <v>20.6</v>
      </c>
      <c r="N596" s="318"/>
      <c r="O596" s="298"/>
      <c r="P596" s="298"/>
      <c r="Q596" s="298"/>
      <c r="R596" s="298"/>
      <c r="S596" s="298"/>
      <c r="T596" s="298"/>
      <c r="U596" s="298"/>
      <c r="V596" s="298"/>
      <c r="W596" s="300"/>
      <c r="X596" s="300"/>
      <c r="Y596" s="301"/>
      <c r="Z596" s="300"/>
      <c r="AA596" s="301"/>
      <c r="AB596" s="292"/>
      <c r="AC596" s="114"/>
      <c r="AD596" s="114"/>
      <c r="AE596" s="118"/>
      <c r="AF596" s="114"/>
      <c r="AG596" s="118"/>
      <c r="AH596" s="119"/>
    </row>
    <row r="597" spans="1:34" s="120" customFormat="1" ht="25.5" customHeight="1" thickBot="1">
      <c r="A597" s="314"/>
      <c r="B597" s="521"/>
      <c r="C597" s="522"/>
      <c r="D597" s="522"/>
      <c r="E597" s="168" t="s">
        <v>907</v>
      </c>
      <c r="F597" s="199">
        <v>20.6</v>
      </c>
      <c r="G597" s="200">
        <f>ROUNDUP(AVERAGE(F595:F597),2)</f>
        <v>20.6</v>
      </c>
      <c r="H597" s="163">
        <f t="shared" si="43"/>
        <v>0</v>
      </c>
      <c r="I597" s="164">
        <f t="shared" si="41"/>
        <v>0</v>
      </c>
      <c r="J597" s="164">
        <f>SMALL(I595:I597,3)</f>
        <v>0</v>
      </c>
      <c r="K597" s="202">
        <f>IF(J597=I595,F595,IF(J597=I596,F596,IF(J597=I597,F597)))</f>
        <v>20.6</v>
      </c>
      <c r="L597" s="202">
        <f t="shared" si="40"/>
        <v>20.6</v>
      </c>
      <c r="M597" s="202">
        <f t="shared" si="42"/>
        <v>20.6</v>
      </c>
      <c r="N597" s="523"/>
      <c r="O597" s="524"/>
      <c r="P597" s="524"/>
      <c r="Q597" s="524"/>
      <c r="R597" s="524"/>
      <c r="S597" s="524"/>
      <c r="T597" s="524"/>
      <c r="U597" s="524"/>
      <c r="V597" s="524"/>
      <c r="W597" s="529"/>
      <c r="X597" s="529"/>
      <c r="Y597" s="530"/>
      <c r="Z597" s="529"/>
      <c r="AA597" s="530"/>
      <c r="AB597" s="292"/>
      <c r="AC597" s="114"/>
      <c r="AD597" s="114"/>
      <c r="AE597" s="118"/>
      <c r="AF597" s="114"/>
      <c r="AG597" s="118"/>
      <c r="AH597" s="119"/>
    </row>
    <row r="598" spans="1:34" s="120" customFormat="1" ht="25.5" customHeight="1">
      <c r="A598" s="319">
        <v>184</v>
      </c>
      <c r="B598" s="516" t="s">
        <v>433</v>
      </c>
      <c r="C598" s="310" t="s">
        <v>477</v>
      </c>
      <c r="D598" s="310">
        <v>108</v>
      </c>
      <c r="E598" s="167" t="s">
        <v>908</v>
      </c>
      <c r="F598" s="204">
        <v>15.83</v>
      </c>
      <c r="G598" s="208">
        <f>ROUNDUP(AVERAGE(F598:F600),2)</f>
        <v>15.83</v>
      </c>
      <c r="H598" s="116">
        <f t="shared" si="43"/>
        <v>0</v>
      </c>
      <c r="I598" s="136">
        <f t="shared" si="41"/>
        <v>0</v>
      </c>
      <c r="J598" s="136">
        <f>SMALL(I598:I600,1)</f>
        <v>0</v>
      </c>
      <c r="K598" s="206">
        <f>IF(J598=I598,F598,IF(J598=I599,F599,IF(J598=I600,F600)))</f>
        <v>15.83</v>
      </c>
      <c r="L598" s="206">
        <f t="shared" si="40"/>
        <v>15.83</v>
      </c>
      <c r="M598" s="206">
        <f t="shared" si="42"/>
        <v>15.83</v>
      </c>
      <c r="N598" s="312">
        <f>COUNTIF(L598:L600,"FORA")</f>
        <v>0</v>
      </c>
      <c r="O598" s="293">
        <f>IF(N598=0,AVERAGE(K598:K600),"")</f>
        <v>15.83</v>
      </c>
      <c r="P598" s="293" t="str">
        <f>IF(N598=1,AVERAGE(M598:M599),"")</f>
        <v/>
      </c>
      <c r="Q598" s="293" t="str">
        <f>IF(N598=2,(SUM(M598,K599))/2,"")</f>
        <v/>
      </c>
      <c r="R598" s="293" t="str">
        <f>IF(N598=3,AVERAGE(K598:K599),"")</f>
        <v/>
      </c>
      <c r="S598" s="293">
        <f>IF(N598=0,MEDIAN(M598:M600),"")</f>
        <v>15.83</v>
      </c>
      <c r="T598" s="293" t="str">
        <f>IF(N598=1,MEDIAN(M598:M599),"")</f>
        <v/>
      </c>
      <c r="U598" s="293" t="str">
        <f>IF(N598=2,MEDIAN((SUM(M598,K599))/2),"")</f>
        <v/>
      </c>
      <c r="V598" s="293" t="str">
        <f>IF(N598=3,MEDIAN(K598:K599),"")</f>
        <v/>
      </c>
      <c r="W598" s="295">
        <f>SUM(O598:R600)</f>
        <v>15.83</v>
      </c>
      <c r="X598" s="295">
        <f>SUM(S598:V600)</f>
        <v>15.83</v>
      </c>
      <c r="Y598" s="303">
        <f>STDEV(F598:F600)</f>
        <v>0</v>
      </c>
      <c r="Z598" s="295">
        <f>Y598/W598</f>
        <v>0</v>
      </c>
      <c r="AA598" s="303"/>
      <c r="AB598" s="291"/>
      <c r="AC598" s="114"/>
      <c r="AD598" s="114"/>
      <c r="AE598" s="118"/>
      <c r="AF598" s="114"/>
      <c r="AG598" s="118"/>
      <c r="AH598" s="119"/>
    </row>
    <row r="599" spans="1:34" s="120" customFormat="1" ht="25.5" customHeight="1">
      <c r="A599" s="319"/>
      <c r="B599" s="517"/>
      <c r="C599" s="310"/>
      <c r="D599" s="310"/>
      <c r="E599" s="167" t="s">
        <v>908</v>
      </c>
      <c r="F599" s="204">
        <v>15.83</v>
      </c>
      <c r="G599" s="204">
        <f>ROUNDUP(AVERAGE(F598:F600),2)</f>
        <v>15.83</v>
      </c>
      <c r="H599" s="116">
        <f t="shared" si="43"/>
        <v>0</v>
      </c>
      <c r="I599" s="136">
        <f t="shared" si="41"/>
        <v>0</v>
      </c>
      <c r="J599" s="136">
        <f>SMALL(I598:I600,2)</f>
        <v>0</v>
      </c>
      <c r="K599" s="206">
        <f>IF(J599=I598,F598,IF(J599=I599,F599,IF(J599=I600,F600)))</f>
        <v>15.83</v>
      </c>
      <c r="L599" s="206">
        <f t="shared" si="40"/>
        <v>15.83</v>
      </c>
      <c r="M599" s="206">
        <f t="shared" si="42"/>
        <v>15.83</v>
      </c>
      <c r="N599" s="312"/>
      <c r="O599" s="293"/>
      <c r="P599" s="293"/>
      <c r="Q599" s="293"/>
      <c r="R599" s="293"/>
      <c r="S599" s="293"/>
      <c r="T599" s="293"/>
      <c r="U599" s="293"/>
      <c r="V599" s="293"/>
      <c r="W599" s="296"/>
      <c r="X599" s="296"/>
      <c r="Y599" s="303"/>
      <c r="Z599" s="296"/>
      <c r="AA599" s="303"/>
      <c r="AB599" s="292"/>
      <c r="AC599" s="114"/>
      <c r="AD599" s="114"/>
      <c r="AE599" s="118"/>
      <c r="AF599" s="114"/>
      <c r="AG599" s="118"/>
      <c r="AH599" s="119"/>
    </row>
    <row r="600" spans="1:34" s="120" customFormat="1" ht="25.5" customHeight="1" thickBot="1">
      <c r="A600" s="319"/>
      <c r="B600" s="526"/>
      <c r="C600" s="527"/>
      <c r="D600" s="527"/>
      <c r="E600" s="167" t="s">
        <v>908</v>
      </c>
      <c r="F600" s="204">
        <v>15.83</v>
      </c>
      <c r="G600" s="205">
        <f>ROUNDUP(AVERAGE(F598:F600),2)</f>
        <v>15.83</v>
      </c>
      <c r="H600" s="128">
        <f t="shared" si="43"/>
        <v>0</v>
      </c>
      <c r="I600" s="143">
        <f t="shared" si="41"/>
        <v>0</v>
      </c>
      <c r="J600" s="143">
        <f>SMALL(I598:I600,3)</f>
        <v>0</v>
      </c>
      <c r="K600" s="207">
        <f>IF(J600=I598,F598,IF(J600=I599,F599,IF(J600=I600,F600)))</f>
        <v>15.83</v>
      </c>
      <c r="L600" s="207">
        <f t="shared" si="40"/>
        <v>15.83</v>
      </c>
      <c r="M600" s="207">
        <f t="shared" si="42"/>
        <v>15.83</v>
      </c>
      <c r="N600" s="528"/>
      <c r="O600" s="525"/>
      <c r="P600" s="525"/>
      <c r="Q600" s="525"/>
      <c r="R600" s="525"/>
      <c r="S600" s="525"/>
      <c r="T600" s="525"/>
      <c r="U600" s="525"/>
      <c r="V600" s="525"/>
      <c r="W600" s="519"/>
      <c r="X600" s="519"/>
      <c r="Y600" s="518"/>
      <c r="Z600" s="519"/>
      <c r="AA600" s="518"/>
      <c r="AB600" s="292"/>
      <c r="AC600" s="114"/>
      <c r="AD600" s="114"/>
      <c r="AE600" s="118"/>
      <c r="AF600" s="114"/>
      <c r="AG600" s="118"/>
      <c r="AH600" s="119"/>
    </row>
    <row r="601" spans="1:34" s="120" customFormat="1" ht="25.5" customHeight="1">
      <c r="A601" s="314">
        <v>185</v>
      </c>
      <c r="B601" s="498" t="s">
        <v>434</v>
      </c>
      <c r="C601" s="317" t="s">
        <v>477</v>
      </c>
      <c r="D601" s="317">
        <v>162</v>
      </c>
      <c r="E601" s="168" t="s">
        <v>909</v>
      </c>
      <c r="F601" s="199">
        <v>12.51</v>
      </c>
      <c r="G601" s="203">
        <f>ROUNDUP(AVERAGE(F601:F603),2)</f>
        <v>12.51</v>
      </c>
      <c r="H601" s="134">
        <f t="shared" si="43"/>
        <v>0</v>
      </c>
      <c r="I601" s="135">
        <f t="shared" si="41"/>
        <v>0</v>
      </c>
      <c r="J601" s="135">
        <f>SMALL(I601:I603,1)</f>
        <v>0</v>
      </c>
      <c r="K601" s="201">
        <f>IF(J601=I601,F601,IF(J601=I602,F602,IF(J601=I603,F603)))</f>
        <v>12.51</v>
      </c>
      <c r="L601" s="201">
        <f t="shared" si="40"/>
        <v>12.51</v>
      </c>
      <c r="M601" s="201">
        <f t="shared" si="42"/>
        <v>12.51</v>
      </c>
      <c r="N601" s="318">
        <f>COUNTIF(L601:L603,"FORA")</f>
        <v>0</v>
      </c>
      <c r="O601" s="298">
        <f>IF(N601=0,AVERAGE(K601:K603),"")</f>
        <v>12.51</v>
      </c>
      <c r="P601" s="298" t="str">
        <f>IF(N601=1,AVERAGE(M601:M602),"")</f>
        <v/>
      </c>
      <c r="Q601" s="298" t="str">
        <f>IF(N601=2,(SUM(M601,K602))/2,"")</f>
        <v/>
      </c>
      <c r="R601" s="298" t="str">
        <f>IF(N601=3,AVERAGE(K601:K602),"")</f>
        <v/>
      </c>
      <c r="S601" s="298">
        <f>IF(N601=0,MEDIAN(M601:M603),"")</f>
        <v>12.51</v>
      </c>
      <c r="T601" s="298" t="str">
        <f>IF(N601=1,MEDIAN(M601:M602),"")</f>
        <v/>
      </c>
      <c r="U601" s="298" t="str">
        <f>IF(N601=2,MEDIAN((SUM(M601,K602))/2),"")</f>
        <v/>
      </c>
      <c r="V601" s="298" t="str">
        <f>IF(N601=3,MEDIAN(K601:K602),"")</f>
        <v/>
      </c>
      <c r="W601" s="299">
        <f>SUM(O601:R603)</f>
        <v>12.51</v>
      </c>
      <c r="X601" s="299">
        <f>SUM(S601:V603)</f>
        <v>12.51</v>
      </c>
      <c r="Y601" s="301">
        <f>STDEV(F601:F603)</f>
        <v>0</v>
      </c>
      <c r="Z601" s="299">
        <f>Y601/W601</f>
        <v>0</v>
      </c>
      <c r="AA601" s="301"/>
      <c r="AB601" s="291"/>
      <c r="AC601" s="114"/>
      <c r="AD601" s="114"/>
      <c r="AE601" s="118"/>
      <c r="AF601" s="114"/>
      <c r="AG601" s="118"/>
      <c r="AH601" s="119"/>
    </row>
    <row r="602" spans="1:34" s="120" customFormat="1" ht="25.5" customHeight="1">
      <c r="A602" s="314"/>
      <c r="B602" s="520"/>
      <c r="C602" s="317"/>
      <c r="D602" s="317"/>
      <c r="E602" s="168" t="s">
        <v>909</v>
      </c>
      <c r="F602" s="199">
        <v>12.51</v>
      </c>
      <c r="G602" s="199">
        <f>ROUNDUP(AVERAGE(F601:F603),2)</f>
        <v>12.51</v>
      </c>
      <c r="H602" s="134">
        <f t="shared" si="43"/>
        <v>0</v>
      </c>
      <c r="I602" s="135">
        <f t="shared" si="41"/>
        <v>0</v>
      </c>
      <c r="J602" s="135">
        <f>SMALL(I601:I603,2)</f>
        <v>0</v>
      </c>
      <c r="K602" s="201">
        <f>IF(J602=I601,F601,IF(J602=I602,F602,IF(J602=I603,F603)))</f>
        <v>12.51</v>
      </c>
      <c r="L602" s="201">
        <f t="shared" si="40"/>
        <v>12.51</v>
      </c>
      <c r="M602" s="201">
        <f t="shared" si="42"/>
        <v>12.51</v>
      </c>
      <c r="N602" s="318"/>
      <c r="O602" s="298"/>
      <c r="P602" s="298"/>
      <c r="Q602" s="298"/>
      <c r="R602" s="298"/>
      <c r="S602" s="298"/>
      <c r="T602" s="298"/>
      <c r="U602" s="298"/>
      <c r="V602" s="298"/>
      <c r="W602" s="300"/>
      <c r="X602" s="300"/>
      <c r="Y602" s="301"/>
      <c r="Z602" s="300"/>
      <c r="AA602" s="301"/>
      <c r="AB602" s="292"/>
      <c r="AC602" s="114"/>
      <c r="AD602" s="114"/>
      <c r="AE602" s="118"/>
      <c r="AF602" s="114"/>
      <c r="AG602" s="118"/>
      <c r="AH602" s="119"/>
    </row>
    <row r="603" spans="1:34" s="120" customFormat="1" ht="25.5" customHeight="1" thickBot="1">
      <c r="A603" s="314"/>
      <c r="B603" s="521"/>
      <c r="C603" s="522"/>
      <c r="D603" s="522"/>
      <c r="E603" s="168" t="s">
        <v>909</v>
      </c>
      <c r="F603" s="199">
        <v>12.51</v>
      </c>
      <c r="G603" s="200">
        <f>ROUNDUP(AVERAGE(F601:F603),2)</f>
        <v>12.51</v>
      </c>
      <c r="H603" s="163">
        <f t="shared" si="43"/>
        <v>0</v>
      </c>
      <c r="I603" s="164">
        <f t="shared" si="41"/>
        <v>0</v>
      </c>
      <c r="J603" s="164">
        <f>SMALL(I601:I603,3)</f>
        <v>0</v>
      </c>
      <c r="K603" s="202">
        <f>IF(J603=I601,F601,IF(J603=I602,F602,IF(J603=I603,F603)))</f>
        <v>12.51</v>
      </c>
      <c r="L603" s="202">
        <f t="shared" si="40"/>
        <v>12.51</v>
      </c>
      <c r="M603" s="202">
        <f t="shared" si="42"/>
        <v>12.51</v>
      </c>
      <c r="N603" s="523"/>
      <c r="O603" s="524"/>
      <c r="P603" s="524"/>
      <c r="Q603" s="524"/>
      <c r="R603" s="524"/>
      <c r="S603" s="524"/>
      <c r="T603" s="524"/>
      <c r="U603" s="524"/>
      <c r="V603" s="524"/>
      <c r="W603" s="529"/>
      <c r="X603" s="529"/>
      <c r="Y603" s="530"/>
      <c r="Z603" s="529"/>
      <c r="AA603" s="530"/>
      <c r="AB603" s="292"/>
      <c r="AC603" s="114"/>
      <c r="AD603" s="114"/>
      <c r="AE603" s="118"/>
      <c r="AF603" s="114"/>
      <c r="AG603" s="118"/>
      <c r="AH603" s="119"/>
    </row>
    <row r="604" spans="1:34" s="120" customFormat="1" ht="25.5" customHeight="1">
      <c r="A604" s="319">
        <v>186</v>
      </c>
      <c r="B604" s="516" t="s">
        <v>435</v>
      </c>
      <c r="C604" s="310" t="s">
        <v>2</v>
      </c>
      <c r="D604" s="310">
        <v>36</v>
      </c>
      <c r="E604" s="167" t="s">
        <v>910</v>
      </c>
      <c r="F604" s="204">
        <v>6.87</v>
      </c>
      <c r="G604" s="208">
        <f>ROUNDUP(AVERAGE(F604:F606),2)</f>
        <v>6.87</v>
      </c>
      <c r="H604" s="116">
        <f t="shared" si="43"/>
        <v>0</v>
      </c>
      <c r="I604" s="136">
        <f t="shared" si="41"/>
        <v>0</v>
      </c>
      <c r="J604" s="136">
        <f>SMALL(I604:I606,1)</f>
        <v>0</v>
      </c>
      <c r="K604" s="206">
        <f>IF(J604=I604,F604,IF(J604=I605,F605,IF(J604=I606,F606)))</f>
        <v>6.87</v>
      </c>
      <c r="L604" s="206">
        <f t="shared" si="40"/>
        <v>6.87</v>
      </c>
      <c r="M604" s="206">
        <f t="shared" si="42"/>
        <v>6.87</v>
      </c>
      <c r="N604" s="312">
        <f>COUNTIF(L604:L606,"FORA")</f>
        <v>0</v>
      </c>
      <c r="O604" s="293">
        <f>IF(N604=0,AVERAGE(K604:K606),"")</f>
        <v>6.87</v>
      </c>
      <c r="P604" s="293" t="str">
        <f>IF(N604=1,AVERAGE(M604:M605),"")</f>
        <v/>
      </c>
      <c r="Q604" s="293" t="str">
        <f>IF(N604=2,(SUM(M604,K605))/2,"")</f>
        <v/>
      </c>
      <c r="R604" s="293" t="str">
        <f>IF(N604=3,AVERAGE(K604:K605),"")</f>
        <v/>
      </c>
      <c r="S604" s="293">
        <f>IF(N604=0,MEDIAN(M604:M606),"")</f>
        <v>6.87</v>
      </c>
      <c r="T604" s="293" t="str">
        <f>IF(N604=1,MEDIAN(M604:M605),"")</f>
        <v/>
      </c>
      <c r="U604" s="293" t="str">
        <f>IF(N604=2,MEDIAN((SUM(M604,K605))/2),"")</f>
        <v/>
      </c>
      <c r="V604" s="293" t="str">
        <f>IF(N604=3,MEDIAN(K604:K605),"")</f>
        <v/>
      </c>
      <c r="W604" s="295">
        <f>SUM(O604:R606)</f>
        <v>6.87</v>
      </c>
      <c r="X604" s="295">
        <f>SUM(S604:V606)</f>
        <v>6.87</v>
      </c>
      <c r="Y604" s="303">
        <f>STDEV(F604:F606)</f>
        <v>0</v>
      </c>
      <c r="Z604" s="295">
        <f>Y604/W604</f>
        <v>0</v>
      </c>
      <c r="AA604" s="303"/>
      <c r="AB604" s="291"/>
      <c r="AC604" s="114"/>
      <c r="AD604" s="114"/>
      <c r="AE604" s="118"/>
      <c r="AF604" s="114"/>
      <c r="AG604" s="118"/>
      <c r="AH604" s="119"/>
    </row>
    <row r="605" spans="1:34" s="120" customFormat="1" ht="25.5" customHeight="1">
      <c r="A605" s="319"/>
      <c r="B605" s="517"/>
      <c r="C605" s="310"/>
      <c r="D605" s="310"/>
      <c r="E605" s="167" t="s">
        <v>910</v>
      </c>
      <c r="F605" s="204">
        <v>6.87</v>
      </c>
      <c r="G605" s="204">
        <f>ROUNDUP(AVERAGE(F604:F606),2)</f>
        <v>6.87</v>
      </c>
      <c r="H605" s="116">
        <f t="shared" si="43"/>
        <v>0</v>
      </c>
      <c r="I605" s="136">
        <f t="shared" si="41"/>
        <v>0</v>
      </c>
      <c r="J605" s="136">
        <f>SMALL(I604:I606,2)</f>
        <v>0</v>
      </c>
      <c r="K605" s="206">
        <f>IF(J605=I604,F604,IF(J605=I605,F605,IF(J605=I606,F606)))</f>
        <v>6.87</v>
      </c>
      <c r="L605" s="206">
        <f t="shared" si="40"/>
        <v>6.87</v>
      </c>
      <c r="M605" s="206">
        <f t="shared" si="42"/>
        <v>6.87</v>
      </c>
      <c r="N605" s="312"/>
      <c r="O605" s="293"/>
      <c r="P605" s="293"/>
      <c r="Q605" s="293"/>
      <c r="R605" s="293"/>
      <c r="S605" s="293"/>
      <c r="T605" s="293"/>
      <c r="U605" s="293"/>
      <c r="V605" s="293"/>
      <c r="W605" s="296"/>
      <c r="X605" s="296"/>
      <c r="Y605" s="303"/>
      <c r="Z605" s="296"/>
      <c r="AA605" s="303"/>
      <c r="AB605" s="292"/>
      <c r="AC605" s="114"/>
      <c r="AD605" s="114"/>
      <c r="AE605" s="118"/>
      <c r="AF605" s="114"/>
      <c r="AG605" s="118"/>
      <c r="AH605" s="119"/>
    </row>
    <row r="606" spans="1:34" s="120" customFormat="1" ht="25.5" customHeight="1" thickBot="1">
      <c r="A606" s="319"/>
      <c r="B606" s="526"/>
      <c r="C606" s="527"/>
      <c r="D606" s="527"/>
      <c r="E606" s="167" t="s">
        <v>910</v>
      </c>
      <c r="F606" s="204">
        <v>6.87</v>
      </c>
      <c r="G606" s="205">
        <f>ROUNDUP(AVERAGE(F604:F606),2)</f>
        <v>6.87</v>
      </c>
      <c r="H606" s="128">
        <f t="shared" si="43"/>
        <v>0</v>
      </c>
      <c r="I606" s="143">
        <f t="shared" si="41"/>
        <v>0</v>
      </c>
      <c r="J606" s="143">
        <f>SMALL(I604:I606,3)</f>
        <v>0</v>
      </c>
      <c r="K606" s="207">
        <f>IF(J606=I604,F604,IF(J606=I605,F605,IF(J606=I606,F606)))</f>
        <v>6.87</v>
      </c>
      <c r="L606" s="207">
        <f t="shared" si="40"/>
        <v>6.87</v>
      </c>
      <c r="M606" s="207">
        <f t="shared" si="42"/>
        <v>6.87</v>
      </c>
      <c r="N606" s="528"/>
      <c r="O606" s="525"/>
      <c r="P606" s="525"/>
      <c r="Q606" s="525"/>
      <c r="R606" s="525"/>
      <c r="S606" s="525"/>
      <c r="T606" s="525"/>
      <c r="U606" s="525"/>
      <c r="V606" s="525"/>
      <c r="W606" s="519"/>
      <c r="X606" s="519"/>
      <c r="Y606" s="518"/>
      <c r="Z606" s="519"/>
      <c r="AA606" s="518"/>
      <c r="AB606" s="292"/>
      <c r="AC606" s="114"/>
      <c r="AD606" s="114"/>
      <c r="AE606" s="118"/>
      <c r="AF606" s="114"/>
      <c r="AG606" s="118"/>
      <c r="AH606" s="119"/>
    </row>
    <row r="607" spans="1:34" s="120" customFormat="1" ht="25.5" customHeight="1">
      <c r="A607" s="314">
        <v>187</v>
      </c>
      <c r="B607" s="498" t="s">
        <v>436</v>
      </c>
      <c r="C607" s="317" t="s">
        <v>2</v>
      </c>
      <c r="D607" s="317">
        <v>6</v>
      </c>
      <c r="E607" s="168" t="s">
        <v>911</v>
      </c>
      <c r="F607" s="199">
        <v>11.9</v>
      </c>
      <c r="G607" s="203">
        <f>ROUNDUP(AVERAGE(F607:F609),2)</f>
        <v>11.9</v>
      </c>
      <c r="H607" s="134">
        <f t="shared" si="43"/>
        <v>0</v>
      </c>
      <c r="I607" s="135">
        <f t="shared" si="41"/>
        <v>0</v>
      </c>
      <c r="J607" s="135">
        <f>SMALL(I607:I609,1)</f>
        <v>0</v>
      </c>
      <c r="K607" s="201">
        <f>IF(J607=I607,F607,IF(J607=I608,F608,IF(J607=I609,F609)))</f>
        <v>11.9</v>
      </c>
      <c r="L607" s="201">
        <f t="shared" si="40"/>
        <v>11.9</v>
      </c>
      <c r="M607" s="201">
        <f t="shared" si="42"/>
        <v>11.9</v>
      </c>
      <c r="N607" s="318">
        <f>COUNTIF(L607:L609,"FORA")</f>
        <v>0</v>
      </c>
      <c r="O607" s="298">
        <f>IF(N607=0,AVERAGE(K607:K609),"")</f>
        <v>11.9</v>
      </c>
      <c r="P607" s="298" t="str">
        <f>IF(N607=1,AVERAGE(M607:M608),"")</f>
        <v/>
      </c>
      <c r="Q607" s="298" t="str">
        <f>IF(N607=2,(SUM(M607,K608))/2,"")</f>
        <v/>
      </c>
      <c r="R607" s="298" t="str">
        <f>IF(N607=3,AVERAGE(K607:K608),"")</f>
        <v/>
      </c>
      <c r="S607" s="298">
        <f>IF(N607=0,MEDIAN(M607:M609),"")</f>
        <v>11.9</v>
      </c>
      <c r="T607" s="298" t="str">
        <f>IF(N607=1,MEDIAN(M607:M608),"")</f>
        <v/>
      </c>
      <c r="U607" s="298" t="str">
        <f>IF(N607=2,MEDIAN((SUM(M607,K608))/2),"")</f>
        <v/>
      </c>
      <c r="V607" s="298" t="str">
        <f>IF(N607=3,MEDIAN(K607:K608),"")</f>
        <v/>
      </c>
      <c r="W607" s="299">
        <f>SUM(O607:R609)</f>
        <v>11.9</v>
      </c>
      <c r="X607" s="299">
        <f>SUM(S607:V609)</f>
        <v>11.9</v>
      </c>
      <c r="Y607" s="301">
        <f>STDEV(F607:F609)</f>
        <v>0</v>
      </c>
      <c r="Z607" s="299">
        <f>Y607/W607</f>
        <v>0</v>
      </c>
      <c r="AA607" s="301"/>
      <c r="AB607" s="291"/>
      <c r="AC607" s="114"/>
      <c r="AD607" s="114"/>
      <c r="AE607" s="118"/>
      <c r="AF607" s="114"/>
      <c r="AG607" s="118"/>
      <c r="AH607" s="119"/>
    </row>
    <row r="608" spans="1:34" s="120" customFormat="1" ht="25.5" customHeight="1">
      <c r="A608" s="314"/>
      <c r="B608" s="520"/>
      <c r="C608" s="317"/>
      <c r="D608" s="317"/>
      <c r="E608" s="168" t="s">
        <v>911</v>
      </c>
      <c r="F608" s="199">
        <v>11.9</v>
      </c>
      <c r="G608" s="199">
        <f>ROUNDUP(AVERAGE(F607:F609),2)</f>
        <v>11.9</v>
      </c>
      <c r="H608" s="134">
        <f t="shared" si="43"/>
        <v>0</v>
      </c>
      <c r="I608" s="135">
        <f t="shared" si="41"/>
        <v>0</v>
      </c>
      <c r="J608" s="135">
        <f>SMALL(I607:I609,2)</f>
        <v>0</v>
      </c>
      <c r="K608" s="201">
        <f>IF(J608=I607,F607,IF(J608=I608,F608,IF(J608=I609,F609)))</f>
        <v>11.9</v>
      </c>
      <c r="L608" s="201">
        <f t="shared" si="40"/>
        <v>11.9</v>
      </c>
      <c r="M608" s="201">
        <f t="shared" si="42"/>
        <v>11.9</v>
      </c>
      <c r="N608" s="318"/>
      <c r="O608" s="298"/>
      <c r="P608" s="298"/>
      <c r="Q608" s="298"/>
      <c r="R608" s="298"/>
      <c r="S608" s="298"/>
      <c r="T608" s="298"/>
      <c r="U608" s="298"/>
      <c r="V608" s="298"/>
      <c r="W608" s="300"/>
      <c r="X608" s="300"/>
      <c r="Y608" s="301"/>
      <c r="Z608" s="300"/>
      <c r="AA608" s="301"/>
      <c r="AB608" s="292"/>
      <c r="AC608" s="114"/>
      <c r="AD608" s="114"/>
      <c r="AE608" s="118"/>
      <c r="AF608" s="114"/>
      <c r="AG608" s="118"/>
      <c r="AH608" s="119"/>
    </row>
    <row r="609" spans="1:34" s="120" customFormat="1" ht="25.5" customHeight="1" thickBot="1">
      <c r="A609" s="314"/>
      <c r="B609" s="521"/>
      <c r="C609" s="522"/>
      <c r="D609" s="522"/>
      <c r="E609" s="168" t="s">
        <v>911</v>
      </c>
      <c r="F609" s="199">
        <v>11.9</v>
      </c>
      <c r="G609" s="200">
        <f>ROUNDUP(AVERAGE(F607:F609),2)</f>
        <v>11.9</v>
      </c>
      <c r="H609" s="163">
        <f t="shared" si="43"/>
        <v>0</v>
      </c>
      <c r="I609" s="164">
        <f t="shared" si="41"/>
        <v>0</v>
      </c>
      <c r="J609" s="164">
        <f>SMALL(I607:I609,3)</f>
        <v>0</v>
      </c>
      <c r="K609" s="202">
        <f>IF(J609=I607,F607,IF(J609=I608,F608,IF(J609=I609,F609)))</f>
        <v>11.9</v>
      </c>
      <c r="L609" s="202">
        <f t="shared" si="40"/>
        <v>11.9</v>
      </c>
      <c r="M609" s="202">
        <f t="shared" si="42"/>
        <v>11.9</v>
      </c>
      <c r="N609" s="523"/>
      <c r="O609" s="524"/>
      <c r="P609" s="524"/>
      <c r="Q609" s="524"/>
      <c r="R609" s="524"/>
      <c r="S609" s="524"/>
      <c r="T609" s="524"/>
      <c r="U609" s="524"/>
      <c r="V609" s="524"/>
      <c r="W609" s="529"/>
      <c r="X609" s="529"/>
      <c r="Y609" s="530"/>
      <c r="Z609" s="529"/>
      <c r="AA609" s="530"/>
      <c r="AB609" s="292"/>
      <c r="AC609" s="114"/>
      <c r="AD609" s="114"/>
      <c r="AE609" s="118"/>
      <c r="AF609" s="114"/>
      <c r="AG609" s="118"/>
      <c r="AH609" s="119"/>
    </row>
    <row r="610" spans="1:34" s="120" customFormat="1" ht="25.5" customHeight="1">
      <c r="A610" s="319">
        <v>188</v>
      </c>
      <c r="B610" s="516" t="s">
        <v>437</v>
      </c>
      <c r="C610" s="310" t="s">
        <v>2</v>
      </c>
      <c r="D610" s="310">
        <v>18</v>
      </c>
      <c r="E610" s="167" t="s">
        <v>912</v>
      </c>
      <c r="F610" s="204">
        <v>13.34</v>
      </c>
      <c r="G610" s="208">
        <f>ROUNDUP(AVERAGE(F610:F612),2)</f>
        <v>13.34</v>
      </c>
      <c r="H610" s="116">
        <f t="shared" si="43"/>
        <v>0</v>
      </c>
      <c r="I610" s="136">
        <f t="shared" si="41"/>
        <v>0</v>
      </c>
      <c r="J610" s="136">
        <f>SMALL(I610:I612,1)</f>
        <v>0</v>
      </c>
      <c r="K610" s="206">
        <f>IF(J610=I610,F610,IF(J610=I611,F611,IF(J610=I612,F612)))</f>
        <v>13.34</v>
      </c>
      <c r="L610" s="206">
        <f t="shared" si="40"/>
        <v>13.34</v>
      </c>
      <c r="M610" s="206">
        <f t="shared" si="42"/>
        <v>13.34</v>
      </c>
      <c r="N610" s="312">
        <f>COUNTIF(L610:L612,"FORA")</f>
        <v>0</v>
      </c>
      <c r="O610" s="293">
        <f>IF(N610=0,AVERAGE(K610:K612),"")</f>
        <v>13.339999999999998</v>
      </c>
      <c r="P610" s="293" t="str">
        <f>IF(N610=1,AVERAGE(M610:M611),"")</f>
        <v/>
      </c>
      <c r="Q610" s="293" t="str">
        <f>IF(N610=2,(SUM(M610,K611))/2,"")</f>
        <v/>
      </c>
      <c r="R610" s="293" t="str">
        <f>IF(N610=3,AVERAGE(K610:K611),"")</f>
        <v/>
      </c>
      <c r="S610" s="293">
        <f>IF(N610=0,MEDIAN(M610:M612),"")</f>
        <v>13.34</v>
      </c>
      <c r="T610" s="293" t="str">
        <f>IF(N610=1,MEDIAN(M610:M611),"")</f>
        <v/>
      </c>
      <c r="U610" s="293" t="str">
        <f>IF(N610=2,MEDIAN((SUM(M610,K611))/2),"")</f>
        <v/>
      </c>
      <c r="V610" s="293" t="str">
        <f>IF(N610=3,MEDIAN(K610:K611),"")</f>
        <v/>
      </c>
      <c r="W610" s="295">
        <f>SUM(O610:R612)</f>
        <v>13.339999999999998</v>
      </c>
      <c r="X610" s="295">
        <f>SUM(S610:V612)</f>
        <v>13.34</v>
      </c>
      <c r="Y610" s="303">
        <f>STDEV(F610:F612)</f>
        <v>2.1755839288168292E-15</v>
      </c>
      <c r="Z610" s="295">
        <f>Y610/W610</f>
        <v>1.6308725103574435E-16</v>
      </c>
      <c r="AA610" s="303"/>
      <c r="AB610" s="291"/>
      <c r="AC610" s="114"/>
      <c r="AD610" s="114"/>
      <c r="AE610" s="118"/>
      <c r="AF610" s="114"/>
      <c r="AG610" s="118"/>
      <c r="AH610" s="119"/>
    </row>
    <row r="611" spans="1:34" s="120" customFormat="1" ht="25.5" customHeight="1">
      <c r="A611" s="319"/>
      <c r="B611" s="517"/>
      <c r="C611" s="310"/>
      <c r="D611" s="310"/>
      <c r="E611" s="167" t="s">
        <v>912</v>
      </c>
      <c r="F611" s="204">
        <v>13.34</v>
      </c>
      <c r="G611" s="204">
        <f>ROUNDUP(AVERAGE(F610:F612),2)</f>
        <v>13.34</v>
      </c>
      <c r="H611" s="116">
        <f t="shared" si="43"/>
        <v>0</v>
      </c>
      <c r="I611" s="136">
        <f t="shared" si="41"/>
        <v>0</v>
      </c>
      <c r="J611" s="136">
        <f>SMALL(I610:I612,2)</f>
        <v>0</v>
      </c>
      <c r="K611" s="206">
        <f>IF(J611=I610,F610,IF(J611=I611,F611,IF(J611=I612,F612)))</f>
        <v>13.34</v>
      </c>
      <c r="L611" s="206">
        <f t="shared" si="40"/>
        <v>13.34</v>
      </c>
      <c r="M611" s="206">
        <f t="shared" si="42"/>
        <v>13.34</v>
      </c>
      <c r="N611" s="312"/>
      <c r="O611" s="293"/>
      <c r="P611" s="293"/>
      <c r="Q611" s="293"/>
      <c r="R611" s="293"/>
      <c r="S611" s="293"/>
      <c r="T611" s="293"/>
      <c r="U611" s="293"/>
      <c r="V611" s="293"/>
      <c r="W611" s="296"/>
      <c r="X611" s="296"/>
      <c r="Y611" s="303"/>
      <c r="Z611" s="296"/>
      <c r="AA611" s="303"/>
      <c r="AB611" s="292"/>
      <c r="AC611" s="114"/>
      <c r="AD611" s="114"/>
      <c r="AE611" s="118"/>
      <c r="AF611" s="114"/>
      <c r="AG611" s="118"/>
      <c r="AH611" s="119"/>
    </row>
    <row r="612" spans="1:34" s="120" customFormat="1" ht="25.5" customHeight="1" thickBot="1">
      <c r="A612" s="319"/>
      <c r="B612" s="526"/>
      <c r="C612" s="527"/>
      <c r="D612" s="527"/>
      <c r="E612" s="167" t="s">
        <v>912</v>
      </c>
      <c r="F612" s="204">
        <v>13.34</v>
      </c>
      <c r="G612" s="205">
        <f>ROUNDUP(AVERAGE(F610:F612),2)</f>
        <v>13.34</v>
      </c>
      <c r="H612" s="128">
        <f t="shared" si="43"/>
        <v>0</v>
      </c>
      <c r="I612" s="143">
        <f t="shared" si="41"/>
        <v>0</v>
      </c>
      <c r="J612" s="143">
        <f>SMALL(I610:I612,3)</f>
        <v>0</v>
      </c>
      <c r="K612" s="207">
        <f>IF(J612=I610,F610,IF(J612=I611,F611,IF(J612=I612,F612)))</f>
        <v>13.34</v>
      </c>
      <c r="L612" s="207">
        <f t="shared" si="40"/>
        <v>13.34</v>
      </c>
      <c r="M612" s="207">
        <f t="shared" si="42"/>
        <v>13.34</v>
      </c>
      <c r="N612" s="528"/>
      <c r="O612" s="525"/>
      <c r="P612" s="525"/>
      <c r="Q612" s="525"/>
      <c r="R612" s="525"/>
      <c r="S612" s="525"/>
      <c r="T612" s="525"/>
      <c r="U612" s="525"/>
      <c r="V612" s="525"/>
      <c r="W612" s="519"/>
      <c r="X612" s="519"/>
      <c r="Y612" s="518"/>
      <c r="Z612" s="519"/>
      <c r="AA612" s="518"/>
      <c r="AB612" s="292"/>
      <c r="AC612" s="114"/>
      <c r="AD612" s="114"/>
      <c r="AE612" s="118"/>
      <c r="AF612" s="114"/>
      <c r="AG612" s="118"/>
      <c r="AH612" s="119"/>
    </row>
    <row r="613" spans="1:34" s="120" customFormat="1" ht="25.5" customHeight="1">
      <c r="A613" s="314">
        <v>189</v>
      </c>
      <c r="B613" s="498" t="s">
        <v>438</v>
      </c>
      <c r="C613" s="317" t="s">
        <v>2</v>
      </c>
      <c r="D613" s="317">
        <v>12</v>
      </c>
      <c r="E613" s="168" t="s">
        <v>913</v>
      </c>
      <c r="F613" s="199">
        <v>40.99</v>
      </c>
      <c r="G613" s="203">
        <f>ROUNDUP(AVERAGE(F613:F615),2)</f>
        <v>40.99</v>
      </c>
      <c r="H613" s="134">
        <f t="shared" si="43"/>
        <v>0</v>
      </c>
      <c r="I613" s="135">
        <f t="shared" si="41"/>
        <v>0</v>
      </c>
      <c r="J613" s="135">
        <f>SMALL(I613:I615,1)</f>
        <v>0</v>
      </c>
      <c r="K613" s="201">
        <f>IF(J613=I613,F613,IF(J613=I614,F614,IF(J613=I615,F615)))</f>
        <v>40.99</v>
      </c>
      <c r="L613" s="201">
        <f t="shared" si="40"/>
        <v>40.99</v>
      </c>
      <c r="M613" s="201">
        <f t="shared" si="42"/>
        <v>40.99</v>
      </c>
      <c r="N613" s="318">
        <f>COUNTIF(L613:L615,"FORA")</f>
        <v>0</v>
      </c>
      <c r="O613" s="298">
        <f>IF(N613=0,AVERAGE(K613:K615),"")</f>
        <v>40.99</v>
      </c>
      <c r="P613" s="298" t="str">
        <f>IF(N613=1,AVERAGE(M613:M614),"")</f>
        <v/>
      </c>
      <c r="Q613" s="298" t="str">
        <f>IF(N613=2,(SUM(M613,K614))/2,"")</f>
        <v/>
      </c>
      <c r="R613" s="298" t="str">
        <f>IF(N613=3,AVERAGE(K613:K614),"")</f>
        <v/>
      </c>
      <c r="S613" s="298">
        <f>IF(N613=0,MEDIAN(M613:M615),"")</f>
        <v>40.99</v>
      </c>
      <c r="T613" s="298" t="str">
        <f>IF(N613=1,MEDIAN(M613:M614),"")</f>
        <v/>
      </c>
      <c r="U613" s="298" t="str">
        <f>IF(N613=2,MEDIAN((SUM(M613,K614))/2),"")</f>
        <v/>
      </c>
      <c r="V613" s="298" t="str">
        <f>IF(N613=3,MEDIAN(K613:K614),"")</f>
        <v/>
      </c>
      <c r="W613" s="299">
        <f>SUM(O613:R615)</f>
        <v>40.99</v>
      </c>
      <c r="X613" s="299">
        <f>SUM(S613:V615)</f>
        <v>40.99</v>
      </c>
      <c r="Y613" s="301">
        <f>STDEV(F613:F615)</f>
        <v>0</v>
      </c>
      <c r="Z613" s="299">
        <f>Y613/W613</f>
        <v>0</v>
      </c>
      <c r="AA613" s="301"/>
      <c r="AB613" s="291"/>
      <c r="AC613" s="114"/>
      <c r="AD613" s="114"/>
      <c r="AE613" s="118"/>
      <c r="AF613" s="114"/>
      <c r="AG613" s="118"/>
      <c r="AH613" s="119"/>
    </row>
    <row r="614" spans="1:34" s="120" customFormat="1" ht="25.5" customHeight="1">
      <c r="A614" s="314"/>
      <c r="B614" s="520"/>
      <c r="C614" s="317"/>
      <c r="D614" s="317"/>
      <c r="E614" s="168" t="s">
        <v>913</v>
      </c>
      <c r="F614" s="199">
        <v>40.99</v>
      </c>
      <c r="G614" s="199">
        <f>ROUNDUP(AVERAGE(F613:F615),2)</f>
        <v>40.99</v>
      </c>
      <c r="H614" s="134">
        <f t="shared" si="43"/>
        <v>0</v>
      </c>
      <c r="I614" s="135">
        <f t="shared" si="41"/>
        <v>0</v>
      </c>
      <c r="J614" s="135">
        <f>SMALL(I613:I615,2)</f>
        <v>0</v>
      </c>
      <c r="K614" s="201">
        <f>IF(J614=I613,F613,IF(J614=I614,F614,IF(J614=I615,F615)))</f>
        <v>40.99</v>
      </c>
      <c r="L614" s="201">
        <f t="shared" si="40"/>
        <v>40.99</v>
      </c>
      <c r="M614" s="201">
        <f t="shared" si="42"/>
        <v>40.99</v>
      </c>
      <c r="N614" s="318"/>
      <c r="O614" s="298"/>
      <c r="P614" s="298"/>
      <c r="Q614" s="298"/>
      <c r="R614" s="298"/>
      <c r="S614" s="298"/>
      <c r="T614" s="298"/>
      <c r="U614" s="298"/>
      <c r="V614" s="298"/>
      <c r="W614" s="300"/>
      <c r="X614" s="300"/>
      <c r="Y614" s="301"/>
      <c r="Z614" s="300"/>
      <c r="AA614" s="301"/>
      <c r="AB614" s="292"/>
      <c r="AC614" s="114"/>
      <c r="AD614" s="114"/>
      <c r="AE614" s="118"/>
      <c r="AF614" s="114"/>
      <c r="AG614" s="118"/>
      <c r="AH614" s="119"/>
    </row>
    <row r="615" spans="1:34" s="120" customFormat="1" ht="25.5" customHeight="1" thickBot="1">
      <c r="A615" s="314"/>
      <c r="B615" s="521"/>
      <c r="C615" s="522"/>
      <c r="D615" s="522"/>
      <c r="E615" s="168" t="s">
        <v>913</v>
      </c>
      <c r="F615" s="199">
        <v>40.99</v>
      </c>
      <c r="G615" s="200">
        <f>ROUNDUP(AVERAGE(F613:F615),2)</f>
        <v>40.99</v>
      </c>
      <c r="H615" s="163">
        <f t="shared" si="43"/>
        <v>0</v>
      </c>
      <c r="I615" s="164">
        <f t="shared" si="41"/>
        <v>0</v>
      </c>
      <c r="J615" s="164">
        <f>SMALL(I613:I615,3)</f>
        <v>0</v>
      </c>
      <c r="K615" s="202">
        <f>IF(J615=I613,F613,IF(J615=I614,F614,IF(J615=I615,F615)))</f>
        <v>40.99</v>
      </c>
      <c r="L615" s="202">
        <f t="shared" si="40"/>
        <v>40.99</v>
      </c>
      <c r="M615" s="202">
        <f t="shared" si="42"/>
        <v>40.99</v>
      </c>
      <c r="N615" s="523"/>
      <c r="O615" s="524"/>
      <c r="P615" s="524"/>
      <c r="Q615" s="524"/>
      <c r="R615" s="524"/>
      <c r="S615" s="524"/>
      <c r="T615" s="524"/>
      <c r="U615" s="524"/>
      <c r="V615" s="524"/>
      <c r="W615" s="529"/>
      <c r="X615" s="529"/>
      <c r="Y615" s="530"/>
      <c r="Z615" s="529"/>
      <c r="AA615" s="530"/>
      <c r="AB615" s="292"/>
      <c r="AC615" s="114"/>
      <c r="AD615" s="114"/>
      <c r="AE615" s="118"/>
      <c r="AF615" s="114"/>
      <c r="AG615" s="118"/>
      <c r="AH615" s="119"/>
    </row>
    <row r="616" spans="1:34" s="120" customFormat="1" ht="25.5" customHeight="1">
      <c r="A616" s="319">
        <v>190</v>
      </c>
      <c r="B616" s="516" t="s">
        <v>439</v>
      </c>
      <c r="C616" s="310" t="s">
        <v>2</v>
      </c>
      <c r="D616" s="310">
        <v>3</v>
      </c>
      <c r="E616" s="167" t="s">
        <v>914</v>
      </c>
      <c r="F616" s="204">
        <v>69.56</v>
      </c>
      <c r="G616" s="208">
        <f>ROUNDUP(AVERAGE(F616:F618),2)</f>
        <v>69.56</v>
      </c>
      <c r="H616" s="116">
        <f t="shared" si="43"/>
        <v>0</v>
      </c>
      <c r="I616" s="136">
        <f t="shared" si="41"/>
        <v>0</v>
      </c>
      <c r="J616" s="136">
        <f>SMALL(I616:I618,1)</f>
        <v>0</v>
      </c>
      <c r="K616" s="206">
        <f>IF(J616=I616,F616,IF(J616=I617,F617,IF(J616=I618,F618)))</f>
        <v>69.56</v>
      </c>
      <c r="L616" s="206">
        <f t="shared" si="40"/>
        <v>69.56</v>
      </c>
      <c r="M616" s="206">
        <f t="shared" si="42"/>
        <v>69.56</v>
      </c>
      <c r="N616" s="312">
        <f>COUNTIF(L616:L618,"FORA")</f>
        <v>0</v>
      </c>
      <c r="O616" s="293">
        <f>IF(N616=0,AVERAGE(K616:K618),"")</f>
        <v>69.56</v>
      </c>
      <c r="P616" s="293" t="str">
        <f>IF(N616=1,AVERAGE(M616:M617),"")</f>
        <v/>
      </c>
      <c r="Q616" s="293" t="str">
        <f>IF(N616=2,(SUM(M616,K617))/2,"")</f>
        <v/>
      </c>
      <c r="R616" s="293" t="str">
        <f>IF(N616=3,AVERAGE(K616:K617),"")</f>
        <v/>
      </c>
      <c r="S616" s="293">
        <f>IF(N616=0,MEDIAN(M616:M618),"")</f>
        <v>69.56</v>
      </c>
      <c r="T616" s="293" t="str">
        <f>IF(N616=1,MEDIAN(M616:M617),"")</f>
        <v/>
      </c>
      <c r="U616" s="293" t="str">
        <f>IF(N616=2,MEDIAN((SUM(M616,K617))/2),"")</f>
        <v/>
      </c>
      <c r="V616" s="293" t="str">
        <f>IF(N616=3,MEDIAN(K616:K617),"")</f>
        <v/>
      </c>
      <c r="W616" s="295">
        <f>SUM(O616:R618)</f>
        <v>69.56</v>
      </c>
      <c r="X616" s="295">
        <f>SUM(S616:V618)</f>
        <v>69.56</v>
      </c>
      <c r="Y616" s="303">
        <f>STDEV(F616:F618)</f>
        <v>0</v>
      </c>
      <c r="Z616" s="295">
        <f>Y616/W616</f>
        <v>0</v>
      </c>
      <c r="AA616" s="303"/>
      <c r="AB616" s="291"/>
      <c r="AC616" s="114"/>
      <c r="AD616" s="114"/>
      <c r="AE616" s="118"/>
      <c r="AF616" s="114"/>
      <c r="AG616" s="118"/>
      <c r="AH616" s="119"/>
    </row>
    <row r="617" spans="1:34" s="120" customFormat="1" ht="25.5" customHeight="1">
      <c r="A617" s="319"/>
      <c r="B617" s="517"/>
      <c r="C617" s="310"/>
      <c r="D617" s="310"/>
      <c r="E617" s="167" t="s">
        <v>914</v>
      </c>
      <c r="F617" s="204">
        <v>69.56</v>
      </c>
      <c r="G617" s="204">
        <f>ROUNDUP(AVERAGE(F616:F618),2)</f>
        <v>69.56</v>
      </c>
      <c r="H617" s="116">
        <f t="shared" si="43"/>
        <v>0</v>
      </c>
      <c r="I617" s="136">
        <f t="shared" si="41"/>
        <v>0</v>
      </c>
      <c r="J617" s="136">
        <f>SMALL(I616:I618,2)</f>
        <v>0</v>
      </c>
      <c r="K617" s="206">
        <f>IF(J617=I616,F616,IF(J617=I617,F617,IF(J617=I618,F618)))</f>
        <v>69.56</v>
      </c>
      <c r="L617" s="206">
        <f t="shared" si="40"/>
        <v>69.56</v>
      </c>
      <c r="M617" s="206">
        <f t="shared" si="42"/>
        <v>69.56</v>
      </c>
      <c r="N617" s="312"/>
      <c r="O617" s="293"/>
      <c r="P617" s="293"/>
      <c r="Q617" s="293"/>
      <c r="R617" s="293"/>
      <c r="S617" s="293"/>
      <c r="T617" s="293"/>
      <c r="U617" s="293"/>
      <c r="V617" s="293"/>
      <c r="W617" s="296"/>
      <c r="X617" s="296"/>
      <c r="Y617" s="303"/>
      <c r="Z617" s="296"/>
      <c r="AA617" s="303"/>
      <c r="AB617" s="292"/>
      <c r="AC617" s="114"/>
      <c r="AD617" s="114"/>
      <c r="AE617" s="118"/>
      <c r="AF617" s="114"/>
      <c r="AG617" s="118"/>
      <c r="AH617" s="119"/>
    </row>
    <row r="618" spans="1:34" s="120" customFormat="1" ht="25.5" customHeight="1" thickBot="1">
      <c r="A618" s="319"/>
      <c r="B618" s="526"/>
      <c r="C618" s="527"/>
      <c r="D618" s="527"/>
      <c r="E618" s="167" t="s">
        <v>914</v>
      </c>
      <c r="F618" s="204">
        <v>69.56</v>
      </c>
      <c r="G618" s="205">
        <f>ROUNDUP(AVERAGE(F616:F618),2)</f>
        <v>69.56</v>
      </c>
      <c r="H618" s="128">
        <f t="shared" si="43"/>
        <v>0</v>
      </c>
      <c r="I618" s="143">
        <f t="shared" si="41"/>
        <v>0</v>
      </c>
      <c r="J618" s="143">
        <f>SMALL(I616:I618,3)</f>
        <v>0</v>
      </c>
      <c r="K618" s="207">
        <f>IF(J618=I616,F616,IF(J618=I617,F617,IF(J618=I618,F618)))</f>
        <v>69.56</v>
      </c>
      <c r="L618" s="207">
        <f t="shared" si="40"/>
        <v>69.56</v>
      </c>
      <c r="M618" s="207">
        <f t="shared" si="42"/>
        <v>69.56</v>
      </c>
      <c r="N618" s="528"/>
      <c r="O618" s="525"/>
      <c r="P618" s="525"/>
      <c r="Q618" s="525"/>
      <c r="R618" s="525"/>
      <c r="S618" s="525"/>
      <c r="T618" s="525"/>
      <c r="U618" s="525"/>
      <c r="V618" s="525"/>
      <c r="W618" s="519"/>
      <c r="X618" s="519"/>
      <c r="Y618" s="518"/>
      <c r="Z618" s="519"/>
      <c r="AA618" s="518"/>
      <c r="AB618" s="292"/>
      <c r="AC618" s="114"/>
      <c r="AD618" s="114"/>
      <c r="AE618" s="118"/>
      <c r="AF618" s="114"/>
      <c r="AG618" s="118"/>
      <c r="AH618" s="119"/>
    </row>
    <row r="619" spans="1:34" s="120" customFormat="1" ht="25.5" customHeight="1">
      <c r="A619" s="314">
        <v>191</v>
      </c>
      <c r="B619" s="498" t="s">
        <v>440</v>
      </c>
      <c r="C619" s="317" t="s">
        <v>2</v>
      </c>
      <c r="D619" s="317">
        <v>6</v>
      </c>
      <c r="E619" s="168" t="s">
        <v>915</v>
      </c>
      <c r="F619" s="199">
        <v>115.19</v>
      </c>
      <c r="G619" s="203">
        <f>ROUNDUP(AVERAGE(F619:F621),2)</f>
        <v>115.19</v>
      </c>
      <c r="H619" s="134">
        <f t="shared" si="43"/>
        <v>0</v>
      </c>
      <c r="I619" s="135">
        <f t="shared" si="41"/>
        <v>0</v>
      </c>
      <c r="J619" s="135">
        <f>SMALL(I619:I621,1)</f>
        <v>0</v>
      </c>
      <c r="K619" s="201">
        <f>IF(J619=I619,F619,IF(J619=I620,F620,IF(J619=I621,F621)))</f>
        <v>115.19</v>
      </c>
      <c r="L619" s="201">
        <f t="shared" si="40"/>
        <v>115.19</v>
      </c>
      <c r="M619" s="201">
        <f t="shared" si="42"/>
        <v>115.19</v>
      </c>
      <c r="N619" s="318">
        <f>COUNTIF(L619:L621,"FORA")</f>
        <v>0</v>
      </c>
      <c r="O619" s="298">
        <f>IF(N619=0,AVERAGE(K619:K621),"")</f>
        <v>115.19</v>
      </c>
      <c r="P619" s="298" t="str">
        <f>IF(N619=1,AVERAGE(M619:M620),"")</f>
        <v/>
      </c>
      <c r="Q619" s="298" t="str">
        <f>IF(N619=2,(SUM(M619,K620))/2,"")</f>
        <v/>
      </c>
      <c r="R619" s="298" t="str">
        <f>IF(N619=3,AVERAGE(K619:K620),"")</f>
        <v/>
      </c>
      <c r="S619" s="298">
        <f>IF(N619=0,MEDIAN(M619:M621),"")</f>
        <v>115.19</v>
      </c>
      <c r="T619" s="298" t="str">
        <f>IF(N619=1,MEDIAN(M619:M620),"")</f>
        <v/>
      </c>
      <c r="U619" s="298" t="str">
        <f>IF(N619=2,MEDIAN((SUM(M619,K620))/2),"")</f>
        <v/>
      </c>
      <c r="V619" s="298" t="str">
        <f>IF(N619=3,MEDIAN(K619:K620),"")</f>
        <v/>
      </c>
      <c r="W619" s="299">
        <f>SUM(O619:R621)</f>
        <v>115.19</v>
      </c>
      <c r="X619" s="299">
        <f>SUM(S619:V621)</f>
        <v>115.19</v>
      </c>
      <c r="Y619" s="301">
        <f>STDEV(F619:F621)</f>
        <v>0</v>
      </c>
      <c r="Z619" s="299">
        <f>Y619/W619</f>
        <v>0</v>
      </c>
      <c r="AA619" s="301"/>
      <c r="AB619" s="291"/>
      <c r="AC619" s="114"/>
      <c r="AD619" s="114"/>
      <c r="AE619" s="118"/>
      <c r="AF619" s="114"/>
      <c r="AG619" s="118"/>
      <c r="AH619" s="119"/>
    </row>
    <row r="620" spans="1:34" s="120" customFormat="1" ht="25.5" customHeight="1">
      <c r="A620" s="314"/>
      <c r="B620" s="520"/>
      <c r="C620" s="317"/>
      <c r="D620" s="317"/>
      <c r="E620" s="168" t="s">
        <v>915</v>
      </c>
      <c r="F620" s="199">
        <v>115.19</v>
      </c>
      <c r="G620" s="199">
        <f>ROUNDUP(AVERAGE(F619:F621),2)</f>
        <v>115.19</v>
      </c>
      <c r="H620" s="134">
        <f t="shared" si="43"/>
        <v>0</v>
      </c>
      <c r="I620" s="135">
        <f t="shared" si="41"/>
        <v>0</v>
      </c>
      <c r="J620" s="135">
        <f>SMALL(I619:I621,2)</f>
        <v>0</v>
      </c>
      <c r="K620" s="201">
        <f>IF(J620=I619,F619,IF(J620=I620,F620,IF(J620=I621,F621)))</f>
        <v>115.19</v>
      </c>
      <c r="L620" s="201">
        <f t="shared" si="40"/>
        <v>115.19</v>
      </c>
      <c r="M620" s="201">
        <f t="shared" si="42"/>
        <v>115.19</v>
      </c>
      <c r="N620" s="318"/>
      <c r="O620" s="298"/>
      <c r="P620" s="298"/>
      <c r="Q620" s="298"/>
      <c r="R620" s="298"/>
      <c r="S620" s="298"/>
      <c r="T620" s="298"/>
      <c r="U620" s="298"/>
      <c r="V620" s="298"/>
      <c r="W620" s="300"/>
      <c r="X620" s="300"/>
      <c r="Y620" s="301"/>
      <c r="Z620" s="300"/>
      <c r="AA620" s="301"/>
      <c r="AB620" s="292"/>
      <c r="AC620" s="114"/>
      <c r="AD620" s="114"/>
      <c r="AE620" s="118"/>
      <c r="AF620" s="114"/>
      <c r="AG620" s="118"/>
      <c r="AH620" s="119"/>
    </row>
    <row r="621" spans="1:34" s="120" customFormat="1" ht="25.5" customHeight="1" thickBot="1">
      <c r="A621" s="314"/>
      <c r="B621" s="521"/>
      <c r="C621" s="522"/>
      <c r="D621" s="522"/>
      <c r="E621" s="168" t="s">
        <v>915</v>
      </c>
      <c r="F621" s="199">
        <v>115.19</v>
      </c>
      <c r="G621" s="200">
        <f>ROUNDUP(AVERAGE(F619:F621),2)</f>
        <v>115.19</v>
      </c>
      <c r="H621" s="163">
        <f t="shared" si="43"/>
        <v>0</v>
      </c>
      <c r="I621" s="164">
        <f t="shared" si="41"/>
        <v>0</v>
      </c>
      <c r="J621" s="164">
        <f>SMALL(I619:I621,3)</f>
        <v>0</v>
      </c>
      <c r="K621" s="202">
        <f>IF(J621=I619,F619,IF(J621=I620,F620,IF(J621=I621,F621)))</f>
        <v>115.19</v>
      </c>
      <c r="L621" s="202">
        <f t="shared" si="40"/>
        <v>115.19</v>
      </c>
      <c r="M621" s="202">
        <f t="shared" si="42"/>
        <v>115.19</v>
      </c>
      <c r="N621" s="523"/>
      <c r="O621" s="524"/>
      <c r="P621" s="524"/>
      <c r="Q621" s="524"/>
      <c r="R621" s="524"/>
      <c r="S621" s="524"/>
      <c r="T621" s="524"/>
      <c r="U621" s="524"/>
      <c r="V621" s="524"/>
      <c r="W621" s="529"/>
      <c r="X621" s="529"/>
      <c r="Y621" s="530"/>
      <c r="Z621" s="529"/>
      <c r="AA621" s="530"/>
      <c r="AB621" s="292"/>
      <c r="AC621" s="114"/>
      <c r="AD621" s="114"/>
      <c r="AE621" s="118"/>
      <c r="AF621" s="114"/>
      <c r="AG621" s="118"/>
      <c r="AH621" s="119"/>
    </row>
    <row r="622" spans="1:34" s="120" customFormat="1" ht="25.5" customHeight="1">
      <c r="A622" s="319">
        <v>192</v>
      </c>
      <c r="B622" s="516" t="s">
        <v>445</v>
      </c>
      <c r="C622" s="310" t="s">
        <v>2</v>
      </c>
      <c r="D622" s="310">
        <v>6</v>
      </c>
      <c r="E622" s="167" t="s">
        <v>916</v>
      </c>
      <c r="F622" s="204">
        <v>59.35</v>
      </c>
      <c r="G622" s="208">
        <f>ROUNDUP(AVERAGE(F622:F624),2)</f>
        <v>59.35</v>
      </c>
      <c r="H622" s="116">
        <f>F622/G622-1</f>
        <v>0</v>
      </c>
      <c r="I622" s="136">
        <f t="shared" si="41"/>
        <v>0</v>
      </c>
      <c r="J622" s="136">
        <f>SMALL(I622:I624,1)</f>
        <v>0</v>
      </c>
      <c r="K622" s="206">
        <f>IF(J622=I622,F622,IF(J622=I623,F623,IF(J622=I624,F624)))</f>
        <v>59.35</v>
      </c>
      <c r="L622" s="206">
        <f t="shared" si="40"/>
        <v>59.35</v>
      </c>
      <c r="M622" s="206">
        <f t="shared" si="42"/>
        <v>59.35</v>
      </c>
      <c r="N622" s="312">
        <f>COUNTIF(L622:L624,"FORA")</f>
        <v>0</v>
      </c>
      <c r="O622" s="293">
        <f>IF(N622=0,AVERAGE(K622:K624),"")</f>
        <v>59.35</v>
      </c>
      <c r="P622" s="293" t="str">
        <f>IF(N622=1,AVERAGE(M622:M623),"")</f>
        <v/>
      </c>
      <c r="Q622" s="293" t="str">
        <f>IF(N622=2,(SUM(M622,K623))/2,"")</f>
        <v/>
      </c>
      <c r="R622" s="293" t="str">
        <f>IF(N622=3,AVERAGE(K622:K623),"")</f>
        <v/>
      </c>
      <c r="S622" s="293">
        <f>IF(N622=0,MEDIAN(M622:M624),"")</f>
        <v>59.35</v>
      </c>
      <c r="T622" s="293" t="str">
        <f>IF(N622=1,MEDIAN(M622:M623),"")</f>
        <v/>
      </c>
      <c r="U622" s="293" t="str">
        <f>IF(N622=2,MEDIAN((SUM(M622,K623))/2),"")</f>
        <v/>
      </c>
      <c r="V622" s="293" t="str">
        <f>IF(N622=3,MEDIAN(K622:K623),"")</f>
        <v/>
      </c>
      <c r="W622" s="295">
        <f>SUM(O622:R624)</f>
        <v>59.35</v>
      </c>
      <c r="X622" s="295">
        <f>SUM(S622:V624)</f>
        <v>59.35</v>
      </c>
      <c r="Y622" s="303">
        <f>STDEV(F622:F624)</f>
        <v>0</v>
      </c>
      <c r="Z622" s="295">
        <f>Y622/W622</f>
        <v>0</v>
      </c>
      <c r="AA622" s="303"/>
      <c r="AB622" s="291"/>
      <c r="AC622" s="114"/>
      <c r="AD622" s="114"/>
      <c r="AE622" s="118"/>
      <c r="AF622" s="114"/>
      <c r="AG622" s="118"/>
      <c r="AH622" s="119"/>
    </row>
    <row r="623" spans="1:34" s="120" customFormat="1" ht="25.5" customHeight="1">
      <c r="A623" s="319"/>
      <c r="B623" s="517"/>
      <c r="C623" s="310"/>
      <c r="D623" s="310"/>
      <c r="E623" s="167" t="s">
        <v>916</v>
      </c>
      <c r="F623" s="204">
        <v>59.35</v>
      </c>
      <c r="G623" s="204">
        <f>ROUNDUP(AVERAGE(F622:F624),2)</f>
        <v>59.35</v>
      </c>
      <c r="H623" s="116">
        <f>F623/G623-1</f>
        <v>0</v>
      </c>
      <c r="I623" s="136">
        <f t="shared" si="41"/>
        <v>0</v>
      </c>
      <c r="J623" s="136">
        <f>SMALL(I622:I624,2)</f>
        <v>0</v>
      </c>
      <c r="K623" s="206">
        <f>IF(J623=I622,F622,IF(J623=I623,F623,IF(J623=I624,F624)))</f>
        <v>59.35</v>
      </c>
      <c r="L623" s="206">
        <f t="shared" si="40"/>
        <v>59.35</v>
      </c>
      <c r="M623" s="206">
        <f t="shared" si="42"/>
        <v>59.35</v>
      </c>
      <c r="N623" s="312"/>
      <c r="O623" s="293"/>
      <c r="P623" s="293"/>
      <c r="Q623" s="293"/>
      <c r="R623" s="293"/>
      <c r="S623" s="293"/>
      <c r="T623" s="293"/>
      <c r="U623" s="293"/>
      <c r="V623" s="293"/>
      <c r="W623" s="296"/>
      <c r="X623" s="296"/>
      <c r="Y623" s="303"/>
      <c r="Z623" s="296"/>
      <c r="AA623" s="303"/>
      <c r="AB623" s="292"/>
      <c r="AC623" s="114"/>
      <c r="AD623" s="114"/>
      <c r="AE623" s="118"/>
      <c r="AF623" s="114"/>
      <c r="AG623" s="118"/>
      <c r="AH623" s="119"/>
    </row>
    <row r="624" spans="1:34" s="120" customFormat="1" ht="25.5" customHeight="1" thickBot="1">
      <c r="A624" s="319"/>
      <c r="B624" s="526"/>
      <c r="C624" s="527"/>
      <c r="D624" s="527"/>
      <c r="E624" s="167" t="s">
        <v>916</v>
      </c>
      <c r="F624" s="204">
        <v>59.35</v>
      </c>
      <c r="G624" s="205">
        <f>ROUNDUP(AVERAGE(F622:F624),2)</f>
        <v>59.35</v>
      </c>
      <c r="H624" s="128">
        <f t="shared" si="43"/>
        <v>0</v>
      </c>
      <c r="I624" s="143">
        <f t="shared" si="41"/>
        <v>0</v>
      </c>
      <c r="J624" s="143">
        <f>SMALL(I622:I624,3)</f>
        <v>0</v>
      </c>
      <c r="K624" s="207">
        <f>IF(J624=I622,F622,IF(J624=I623,F623,IF(J624=I624,F624)))</f>
        <v>59.35</v>
      </c>
      <c r="L624" s="207">
        <f t="shared" si="40"/>
        <v>59.35</v>
      </c>
      <c r="M624" s="207">
        <f t="shared" si="42"/>
        <v>59.35</v>
      </c>
      <c r="N624" s="528"/>
      <c r="O624" s="525"/>
      <c r="P624" s="525"/>
      <c r="Q624" s="525"/>
      <c r="R624" s="525"/>
      <c r="S624" s="525"/>
      <c r="T624" s="525"/>
      <c r="U624" s="525"/>
      <c r="V624" s="525"/>
      <c r="W624" s="519"/>
      <c r="X624" s="519"/>
      <c r="Y624" s="518"/>
      <c r="Z624" s="519"/>
      <c r="AA624" s="518"/>
      <c r="AB624" s="292"/>
      <c r="AC624" s="114"/>
      <c r="AD624" s="114"/>
      <c r="AE624" s="118"/>
      <c r="AF624" s="114"/>
      <c r="AG624" s="118"/>
      <c r="AH624" s="119"/>
    </row>
    <row r="625" spans="1:34" s="120" customFormat="1" ht="25.5" customHeight="1">
      <c r="A625" s="314">
        <v>193</v>
      </c>
      <c r="B625" s="498" t="s">
        <v>446</v>
      </c>
      <c r="C625" s="317" t="s">
        <v>2</v>
      </c>
      <c r="D625" s="317">
        <v>3</v>
      </c>
      <c r="E625" s="168" t="s">
        <v>917</v>
      </c>
      <c r="F625" s="199">
        <v>166.82</v>
      </c>
      <c r="G625" s="203">
        <f>ROUNDUP(AVERAGE(F625:F627),2)</f>
        <v>166.82</v>
      </c>
      <c r="H625" s="134">
        <f t="shared" si="43"/>
        <v>0</v>
      </c>
      <c r="I625" s="135">
        <f t="shared" si="41"/>
        <v>0</v>
      </c>
      <c r="J625" s="135">
        <f>SMALL(I625:I627,1)</f>
        <v>0</v>
      </c>
      <c r="K625" s="201">
        <f>IF(J625=I625,F625,IF(J625=I626,F626,IF(J625=I627,F627)))</f>
        <v>166.82</v>
      </c>
      <c r="L625" s="201">
        <f t="shared" ref="L625:L688" si="44">IF(J625&gt;0.3,"FORA",K625)</f>
        <v>166.82</v>
      </c>
      <c r="M625" s="201">
        <f t="shared" si="42"/>
        <v>166.82</v>
      </c>
      <c r="N625" s="318">
        <f>COUNTIF(L625:L627,"FORA")</f>
        <v>0</v>
      </c>
      <c r="O625" s="298">
        <f>IF(N625=0,AVERAGE(K625:K627),"")</f>
        <v>166.82</v>
      </c>
      <c r="P625" s="298" t="str">
        <f>IF(N625=1,AVERAGE(M625:M626),"")</f>
        <v/>
      </c>
      <c r="Q625" s="298" t="str">
        <f>IF(N625=2,(SUM(M625,K626))/2,"")</f>
        <v/>
      </c>
      <c r="R625" s="298" t="str">
        <f>IF(N625=3,AVERAGE(K625:K626),"")</f>
        <v/>
      </c>
      <c r="S625" s="298">
        <f>IF(N625=0,MEDIAN(M625:M627),"")</f>
        <v>166.82</v>
      </c>
      <c r="T625" s="298" t="str">
        <f>IF(N625=1,MEDIAN(M625:M626),"")</f>
        <v/>
      </c>
      <c r="U625" s="298" t="str">
        <f>IF(N625=2,MEDIAN((SUM(M625,K626))/2),"")</f>
        <v/>
      </c>
      <c r="V625" s="298" t="str">
        <f>IF(N625=3,MEDIAN(K625:K626),"")</f>
        <v/>
      </c>
      <c r="W625" s="299">
        <f>SUM(O625:R627)</f>
        <v>166.82</v>
      </c>
      <c r="X625" s="299">
        <f>SUM(S625:V627)</f>
        <v>166.82</v>
      </c>
      <c r="Y625" s="301">
        <f>STDEV(F625:F627)</f>
        <v>0</v>
      </c>
      <c r="Z625" s="299">
        <f>Y625/W625</f>
        <v>0</v>
      </c>
      <c r="AA625" s="301"/>
      <c r="AB625" s="291"/>
      <c r="AC625" s="114"/>
      <c r="AD625" s="114"/>
      <c r="AE625" s="118"/>
      <c r="AF625" s="114"/>
      <c r="AG625" s="118"/>
      <c r="AH625" s="119"/>
    </row>
    <row r="626" spans="1:34" s="120" customFormat="1" ht="25.5" customHeight="1">
      <c r="A626" s="314"/>
      <c r="B626" s="520"/>
      <c r="C626" s="317"/>
      <c r="D626" s="317"/>
      <c r="E626" s="168" t="s">
        <v>917</v>
      </c>
      <c r="F626" s="199">
        <v>166.82</v>
      </c>
      <c r="G626" s="199">
        <f>ROUNDUP(AVERAGE(F625:F627),2)</f>
        <v>166.82</v>
      </c>
      <c r="H626" s="134">
        <f t="shared" si="43"/>
        <v>0</v>
      </c>
      <c r="I626" s="135">
        <f t="shared" ref="I626:I689" si="45">ABS(H626)</f>
        <v>0</v>
      </c>
      <c r="J626" s="135">
        <f>SMALL(I625:I627,2)</f>
        <v>0</v>
      </c>
      <c r="K626" s="201">
        <f>IF(J626=I625,F625,IF(J626=I626,F626,IF(J626=I627,F627)))</f>
        <v>166.82</v>
      </c>
      <c r="L626" s="201">
        <f t="shared" si="44"/>
        <v>166.82</v>
      </c>
      <c r="M626" s="201">
        <f t="shared" ref="M626:M689" si="46">IF(L626="FORA","",L626)</f>
        <v>166.82</v>
      </c>
      <c r="N626" s="318"/>
      <c r="O626" s="298"/>
      <c r="P626" s="298"/>
      <c r="Q626" s="298"/>
      <c r="R626" s="298"/>
      <c r="S626" s="298"/>
      <c r="T626" s="298"/>
      <c r="U626" s="298"/>
      <c r="V626" s="298"/>
      <c r="W626" s="300"/>
      <c r="X626" s="300"/>
      <c r="Y626" s="301"/>
      <c r="Z626" s="300"/>
      <c r="AA626" s="301"/>
      <c r="AB626" s="292"/>
      <c r="AC626" s="114"/>
      <c r="AD626" s="114"/>
      <c r="AE626" s="118"/>
      <c r="AF626" s="114"/>
      <c r="AG626" s="118"/>
      <c r="AH626" s="119"/>
    </row>
    <row r="627" spans="1:34" s="120" customFormat="1" ht="25.5" customHeight="1" thickBot="1">
      <c r="A627" s="314"/>
      <c r="B627" s="521"/>
      <c r="C627" s="522"/>
      <c r="D627" s="522"/>
      <c r="E627" s="168" t="s">
        <v>917</v>
      </c>
      <c r="F627" s="199">
        <v>166.82</v>
      </c>
      <c r="G627" s="200">
        <f>ROUNDUP(AVERAGE(F625:F627),2)</f>
        <v>166.82</v>
      </c>
      <c r="H627" s="163">
        <f t="shared" si="43"/>
        <v>0</v>
      </c>
      <c r="I627" s="164">
        <f t="shared" si="45"/>
        <v>0</v>
      </c>
      <c r="J627" s="164">
        <f>SMALL(I625:I627,3)</f>
        <v>0</v>
      </c>
      <c r="K627" s="202">
        <f>IF(J627=I625,F625,IF(J627=I626,F626,IF(J627=I627,F627)))</f>
        <v>166.82</v>
      </c>
      <c r="L627" s="202">
        <f t="shared" si="44"/>
        <v>166.82</v>
      </c>
      <c r="M627" s="202">
        <f t="shared" si="46"/>
        <v>166.82</v>
      </c>
      <c r="N627" s="523"/>
      <c r="O627" s="524"/>
      <c r="P627" s="524"/>
      <c r="Q627" s="524"/>
      <c r="R627" s="524"/>
      <c r="S627" s="524"/>
      <c r="T627" s="524"/>
      <c r="U627" s="524"/>
      <c r="V627" s="524"/>
      <c r="W627" s="529"/>
      <c r="X627" s="529"/>
      <c r="Y627" s="530"/>
      <c r="Z627" s="529"/>
      <c r="AA627" s="530"/>
      <c r="AB627" s="292"/>
      <c r="AC627" s="114"/>
      <c r="AD627" s="114"/>
      <c r="AE627" s="118"/>
      <c r="AF627" s="114"/>
      <c r="AG627" s="118"/>
      <c r="AH627" s="119"/>
    </row>
    <row r="628" spans="1:34" s="120" customFormat="1" ht="25.5" customHeight="1">
      <c r="A628" s="319">
        <v>194</v>
      </c>
      <c r="B628" s="516" t="s">
        <v>441</v>
      </c>
      <c r="C628" s="310" t="s">
        <v>2</v>
      </c>
      <c r="D628" s="310">
        <v>3</v>
      </c>
      <c r="E628" s="167" t="s">
        <v>918</v>
      </c>
      <c r="F628" s="204">
        <v>34.71</v>
      </c>
      <c r="G628" s="208">
        <f>ROUNDUP(AVERAGE(F628:F630),2)</f>
        <v>34.71</v>
      </c>
      <c r="H628" s="116">
        <f t="shared" ref="H628:H691" si="47">F628/G628-1</f>
        <v>0</v>
      </c>
      <c r="I628" s="136">
        <f t="shared" si="45"/>
        <v>0</v>
      </c>
      <c r="J628" s="136">
        <f>SMALL(I628:I630,1)</f>
        <v>0</v>
      </c>
      <c r="K628" s="206">
        <f>IF(J628=I628,F628,IF(J628=I629,F629,IF(J628=I630,F630)))</f>
        <v>34.71</v>
      </c>
      <c r="L628" s="206">
        <f t="shared" si="44"/>
        <v>34.71</v>
      </c>
      <c r="M628" s="206">
        <f t="shared" si="46"/>
        <v>34.71</v>
      </c>
      <c r="N628" s="312">
        <f>COUNTIF(L628:L630,"FORA")</f>
        <v>0</v>
      </c>
      <c r="O628" s="293">
        <f>IF(N628=0,AVERAGE(K628:K630),"")</f>
        <v>34.71</v>
      </c>
      <c r="P628" s="293" t="str">
        <f>IF(N628=1,AVERAGE(M628:M629),"")</f>
        <v/>
      </c>
      <c r="Q628" s="293" t="str">
        <f>IF(N628=2,(SUM(M628,K629))/2,"")</f>
        <v/>
      </c>
      <c r="R628" s="293" t="str">
        <f>IF(N628=3,AVERAGE(K628:K629),"")</f>
        <v/>
      </c>
      <c r="S628" s="293">
        <f>IF(N628=0,MEDIAN(M628:M630),"")</f>
        <v>34.71</v>
      </c>
      <c r="T628" s="293" t="str">
        <f>IF(N628=1,MEDIAN(M628:M629),"")</f>
        <v/>
      </c>
      <c r="U628" s="293" t="str">
        <f>IF(N628=2,MEDIAN((SUM(M628,K629))/2),"")</f>
        <v/>
      </c>
      <c r="V628" s="293" t="str">
        <f>IF(N628=3,MEDIAN(K628:K629),"")</f>
        <v/>
      </c>
      <c r="W628" s="295">
        <f>SUM(O628:R630)</f>
        <v>34.71</v>
      </c>
      <c r="X628" s="295">
        <f>SUM(S628:V630)</f>
        <v>34.71</v>
      </c>
      <c r="Y628" s="303">
        <f>STDEV(F628:F630)</f>
        <v>0</v>
      </c>
      <c r="Z628" s="295">
        <f>Y628/W628</f>
        <v>0</v>
      </c>
      <c r="AA628" s="303"/>
      <c r="AB628" s="291"/>
      <c r="AC628" s="114"/>
      <c r="AD628" s="114"/>
      <c r="AE628" s="118"/>
      <c r="AF628" s="114"/>
      <c r="AG628" s="118"/>
      <c r="AH628" s="119"/>
    </row>
    <row r="629" spans="1:34" s="120" customFormat="1" ht="25.5" customHeight="1">
      <c r="A629" s="319"/>
      <c r="B629" s="517"/>
      <c r="C629" s="310"/>
      <c r="D629" s="310"/>
      <c r="E629" s="167" t="s">
        <v>918</v>
      </c>
      <c r="F629" s="204">
        <v>34.71</v>
      </c>
      <c r="G629" s="204">
        <f>ROUNDUP(AVERAGE(F628:F630),2)</f>
        <v>34.71</v>
      </c>
      <c r="H629" s="116">
        <f t="shared" si="47"/>
        <v>0</v>
      </c>
      <c r="I629" s="136">
        <f t="shared" si="45"/>
        <v>0</v>
      </c>
      <c r="J629" s="136">
        <f>SMALL(I628:I630,2)</f>
        <v>0</v>
      </c>
      <c r="K629" s="206">
        <f>IF(J629=I628,F628,IF(J629=I629,F629,IF(J629=I630,F630)))</f>
        <v>34.71</v>
      </c>
      <c r="L629" s="206">
        <f t="shared" si="44"/>
        <v>34.71</v>
      </c>
      <c r="M629" s="206">
        <f t="shared" si="46"/>
        <v>34.71</v>
      </c>
      <c r="N629" s="312"/>
      <c r="O629" s="293"/>
      <c r="P629" s="293"/>
      <c r="Q629" s="293"/>
      <c r="R629" s="293"/>
      <c r="S629" s="293"/>
      <c r="T629" s="293"/>
      <c r="U629" s="293"/>
      <c r="V629" s="293"/>
      <c r="W629" s="296"/>
      <c r="X629" s="296"/>
      <c r="Y629" s="303"/>
      <c r="Z629" s="296"/>
      <c r="AA629" s="303"/>
      <c r="AB629" s="292"/>
      <c r="AC629" s="114"/>
      <c r="AD629" s="114"/>
      <c r="AE629" s="118"/>
      <c r="AF629" s="114"/>
      <c r="AG629" s="118"/>
      <c r="AH629" s="119"/>
    </row>
    <row r="630" spans="1:34" s="120" customFormat="1" ht="25.5" customHeight="1" thickBot="1">
      <c r="A630" s="319"/>
      <c r="B630" s="526"/>
      <c r="C630" s="527"/>
      <c r="D630" s="527"/>
      <c r="E630" s="167" t="s">
        <v>918</v>
      </c>
      <c r="F630" s="204">
        <v>34.71</v>
      </c>
      <c r="G630" s="205">
        <f>ROUNDUP(AVERAGE(F628:F630),2)</f>
        <v>34.71</v>
      </c>
      <c r="H630" s="128">
        <f t="shared" si="47"/>
        <v>0</v>
      </c>
      <c r="I630" s="143">
        <f t="shared" si="45"/>
        <v>0</v>
      </c>
      <c r="J630" s="143">
        <f>SMALL(I628:I630,3)</f>
        <v>0</v>
      </c>
      <c r="K630" s="207">
        <f>IF(J630=I628,F628,IF(J630=I629,F629,IF(J630=I630,F630)))</f>
        <v>34.71</v>
      </c>
      <c r="L630" s="207">
        <f t="shared" si="44"/>
        <v>34.71</v>
      </c>
      <c r="M630" s="207">
        <f t="shared" si="46"/>
        <v>34.71</v>
      </c>
      <c r="N630" s="528"/>
      <c r="O630" s="525"/>
      <c r="P630" s="525"/>
      <c r="Q630" s="525"/>
      <c r="R630" s="525"/>
      <c r="S630" s="525"/>
      <c r="T630" s="525"/>
      <c r="U630" s="525"/>
      <c r="V630" s="525"/>
      <c r="W630" s="519"/>
      <c r="X630" s="519"/>
      <c r="Y630" s="518"/>
      <c r="Z630" s="519"/>
      <c r="AA630" s="518"/>
      <c r="AB630" s="292"/>
      <c r="AC630" s="114"/>
      <c r="AD630" s="114"/>
      <c r="AE630" s="118"/>
      <c r="AF630" s="114"/>
      <c r="AG630" s="118"/>
      <c r="AH630" s="119"/>
    </row>
    <row r="631" spans="1:34" s="120" customFormat="1" ht="25.5" customHeight="1">
      <c r="A631" s="314">
        <v>195</v>
      </c>
      <c r="B631" s="498" t="s">
        <v>442</v>
      </c>
      <c r="C631" s="317" t="s">
        <v>2</v>
      </c>
      <c r="D631" s="317">
        <v>10</v>
      </c>
      <c r="E631" s="168" t="s">
        <v>919</v>
      </c>
      <c r="F631" s="199">
        <v>47.42</v>
      </c>
      <c r="G631" s="203">
        <f>ROUNDUP(AVERAGE(F631:F633),2)</f>
        <v>47.42</v>
      </c>
      <c r="H631" s="134">
        <f t="shared" si="47"/>
        <v>0</v>
      </c>
      <c r="I631" s="135">
        <f t="shared" si="45"/>
        <v>0</v>
      </c>
      <c r="J631" s="135">
        <f>SMALL(I631:I633,1)</f>
        <v>0</v>
      </c>
      <c r="K631" s="201">
        <f>IF(J631=I631,F631,IF(J631=I632,F632,IF(J631=I633,F633)))</f>
        <v>47.42</v>
      </c>
      <c r="L631" s="201">
        <f t="shared" si="44"/>
        <v>47.42</v>
      </c>
      <c r="M631" s="201">
        <f t="shared" si="46"/>
        <v>47.42</v>
      </c>
      <c r="N631" s="318">
        <f>COUNTIF(L631:L633,"FORA")</f>
        <v>0</v>
      </c>
      <c r="O631" s="298">
        <f>IF(N631=0,AVERAGE(K631:K633),"")</f>
        <v>47.419999999999995</v>
      </c>
      <c r="P631" s="298" t="str">
        <f>IF(N631=1,AVERAGE(M631:M632),"")</f>
        <v/>
      </c>
      <c r="Q631" s="298" t="str">
        <f>IF(N631=2,(SUM(M631,K632))/2,"")</f>
        <v/>
      </c>
      <c r="R631" s="298" t="str">
        <f>IF(N631=3,AVERAGE(K631:K632),"")</f>
        <v/>
      </c>
      <c r="S631" s="298">
        <f>IF(N631=0,MEDIAN(M631:M633),"")</f>
        <v>47.42</v>
      </c>
      <c r="T631" s="298" t="str">
        <f>IF(N631=1,MEDIAN(M631:M632),"")</f>
        <v/>
      </c>
      <c r="U631" s="298" t="str">
        <f>IF(N631=2,MEDIAN((SUM(M631,K632))/2),"")</f>
        <v/>
      </c>
      <c r="V631" s="298" t="str">
        <f>IF(N631=3,MEDIAN(K631:K632),"")</f>
        <v/>
      </c>
      <c r="W631" s="299">
        <f>SUM(O631:R633)</f>
        <v>47.419999999999995</v>
      </c>
      <c r="X631" s="299">
        <f>SUM(S631:V633)</f>
        <v>47.42</v>
      </c>
      <c r="Y631" s="301">
        <f>STDEV(F631:F633)</f>
        <v>8.7023357152673167E-15</v>
      </c>
      <c r="Z631" s="299">
        <f>Y631/W631</f>
        <v>1.8351614751723572E-16</v>
      </c>
      <c r="AA631" s="301"/>
      <c r="AB631" s="291"/>
      <c r="AC631" s="114"/>
      <c r="AD631" s="114"/>
      <c r="AE631" s="118"/>
      <c r="AF631" s="114"/>
      <c r="AG631" s="118"/>
      <c r="AH631" s="119"/>
    </row>
    <row r="632" spans="1:34" s="120" customFormat="1" ht="25.5" customHeight="1">
      <c r="A632" s="314"/>
      <c r="B632" s="520"/>
      <c r="C632" s="317"/>
      <c r="D632" s="317"/>
      <c r="E632" s="168" t="s">
        <v>919</v>
      </c>
      <c r="F632" s="199">
        <v>47.42</v>
      </c>
      <c r="G632" s="199">
        <f>ROUNDUP(AVERAGE(F631:F633),2)</f>
        <v>47.42</v>
      </c>
      <c r="H632" s="134">
        <f t="shared" si="47"/>
        <v>0</v>
      </c>
      <c r="I632" s="135">
        <f t="shared" si="45"/>
        <v>0</v>
      </c>
      <c r="J632" s="135">
        <f>SMALL(I631:I633,2)</f>
        <v>0</v>
      </c>
      <c r="K632" s="201">
        <f>IF(J632=I631,F631,IF(J632=I632,F632,IF(J632=I633,F633)))</f>
        <v>47.42</v>
      </c>
      <c r="L632" s="201">
        <f t="shared" si="44"/>
        <v>47.42</v>
      </c>
      <c r="M632" s="201">
        <f t="shared" si="46"/>
        <v>47.42</v>
      </c>
      <c r="N632" s="318"/>
      <c r="O632" s="298"/>
      <c r="P632" s="298"/>
      <c r="Q632" s="298"/>
      <c r="R632" s="298"/>
      <c r="S632" s="298"/>
      <c r="T632" s="298"/>
      <c r="U632" s="298"/>
      <c r="V632" s="298"/>
      <c r="W632" s="300"/>
      <c r="X632" s="300"/>
      <c r="Y632" s="301"/>
      <c r="Z632" s="300"/>
      <c r="AA632" s="301"/>
      <c r="AB632" s="292"/>
      <c r="AC632" s="114"/>
      <c r="AD632" s="114"/>
      <c r="AE632" s="118"/>
      <c r="AF632" s="114"/>
      <c r="AG632" s="118"/>
      <c r="AH632" s="119"/>
    </row>
    <row r="633" spans="1:34" s="120" customFormat="1" ht="25.5" customHeight="1" thickBot="1">
      <c r="A633" s="314"/>
      <c r="B633" s="521"/>
      <c r="C633" s="522"/>
      <c r="D633" s="522"/>
      <c r="E633" s="168" t="s">
        <v>919</v>
      </c>
      <c r="F633" s="199">
        <v>47.42</v>
      </c>
      <c r="G633" s="200">
        <f>ROUNDUP(AVERAGE(F631:F633),2)</f>
        <v>47.42</v>
      </c>
      <c r="H633" s="163">
        <f t="shared" si="47"/>
        <v>0</v>
      </c>
      <c r="I633" s="164">
        <f t="shared" si="45"/>
        <v>0</v>
      </c>
      <c r="J633" s="164">
        <f>SMALL(I631:I633,3)</f>
        <v>0</v>
      </c>
      <c r="K633" s="202">
        <f>IF(J633=I631,F631,IF(J633=I632,F632,IF(J633=I633,F633)))</f>
        <v>47.42</v>
      </c>
      <c r="L633" s="202">
        <f t="shared" si="44"/>
        <v>47.42</v>
      </c>
      <c r="M633" s="202">
        <f t="shared" si="46"/>
        <v>47.42</v>
      </c>
      <c r="N633" s="523"/>
      <c r="O633" s="524"/>
      <c r="P633" s="524"/>
      <c r="Q633" s="524"/>
      <c r="R633" s="524"/>
      <c r="S633" s="524"/>
      <c r="T633" s="524"/>
      <c r="U633" s="524"/>
      <c r="V633" s="524"/>
      <c r="W633" s="529"/>
      <c r="X633" s="529"/>
      <c r="Y633" s="530"/>
      <c r="Z633" s="529"/>
      <c r="AA633" s="530"/>
      <c r="AB633" s="292"/>
      <c r="AC633" s="114"/>
      <c r="AD633" s="114"/>
      <c r="AE633" s="118"/>
      <c r="AF633" s="114"/>
      <c r="AG633" s="118"/>
      <c r="AH633" s="119"/>
    </row>
    <row r="634" spans="1:34" s="120" customFormat="1" ht="25.5" customHeight="1">
      <c r="A634" s="319">
        <v>196</v>
      </c>
      <c r="B634" s="516" t="s">
        <v>443</v>
      </c>
      <c r="C634" s="310" t="s">
        <v>2</v>
      </c>
      <c r="D634" s="310">
        <v>10</v>
      </c>
      <c r="E634" s="167" t="s">
        <v>920</v>
      </c>
      <c r="F634" s="204">
        <v>15.59</v>
      </c>
      <c r="G634" s="208">
        <f>ROUNDUP(AVERAGE(F634:F636),2)</f>
        <v>15.59</v>
      </c>
      <c r="H634" s="116">
        <f t="shared" si="47"/>
        <v>0</v>
      </c>
      <c r="I634" s="136">
        <f t="shared" si="45"/>
        <v>0</v>
      </c>
      <c r="J634" s="136">
        <f>SMALL(I634:I636,1)</f>
        <v>0</v>
      </c>
      <c r="K634" s="206">
        <f>IF(J634=I634,F634,IF(J634=I635,F635,IF(J634=I636,F636)))</f>
        <v>15.59</v>
      </c>
      <c r="L634" s="206">
        <f t="shared" si="44"/>
        <v>15.59</v>
      </c>
      <c r="M634" s="206">
        <f t="shared" si="46"/>
        <v>15.59</v>
      </c>
      <c r="N634" s="312">
        <f>COUNTIF(L634:L636,"FORA")</f>
        <v>0</v>
      </c>
      <c r="O634" s="293">
        <f>IF(N634=0,AVERAGE(K634:K636),"")</f>
        <v>15.589999999999998</v>
      </c>
      <c r="P634" s="293" t="str">
        <f>IF(N634=1,AVERAGE(M634:M635),"")</f>
        <v/>
      </c>
      <c r="Q634" s="293" t="str">
        <f>IF(N634=2,(SUM(M634,K635))/2,"")</f>
        <v/>
      </c>
      <c r="R634" s="293" t="str">
        <f>IF(N634=3,AVERAGE(K634:K635),"")</f>
        <v/>
      </c>
      <c r="S634" s="293">
        <f>IF(N634=0,MEDIAN(M634:M636),"")</f>
        <v>15.59</v>
      </c>
      <c r="T634" s="293" t="str">
        <f>IF(N634=1,MEDIAN(M634:M635),"")</f>
        <v/>
      </c>
      <c r="U634" s="293" t="str">
        <f>IF(N634=2,MEDIAN((SUM(M634,K635))/2),"")</f>
        <v/>
      </c>
      <c r="V634" s="293" t="str">
        <f>IF(N634=3,MEDIAN(K634:K635),"")</f>
        <v/>
      </c>
      <c r="W634" s="295">
        <f>SUM(O634:R636)</f>
        <v>15.589999999999998</v>
      </c>
      <c r="X634" s="295">
        <f>SUM(S634:V636)</f>
        <v>15.59</v>
      </c>
      <c r="Y634" s="303">
        <f>STDEV(F634:F636)</f>
        <v>2.1755839288168292E-15</v>
      </c>
      <c r="Z634" s="295">
        <f>Y634/W634</f>
        <v>1.3954996336220843E-16</v>
      </c>
      <c r="AA634" s="303"/>
      <c r="AB634" s="291"/>
      <c r="AC634" s="114"/>
      <c r="AD634" s="114"/>
      <c r="AE634" s="118"/>
      <c r="AF634" s="114"/>
      <c r="AG634" s="118"/>
      <c r="AH634" s="119"/>
    </row>
    <row r="635" spans="1:34" s="120" customFormat="1" ht="25.5" customHeight="1">
      <c r="A635" s="319"/>
      <c r="B635" s="517"/>
      <c r="C635" s="310"/>
      <c r="D635" s="310"/>
      <c r="E635" s="167" t="s">
        <v>920</v>
      </c>
      <c r="F635" s="204">
        <v>15.59</v>
      </c>
      <c r="G635" s="204">
        <f>ROUNDUP(AVERAGE(F634:F636),2)</f>
        <v>15.59</v>
      </c>
      <c r="H635" s="116">
        <f t="shared" si="47"/>
        <v>0</v>
      </c>
      <c r="I635" s="136">
        <f t="shared" si="45"/>
        <v>0</v>
      </c>
      <c r="J635" s="136">
        <f>SMALL(I634:I636,2)</f>
        <v>0</v>
      </c>
      <c r="K635" s="206">
        <f>IF(J635=I634,F634,IF(J635=I635,F635,IF(J635=I636,F636)))</f>
        <v>15.59</v>
      </c>
      <c r="L635" s="206">
        <f t="shared" si="44"/>
        <v>15.59</v>
      </c>
      <c r="M635" s="206">
        <f t="shared" si="46"/>
        <v>15.59</v>
      </c>
      <c r="N635" s="312"/>
      <c r="O635" s="293"/>
      <c r="P635" s="293"/>
      <c r="Q635" s="293"/>
      <c r="R635" s="293"/>
      <c r="S635" s="293"/>
      <c r="T635" s="293"/>
      <c r="U635" s="293"/>
      <c r="V635" s="293"/>
      <c r="W635" s="296"/>
      <c r="X635" s="296"/>
      <c r="Y635" s="303"/>
      <c r="Z635" s="296"/>
      <c r="AA635" s="303"/>
      <c r="AB635" s="292"/>
      <c r="AC635" s="114"/>
      <c r="AD635" s="114"/>
      <c r="AE635" s="118"/>
      <c r="AF635" s="114"/>
      <c r="AG635" s="118"/>
      <c r="AH635" s="119"/>
    </row>
    <row r="636" spans="1:34" s="120" customFormat="1" ht="25.5" customHeight="1" thickBot="1">
      <c r="A636" s="319"/>
      <c r="B636" s="526"/>
      <c r="C636" s="527"/>
      <c r="D636" s="527"/>
      <c r="E636" s="167" t="s">
        <v>920</v>
      </c>
      <c r="F636" s="204">
        <v>15.59</v>
      </c>
      <c r="G636" s="205">
        <f>ROUNDUP(AVERAGE(F634:F636),2)</f>
        <v>15.59</v>
      </c>
      <c r="H636" s="128">
        <f t="shared" si="47"/>
        <v>0</v>
      </c>
      <c r="I636" s="143">
        <f t="shared" si="45"/>
        <v>0</v>
      </c>
      <c r="J636" s="143">
        <f>SMALL(I634:I636,3)</f>
        <v>0</v>
      </c>
      <c r="K636" s="207">
        <f>IF(J636=I634,F634,IF(J636=I635,F635,IF(J636=I636,F636)))</f>
        <v>15.59</v>
      </c>
      <c r="L636" s="207">
        <f t="shared" si="44"/>
        <v>15.59</v>
      </c>
      <c r="M636" s="207">
        <f t="shared" si="46"/>
        <v>15.59</v>
      </c>
      <c r="N636" s="528"/>
      <c r="O636" s="525"/>
      <c r="P636" s="525"/>
      <c r="Q636" s="525"/>
      <c r="R636" s="525"/>
      <c r="S636" s="525"/>
      <c r="T636" s="525"/>
      <c r="U636" s="525"/>
      <c r="V636" s="525"/>
      <c r="W636" s="519"/>
      <c r="X636" s="519"/>
      <c r="Y636" s="518"/>
      <c r="Z636" s="519"/>
      <c r="AA636" s="518"/>
      <c r="AB636" s="292"/>
      <c r="AC636" s="114"/>
      <c r="AD636" s="114"/>
      <c r="AE636" s="118"/>
      <c r="AF636" s="114"/>
      <c r="AG636" s="118"/>
      <c r="AH636" s="119"/>
    </row>
    <row r="637" spans="1:34" s="120" customFormat="1" ht="25.5" customHeight="1">
      <c r="A637" s="314">
        <v>197</v>
      </c>
      <c r="B637" s="498" t="s">
        <v>444</v>
      </c>
      <c r="C637" s="317" t="s">
        <v>477</v>
      </c>
      <c r="D637" s="317">
        <v>21.6</v>
      </c>
      <c r="E637" s="168" t="s">
        <v>921</v>
      </c>
      <c r="F637" s="199">
        <v>24.71</v>
      </c>
      <c r="G637" s="203">
        <f>ROUNDUP(AVERAGE(F637:F639),2)</f>
        <v>24.71</v>
      </c>
      <c r="H637" s="134">
        <f t="shared" si="47"/>
        <v>0</v>
      </c>
      <c r="I637" s="135">
        <f t="shared" si="45"/>
        <v>0</v>
      </c>
      <c r="J637" s="135">
        <f>SMALL(I637:I639,1)</f>
        <v>0</v>
      </c>
      <c r="K637" s="201">
        <f>IF(J637=I637,F637,IF(J637=I638,F638,IF(J637=I639,F639)))</f>
        <v>24.71</v>
      </c>
      <c r="L637" s="201">
        <f t="shared" si="44"/>
        <v>24.71</v>
      </c>
      <c r="M637" s="201">
        <f t="shared" si="46"/>
        <v>24.71</v>
      </c>
      <c r="N637" s="318">
        <f>COUNTIF(L637:L639,"FORA")</f>
        <v>0</v>
      </c>
      <c r="O637" s="298">
        <f>IF(N637=0,AVERAGE(K637:K639),"")</f>
        <v>24.709999999999997</v>
      </c>
      <c r="P637" s="298" t="str">
        <f>IF(N637=1,AVERAGE(M637:M638),"")</f>
        <v/>
      </c>
      <c r="Q637" s="298" t="str">
        <f>IF(N637=2,(SUM(M637,K638))/2,"")</f>
        <v/>
      </c>
      <c r="R637" s="298" t="str">
        <f>IF(N637=3,AVERAGE(K637:K638),"")</f>
        <v/>
      </c>
      <c r="S637" s="298">
        <f>IF(N637=0,MEDIAN(M637:M639),"")</f>
        <v>24.71</v>
      </c>
      <c r="T637" s="298" t="str">
        <f>IF(N637=1,MEDIAN(M637:M638),"")</f>
        <v/>
      </c>
      <c r="U637" s="298" t="str">
        <f>IF(N637=2,MEDIAN((SUM(M637,K638))/2),"")</f>
        <v/>
      </c>
      <c r="V637" s="298" t="str">
        <f>IF(N637=3,MEDIAN(K637:K638),"")</f>
        <v/>
      </c>
      <c r="W637" s="299">
        <f>SUM(O637:R639)</f>
        <v>24.709999999999997</v>
      </c>
      <c r="X637" s="299">
        <f>SUM(S637:V639)</f>
        <v>24.71</v>
      </c>
      <c r="Y637" s="301">
        <f>STDEV(F637:F639)</f>
        <v>4.3511678576336583E-15</v>
      </c>
      <c r="Z637" s="299">
        <f>Y637/W637</f>
        <v>1.7608935077432857E-16</v>
      </c>
      <c r="AA637" s="301"/>
      <c r="AB637" s="291"/>
      <c r="AC637" s="114"/>
      <c r="AD637" s="114"/>
      <c r="AE637" s="118"/>
      <c r="AF637" s="114"/>
      <c r="AG637" s="118"/>
      <c r="AH637" s="119"/>
    </row>
    <row r="638" spans="1:34" s="120" customFormat="1" ht="25.5" customHeight="1">
      <c r="A638" s="314"/>
      <c r="B638" s="520"/>
      <c r="C638" s="317"/>
      <c r="D638" s="317"/>
      <c r="E638" s="168" t="s">
        <v>921</v>
      </c>
      <c r="F638" s="199">
        <v>24.71</v>
      </c>
      <c r="G638" s="199">
        <f>ROUNDUP(AVERAGE(F637:F639),2)</f>
        <v>24.71</v>
      </c>
      <c r="H638" s="134">
        <f t="shared" si="47"/>
        <v>0</v>
      </c>
      <c r="I638" s="135">
        <f t="shared" si="45"/>
        <v>0</v>
      </c>
      <c r="J638" s="135">
        <f>SMALL(I637:I639,2)</f>
        <v>0</v>
      </c>
      <c r="K638" s="201">
        <f>IF(J638=I637,F637,IF(J638=I638,F638,IF(J638=I639,F639)))</f>
        <v>24.71</v>
      </c>
      <c r="L638" s="201">
        <f t="shared" si="44"/>
        <v>24.71</v>
      </c>
      <c r="M638" s="201">
        <f t="shared" si="46"/>
        <v>24.71</v>
      </c>
      <c r="N638" s="318"/>
      <c r="O638" s="298"/>
      <c r="P638" s="298"/>
      <c r="Q638" s="298"/>
      <c r="R638" s="298"/>
      <c r="S638" s="298"/>
      <c r="T638" s="298"/>
      <c r="U638" s="298"/>
      <c r="V638" s="298"/>
      <c r="W638" s="300"/>
      <c r="X638" s="300"/>
      <c r="Y638" s="301"/>
      <c r="Z638" s="300"/>
      <c r="AA638" s="301"/>
      <c r="AB638" s="292"/>
      <c r="AC638" s="114"/>
      <c r="AD638" s="114"/>
      <c r="AE638" s="118"/>
      <c r="AF638" s="114"/>
      <c r="AG638" s="118"/>
      <c r="AH638" s="119"/>
    </row>
    <row r="639" spans="1:34" s="120" customFormat="1" ht="25.5" customHeight="1" thickBot="1">
      <c r="A639" s="314"/>
      <c r="B639" s="521"/>
      <c r="C639" s="522"/>
      <c r="D639" s="522"/>
      <c r="E639" s="168" t="s">
        <v>921</v>
      </c>
      <c r="F639" s="199">
        <v>24.71</v>
      </c>
      <c r="G639" s="200">
        <f>ROUNDUP(AVERAGE(F637:F639),2)</f>
        <v>24.71</v>
      </c>
      <c r="H639" s="163">
        <f t="shared" si="47"/>
        <v>0</v>
      </c>
      <c r="I639" s="164">
        <f t="shared" si="45"/>
        <v>0</v>
      </c>
      <c r="J639" s="164">
        <f>SMALL(I637:I639,3)</f>
        <v>0</v>
      </c>
      <c r="K639" s="202">
        <f>IF(J639=I637,F637,IF(J639=I638,F638,IF(J639=I639,F639)))</f>
        <v>24.71</v>
      </c>
      <c r="L639" s="202">
        <f t="shared" si="44"/>
        <v>24.71</v>
      </c>
      <c r="M639" s="202">
        <f t="shared" si="46"/>
        <v>24.71</v>
      </c>
      <c r="N639" s="523"/>
      <c r="O639" s="524"/>
      <c r="P639" s="524"/>
      <c r="Q639" s="524"/>
      <c r="R639" s="524"/>
      <c r="S639" s="524"/>
      <c r="T639" s="524"/>
      <c r="U639" s="524"/>
      <c r="V639" s="524"/>
      <c r="W639" s="529"/>
      <c r="X639" s="529"/>
      <c r="Y639" s="530"/>
      <c r="Z639" s="529"/>
      <c r="AA639" s="530"/>
      <c r="AB639" s="292"/>
      <c r="AC639" s="114"/>
      <c r="AD639" s="114"/>
      <c r="AE639" s="118"/>
      <c r="AF639" s="114"/>
      <c r="AG639" s="118"/>
      <c r="AH639" s="119"/>
    </row>
    <row r="640" spans="1:34" s="120" customFormat="1" ht="25.5" customHeight="1">
      <c r="A640" s="319">
        <v>198</v>
      </c>
      <c r="B640" s="516" t="s">
        <v>447</v>
      </c>
      <c r="C640" s="310" t="s">
        <v>477</v>
      </c>
      <c r="D640" s="310">
        <v>10.8</v>
      </c>
      <c r="E640" s="167" t="s">
        <v>922</v>
      </c>
      <c r="F640" s="204">
        <v>21.74</v>
      </c>
      <c r="G640" s="208">
        <f>ROUNDUP(AVERAGE(F640:F642),2)</f>
        <v>21.74</v>
      </c>
      <c r="H640" s="116">
        <f t="shared" si="47"/>
        <v>0</v>
      </c>
      <c r="I640" s="136">
        <f t="shared" si="45"/>
        <v>0</v>
      </c>
      <c r="J640" s="136">
        <f>SMALL(I640:I642,1)</f>
        <v>0</v>
      </c>
      <c r="K640" s="206">
        <f>IF(J640=I640,F640,IF(J640=I641,F641,IF(J640=I642,F642)))</f>
        <v>21.74</v>
      </c>
      <c r="L640" s="206">
        <f t="shared" si="44"/>
        <v>21.74</v>
      </c>
      <c r="M640" s="206">
        <f t="shared" si="46"/>
        <v>21.74</v>
      </c>
      <c r="N640" s="312">
        <f>COUNTIF(L640:L642,"FORA")</f>
        <v>0</v>
      </c>
      <c r="O640" s="293">
        <f>IF(N640=0,AVERAGE(K640:K642),"")</f>
        <v>21.74</v>
      </c>
      <c r="P640" s="293" t="str">
        <f>IF(N640=1,AVERAGE(M640:M641),"")</f>
        <v/>
      </c>
      <c r="Q640" s="293" t="str">
        <f>IF(N640=2,(SUM(M640,K641))/2,"")</f>
        <v/>
      </c>
      <c r="R640" s="293" t="str">
        <f>IF(N640=3,AVERAGE(K640:K641),"")</f>
        <v/>
      </c>
      <c r="S640" s="293">
        <f>IF(N640=0,MEDIAN(M640:M642),"")</f>
        <v>21.74</v>
      </c>
      <c r="T640" s="293" t="str">
        <f>IF(N640=1,MEDIAN(M640:M641),"")</f>
        <v/>
      </c>
      <c r="U640" s="293" t="str">
        <f>IF(N640=2,MEDIAN((SUM(M640,K641))/2),"")</f>
        <v/>
      </c>
      <c r="V640" s="293" t="str">
        <f>IF(N640=3,MEDIAN(K640:K641),"")</f>
        <v/>
      </c>
      <c r="W640" s="295">
        <f>SUM(O640:R642)</f>
        <v>21.74</v>
      </c>
      <c r="X640" s="295">
        <f>SUM(S640:V642)</f>
        <v>21.74</v>
      </c>
      <c r="Y640" s="303">
        <f>STDEV(F640:F642)</f>
        <v>0</v>
      </c>
      <c r="Z640" s="295">
        <f>Y640/W640</f>
        <v>0</v>
      </c>
      <c r="AA640" s="303"/>
      <c r="AB640" s="291"/>
      <c r="AC640" s="114"/>
      <c r="AD640" s="114"/>
      <c r="AE640" s="118"/>
      <c r="AF640" s="114"/>
      <c r="AG640" s="118"/>
      <c r="AH640" s="119"/>
    </row>
    <row r="641" spans="1:34" s="120" customFormat="1" ht="25.5" customHeight="1">
      <c r="A641" s="319"/>
      <c r="B641" s="517"/>
      <c r="C641" s="310"/>
      <c r="D641" s="310"/>
      <c r="E641" s="167" t="s">
        <v>922</v>
      </c>
      <c r="F641" s="204">
        <v>21.74</v>
      </c>
      <c r="G641" s="204">
        <f>ROUNDUP(AVERAGE(F640:F642),2)</f>
        <v>21.74</v>
      </c>
      <c r="H641" s="116">
        <f t="shared" si="47"/>
        <v>0</v>
      </c>
      <c r="I641" s="136">
        <f t="shared" si="45"/>
        <v>0</v>
      </c>
      <c r="J641" s="136">
        <f>SMALL(I640:I642,2)</f>
        <v>0</v>
      </c>
      <c r="K641" s="206">
        <f>IF(J641=I640,F640,IF(J641=I641,F641,IF(J641=I642,F642)))</f>
        <v>21.74</v>
      </c>
      <c r="L641" s="206">
        <f t="shared" si="44"/>
        <v>21.74</v>
      </c>
      <c r="M641" s="206">
        <f t="shared" si="46"/>
        <v>21.74</v>
      </c>
      <c r="N641" s="312"/>
      <c r="O641" s="293"/>
      <c r="P641" s="293"/>
      <c r="Q641" s="293"/>
      <c r="R641" s="293"/>
      <c r="S641" s="293"/>
      <c r="T641" s="293"/>
      <c r="U641" s="293"/>
      <c r="V641" s="293"/>
      <c r="W641" s="296"/>
      <c r="X641" s="296"/>
      <c r="Y641" s="303"/>
      <c r="Z641" s="296"/>
      <c r="AA641" s="303"/>
      <c r="AB641" s="292"/>
      <c r="AC641" s="114"/>
      <c r="AD641" s="114"/>
      <c r="AE641" s="118"/>
      <c r="AF641" s="114"/>
      <c r="AG641" s="118"/>
      <c r="AH641" s="119"/>
    </row>
    <row r="642" spans="1:34" s="120" customFormat="1" ht="25.5" customHeight="1" thickBot="1">
      <c r="A642" s="319"/>
      <c r="B642" s="526"/>
      <c r="C642" s="527"/>
      <c r="D642" s="527"/>
      <c r="E642" s="167" t="s">
        <v>922</v>
      </c>
      <c r="F642" s="204">
        <v>21.74</v>
      </c>
      <c r="G642" s="205">
        <f>ROUNDUP(AVERAGE(F640:F642),2)</f>
        <v>21.74</v>
      </c>
      <c r="H642" s="128">
        <f t="shared" si="47"/>
        <v>0</v>
      </c>
      <c r="I642" s="143">
        <f t="shared" si="45"/>
        <v>0</v>
      </c>
      <c r="J642" s="143">
        <f>SMALL(I640:I642,3)</f>
        <v>0</v>
      </c>
      <c r="K642" s="207">
        <f>IF(J642=I640,F640,IF(J642=I641,F641,IF(J642=I642,F642)))</f>
        <v>21.74</v>
      </c>
      <c r="L642" s="207">
        <f t="shared" si="44"/>
        <v>21.74</v>
      </c>
      <c r="M642" s="207">
        <f t="shared" si="46"/>
        <v>21.74</v>
      </c>
      <c r="N642" s="528"/>
      <c r="O642" s="525"/>
      <c r="P642" s="525"/>
      <c r="Q642" s="525"/>
      <c r="R642" s="525"/>
      <c r="S642" s="525"/>
      <c r="T642" s="525"/>
      <c r="U642" s="525"/>
      <c r="V642" s="525"/>
      <c r="W642" s="519"/>
      <c r="X642" s="519"/>
      <c r="Y642" s="518"/>
      <c r="Z642" s="519"/>
      <c r="AA642" s="518"/>
      <c r="AB642" s="292"/>
      <c r="AC642" s="114"/>
      <c r="AD642" s="114"/>
      <c r="AE642" s="118"/>
      <c r="AF642" s="114"/>
      <c r="AG642" s="118"/>
      <c r="AH642" s="119"/>
    </row>
    <row r="643" spans="1:34" s="120" customFormat="1" ht="25.5" customHeight="1">
      <c r="A643" s="314">
        <v>199</v>
      </c>
      <c r="B643" s="498" t="s">
        <v>448</v>
      </c>
      <c r="C643" s="317" t="s">
        <v>477</v>
      </c>
      <c r="D643" s="317">
        <v>21.6</v>
      </c>
      <c r="E643" s="168" t="s">
        <v>923</v>
      </c>
      <c r="F643" s="199">
        <v>23.71</v>
      </c>
      <c r="G643" s="203">
        <f>ROUNDUP(AVERAGE(F643:F645),2)</f>
        <v>23.71</v>
      </c>
      <c r="H643" s="134">
        <f t="shared" si="47"/>
        <v>0</v>
      </c>
      <c r="I643" s="135">
        <f t="shared" si="45"/>
        <v>0</v>
      </c>
      <c r="J643" s="135">
        <f>SMALL(I643:I645,1)</f>
        <v>0</v>
      </c>
      <c r="K643" s="201">
        <f>IF(J643=I643,F643,IF(J643=I644,F644,IF(J643=I645,F645)))</f>
        <v>23.71</v>
      </c>
      <c r="L643" s="201">
        <f t="shared" si="44"/>
        <v>23.71</v>
      </c>
      <c r="M643" s="201">
        <f t="shared" si="46"/>
        <v>23.71</v>
      </c>
      <c r="N643" s="318">
        <f>COUNTIF(L643:L645,"FORA")</f>
        <v>0</v>
      </c>
      <c r="O643" s="298">
        <f>IF(N643=0,AVERAGE(K643:K645),"")</f>
        <v>23.709999999999997</v>
      </c>
      <c r="P643" s="298" t="str">
        <f>IF(N643=1,AVERAGE(M643:M644),"")</f>
        <v/>
      </c>
      <c r="Q643" s="298" t="str">
        <f>IF(N643=2,(SUM(M643,K644))/2,"")</f>
        <v/>
      </c>
      <c r="R643" s="298" t="str">
        <f>IF(N643=3,AVERAGE(K643:K644),"")</f>
        <v/>
      </c>
      <c r="S643" s="298">
        <f>IF(N643=0,MEDIAN(M643:M645),"")</f>
        <v>23.71</v>
      </c>
      <c r="T643" s="298" t="str">
        <f>IF(N643=1,MEDIAN(M643:M644),"")</f>
        <v/>
      </c>
      <c r="U643" s="298" t="str">
        <f>IF(N643=2,MEDIAN((SUM(M643,K644))/2),"")</f>
        <v/>
      </c>
      <c r="V643" s="298" t="str">
        <f>IF(N643=3,MEDIAN(K643:K644),"")</f>
        <v/>
      </c>
      <c r="W643" s="299">
        <f>SUM(O643:R645)</f>
        <v>23.709999999999997</v>
      </c>
      <c r="X643" s="299">
        <f>SUM(S643:V645)</f>
        <v>23.71</v>
      </c>
      <c r="Y643" s="301">
        <f>STDEV(F643:F645)</f>
        <v>4.3511678576336583E-15</v>
      </c>
      <c r="Z643" s="299">
        <f>Y643/W643</f>
        <v>1.8351614751723572E-16</v>
      </c>
      <c r="AA643" s="301"/>
      <c r="AB643" s="291"/>
      <c r="AC643" s="114"/>
      <c r="AD643" s="114"/>
      <c r="AE643" s="118"/>
      <c r="AF643" s="114"/>
      <c r="AG643" s="118"/>
      <c r="AH643" s="119"/>
    </row>
    <row r="644" spans="1:34" s="120" customFormat="1" ht="25.5" customHeight="1">
      <c r="A644" s="314"/>
      <c r="B644" s="520"/>
      <c r="C644" s="317"/>
      <c r="D644" s="317"/>
      <c r="E644" s="168" t="s">
        <v>923</v>
      </c>
      <c r="F644" s="199">
        <v>23.71</v>
      </c>
      <c r="G644" s="199">
        <f>ROUNDUP(AVERAGE(F643:F645),2)</f>
        <v>23.71</v>
      </c>
      <c r="H644" s="134">
        <f t="shared" si="47"/>
        <v>0</v>
      </c>
      <c r="I644" s="135">
        <f t="shared" si="45"/>
        <v>0</v>
      </c>
      <c r="J644" s="135">
        <f>SMALL(I643:I645,2)</f>
        <v>0</v>
      </c>
      <c r="K644" s="201">
        <f>IF(J644=I643,F643,IF(J644=I644,F644,IF(J644=I645,F645)))</f>
        <v>23.71</v>
      </c>
      <c r="L644" s="201">
        <f t="shared" si="44"/>
        <v>23.71</v>
      </c>
      <c r="M644" s="201">
        <f t="shared" si="46"/>
        <v>23.71</v>
      </c>
      <c r="N644" s="318"/>
      <c r="O644" s="298"/>
      <c r="P644" s="298"/>
      <c r="Q644" s="298"/>
      <c r="R644" s="298"/>
      <c r="S644" s="298"/>
      <c r="T644" s="298"/>
      <c r="U644" s="298"/>
      <c r="V644" s="298"/>
      <c r="W644" s="300"/>
      <c r="X644" s="300"/>
      <c r="Y644" s="301"/>
      <c r="Z644" s="300"/>
      <c r="AA644" s="301"/>
      <c r="AB644" s="292"/>
      <c r="AC644" s="114"/>
      <c r="AD644" s="114"/>
      <c r="AE644" s="118"/>
      <c r="AF644" s="114"/>
      <c r="AG644" s="118"/>
      <c r="AH644" s="119"/>
    </row>
    <row r="645" spans="1:34" s="120" customFormat="1" ht="25.5" customHeight="1" thickBot="1">
      <c r="A645" s="314"/>
      <c r="B645" s="521"/>
      <c r="C645" s="522"/>
      <c r="D645" s="522"/>
      <c r="E645" s="168" t="s">
        <v>923</v>
      </c>
      <c r="F645" s="199">
        <v>23.71</v>
      </c>
      <c r="G645" s="200">
        <f>ROUNDUP(AVERAGE(F643:F645),2)</f>
        <v>23.71</v>
      </c>
      <c r="H645" s="163">
        <f t="shared" si="47"/>
        <v>0</v>
      </c>
      <c r="I645" s="164">
        <f t="shared" si="45"/>
        <v>0</v>
      </c>
      <c r="J645" s="164">
        <f>SMALL(I643:I645,3)</f>
        <v>0</v>
      </c>
      <c r="K645" s="202">
        <f>IF(J645=I643,F643,IF(J645=I644,F644,IF(J645=I645,F645)))</f>
        <v>23.71</v>
      </c>
      <c r="L645" s="202">
        <f t="shared" si="44"/>
        <v>23.71</v>
      </c>
      <c r="M645" s="202">
        <f t="shared" si="46"/>
        <v>23.71</v>
      </c>
      <c r="N645" s="523"/>
      <c r="O645" s="524"/>
      <c r="P645" s="524"/>
      <c r="Q645" s="524"/>
      <c r="R645" s="524"/>
      <c r="S645" s="524"/>
      <c r="T645" s="524"/>
      <c r="U645" s="524"/>
      <c r="V645" s="524"/>
      <c r="W645" s="529"/>
      <c r="X645" s="529"/>
      <c r="Y645" s="530"/>
      <c r="Z645" s="529"/>
      <c r="AA645" s="530"/>
      <c r="AB645" s="292"/>
      <c r="AC645" s="114"/>
      <c r="AD645" s="114"/>
      <c r="AE645" s="118"/>
      <c r="AF645" s="114"/>
      <c r="AG645" s="118"/>
      <c r="AH645" s="119"/>
    </row>
    <row r="646" spans="1:34" s="120" customFormat="1" ht="25.5" customHeight="1">
      <c r="A646" s="319">
        <v>200</v>
      </c>
      <c r="B646" s="516" t="s">
        <v>449</v>
      </c>
      <c r="C646" s="310" t="s">
        <v>473</v>
      </c>
      <c r="D646" s="310">
        <v>9</v>
      </c>
      <c r="E646" s="167" t="s">
        <v>924</v>
      </c>
      <c r="F646" s="204">
        <v>402.5</v>
      </c>
      <c r="G646" s="208">
        <f>ROUNDUP(AVERAGE(F646:F648),2)</f>
        <v>402.5</v>
      </c>
      <c r="H646" s="116">
        <f t="shared" si="47"/>
        <v>0</v>
      </c>
      <c r="I646" s="136">
        <f t="shared" si="45"/>
        <v>0</v>
      </c>
      <c r="J646" s="136">
        <f>SMALL(I646:I648,1)</f>
        <v>0</v>
      </c>
      <c r="K646" s="206">
        <f>IF(J646=I646,F646,IF(J646=I647,F647,IF(J646=I648,F648)))</f>
        <v>402.5</v>
      </c>
      <c r="L646" s="206">
        <f t="shared" si="44"/>
        <v>402.5</v>
      </c>
      <c r="M646" s="206">
        <f t="shared" si="46"/>
        <v>402.5</v>
      </c>
      <c r="N646" s="312">
        <f>COUNTIF(L646:L648,"FORA")</f>
        <v>0</v>
      </c>
      <c r="O646" s="293">
        <f>IF(N646=0,AVERAGE(K646:K648),"")</f>
        <v>402.5</v>
      </c>
      <c r="P646" s="293" t="str">
        <f>IF(N646=1,AVERAGE(M646:M647),"")</f>
        <v/>
      </c>
      <c r="Q646" s="293" t="str">
        <f>IF(N646=2,(SUM(M646,K647))/2,"")</f>
        <v/>
      </c>
      <c r="R646" s="293" t="str">
        <f>IF(N646=3,AVERAGE(K646:K647),"")</f>
        <v/>
      </c>
      <c r="S646" s="293">
        <f>IF(N646=0,MEDIAN(M646:M648),"")</f>
        <v>402.5</v>
      </c>
      <c r="T646" s="293" t="str">
        <f>IF(N646=1,MEDIAN(M646:M647),"")</f>
        <v/>
      </c>
      <c r="U646" s="293" t="str">
        <f>IF(N646=2,MEDIAN((SUM(M646,K647))/2),"")</f>
        <v/>
      </c>
      <c r="V646" s="293" t="str">
        <f>IF(N646=3,MEDIAN(K646:K647),"")</f>
        <v/>
      </c>
      <c r="W646" s="295">
        <f>SUM(O646:R648)</f>
        <v>402.5</v>
      </c>
      <c r="X646" s="295">
        <f>SUM(S646:V648)</f>
        <v>402.5</v>
      </c>
      <c r="Y646" s="303">
        <f>STDEV(F646:F648)</f>
        <v>0</v>
      </c>
      <c r="Z646" s="295">
        <f>Y646/W646</f>
        <v>0</v>
      </c>
      <c r="AA646" s="303"/>
      <c r="AB646" s="291"/>
      <c r="AC646" s="114"/>
      <c r="AD646" s="114"/>
      <c r="AE646" s="118"/>
      <c r="AF646" s="114"/>
      <c r="AG646" s="118"/>
      <c r="AH646" s="119"/>
    </row>
    <row r="647" spans="1:34" s="120" customFormat="1" ht="25.5" customHeight="1">
      <c r="A647" s="319"/>
      <c r="B647" s="517"/>
      <c r="C647" s="310"/>
      <c r="D647" s="310"/>
      <c r="E647" s="167" t="s">
        <v>924</v>
      </c>
      <c r="F647" s="204">
        <v>402.5</v>
      </c>
      <c r="G647" s="204">
        <f>ROUNDUP(AVERAGE(F646:F648),2)</f>
        <v>402.5</v>
      </c>
      <c r="H647" s="116">
        <f t="shared" si="47"/>
        <v>0</v>
      </c>
      <c r="I647" s="136">
        <f t="shared" si="45"/>
        <v>0</v>
      </c>
      <c r="J647" s="136">
        <f>SMALL(I646:I648,2)</f>
        <v>0</v>
      </c>
      <c r="K647" s="206">
        <f>IF(J647=I646,F646,IF(J647=I647,F647,IF(J647=I648,F648)))</f>
        <v>402.5</v>
      </c>
      <c r="L647" s="206">
        <f t="shared" si="44"/>
        <v>402.5</v>
      </c>
      <c r="M647" s="206">
        <f t="shared" si="46"/>
        <v>402.5</v>
      </c>
      <c r="N647" s="312"/>
      <c r="O647" s="293"/>
      <c r="P647" s="293"/>
      <c r="Q647" s="293"/>
      <c r="R647" s="293"/>
      <c r="S647" s="293"/>
      <c r="T647" s="293"/>
      <c r="U647" s="293"/>
      <c r="V647" s="293"/>
      <c r="W647" s="296"/>
      <c r="X647" s="296"/>
      <c r="Y647" s="303"/>
      <c r="Z647" s="296"/>
      <c r="AA647" s="303"/>
      <c r="AB647" s="292"/>
      <c r="AC647" s="114"/>
      <c r="AD647" s="114"/>
      <c r="AE647" s="118"/>
      <c r="AF647" s="114"/>
      <c r="AG647" s="118"/>
      <c r="AH647" s="119"/>
    </row>
    <row r="648" spans="1:34" s="120" customFormat="1" ht="25.5" customHeight="1" thickBot="1">
      <c r="A648" s="319"/>
      <c r="B648" s="526"/>
      <c r="C648" s="527"/>
      <c r="D648" s="527"/>
      <c r="E648" s="167" t="s">
        <v>924</v>
      </c>
      <c r="F648" s="204">
        <v>402.5</v>
      </c>
      <c r="G648" s="205">
        <f>ROUNDUP(AVERAGE(F646:F648),2)</f>
        <v>402.5</v>
      </c>
      <c r="H648" s="128">
        <f t="shared" si="47"/>
        <v>0</v>
      </c>
      <c r="I648" s="143">
        <f t="shared" si="45"/>
        <v>0</v>
      </c>
      <c r="J648" s="143">
        <f>SMALL(I646:I648,3)</f>
        <v>0</v>
      </c>
      <c r="K648" s="207">
        <f>IF(J648=I646,F646,IF(J648=I647,F647,IF(J648=I648,F648)))</f>
        <v>402.5</v>
      </c>
      <c r="L648" s="207">
        <f t="shared" si="44"/>
        <v>402.5</v>
      </c>
      <c r="M648" s="207">
        <f t="shared" si="46"/>
        <v>402.5</v>
      </c>
      <c r="N648" s="528"/>
      <c r="O648" s="525"/>
      <c r="P648" s="525"/>
      <c r="Q648" s="525"/>
      <c r="R648" s="525"/>
      <c r="S648" s="525"/>
      <c r="T648" s="525"/>
      <c r="U648" s="525"/>
      <c r="V648" s="525"/>
      <c r="W648" s="519"/>
      <c r="X648" s="519"/>
      <c r="Y648" s="518"/>
      <c r="Z648" s="519"/>
      <c r="AA648" s="518"/>
      <c r="AB648" s="292"/>
      <c r="AC648" s="114"/>
      <c r="AD648" s="114"/>
      <c r="AE648" s="118"/>
      <c r="AF648" s="114"/>
      <c r="AG648" s="118"/>
      <c r="AH648" s="119"/>
    </row>
    <row r="649" spans="1:34" s="120" customFormat="1" ht="25.5" customHeight="1">
      <c r="A649" s="314">
        <v>201</v>
      </c>
      <c r="B649" s="498" t="s">
        <v>450</v>
      </c>
      <c r="C649" s="317" t="s">
        <v>473</v>
      </c>
      <c r="D649" s="317">
        <v>7.8</v>
      </c>
      <c r="E649" s="168" t="s">
        <v>925</v>
      </c>
      <c r="F649" s="199">
        <v>128.80000000000001</v>
      </c>
      <c r="G649" s="203">
        <f>ROUNDUP(AVERAGE(F649:F651),2)</f>
        <v>128.80000000000001</v>
      </c>
      <c r="H649" s="134">
        <f t="shared" si="47"/>
        <v>0</v>
      </c>
      <c r="I649" s="135">
        <f t="shared" si="45"/>
        <v>0</v>
      </c>
      <c r="J649" s="135">
        <f>SMALL(I649:I651,1)</f>
        <v>0</v>
      </c>
      <c r="K649" s="201">
        <f>IF(J649=I649,F649,IF(J649=I650,F650,IF(J649=I651,F651)))</f>
        <v>128.80000000000001</v>
      </c>
      <c r="L649" s="201">
        <f t="shared" si="44"/>
        <v>128.80000000000001</v>
      </c>
      <c r="M649" s="201">
        <f t="shared" si="46"/>
        <v>128.80000000000001</v>
      </c>
      <c r="N649" s="318">
        <f>COUNTIF(L649:L651,"FORA")</f>
        <v>0</v>
      </c>
      <c r="O649" s="298">
        <f>IF(N649=0,AVERAGE(K649:K651),"")</f>
        <v>128.80000000000001</v>
      </c>
      <c r="P649" s="298" t="str">
        <f>IF(N649=1,AVERAGE(M649:M650),"")</f>
        <v/>
      </c>
      <c r="Q649" s="298" t="str">
        <f>IF(N649=2,(SUM(M649,K650))/2,"")</f>
        <v/>
      </c>
      <c r="R649" s="298" t="str">
        <f>IF(N649=3,AVERAGE(K649:K650),"")</f>
        <v/>
      </c>
      <c r="S649" s="298">
        <f>IF(N649=0,MEDIAN(M649:M651),"")</f>
        <v>128.80000000000001</v>
      </c>
      <c r="T649" s="298" t="str">
        <f>IF(N649=1,MEDIAN(M649:M650),"")</f>
        <v/>
      </c>
      <c r="U649" s="298" t="str">
        <f>IF(N649=2,MEDIAN((SUM(M649,K650))/2),"")</f>
        <v/>
      </c>
      <c r="V649" s="298" t="str">
        <f>IF(N649=3,MEDIAN(K649:K650),"")</f>
        <v/>
      </c>
      <c r="W649" s="299">
        <f>SUM(O649:R651)</f>
        <v>128.80000000000001</v>
      </c>
      <c r="X649" s="299">
        <f>SUM(S649:V651)</f>
        <v>128.80000000000001</v>
      </c>
      <c r="Y649" s="301">
        <f>STDEV(F649:F651)</f>
        <v>0</v>
      </c>
      <c r="Z649" s="299">
        <f>Y649/W649</f>
        <v>0</v>
      </c>
      <c r="AA649" s="301"/>
      <c r="AB649" s="291"/>
      <c r="AC649" s="114"/>
      <c r="AD649" s="114"/>
      <c r="AE649" s="118"/>
      <c r="AF649" s="114"/>
      <c r="AG649" s="118"/>
      <c r="AH649" s="119"/>
    </row>
    <row r="650" spans="1:34" s="120" customFormat="1" ht="25.5" customHeight="1">
      <c r="A650" s="314"/>
      <c r="B650" s="520"/>
      <c r="C650" s="317"/>
      <c r="D650" s="317"/>
      <c r="E650" s="168" t="s">
        <v>925</v>
      </c>
      <c r="F650" s="199">
        <v>128.80000000000001</v>
      </c>
      <c r="G650" s="199">
        <f>ROUNDUP(AVERAGE(F649:F651),2)</f>
        <v>128.80000000000001</v>
      </c>
      <c r="H650" s="134">
        <f t="shared" si="47"/>
        <v>0</v>
      </c>
      <c r="I650" s="135">
        <f t="shared" si="45"/>
        <v>0</v>
      </c>
      <c r="J650" s="135">
        <f>SMALL(I649:I651,2)</f>
        <v>0</v>
      </c>
      <c r="K650" s="201">
        <f>IF(J650=I649,F649,IF(J650=I650,F650,IF(J650=I651,F651)))</f>
        <v>128.80000000000001</v>
      </c>
      <c r="L650" s="201">
        <f t="shared" si="44"/>
        <v>128.80000000000001</v>
      </c>
      <c r="M650" s="201">
        <f t="shared" si="46"/>
        <v>128.80000000000001</v>
      </c>
      <c r="N650" s="318"/>
      <c r="O650" s="298"/>
      <c r="P650" s="298"/>
      <c r="Q650" s="298"/>
      <c r="R650" s="298"/>
      <c r="S650" s="298"/>
      <c r="T650" s="298"/>
      <c r="U650" s="298"/>
      <c r="V650" s="298"/>
      <c r="W650" s="300"/>
      <c r="X650" s="300"/>
      <c r="Y650" s="301"/>
      <c r="Z650" s="300"/>
      <c r="AA650" s="301"/>
      <c r="AB650" s="292"/>
      <c r="AC650" s="114"/>
      <c r="AD650" s="114"/>
      <c r="AE650" s="118"/>
      <c r="AF650" s="114"/>
      <c r="AG650" s="118"/>
      <c r="AH650" s="119"/>
    </row>
    <row r="651" spans="1:34" s="120" customFormat="1" ht="25.5" customHeight="1" thickBot="1">
      <c r="A651" s="314"/>
      <c r="B651" s="521"/>
      <c r="C651" s="522"/>
      <c r="D651" s="522"/>
      <c r="E651" s="168" t="s">
        <v>925</v>
      </c>
      <c r="F651" s="199">
        <v>128.80000000000001</v>
      </c>
      <c r="G651" s="200">
        <f>ROUNDUP(AVERAGE(F649:F651),2)</f>
        <v>128.80000000000001</v>
      </c>
      <c r="H651" s="163">
        <f t="shared" si="47"/>
        <v>0</v>
      </c>
      <c r="I651" s="164">
        <f t="shared" si="45"/>
        <v>0</v>
      </c>
      <c r="J651" s="164">
        <f>SMALL(I649:I651,3)</f>
        <v>0</v>
      </c>
      <c r="K651" s="202">
        <f>IF(J651=I649,F649,IF(J651=I650,F650,IF(J651=I651,F651)))</f>
        <v>128.80000000000001</v>
      </c>
      <c r="L651" s="202">
        <f t="shared" si="44"/>
        <v>128.80000000000001</v>
      </c>
      <c r="M651" s="202">
        <f t="shared" si="46"/>
        <v>128.80000000000001</v>
      </c>
      <c r="N651" s="523"/>
      <c r="O651" s="524"/>
      <c r="P651" s="524"/>
      <c r="Q651" s="524"/>
      <c r="R651" s="524"/>
      <c r="S651" s="524"/>
      <c r="T651" s="524"/>
      <c r="U651" s="524"/>
      <c r="V651" s="524"/>
      <c r="W651" s="529"/>
      <c r="X651" s="529"/>
      <c r="Y651" s="530"/>
      <c r="Z651" s="529"/>
      <c r="AA651" s="530"/>
      <c r="AB651" s="292"/>
      <c r="AC651" s="114"/>
      <c r="AD651" s="114"/>
      <c r="AE651" s="118"/>
      <c r="AF651" s="114"/>
      <c r="AG651" s="118"/>
      <c r="AH651" s="119"/>
    </row>
    <row r="652" spans="1:34" s="120" customFormat="1" ht="25.5" customHeight="1">
      <c r="A652" s="319">
        <v>202</v>
      </c>
      <c r="B652" s="516" t="s">
        <v>451</v>
      </c>
      <c r="C652" s="310" t="s">
        <v>473</v>
      </c>
      <c r="D652" s="310">
        <v>7.8</v>
      </c>
      <c r="E652" s="167" t="s">
        <v>926</v>
      </c>
      <c r="F652" s="204">
        <v>139.03</v>
      </c>
      <c r="G652" s="208">
        <f>ROUNDUP(AVERAGE(F652:F654),2)</f>
        <v>139.03</v>
      </c>
      <c r="H652" s="116">
        <f t="shared" si="47"/>
        <v>0</v>
      </c>
      <c r="I652" s="136">
        <f t="shared" si="45"/>
        <v>0</v>
      </c>
      <c r="J652" s="136">
        <f>SMALL(I652:I654,1)</f>
        <v>0</v>
      </c>
      <c r="K652" s="206">
        <f>IF(J652=I652,F652,IF(J652=I653,F653,IF(J652=I654,F654)))</f>
        <v>139.03</v>
      </c>
      <c r="L652" s="206">
        <f t="shared" si="44"/>
        <v>139.03</v>
      </c>
      <c r="M652" s="206">
        <f t="shared" si="46"/>
        <v>139.03</v>
      </c>
      <c r="N652" s="312">
        <f>COUNTIF(L652:L654,"FORA")</f>
        <v>0</v>
      </c>
      <c r="O652" s="293">
        <f>IF(N652=0,AVERAGE(K652:K654),"")</f>
        <v>139.03</v>
      </c>
      <c r="P652" s="293" t="str">
        <f>IF(N652=1,AVERAGE(M652:M653),"")</f>
        <v/>
      </c>
      <c r="Q652" s="293" t="str">
        <f>IF(N652=2,(SUM(M652,K653))/2,"")</f>
        <v/>
      </c>
      <c r="R652" s="293" t="str">
        <f>IF(N652=3,AVERAGE(K652:K653),"")</f>
        <v/>
      </c>
      <c r="S652" s="293">
        <f>IF(N652=0,MEDIAN(M652:M654),"")</f>
        <v>139.03</v>
      </c>
      <c r="T652" s="293" t="str">
        <f>IF(N652=1,MEDIAN(M652:M653),"")</f>
        <v/>
      </c>
      <c r="U652" s="293" t="str">
        <f>IF(N652=2,MEDIAN((SUM(M652,K653))/2),"")</f>
        <v/>
      </c>
      <c r="V652" s="293" t="str">
        <f>IF(N652=3,MEDIAN(K652:K653),"")</f>
        <v/>
      </c>
      <c r="W652" s="295">
        <f>SUM(O652:R654)</f>
        <v>139.03</v>
      </c>
      <c r="X652" s="295">
        <f>SUM(S652:V654)</f>
        <v>139.03</v>
      </c>
      <c r="Y652" s="303">
        <f>STDEV(F652:F654)</f>
        <v>0</v>
      </c>
      <c r="Z652" s="295">
        <f>Y652/W652</f>
        <v>0</v>
      </c>
      <c r="AA652" s="303"/>
      <c r="AB652" s="291"/>
      <c r="AC652" s="114"/>
      <c r="AD652" s="114"/>
      <c r="AE652" s="118"/>
      <c r="AF652" s="114"/>
      <c r="AG652" s="118"/>
      <c r="AH652" s="119"/>
    </row>
    <row r="653" spans="1:34" s="120" customFormat="1" ht="25.5" customHeight="1">
      <c r="A653" s="319"/>
      <c r="B653" s="517"/>
      <c r="C653" s="310"/>
      <c r="D653" s="310"/>
      <c r="E653" s="167" t="s">
        <v>926</v>
      </c>
      <c r="F653" s="204">
        <v>139.03</v>
      </c>
      <c r="G653" s="204">
        <f>ROUNDUP(AVERAGE(F652:F654),2)</f>
        <v>139.03</v>
      </c>
      <c r="H653" s="116">
        <f t="shared" si="47"/>
        <v>0</v>
      </c>
      <c r="I653" s="136">
        <f t="shared" si="45"/>
        <v>0</v>
      </c>
      <c r="J653" s="136">
        <f>SMALL(I652:I654,2)</f>
        <v>0</v>
      </c>
      <c r="K653" s="206">
        <f>IF(J653=I652,F652,IF(J653=I653,F653,IF(J653=I654,F654)))</f>
        <v>139.03</v>
      </c>
      <c r="L653" s="206">
        <f t="shared" si="44"/>
        <v>139.03</v>
      </c>
      <c r="M653" s="206">
        <f t="shared" si="46"/>
        <v>139.03</v>
      </c>
      <c r="N653" s="312"/>
      <c r="O653" s="293"/>
      <c r="P653" s="293"/>
      <c r="Q653" s="293"/>
      <c r="R653" s="293"/>
      <c r="S653" s="293"/>
      <c r="T653" s="293"/>
      <c r="U653" s="293"/>
      <c r="V653" s="293"/>
      <c r="W653" s="296"/>
      <c r="X653" s="296"/>
      <c r="Y653" s="303"/>
      <c r="Z653" s="296"/>
      <c r="AA653" s="303"/>
      <c r="AB653" s="292"/>
      <c r="AC653" s="114"/>
      <c r="AD653" s="114"/>
      <c r="AE653" s="118"/>
      <c r="AF653" s="114"/>
      <c r="AG653" s="118"/>
      <c r="AH653" s="119"/>
    </row>
    <row r="654" spans="1:34" s="120" customFormat="1" ht="25.5" customHeight="1" thickBot="1">
      <c r="A654" s="319"/>
      <c r="B654" s="526"/>
      <c r="C654" s="527"/>
      <c r="D654" s="527"/>
      <c r="E654" s="167" t="s">
        <v>926</v>
      </c>
      <c r="F654" s="204">
        <v>139.03</v>
      </c>
      <c r="G654" s="205">
        <f>ROUNDUP(AVERAGE(F652:F654),2)</f>
        <v>139.03</v>
      </c>
      <c r="H654" s="128">
        <f t="shared" si="47"/>
        <v>0</v>
      </c>
      <c r="I654" s="143">
        <f t="shared" si="45"/>
        <v>0</v>
      </c>
      <c r="J654" s="143">
        <f>SMALL(I652:I654,3)</f>
        <v>0</v>
      </c>
      <c r="K654" s="207">
        <f>IF(J654=I652,F652,IF(J654=I653,F653,IF(J654=I654,F654)))</f>
        <v>139.03</v>
      </c>
      <c r="L654" s="207">
        <f t="shared" si="44"/>
        <v>139.03</v>
      </c>
      <c r="M654" s="207">
        <f t="shared" si="46"/>
        <v>139.03</v>
      </c>
      <c r="N654" s="528"/>
      <c r="O654" s="525"/>
      <c r="P654" s="525"/>
      <c r="Q654" s="525"/>
      <c r="R654" s="525"/>
      <c r="S654" s="525"/>
      <c r="T654" s="525"/>
      <c r="U654" s="525"/>
      <c r="V654" s="525"/>
      <c r="W654" s="519"/>
      <c r="X654" s="519"/>
      <c r="Y654" s="518"/>
      <c r="Z654" s="519"/>
      <c r="AA654" s="518"/>
      <c r="AB654" s="292"/>
      <c r="AC654" s="114"/>
      <c r="AD654" s="114"/>
      <c r="AE654" s="118"/>
      <c r="AF654" s="114"/>
      <c r="AG654" s="118"/>
      <c r="AH654" s="119"/>
    </row>
    <row r="655" spans="1:34" s="120" customFormat="1" ht="25.5" customHeight="1">
      <c r="A655" s="314">
        <v>203</v>
      </c>
      <c r="B655" s="498" t="s">
        <v>452</v>
      </c>
      <c r="C655" s="317" t="s">
        <v>473</v>
      </c>
      <c r="D655" s="317">
        <v>36</v>
      </c>
      <c r="E655" s="168" t="s">
        <v>927</v>
      </c>
      <c r="F655" s="199">
        <v>72.45</v>
      </c>
      <c r="G655" s="203">
        <f>ROUNDUP(AVERAGE(F655:F657),2)</f>
        <v>72.45</v>
      </c>
      <c r="H655" s="134">
        <f t="shared" si="47"/>
        <v>0</v>
      </c>
      <c r="I655" s="135">
        <f t="shared" si="45"/>
        <v>0</v>
      </c>
      <c r="J655" s="135">
        <f>SMALL(I655:I657,1)</f>
        <v>0</v>
      </c>
      <c r="K655" s="201">
        <f>IF(J655=I655,F655,IF(J655=I656,F656,IF(J655=I657,F657)))</f>
        <v>72.45</v>
      </c>
      <c r="L655" s="201">
        <f t="shared" si="44"/>
        <v>72.45</v>
      </c>
      <c r="M655" s="201">
        <f t="shared" si="46"/>
        <v>72.45</v>
      </c>
      <c r="N655" s="318">
        <f>COUNTIF(L655:L657,"FORA")</f>
        <v>0</v>
      </c>
      <c r="O655" s="298">
        <f>IF(N655=0,AVERAGE(K655:K657),"")</f>
        <v>72.45</v>
      </c>
      <c r="P655" s="298" t="str">
        <f>IF(N655=1,AVERAGE(M655:M656),"")</f>
        <v/>
      </c>
      <c r="Q655" s="298" t="str">
        <f>IF(N655=2,(SUM(M655,K656))/2,"")</f>
        <v/>
      </c>
      <c r="R655" s="298" t="str">
        <f>IF(N655=3,AVERAGE(K655:K656),"")</f>
        <v/>
      </c>
      <c r="S655" s="298">
        <f>IF(N655=0,MEDIAN(M655:M657),"")</f>
        <v>72.45</v>
      </c>
      <c r="T655" s="298" t="str">
        <f>IF(N655=1,MEDIAN(M655:M656),"")</f>
        <v/>
      </c>
      <c r="U655" s="298" t="str">
        <f>IF(N655=2,MEDIAN((SUM(M655,K656))/2),"")</f>
        <v/>
      </c>
      <c r="V655" s="298" t="str">
        <f>IF(N655=3,MEDIAN(K655:K656),"")</f>
        <v/>
      </c>
      <c r="W655" s="299">
        <f>SUM(O655:R657)</f>
        <v>72.45</v>
      </c>
      <c r="X655" s="299">
        <f>SUM(S655:V657)</f>
        <v>72.45</v>
      </c>
      <c r="Y655" s="301">
        <f>STDEV(F655:F657)</f>
        <v>0</v>
      </c>
      <c r="Z655" s="299">
        <f>Y655/W655</f>
        <v>0</v>
      </c>
      <c r="AA655" s="301"/>
      <c r="AB655" s="291"/>
      <c r="AC655" s="114"/>
      <c r="AD655" s="114"/>
      <c r="AE655" s="118"/>
      <c r="AF655" s="114"/>
      <c r="AG655" s="118"/>
      <c r="AH655" s="119"/>
    </row>
    <row r="656" spans="1:34" s="120" customFormat="1" ht="25.5" customHeight="1">
      <c r="A656" s="314"/>
      <c r="B656" s="520"/>
      <c r="C656" s="317"/>
      <c r="D656" s="317"/>
      <c r="E656" s="168" t="s">
        <v>927</v>
      </c>
      <c r="F656" s="199">
        <v>72.45</v>
      </c>
      <c r="G656" s="199">
        <f>ROUNDUP(AVERAGE(F655:F657),2)</f>
        <v>72.45</v>
      </c>
      <c r="H656" s="134">
        <f t="shared" si="47"/>
        <v>0</v>
      </c>
      <c r="I656" s="135">
        <f t="shared" si="45"/>
        <v>0</v>
      </c>
      <c r="J656" s="135">
        <f>SMALL(I655:I657,2)</f>
        <v>0</v>
      </c>
      <c r="K656" s="201">
        <f>IF(J656=I655,F655,IF(J656=I656,F656,IF(J656=I657,F657)))</f>
        <v>72.45</v>
      </c>
      <c r="L656" s="201">
        <f t="shared" si="44"/>
        <v>72.45</v>
      </c>
      <c r="M656" s="201">
        <f t="shared" si="46"/>
        <v>72.45</v>
      </c>
      <c r="N656" s="318"/>
      <c r="O656" s="298"/>
      <c r="P656" s="298"/>
      <c r="Q656" s="298"/>
      <c r="R656" s="298"/>
      <c r="S656" s="298"/>
      <c r="T656" s="298"/>
      <c r="U656" s="298"/>
      <c r="V656" s="298"/>
      <c r="W656" s="300"/>
      <c r="X656" s="300"/>
      <c r="Y656" s="301"/>
      <c r="Z656" s="300"/>
      <c r="AA656" s="301"/>
      <c r="AB656" s="292"/>
      <c r="AC656" s="114"/>
      <c r="AD656" s="114"/>
      <c r="AE656" s="118"/>
      <c r="AF656" s="114"/>
      <c r="AG656" s="118"/>
      <c r="AH656" s="119"/>
    </row>
    <row r="657" spans="1:34" s="120" customFormat="1" ht="25.5" customHeight="1" thickBot="1">
      <c r="A657" s="314"/>
      <c r="B657" s="521"/>
      <c r="C657" s="522"/>
      <c r="D657" s="522"/>
      <c r="E657" s="168" t="s">
        <v>927</v>
      </c>
      <c r="F657" s="199">
        <v>72.45</v>
      </c>
      <c r="G657" s="200">
        <f>ROUNDUP(AVERAGE(F655:F657),2)</f>
        <v>72.45</v>
      </c>
      <c r="H657" s="163">
        <f t="shared" si="47"/>
        <v>0</v>
      </c>
      <c r="I657" s="164">
        <f t="shared" si="45"/>
        <v>0</v>
      </c>
      <c r="J657" s="164">
        <f>SMALL(I655:I657,3)</f>
        <v>0</v>
      </c>
      <c r="K657" s="202">
        <f>IF(J657=I655,F655,IF(J657=I656,F656,IF(J657=I657,F657)))</f>
        <v>72.45</v>
      </c>
      <c r="L657" s="202">
        <f t="shared" si="44"/>
        <v>72.45</v>
      </c>
      <c r="M657" s="202">
        <f t="shared" si="46"/>
        <v>72.45</v>
      </c>
      <c r="N657" s="523"/>
      <c r="O657" s="524"/>
      <c r="P657" s="524"/>
      <c r="Q657" s="524"/>
      <c r="R657" s="524"/>
      <c r="S657" s="524"/>
      <c r="T657" s="524"/>
      <c r="U657" s="524"/>
      <c r="V657" s="524"/>
      <c r="W657" s="529"/>
      <c r="X657" s="529"/>
      <c r="Y657" s="530"/>
      <c r="Z657" s="529"/>
      <c r="AA657" s="530"/>
      <c r="AB657" s="292"/>
      <c r="AC657" s="114"/>
      <c r="AD657" s="114"/>
      <c r="AE657" s="118"/>
      <c r="AF657" s="114"/>
      <c r="AG657" s="118"/>
      <c r="AH657" s="119"/>
    </row>
    <row r="658" spans="1:34" s="120" customFormat="1" ht="25.5" customHeight="1">
      <c r="A658" s="319">
        <v>204</v>
      </c>
      <c r="B658" s="516" t="s">
        <v>453</v>
      </c>
      <c r="C658" s="310" t="s">
        <v>473</v>
      </c>
      <c r="D658" s="310">
        <v>36</v>
      </c>
      <c r="E658" s="167" t="s">
        <v>928</v>
      </c>
      <c r="F658" s="204">
        <v>96.59</v>
      </c>
      <c r="G658" s="208">
        <f>ROUNDUP(AVERAGE(F658:F660),2)</f>
        <v>96.59</v>
      </c>
      <c r="H658" s="116">
        <f t="shared" si="47"/>
        <v>0</v>
      </c>
      <c r="I658" s="136">
        <f t="shared" si="45"/>
        <v>0</v>
      </c>
      <c r="J658" s="136">
        <f>SMALL(I658:I660,1)</f>
        <v>0</v>
      </c>
      <c r="K658" s="206">
        <f>IF(J658=I658,F658,IF(J658=I659,F659,IF(J658=I660,F660)))</f>
        <v>96.59</v>
      </c>
      <c r="L658" s="206">
        <f t="shared" si="44"/>
        <v>96.59</v>
      </c>
      <c r="M658" s="206">
        <f t="shared" si="46"/>
        <v>96.59</v>
      </c>
      <c r="N658" s="312">
        <f>COUNTIF(L658:L660,"FORA")</f>
        <v>0</v>
      </c>
      <c r="O658" s="293">
        <f>IF(N658=0,AVERAGE(K658:K660),"")</f>
        <v>96.589999999999989</v>
      </c>
      <c r="P658" s="293" t="str">
        <f>IF(N658=1,AVERAGE(M658:M659),"")</f>
        <v/>
      </c>
      <c r="Q658" s="293" t="str">
        <f>IF(N658=2,(SUM(M658,K659))/2,"")</f>
        <v/>
      </c>
      <c r="R658" s="293" t="str">
        <f>IF(N658=3,AVERAGE(K658:K659),"")</f>
        <v/>
      </c>
      <c r="S658" s="293">
        <f>IF(N658=0,MEDIAN(M658:M660),"")</f>
        <v>96.59</v>
      </c>
      <c r="T658" s="293" t="str">
        <f>IF(N658=1,MEDIAN(M658:M659),"")</f>
        <v/>
      </c>
      <c r="U658" s="293" t="str">
        <f>IF(N658=2,MEDIAN((SUM(M658,K659))/2),"")</f>
        <v/>
      </c>
      <c r="V658" s="293" t="str">
        <f>IF(N658=3,MEDIAN(K658:K659),"")</f>
        <v/>
      </c>
      <c r="W658" s="295">
        <f>SUM(O658:R660)</f>
        <v>96.589999999999989</v>
      </c>
      <c r="X658" s="295">
        <f>SUM(S658:V660)</f>
        <v>96.59</v>
      </c>
      <c r="Y658" s="303">
        <f>STDEV(F658:F660)</f>
        <v>1.7404671430534633E-14</v>
      </c>
      <c r="Z658" s="295">
        <f>Y658/W658</f>
        <v>1.8019123543363324E-16</v>
      </c>
      <c r="AA658" s="303"/>
      <c r="AB658" s="291"/>
      <c r="AC658" s="114"/>
      <c r="AD658" s="114"/>
      <c r="AE658" s="118"/>
      <c r="AF658" s="114"/>
      <c r="AG658" s="118"/>
      <c r="AH658" s="119"/>
    </row>
    <row r="659" spans="1:34" s="120" customFormat="1" ht="25.5" customHeight="1">
      <c r="A659" s="319"/>
      <c r="B659" s="517"/>
      <c r="C659" s="310"/>
      <c r="D659" s="310"/>
      <c r="E659" s="167" t="s">
        <v>928</v>
      </c>
      <c r="F659" s="204">
        <v>96.59</v>
      </c>
      <c r="G659" s="204">
        <f>ROUNDUP(AVERAGE(F658:F660),2)</f>
        <v>96.59</v>
      </c>
      <c r="H659" s="116">
        <f t="shared" si="47"/>
        <v>0</v>
      </c>
      <c r="I659" s="136">
        <f t="shared" si="45"/>
        <v>0</v>
      </c>
      <c r="J659" s="136">
        <f>SMALL(I658:I660,2)</f>
        <v>0</v>
      </c>
      <c r="K659" s="206">
        <f>IF(J659=I658,F658,IF(J659=I659,F659,IF(J659=I660,F660)))</f>
        <v>96.59</v>
      </c>
      <c r="L659" s="206">
        <f t="shared" si="44"/>
        <v>96.59</v>
      </c>
      <c r="M659" s="206">
        <f t="shared" si="46"/>
        <v>96.59</v>
      </c>
      <c r="N659" s="312"/>
      <c r="O659" s="293"/>
      <c r="P659" s="293"/>
      <c r="Q659" s="293"/>
      <c r="R659" s="293"/>
      <c r="S659" s="293"/>
      <c r="T659" s="293"/>
      <c r="U659" s="293"/>
      <c r="V659" s="293"/>
      <c r="W659" s="296"/>
      <c r="X659" s="296"/>
      <c r="Y659" s="303"/>
      <c r="Z659" s="296"/>
      <c r="AA659" s="303"/>
      <c r="AB659" s="292"/>
      <c r="AC659" s="114"/>
      <c r="AD659" s="114"/>
      <c r="AE659" s="118"/>
      <c r="AF659" s="114"/>
      <c r="AG659" s="118"/>
      <c r="AH659" s="119"/>
    </row>
    <row r="660" spans="1:34" s="120" customFormat="1" ht="25.5" customHeight="1" thickBot="1">
      <c r="A660" s="319"/>
      <c r="B660" s="526"/>
      <c r="C660" s="527"/>
      <c r="D660" s="527"/>
      <c r="E660" s="167" t="s">
        <v>928</v>
      </c>
      <c r="F660" s="204">
        <v>96.59</v>
      </c>
      <c r="G660" s="205">
        <f>ROUNDUP(AVERAGE(F658:F660),2)</f>
        <v>96.59</v>
      </c>
      <c r="H660" s="128">
        <f t="shared" si="47"/>
        <v>0</v>
      </c>
      <c r="I660" s="143">
        <f t="shared" si="45"/>
        <v>0</v>
      </c>
      <c r="J660" s="143">
        <f>SMALL(I658:I660,3)</f>
        <v>0</v>
      </c>
      <c r="K660" s="207">
        <f>IF(J660=I658,F658,IF(J660=I659,F659,IF(J660=I660,F660)))</f>
        <v>96.59</v>
      </c>
      <c r="L660" s="207">
        <f t="shared" si="44"/>
        <v>96.59</v>
      </c>
      <c r="M660" s="207">
        <f t="shared" si="46"/>
        <v>96.59</v>
      </c>
      <c r="N660" s="528"/>
      <c r="O660" s="525"/>
      <c r="P660" s="525"/>
      <c r="Q660" s="525"/>
      <c r="R660" s="525"/>
      <c r="S660" s="525"/>
      <c r="T660" s="525"/>
      <c r="U660" s="525"/>
      <c r="V660" s="525"/>
      <c r="W660" s="519"/>
      <c r="X660" s="519"/>
      <c r="Y660" s="518"/>
      <c r="Z660" s="519"/>
      <c r="AA660" s="518"/>
      <c r="AB660" s="292"/>
      <c r="AC660" s="114"/>
      <c r="AD660" s="114"/>
      <c r="AE660" s="118"/>
      <c r="AF660" s="114"/>
      <c r="AG660" s="118"/>
      <c r="AH660" s="119"/>
    </row>
    <row r="661" spans="1:34" s="120" customFormat="1" ht="25.5" customHeight="1">
      <c r="A661" s="314">
        <v>205</v>
      </c>
      <c r="B661" s="498" t="s">
        <v>454</v>
      </c>
      <c r="C661" s="317" t="s">
        <v>473</v>
      </c>
      <c r="D661" s="317">
        <v>7.2</v>
      </c>
      <c r="E661" s="168" t="s">
        <v>929</v>
      </c>
      <c r="F661" s="199">
        <v>112.7</v>
      </c>
      <c r="G661" s="203">
        <f>ROUNDUP(AVERAGE(F661:F663),2)</f>
        <v>112.7</v>
      </c>
      <c r="H661" s="134">
        <f t="shared" si="47"/>
        <v>0</v>
      </c>
      <c r="I661" s="135">
        <f t="shared" si="45"/>
        <v>0</v>
      </c>
      <c r="J661" s="135">
        <f>SMALL(I661:I663,1)</f>
        <v>0</v>
      </c>
      <c r="K661" s="201">
        <f>IF(J661=I661,F661,IF(J661=I662,F662,IF(J661=I663,F663)))</f>
        <v>112.7</v>
      </c>
      <c r="L661" s="201">
        <f t="shared" si="44"/>
        <v>112.7</v>
      </c>
      <c r="M661" s="201">
        <f t="shared" si="46"/>
        <v>112.7</v>
      </c>
      <c r="N661" s="318">
        <f>COUNTIF(L661:L663,"FORA")</f>
        <v>0</v>
      </c>
      <c r="O661" s="298">
        <f>IF(N661=0,AVERAGE(K661:K663),"")</f>
        <v>112.7</v>
      </c>
      <c r="P661" s="298" t="str">
        <f>IF(N661=1,AVERAGE(M661:M662),"")</f>
        <v/>
      </c>
      <c r="Q661" s="298" t="str">
        <f>IF(N661=2,(SUM(M661,K662))/2,"")</f>
        <v/>
      </c>
      <c r="R661" s="298" t="str">
        <f>IF(N661=3,AVERAGE(K661:K662),"")</f>
        <v/>
      </c>
      <c r="S661" s="298">
        <f>IF(N661=0,MEDIAN(M661:M663),"")</f>
        <v>112.7</v>
      </c>
      <c r="T661" s="298" t="str">
        <f>IF(N661=1,MEDIAN(M661:M662),"")</f>
        <v/>
      </c>
      <c r="U661" s="298" t="str">
        <f>IF(N661=2,MEDIAN((SUM(M661,K662))/2),"")</f>
        <v/>
      </c>
      <c r="V661" s="298" t="str">
        <f>IF(N661=3,MEDIAN(K661:K662),"")</f>
        <v/>
      </c>
      <c r="W661" s="299">
        <f>SUM(O661:R663)</f>
        <v>112.7</v>
      </c>
      <c r="X661" s="299">
        <f>SUM(S661:V663)</f>
        <v>112.7</v>
      </c>
      <c r="Y661" s="301">
        <f>STDEV(F661:F663)</f>
        <v>0</v>
      </c>
      <c r="Z661" s="299">
        <f>Y661/W661</f>
        <v>0</v>
      </c>
      <c r="AA661" s="301"/>
      <c r="AB661" s="291"/>
      <c r="AC661" s="114"/>
      <c r="AD661" s="114"/>
      <c r="AE661" s="118"/>
      <c r="AF661" s="114"/>
      <c r="AG661" s="118"/>
      <c r="AH661" s="119"/>
    </row>
    <row r="662" spans="1:34" s="120" customFormat="1" ht="25.5" customHeight="1">
      <c r="A662" s="314"/>
      <c r="B662" s="520"/>
      <c r="C662" s="317"/>
      <c r="D662" s="317"/>
      <c r="E662" s="168" t="s">
        <v>929</v>
      </c>
      <c r="F662" s="199">
        <v>112.7</v>
      </c>
      <c r="G662" s="199">
        <f>ROUNDUP(AVERAGE(F661:F663),2)</f>
        <v>112.7</v>
      </c>
      <c r="H662" s="134">
        <f t="shared" si="47"/>
        <v>0</v>
      </c>
      <c r="I662" s="135">
        <f t="shared" si="45"/>
        <v>0</v>
      </c>
      <c r="J662" s="135">
        <f>SMALL(I661:I663,2)</f>
        <v>0</v>
      </c>
      <c r="K662" s="201">
        <f>IF(J662=I661,F661,IF(J662=I662,F662,IF(J662=I663,F663)))</f>
        <v>112.7</v>
      </c>
      <c r="L662" s="201">
        <f t="shared" si="44"/>
        <v>112.7</v>
      </c>
      <c r="M662" s="201">
        <f t="shared" si="46"/>
        <v>112.7</v>
      </c>
      <c r="N662" s="318"/>
      <c r="O662" s="298"/>
      <c r="P662" s="298"/>
      <c r="Q662" s="298"/>
      <c r="R662" s="298"/>
      <c r="S662" s="298"/>
      <c r="T662" s="298"/>
      <c r="U662" s="298"/>
      <c r="V662" s="298"/>
      <c r="W662" s="300"/>
      <c r="X662" s="300"/>
      <c r="Y662" s="301"/>
      <c r="Z662" s="300"/>
      <c r="AA662" s="301"/>
      <c r="AB662" s="292"/>
      <c r="AC662" s="114"/>
      <c r="AD662" s="114"/>
      <c r="AE662" s="118"/>
      <c r="AF662" s="114"/>
      <c r="AG662" s="118"/>
      <c r="AH662" s="119"/>
    </row>
    <row r="663" spans="1:34" s="120" customFormat="1" ht="25.5" customHeight="1" thickBot="1">
      <c r="A663" s="314"/>
      <c r="B663" s="521"/>
      <c r="C663" s="522"/>
      <c r="D663" s="522"/>
      <c r="E663" s="168" t="s">
        <v>929</v>
      </c>
      <c r="F663" s="199">
        <v>112.7</v>
      </c>
      <c r="G663" s="200">
        <f>ROUNDUP(AVERAGE(F661:F663),2)</f>
        <v>112.7</v>
      </c>
      <c r="H663" s="163">
        <f t="shared" si="47"/>
        <v>0</v>
      </c>
      <c r="I663" s="164">
        <f t="shared" si="45"/>
        <v>0</v>
      </c>
      <c r="J663" s="164">
        <f>SMALL(I661:I663,3)</f>
        <v>0</v>
      </c>
      <c r="K663" s="202">
        <f>IF(J663=I661,F661,IF(J663=I662,F662,IF(J663=I663,F663)))</f>
        <v>112.7</v>
      </c>
      <c r="L663" s="202">
        <f t="shared" si="44"/>
        <v>112.7</v>
      </c>
      <c r="M663" s="202">
        <f t="shared" si="46"/>
        <v>112.7</v>
      </c>
      <c r="N663" s="523"/>
      <c r="O663" s="524"/>
      <c r="P663" s="524"/>
      <c r="Q663" s="524"/>
      <c r="R663" s="524"/>
      <c r="S663" s="524"/>
      <c r="T663" s="524"/>
      <c r="U663" s="524"/>
      <c r="V663" s="524"/>
      <c r="W663" s="529"/>
      <c r="X663" s="529"/>
      <c r="Y663" s="530"/>
      <c r="Z663" s="529"/>
      <c r="AA663" s="530"/>
      <c r="AB663" s="292"/>
      <c r="AC663" s="114"/>
      <c r="AD663" s="114"/>
      <c r="AE663" s="118"/>
      <c r="AF663" s="114"/>
      <c r="AG663" s="118"/>
      <c r="AH663" s="119"/>
    </row>
    <row r="664" spans="1:34" s="120" customFormat="1" ht="25.5" customHeight="1">
      <c r="A664" s="319">
        <v>206</v>
      </c>
      <c r="B664" s="516" t="s">
        <v>455</v>
      </c>
      <c r="C664" s="310" t="s">
        <v>473</v>
      </c>
      <c r="D664" s="310">
        <v>3.6</v>
      </c>
      <c r="E664" s="167" t="s">
        <v>930</v>
      </c>
      <c r="F664" s="204">
        <v>80.489999999999995</v>
      </c>
      <c r="G664" s="208">
        <f>ROUNDUP(AVERAGE(F664:F666),2)</f>
        <v>80.489999999999995</v>
      </c>
      <c r="H664" s="116">
        <f t="shared" si="47"/>
        <v>0</v>
      </c>
      <c r="I664" s="136">
        <f t="shared" si="45"/>
        <v>0</v>
      </c>
      <c r="J664" s="136">
        <f>SMALL(I664:I666,1)</f>
        <v>0</v>
      </c>
      <c r="K664" s="206">
        <f>IF(J664=I664,F664,IF(J664=I665,F665,IF(J664=I666,F666)))</f>
        <v>80.489999999999995</v>
      </c>
      <c r="L664" s="206">
        <f t="shared" si="44"/>
        <v>80.489999999999995</v>
      </c>
      <c r="M664" s="206">
        <f t="shared" si="46"/>
        <v>80.489999999999995</v>
      </c>
      <c r="N664" s="312">
        <f>COUNTIF(L664:L666,"FORA")</f>
        <v>0</v>
      </c>
      <c r="O664" s="293">
        <f>IF(N664=0,AVERAGE(K664:K666),"")</f>
        <v>80.489999999999995</v>
      </c>
      <c r="P664" s="293" t="str">
        <f>IF(N664=1,AVERAGE(M664:M665),"")</f>
        <v/>
      </c>
      <c r="Q664" s="293" t="str">
        <f>IF(N664=2,(SUM(M664,K665))/2,"")</f>
        <v/>
      </c>
      <c r="R664" s="293" t="str">
        <f>IF(N664=3,AVERAGE(K664:K665),"")</f>
        <v/>
      </c>
      <c r="S664" s="293">
        <f>IF(N664=0,MEDIAN(M664:M666),"")</f>
        <v>80.489999999999995</v>
      </c>
      <c r="T664" s="293" t="str">
        <f>IF(N664=1,MEDIAN(M664:M665),"")</f>
        <v/>
      </c>
      <c r="U664" s="293" t="str">
        <f>IF(N664=2,MEDIAN((SUM(M664,K665))/2),"")</f>
        <v/>
      </c>
      <c r="V664" s="293" t="str">
        <f>IF(N664=3,MEDIAN(K664:K665),"")</f>
        <v/>
      </c>
      <c r="W664" s="295">
        <f>SUM(O664:R666)</f>
        <v>80.489999999999995</v>
      </c>
      <c r="X664" s="295">
        <f>SUM(S664:V666)</f>
        <v>80.489999999999995</v>
      </c>
      <c r="Y664" s="303">
        <f>STDEV(F664:F666)</f>
        <v>0</v>
      </c>
      <c r="Z664" s="295">
        <f>Y664/W664</f>
        <v>0</v>
      </c>
      <c r="AA664" s="303"/>
      <c r="AB664" s="291"/>
      <c r="AC664" s="114"/>
      <c r="AD664" s="114"/>
      <c r="AE664" s="118"/>
      <c r="AF664" s="114"/>
      <c r="AG664" s="118"/>
      <c r="AH664" s="119"/>
    </row>
    <row r="665" spans="1:34" s="120" customFormat="1" ht="25.5" customHeight="1">
      <c r="A665" s="319"/>
      <c r="B665" s="517"/>
      <c r="C665" s="310"/>
      <c r="D665" s="310"/>
      <c r="E665" s="167" t="s">
        <v>930</v>
      </c>
      <c r="F665" s="204">
        <v>80.489999999999995</v>
      </c>
      <c r="G665" s="204">
        <f>ROUNDUP(AVERAGE(F664:F666),2)</f>
        <v>80.489999999999995</v>
      </c>
      <c r="H665" s="116">
        <f t="shared" si="47"/>
        <v>0</v>
      </c>
      <c r="I665" s="136">
        <f t="shared" si="45"/>
        <v>0</v>
      </c>
      <c r="J665" s="136">
        <f>SMALL(I664:I666,2)</f>
        <v>0</v>
      </c>
      <c r="K665" s="206">
        <f>IF(J665=I664,F664,IF(J665=I665,F665,IF(J665=I666,F666)))</f>
        <v>80.489999999999995</v>
      </c>
      <c r="L665" s="206">
        <f t="shared" si="44"/>
        <v>80.489999999999995</v>
      </c>
      <c r="M665" s="206">
        <f t="shared" si="46"/>
        <v>80.489999999999995</v>
      </c>
      <c r="N665" s="312"/>
      <c r="O665" s="293"/>
      <c r="P665" s="293"/>
      <c r="Q665" s="293"/>
      <c r="R665" s="293"/>
      <c r="S665" s="293"/>
      <c r="T665" s="293"/>
      <c r="U665" s="293"/>
      <c r="V665" s="293"/>
      <c r="W665" s="296"/>
      <c r="X665" s="296"/>
      <c r="Y665" s="303"/>
      <c r="Z665" s="296"/>
      <c r="AA665" s="303"/>
      <c r="AB665" s="292"/>
      <c r="AC665" s="114"/>
      <c r="AD665" s="114"/>
      <c r="AE665" s="118"/>
      <c r="AF665" s="114"/>
      <c r="AG665" s="118"/>
      <c r="AH665" s="119"/>
    </row>
    <row r="666" spans="1:34" s="120" customFormat="1" ht="25.5" customHeight="1" thickBot="1">
      <c r="A666" s="319"/>
      <c r="B666" s="526"/>
      <c r="C666" s="527"/>
      <c r="D666" s="527"/>
      <c r="E666" s="167" t="s">
        <v>930</v>
      </c>
      <c r="F666" s="204">
        <v>80.489999999999995</v>
      </c>
      <c r="G666" s="205">
        <f>ROUNDUP(AVERAGE(F664:F666),2)</f>
        <v>80.489999999999995</v>
      </c>
      <c r="H666" s="128">
        <f t="shared" si="47"/>
        <v>0</v>
      </c>
      <c r="I666" s="143">
        <f t="shared" si="45"/>
        <v>0</v>
      </c>
      <c r="J666" s="143">
        <f>SMALL(I664:I666,3)</f>
        <v>0</v>
      </c>
      <c r="K666" s="207">
        <f>IF(J666=I664,F664,IF(J666=I665,F665,IF(J666=I666,F666)))</f>
        <v>80.489999999999995</v>
      </c>
      <c r="L666" s="207">
        <f t="shared" si="44"/>
        <v>80.489999999999995</v>
      </c>
      <c r="M666" s="207">
        <f t="shared" si="46"/>
        <v>80.489999999999995</v>
      </c>
      <c r="N666" s="528"/>
      <c r="O666" s="525"/>
      <c r="P666" s="525"/>
      <c r="Q666" s="525"/>
      <c r="R666" s="525"/>
      <c r="S666" s="525"/>
      <c r="T666" s="525"/>
      <c r="U666" s="525"/>
      <c r="V666" s="525"/>
      <c r="W666" s="519"/>
      <c r="X666" s="519"/>
      <c r="Y666" s="518"/>
      <c r="Z666" s="519"/>
      <c r="AA666" s="518"/>
      <c r="AB666" s="292"/>
      <c r="AC666" s="114"/>
      <c r="AD666" s="114"/>
      <c r="AE666" s="118"/>
      <c r="AF666" s="114"/>
      <c r="AG666" s="118"/>
      <c r="AH666" s="119"/>
    </row>
    <row r="667" spans="1:34" s="120" customFormat="1" ht="25.5" customHeight="1">
      <c r="A667" s="314">
        <v>207</v>
      </c>
      <c r="B667" s="498" t="s">
        <v>456</v>
      </c>
      <c r="C667" s="317" t="s">
        <v>473</v>
      </c>
      <c r="D667" s="317">
        <v>3.6</v>
      </c>
      <c r="E667" s="168" t="s">
        <v>931</v>
      </c>
      <c r="F667" s="199">
        <v>241.19</v>
      </c>
      <c r="G667" s="203">
        <f>ROUNDUP(AVERAGE(F667:F669),2)</f>
        <v>241.19</v>
      </c>
      <c r="H667" s="134">
        <f t="shared" si="47"/>
        <v>0</v>
      </c>
      <c r="I667" s="135">
        <f t="shared" si="45"/>
        <v>0</v>
      </c>
      <c r="J667" s="135">
        <f>SMALL(I667:I669,1)</f>
        <v>0</v>
      </c>
      <c r="K667" s="201">
        <f>IF(J667=I667,F667,IF(J667=I668,F668,IF(J667=I669,F669)))</f>
        <v>241.19</v>
      </c>
      <c r="L667" s="201">
        <f t="shared" si="44"/>
        <v>241.19</v>
      </c>
      <c r="M667" s="201">
        <f t="shared" si="46"/>
        <v>241.19</v>
      </c>
      <c r="N667" s="318">
        <f>COUNTIF(L667:L669,"FORA")</f>
        <v>0</v>
      </c>
      <c r="O667" s="298">
        <f>IF(N667=0,AVERAGE(K667:K669),"")</f>
        <v>241.18999999999997</v>
      </c>
      <c r="P667" s="298" t="str">
        <f>IF(N667=1,AVERAGE(M667:M668),"")</f>
        <v/>
      </c>
      <c r="Q667" s="298" t="str">
        <f>IF(N667=2,(SUM(M667,K668))/2,"")</f>
        <v/>
      </c>
      <c r="R667" s="298" t="str">
        <f>IF(N667=3,AVERAGE(K667:K668),"")</f>
        <v/>
      </c>
      <c r="S667" s="298">
        <f>IF(N667=0,MEDIAN(M667:M669),"")</f>
        <v>241.19</v>
      </c>
      <c r="T667" s="298" t="str">
        <f>IF(N667=1,MEDIAN(M667:M668),"")</f>
        <v/>
      </c>
      <c r="U667" s="298" t="str">
        <f>IF(N667=2,MEDIAN((SUM(M667,K668))/2),"")</f>
        <v/>
      </c>
      <c r="V667" s="298" t="str">
        <f>IF(N667=3,MEDIAN(K667:K668),"")</f>
        <v/>
      </c>
      <c r="W667" s="299">
        <f>SUM(O667:R669)</f>
        <v>241.18999999999997</v>
      </c>
      <c r="X667" s="299">
        <f>SUM(S667:V669)</f>
        <v>241.19</v>
      </c>
      <c r="Y667" s="301">
        <f>STDEV(F667:F669)</f>
        <v>3.4809342861069267E-14</v>
      </c>
      <c r="Z667" s="299">
        <f>Y667/W667</f>
        <v>1.4432332543251906E-16</v>
      </c>
      <c r="AA667" s="301"/>
      <c r="AB667" s="291"/>
      <c r="AC667" s="114"/>
      <c r="AD667" s="114"/>
      <c r="AE667" s="118"/>
      <c r="AF667" s="114"/>
      <c r="AG667" s="118"/>
      <c r="AH667" s="119"/>
    </row>
    <row r="668" spans="1:34" s="120" customFormat="1" ht="25.5" customHeight="1">
      <c r="A668" s="314"/>
      <c r="B668" s="520"/>
      <c r="C668" s="317"/>
      <c r="D668" s="317"/>
      <c r="E668" s="168" t="s">
        <v>931</v>
      </c>
      <c r="F668" s="199">
        <v>241.19</v>
      </c>
      <c r="G668" s="199">
        <f>ROUNDUP(AVERAGE(F667:F669),2)</f>
        <v>241.19</v>
      </c>
      <c r="H668" s="134">
        <f t="shared" si="47"/>
        <v>0</v>
      </c>
      <c r="I668" s="135">
        <f t="shared" si="45"/>
        <v>0</v>
      </c>
      <c r="J668" s="135">
        <f>SMALL(I667:I669,2)</f>
        <v>0</v>
      </c>
      <c r="K668" s="201">
        <f>IF(J668=I667,F667,IF(J668=I668,F668,IF(J668=I669,F669)))</f>
        <v>241.19</v>
      </c>
      <c r="L668" s="201">
        <f t="shared" si="44"/>
        <v>241.19</v>
      </c>
      <c r="M668" s="201">
        <f t="shared" si="46"/>
        <v>241.19</v>
      </c>
      <c r="N668" s="318"/>
      <c r="O668" s="298"/>
      <c r="P668" s="298"/>
      <c r="Q668" s="298"/>
      <c r="R668" s="298"/>
      <c r="S668" s="298"/>
      <c r="T668" s="298"/>
      <c r="U668" s="298"/>
      <c r="V668" s="298"/>
      <c r="W668" s="300"/>
      <c r="X668" s="300"/>
      <c r="Y668" s="301"/>
      <c r="Z668" s="300"/>
      <c r="AA668" s="301"/>
      <c r="AB668" s="292"/>
      <c r="AC668" s="114"/>
      <c r="AD668" s="114"/>
      <c r="AE668" s="118"/>
      <c r="AF668" s="114"/>
      <c r="AG668" s="118"/>
      <c r="AH668" s="119"/>
    </row>
    <row r="669" spans="1:34" s="120" customFormat="1" ht="25.5" customHeight="1" thickBot="1">
      <c r="A669" s="314"/>
      <c r="B669" s="521"/>
      <c r="C669" s="522"/>
      <c r="D669" s="522"/>
      <c r="E669" s="168" t="s">
        <v>931</v>
      </c>
      <c r="F669" s="199">
        <v>241.19</v>
      </c>
      <c r="G669" s="200">
        <f>ROUNDUP(AVERAGE(F667:F669),2)</f>
        <v>241.19</v>
      </c>
      <c r="H669" s="163">
        <f t="shared" si="47"/>
        <v>0</v>
      </c>
      <c r="I669" s="164">
        <f t="shared" si="45"/>
        <v>0</v>
      </c>
      <c r="J669" s="164">
        <f>SMALL(I667:I669,3)</f>
        <v>0</v>
      </c>
      <c r="K669" s="202">
        <f>IF(J669=I667,F667,IF(J669=I668,F668,IF(J669=I669,F669)))</f>
        <v>241.19</v>
      </c>
      <c r="L669" s="202">
        <f t="shared" si="44"/>
        <v>241.19</v>
      </c>
      <c r="M669" s="202">
        <f t="shared" si="46"/>
        <v>241.19</v>
      </c>
      <c r="N669" s="523"/>
      <c r="O669" s="524"/>
      <c r="P669" s="524"/>
      <c r="Q669" s="524"/>
      <c r="R669" s="524"/>
      <c r="S669" s="524"/>
      <c r="T669" s="524"/>
      <c r="U669" s="524"/>
      <c r="V669" s="524"/>
      <c r="W669" s="529"/>
      <c r="X669" s="529"/>
      <c r="Y669" s="530"/>
      <c r="Z669" s="529"/>
      <c r="AA669" s="530"/>
      <c r="AB669" s="292"/>
      <c r="AC669" s="114"/>
      <c r="AD669" s="114"/>
      <c r="AE669" s="118"/>
      <c r="AF669" s="114"/>
      <c r="AG669" s="118"/>
      <c r="AH669" s="119"/>
    </row>
    <row r="670" spans="1:34" s="120" customFormat="1" ht="25.5" customHeight="1">
      <c r="A670" s="319">
        <v>208</v>
      </c>
      <c r="B670" s="516" t="s">
        <v>457</v>
      </c>
      <c r="C670" s="310" t="s">
        <v>473</v>
      </c>
      <c r="D670" s="310">
        <v>10.08</v>
      </c>
      <c r="E670" s="167" t="s">
        <v>932</v>
      </c>
      <c r="F670" s="204">
        <v>256.27999999999997</v>
      </c>
      <c r="G670" s="208">
        <f>ROUNDUP(AVERAGE(F670:F672),2)</f>
        <v>256.27999999999997</v>
      </c>
      <c r="H670" s="116">
        <f t="shared" si="47"/>
        <v>0</v>
      </c>
      <c r="I670" s="136">
        <f t="shared" si="45"/>
        <v>0</v>
      </c>
      <c r="J670" s="136">
        <f>SMALL(I670:I672,1)</f>
        <v>0</v>
      </c>
      <c r="K670" s="206">
        <f>IF(J670=I670,F670,IF(J670=I671,F671,IF(J670=I672,F672)))</f>
        <v>256.27999999999997</v>
      </c>
      <c r="L670" s="206">
        <f t="shared" si="44"/>
        <v>256.27999999999997</v>
      </c>
      <c r="M670" s="206">
        <f t="shared" si="46"/>
        <v>256.27999999999997</v>
      </c>
      <c r="N670" s="312">
        <f>COUNTIF(L670:L672,"FORA")</f>
        <v>0</v>
      </c>
      <c r="O670" s="293">
        <f>IF(N670=0,AVERAGE(K670:K672),"")</f>
        <v>256.27999999999997</v>
      </c>
      <c r="P670" s="293" t="str">
        <f>IF(N670=1,AVERAGE(M670:M671),"")</f>
        <v/>
      </c>
      <c r="Q670" s="293" t="str">
        <f>IF(N670=2,(SUM(M670,K671))/2,"")</f>
        <v/>
      </c>
      <c r="R670" s="293" t="str">
        <f>IF(N670=3,AVERAGE(K670:K671),"")</f>
        <v/>
      </c>
      <c r="S670" s="293">
        <f>IF(N670=0,MEDIAN(M670:M672),"")</f>
        <v>256.27999999999997</v>
      </c>
      <c r="T670" s="293" t="str">
        <f>IF(N670=1,MEDIAN(M670:M671),"")</f>
        <v/>
      </c>
      <c r="U670" s="293" t="str">
        <f>IF(N670=2,MEDIAN((SUM(M670,K671))/2),"")</f>
        <v/>
      </c>
      <c r="V670" s="293" t="str">
        <f>IF(N670=3,MEDIAN(K670:K671),"")</f>
        <v/>
      </c>
      <c r="W670" s="295">
        <f>SUM(O670:R672)</f>
        <v>256.27999999999997</v>
      </c>
      <c r="X670" s="295">
        <f>SUM(S670:V672)</f>
        <v>256.27999999999997</v>
      </c>
      <c r="Y670" s="303">
        <f>STDEV(F670:F672)</f>
        <v>0</v>
      </c>
      <c r="Z670" s="295">
        <f>Y670/W670</f>
        <v>0</v>
      </c>
      <c r="AA670" s="303"/>
      <c r="AB670" s="291"/>
      <c r="AC670" s="114"/>
      <c r="AD670" s="114"/>
      <c r="AE670" s="118"/>
      <c r="AF670" s="114"/>
      <c r="AG670" s="118"/>
      <c r="AH670" s="119"/>
    </row>
    <row r="671" spans="1:34" s="120" customFormat="1" ht="25.5" customHeight="1">
      <c r="A671" s="319"/>
      <c r="B671" s="517"/>
      <c r="C671" s="310"/>
      <c r="D671" s="310"/>
      <c r="E671" s="167" t="s">
        <v>932</v>
      </c>
      <c r="F671" s="204">
        <v>256.27999999999997</v>
      </c>
      <c r="G671" s="204">
        <f>ROUNDUP(AVERAGE(F670:F672),2)</f>
        <v>256.27999999999997</v>
      </c>
      <c r="H671" s="116">
        <f t="shared" si="47"/>
        <v>0</v>
      </c>
      <c r="I671" s="136">
        <f t="shared" si="45"/>
        <v>0</v>
      </c>
      <c r="J671" s="136">
        <f>SMALL(I670:I672,2)</f>
        <v>0</v>
      </c>
      <c r="K671" s="206">
        <f>IF(J671=I670,F670,IF(J671=I671,F671,IF(J671=I672,F672)))</f>
        <v>256.27999999999997</v>
      </c>
      <c r="L671" s="206">
        <f t="shared" si="44"/>
        <v>256.27999999999997</v>
      </c>
      <c r="M671" s="206">
        <f t="shared" si="46"/>
        <v>256.27999999999997</v>
      </c>
      <c r="N671" s="312"/>
      <c r="O671" s="293"/>
      <c r="P671" s="293"/>
      <c r="Q671" s="293"/>
      <c r="R671" s="293"/>
      <c r="S671" s="293"/>
      <c r="T671" s="293"/>
      <c r="U671" s="293"/>
      <c r="V671" s="293"/>
      <c r="W671" s="296"/>
      <c r="X671" s="296"/>
      <c r="Y671" s="303"/>
      <c r="Z671" s="296"/>
      <c r="AA671" s="303"/>
      <c r="AB671" s="292"/>
      <c r="AC671" s="114"/>
      <c r="AD671" s="114"/>
      <c r="AE671" s="118"/>
      <c r="AF671" s="114"/>
      <c r="AG671" s="118"/>
      <c r="AH671" s="119"/>
    </row>
    <row r="672" spans="1:34" s="120" customFormat="1" ht="25.5" customHeight="1" thickBot="1">
      <c r="A672" s="319"/>
      <c r="B672" s="526"/>
      <c r="C672" s="527"/>
      <c r="D672" s="527"/>
      <c r="E672" s="167" t="s">
        <v>932</v>
      </c>
      <c r="F672" s="204">
        <v>256.27999999999997</v>
      </c>
      <c r="G672" s="205">
        <f>ROUNDUP(AVERAGE(F670:F672),2)</f>
        <v>256.27999999999997</v>
      </c>
      <c r="H672" s="128">
        <f t="shared" si="47"/>
        <v>0</v>
      </c>
      <c r="I672" s="143">
        <f t="shared" si="45"/>
        <v>0</v>
      </c>
      <c r="J672" s="143">
        <f>SMALL(I670:I672,3)</f>
        <v>0</v>
      </c>
      <c r="K672" s="207">
        <f>IF(J672=I670,F670,IF(J672=I671,F671,IF(J672=I672,F672)))</f>
        <v>256.27999999999997</v>
      </c>
      <c r="L672" s="207">
        <f t="shared" si="44"/>
        <v>256.27999999999997</v>
      </c>
      <c r="M672" s="207">
        <f t="shared" si="46"/>
        <v>256.27999999999997</v>
      </c>
      <c r="N672" s="528"/>
      <c r="O672" s="525"/>
      <c r="P672" s="525"/>
      <c r="Q672" s="525"/>
      <c r="R672" s="525"/>
      <c r="S672" s="525"/>
      <c r="T672" s="525"/>
      <c r="U672" s="525"/>
      <c r="V672" s="525"/>
      <c r="W672" s="519"/>
      <c r="X672" s="519"/>
      <c r="Y672" s="518"/>
      <c r="Z672" s="519"/>
      <c r="AA672" s="518"/>
      <c r="AB672" s="292"/>
      <c r="AC672" s="114"/>
      <c r="AD672" s="114"/>
      <c r="AE672" s="118"/>
      <c r="AF672" s="114"/>
      <c r="AG672" s="118"/>
      <c r="AH672" s="119"/>
    </row>
    <row r="673" spans="1:34" s="120" customFormat="1" ht="25.5" customHeight="1">
      <c r="A673" s="314">
        <v>209</v>
      </c>
      <c r="B673" s="498" t="s">
        <v>458</v>
      </c>
      <c r="C673" s="317" t="s">
        <v>473</v>
      </c>
      <c r="D673" s="317">
        <v>5.04</v>
      </c>
      <c r="E673" s="168" t="s">
        <v>933</v>
      </c>
      <c r="F673" s="199">
        <v>197.41</v>
      </c>
      <c r="G673" s="203">
        <f>ROUNDUP(AVERAGE(F673:F675),2)</f>
        <v>197.41</v>
      </c>
      <c r="H673" s="134">
        <f t="shared" si="47"/>
        <v>0</v>
      </c>
      <c r="I673" s="135">
        <f t="shared" si="45"/>
        <v>0</v>
      </c>
      <c r="J673" s="135">
        <f>SMALL(I673:I675,1)</f>
        <v>0</v>
      </c>
      <c r="K673" s="201">
        <f>IF(J673=I673,F673,IF(J673=I674,F674,IF(J673=I675,F675)))</f>
        <v>197.41</v>
      </c>
      <c r="L673" s="201">
        <f t="shared" si="44"/>
        <v>197.41</v>
      </c>
      <c r="M673" s="201">
        <f t="shared" si="46"/>
        <v>197.41</v>
      </c>
      <c r="N673" s="318">
        <f>COUNTIF(L673:L675,"FORA")</f>
        <v>0</v>
      </c>
      <c r="O673" s="298">
        <f>IF(N673=0,AVERAGE(K673:K675),"")</f>
        <v>197.41</v>
      </c>
      <c r="P673" s="298" t="str">
        <f>IF(N673=1,AVERAGE(M673:M674),"")</f>
        <v/>
      </c>
      <c r="Q673" s="298" t="str">
        <f>IF(N673=2,(SUM(M673,K674))/2,"")</f>
        <v/>
      </c>
      <c r="R673" s="298" t="str">
        <f>IF(N673=3,AVERAGE(K673:K674),"")</f>
        <v/>
      </c>
      <c r="S673" s="298">
        <f>IF(N673=0,MEDIAN(M673:M675),"")</f>
        <v>197.41</v>
      </c>
      <c r="T673" s="298" t="str">
        <f>IF(N673=1,MEDIAN(M673:M674),"")</f>
        <v/>
      </c>
      <c r="U673" s="298" t="str">
        <f>IF(N673=2,MEDIAN((SUM(M673,K674))/2),"")</f>
        <v/>
      </c>
      <c r="V673" s="298" t="str">
        <f>IF(N673=3,MEDIAN(K673:K674),"")</f>
        <v/>
      </c>
      <c r="W673" s="299">
        <f>SUM(O673:R675)</f>
        <v>197.41</v>
      </c>
      <c r="X673" s="299">
        <f>SUM(S673:V675)</f>
        <v>197.41</v>
      </c>
      <c r="Y673" s="301">
        <f>STDEV(F673:F675)</f>
        <v>0</v>
      </c>
      <c r="Z673" s="299">
        <f>Y673/W673</f>
        <v>0</v>
      </c>
      <c r="AA673" s="301"/>
      <c r="AB673" s="291"/>
      <c r="AC673" s="114"/>
      <c r="AD673" s="114"/>
      <c r="AE673" s="118"/>
      <c r="AF673" s="114"/>
      <c r="AG673" s="118"/>
      <c r="AH673" s="119"/>
    </row>
    <row r="674" spans="1:34" s="120" customFormat="1" ht="25.5" customHeight="1">
      <c r="A674" s="314"/>
      <c r="B674" s="520"/>
      <c r="C674" s="317"/>
      <c r="D674" s="317"/>
      <c r="E674" s="168" t="s">
        <v>933</v>
      </c>
      <c r="F674" s="199">
        <v>197.41</v>
      </c>
      <c r="G674" s="199">
        <f>ROUNDUP(AVERAGE(F673:F675),2)</f>
        <v>197.41</v>
      </c>
      <c r="H674" s="134">
        <f t="shared" si="47"/>
        <v>0</v>
      </c>
      <c r="I674" s="135">
        <f t="shared" si="45"/>
        <v>0</v>
      </c>
      <c r="J674" s="135">
        <f>SMALL(I673:I675,2)</f>
        <v>0</v>
      </c>
      <c r="K674" s="201">
        <f>IF(J674=I673,F673,IF(J674=I674,F674,IF(J674=I675,F675)))</f>
        <v>197.41</v>
      </c>
      <c r="L674" s="201">
        <f t="shared" si="44"/>
        <v>197.41</v>
      </c>
      <c r="M674" s="201">
        <f t="shared" si="46"/>
        <v>197.41</v>
      </c>
      <c r="N674" s="318"/>
      <c r="O674" s="298"/>
      <c r="P674" s="298"/>
      <c r="Q674" s="298"/>
      <c r="R674" s="298"/>
      <c r="S674" s="298"/>
      <c r="T674" s="298"/>
      <c r="U674" s="298"/>
      <c r="V674" s="298"/>
      <c r="W674" s="300"/>
      <c r="X674" s="300"/>
      <c r="Y674" s="301"/>
      <c r="Z674" s="300"/>
      <c r="AA674" s="301"/>
      <c r="AB674" s="292"/>
      <c r="AC674" s="114"/>
      <c r="AD674" s="114"/>
      <c r="AE674" s="118"/>
      <c r="AF674" s="114"/>
      <c r="AG674" s="118"/>
      <c r="AH674" s="119"/>
    </row>
    <row r="675" spans="1:34" s="120" customFormat="1" ht="25.5" customHeight="1" thickBot="1">
      <c r="A675" s="314"/>
      <c r="B675" s="521"/>
      <c r="C675" s="522"/>
      <c r="D675" s="522"/>
      <c r="E675" s="168" t="s">
        <v>933</v>
      </c>
      <c r="F675" s="199">
        <v>197.41</v>
      </c>
      <c r="G675" s="200">
        <f>ROUNDUP(AVERAGE(F673:F675),2)</f>
        <v>197.41</v>
      </c>
      <c r="H675" s="163">
        <f t="shared" si="47"/>
        <v>0</v>
      </c>
      <c r="I675" s="164">
        <f t="shared" si="45"/>
        <v>0</v>
      </c>
      <c r="J675" s="164">
        <f>SMALL(I673:I675,3)</f>
        <v>0</v>
      </c>
      <c r="K675" s="202">
        <f>IF(J675=I673,F673,IF(J675=I674,F674,IF(J675=I675,F675)))</f>
        <v>197.41</v>
      </c>
      <c r="L675" s="202">
        <f t="shared" si="44"/>
        <v>197.41</v>
      </c>
      <c r="M675" s="202">
        <f t="shared" si="46"/>
        <v>197.41</v>
      </c>
      <c r="N675" s="523"/>
      <c r="O675" s="524"/>
      <c r="P675" s="524"/>
      <c r="Q675" s="524"/>
      <c r="R675" s="524"/>
      <c r="S675" s="524"/>
      <c r="T675" s="524"/>
      <c r="U675" s="524"/>
      <c r="V675" s="524"/>
      <c r="W675" s="529"/>
      <c r="X675" s="529"/>
      <c r="Y675" s="530"/>
      <c r="Z675" s="529"/>
      <c r="AA675" s="530"/>
      <c r="AB675" s="292"/>
      <c r="AC675" s="114"/>
      <c r="AD675" s="114"/>
      <c r="AE675" s="118"/>
      <c r="AF675" s="114"/>
      <c r="AG675" s="118"/>
      <c r="AH675" s="119"/>
    </row>
    <row r="676" spans="1:34" s="120" customFormat="1" ht="26.25" customHeight="1">
      <c r="A676" s="319">
        <v>210</v>
      </c>
      <c r="B676" s="516" t="s">
        <v>459</v>
      </c>
      <c r="C676" s="310" t="s">
        <v>471</v>
      </c>
      <c r="D676" s="310">
        <v>10.8</v>
      </c>
      <c r="E676" s="167" t="s">
        <v>934</v>
      </c>
      <c r="F676" s="204">
        <v>10.52</v>
      </c>
      <c r="G676" s="208">
        <f>ROUNDUP(AVERAGE(F676:F678),2)</f>
        <v>10.52</v>
      </c>
      <c r="H676" s="116">
        <f t="shared" si="47"/>
        <v>0</v>
      </c>
      <c r="I676" s="136">
        <f t="shared" si="45"/>
        <v>0</v>
      </c>
      <c r="J676" s="136">
        <f>SMALL(I676:I678,1)</f>
        <v>0</v>
      </c>
      <c r="K676" s="206">
        <f>IF(J676=I676,F676,IF(J676=I677,F677,IF(J676=I678,F678)))</f>
        <v>10.52</v>
      </c>
      <c r="L676" s="206">
        <f t="shared" si="44"/>
        <v>10.52</v>
      </c>
      <c r="M676" s="206">
        <f t="shared" si="46"/>
        <v>10.52</v>
      </c>
      <c r="N676" s="312">
        <f>COUNTIF(L676:L678,"FORA")</f>
        <v>0</v>
      </c>
      <c r="O676" s="293">
        <f>IF(N676=0,AVERAGE(K676:K678),"")</f>
        <v>10.52</v>
      </c>
      <c r="P676" s="293" t="str">
        <f>IF(N676=1,AVERAGE(M676:M677),"")</f>
        <v/>
      </c>
      <c r="Q676" s="293" t="str">
        <f>IF(N676=2,(SUM(M676,K677))/2,"")</f>
        <v/>
      </c>
      <c r="R676" s="293" t="str">
        <f>IF(N676=3,AVERAGE(K676:K677),"")</f>
        <v/>
      </c>
      <c r="S676" s="293">
        <f>IF(N676=0,MEDIAN(M676:M678),"")</f>
        <v>10.52</v>
      </c>
      <c r="T676" s="293" t="str">
        <f>IF(N676=1,MEDIAN(M676:M677),"")</f>
        <v/>
      </c>
      <c r="U676" s="293" t="str">
        <f>IF(N676=2,MEDIAN((SUM(M676,K677))/2),"")</f>
        <v/>
      </c>
      <c r="V676" s="293" t="str">
        <f>IF(N676=3,MEDIAN(K676:K677),"")</f>
        <v/>
      </c>
      <c r="W676" s="295">
        <f>SUM(O676:R678)</f>
        <v>10.52</v>
      </c>
      <c r="X676" s="295">
        <f>SUM(S676:V678)</f>
        <v>10.52</v>
      </c>
      <c r="Y676" s="303">
        <f>STDEV(F676:F678)</f>
        <v>0</v>
      </c>
      <c r="Z676" s="295">
        <f>Y676/W676</f>
        <v>0</v>
      </c>
      <c r="AA676" s="303"/>
      <c r="AB676" s="291"/>
      <c r="AC676" s="114"/>
      <c r="AD676" s="114"/>
      <c r="AE676" s="118"/>
      <c r="AF676" s="114"/>
      <c r="AG676" s="118"/>
      <c r="AH676" s="119"/>
    </row>
    <row r="677" spans="1:34" s="120" customFormat="1" ht="25.5" customHeight="1">
      <c r="A677" s="319"/>
      <c r="B677" s="517"/>
      <c r="C677" s="310"/>
      <c r="D677" s="310"/>
      <c r="E677" s="167" t="s">
        <v>934</v>
      </c>
      <c r="F677" s="204">
        <v>10.52</v>
      </c>
      <c r="G677" s="204">
        <f>ROUNDUP(AVERAGE(F676:F678),2)</f>
        <v>10.52</v>
      </c>
      <c r="H677" s="116">
        <f t="shared" si="47"/>
        <v>0</v>
      </c>
      <c r="I677" s="136">
        <f t="shared" si="45"/>
        <v>0</v>
      </c>
      <c r="J677" s="136">
        <f>SMALL(I676:I678,2)</f>
        <v>0</v>
      </c>
      <c r="K677" s="206">
        <f>IF(J677=I676,F676,IF(J677=I677,F677,IF(J677=I678,F678)))</f>
        <v>10.52</v>
      </c>
      <c r="L677" s="206">
        <f t="shared" si="44"/>
        <v>10.52</v>
      </c>
      <c r="M677" s="206">
        <f t="shared" si="46"/>
        <v>10.52</v>
      </c>
      <c r="N677" s="312"/>
      <c r="O677" s="293"/>
      <c r="P677" s="293"/>
      <c r="Q677" s="293"/>
      <c r="R677" s="293"/>
      <c r="S677" s="293"/>
      <c r="T677" s="293"/>
      <c r="U677" s="293"/>
      <c r="V677" s="293"/>
      <c r="W677" s="296"/>
      <c r="X677" s="296"/>
      <c r="Y677" s="303"/>
      <c r="Z677" s="296"/>
      <c r="AA677" s="303"/>
      <c r="AB677" s="292"/>
      <c r="AC677" s="114"/>
      <c r="AD677" s="114"/>
      <c r="AE677" s="118"/>
      <c r="AF677" s="114"/>
      <c r="AG677" s="118"/>
      <c r="AH677" s="119"/>
    </row>
    <row r="678" spans="1:34" s="120" customFormat="1" ht="25.5" customHeight="1" thickBot="1">
      <c r="A678" s="319"/>
      <c r="B678" s="526"/>
      <c r="C678" s="527"/>
      <c r="D678" s="527"/>
      <c r="E678" s="167" t="s">
        <v>934</v>
      </c>
      <c r="F678" s="204">
        <v>10.52</v>
      </c>
      <c r="G678" s="205">
        <f>ROUNDUP(AVERAGE(F676:F678),2)</f>
        <v>10.52</v>
      </c>
      <c r="H678" s="128">
        <f t="shared" si="47"/>
        <v>0</v>
      </c>
      <c r="I678" s="143">
        <f t="shared" si="45"/>
        <v>0</v>
      </c>
      <c r="J678" s="143">
        <f>SMALL(I676:I678,3)</f>
        <v>0</v>
      </c>
      <c r="K678" s="207">
        <f>IF(J678=I676,F676,IF(J678=I677,F677,IF(J678=I678,F678)))</f>
        <v>10.52</v>
      </c>
      <c r="L678" s="207">
        <f t="shared" si="44"/>
        <v>10.52</v>
      </c>
      <c r="M678" s="207">
        <f t="shared" si="46"/>
        <v>10.52</v>
      </c>
      <c r="N678" s="528"/>
      <c r="O678" s="525"/>
      <c r="P678" s="525"/>
      <c r="Q678" s="525"/>
      <c r="R678" s="525"/>
      <c r="S678" s="525"/>
      <c r="T678" s="525"/>
      <c r="U678" s="525"/>
      <c r="V678" s="525"/>
      <c r="W678" s="519"/>
      <c r="X678" s="519"/>
      <c r="Y678" s="518"/>
      <c r="Z678" s="519"/>
      <c r="AA678" s="518"/>
      <c r="AB678" s="292"/>
      <c r="AC678" s="114"/>
      <c r="AD678" s="114"/>
      <c r="AE678" s="118"/>
      <c r="AF678" s="114"/>
      <c r="AG678" s="118"/>
      <c r="AH678" s="119"/>
    </row>
    <row r="679" spans="1:34" s="120" customFormat="1" ht="25.5" customHeight="1">
      <c r="A679" s="314">
        <v>211</v>
      </c>
      <c r="B679" s="498" t="s">
        <v>460</v>
      </c>
      <c r="C679" s="317" t="s">
        <v>471</v>
      </c>
      <c r="D679" s="317">
        <v>9</v>
      </c>
      <c r="E679" s="168" t="s">
        <v>935</v>
      </c>
      <c r="F679" s="199">
        <v>51.9</v>
      </c>
      <c r="G679" s="203">
        <f>ROUNDUP(AVERAGE(F679:F681),2)</f>
        <v>51.9</v>
      </c>
      <c r="H679" s="134">
        <f t="shared" si="47"/>
        <v>0</v>
      </c>
      <c r="I679" s="135">
        <f t="shared" si="45"/>
        <v>0</v>
      </c>
      <c r="J679" s="135">
        <f>SMALL(I679:I681,1)</f>
        <v>0</v>
      </c>
      <c r="K679" s="201">
        <f>IF(J679=I679,F679,IF(J679=I680,F680,IF(J679=I681,F681)))</f>
        <v>51.9</v>
      </c>
      <c r="L679" s="201">
        <f t="shared" si="44"/>
        <v>51.9</v>
      </c>
      <c r="M679" s="201">
        <f t="shared" si="46"/>
        <v>51.9</v>
      </c>
      <c r="N679" s="318">
        <f>COUNTIF(L679:L681,"FORA")</f>
        <v>0</v>
      </c>
      <c r="O679" s="298">
        <f>IF(N679=0,AVERAGE(K679:K681),"")</f>
        <v>51.9</v>
      </c>
      <c r="P679" s="298" t="str">
        <f>IF(N679=1,AVERAGE(M679:M680),"")</f>
        <v/>
      </c>
      <c r="Q679" s="298" t="str">
        <f>IF(N679=2,(SUM(M679,K680))/2,"")</f>
        <v/>
      </c>
      <c r="R679" s="298" t="str">
        <f>IF(N679=3,AVERAGE(K679:K680),"")</f>
        <v/>
      </c>
      <c r="S679" s="298">
        <f>IF(N679=0,MEDIAN(M679:M681),"")</f>
        <v>51.9</v>
      </c>
      <c r="T679" s="298" t="str">
        <f>IF(N679=1,MEDIAN(M679:M680),"")</f>
        <v/>
      </c>
      <c r="U679" s="298" t="str">
        <f>IF(N679=2,MEDIAN((SUM(M679,K680))/2),"")</f>
        <v/>
      </c>
      <c r="V679" s="298" t="str">
        <f>IF(N679=3,MEDIAN(K679:K680),"")</f>
        <v/>
      </c>
      <c r="W679" s="299">
        <f>SUM(O679:R681)</f>
        <v>51.9</v>
      </c>
      <c r="X679" s="299">
        <f>SUM(S679:V681)</f>
        <v>51.9</v>
      </c>
      <c r="Y679" s="301">
        <f>STDEV(F679:F681)</f>
        <v>0</v>
      </c>
      <c r="Z679" s="299">
        <f>Y679/W679</f>
        <v>0</v>
      </c>
      <c r="AA679" s="301"/>
      <c r="AB679" s="291"/>
      <c r="AC679" s="114"/>
      <c r="AD679" s="114"/>
      <c r="AE679" s="118"/>
      <c r="AF679" s="114"/>
      <c r="AG679" s="118"/>
      <c r="AH679" s="119"/>
    </row>
    <row r="680" spans="1:34" s="120" customFormat="1" ht="25.5" customHeight="1">
      <c r="A680" s="314"/>
      <c r="B680" s="520"/>
      <c r="C680" s="317"/>
      <c r="D680" s="317"/>
      <c r="E680" s="168" t="s">
        <v>935</v>
      </c>
      <c r="F680" s="199">
        <v>51.9</v>
      </c>
      <c r="G680" s="199">
        <f>ROUNDUP(AVERAGE(F679:F681),2)</f>
        <v>51.9</v>
      </c>
      <c r="H680" s="134">
        <f t="shared" si="47"/>
        <v>0</v>
      </c>
      <c r="I680" s="135">
        <f t="shared" si="45"/>
        <v>0</v>
      </c>
      <c r="J680" s="135">
        <f>SMALL(I679:I681,2)</f>
        <v>0</v>
      </c>
      <c r="K680" s="201">
        <f>IF(J680=I679,F679,IF(J680=I680,F680,IF(J680=I681,F681)))</f>
        <v>51.9</v>
      </c>
      <c r="L680" s="201">
        <f t="shared" si="44"/>
        <v>51.9</v>
      </c>
      <c r="M680" s="201">
        <f t="shared" si="46"/>
        <v>51.9</v>
      </c>
      <c r="N680" s="318"/>
      <c r="O680" s="298"/>
      <c r="P680" s="298"/>
      <c r="Q680" s="298"/>
      <c r="R680" s="298"/>
      <c r="S680" s="298"/>
      <c r="T680" s="298"/>
      <c r="U680" s="298"/>
      <c r="V680" s="298"/>
      <c r="W680" s="300"/>
      <c r="X680" s="300"/>
      <c r="Y680" s="301"/>
      <c r="Z680" s="300"/>
      <c r="AA680" s="301"/>
      <c r="AB680" s="292"/>
      <c r="AC680" s="114"/>
      <c r="AD680" s="114"/>
      <c r="AE680" s="118"/>
      <c r="AF680" s="114"/>
      <c r="AG680" s="118"/>
      <c r="AH680" s="119"/>
    </row>
    <row r="681" spans="1:34" s="120" customFormat="1" ht="25.5" customHeight="1" thickBot="1">
      <c r="A681" s="314"/>
      <c r="B681" s="521"/>
      <c r="C681" s="522"/>
      <c r="D681" s="522"/>
      <c r="E681" s="168" t="s">
        <v>935</v>
      </c>
      <c r="F681" s="199">
        <v>51.9</v>
      </c>
      <c r="G681" s="200">
        <f>ROUNDUP(AVERAGE(F679:F681),2)</f>
        <v>51.9</v>
      </c>
      <c r="H681" s="163">
        <f t="shared" si="47"/>
        <v>0</v>
      </c>
      <c r="I681" s="164">
        <f t="shared" si="45"/>
        <v>0</v>
      </c>
      <c r="J681" s="164">
        <f>SMALL(I679:I681,3)</f>
        <v>0</v>
      </c>
      <c r="K681" s="202">
        <f>IF(J681=I679,F679,IF(J681=I680,F680,IF(J681=I681,F681)))</f>
        <v>51.9</v>
      </c>
      <c r="L681" s="202">
        <f t="shared" si="44"/>
        <v>51.9</v>
      </c>
      <c r="M681" s="202">
        <f t="shared" si="46"/>
        <v>51.9</v>
      </c>
      <c r="N681" s="523"/>
      <c r="O681" s="524"/>
      <c r="P681" s="524"/>
      <c r="Q681" s="524"/>
      <c r="R681" s="524"/>
      <c r="S681" s="524"/>
      <c r="T681" s="524"/>
      <c r="U681" s="524"/>
      <c r="V681" s="524"/>
      <c r="W681" s="529"/>
      <c r="X681" s="529"/>
      <c r="Y681" s="530"/>
      <c r="Z681" s="529"/>
      <c r="AA681" s="530"/>
      <c r="AB681" s="292"/>
      <c r="AC681" s="114"/>
      <c r="AD681" s="114"/>
      <c r="AE681" s="118"/>
      <c r="AF681" s="114"/>
      <c r="AG681" s="118"/>
      <c r="AH681" s="119"/>
    </row>
    <row r="682" spans="1:34" s="120" customFormat="1" ht="26.25" customHeight="1">
      <c r="A682" s="319">
        <v>212</v>
      </c>
      <c r="B682" s="516" t="s">
        <v>461</v>
      </c>
      <c r="C682" s="310" t="s">
        <v>471</v>
      </c>
      <c r="D682" s="310">
        <v>9</v>
      </c>
      <c r="E682" s="167" t="s">
        <v>936</v>
      </c>
      <c r="F682" s="204">
        <v>48.27</v>
      </c>
      <c r="G682" s="208">
        <f>ROUNDUP(AVERAGE(F682:F684),2)</f>
        <v>48.27</v>
      </c>
      <c r="H682" s="116">
        <f t="shared" si="47"/>
        <v>0</v>
      </c>
      <c r="I682" s="136">
        <f t="shared" si="45"/>
        <v>0</v>
      </c>
      <c r="J682" s="136">
        <f>SMALL(I682:I684,1)</f>
        <v>0</v>
      </c>
      <c r="K682" s="206">
        <f>IF(J682=I682,F682,IF(J682=I683,F683,IF(J682=I684,F684)))</f>
        <v>48.27</v>
      </c>
      <c r="L682" s="206">
        <f t="shared" si="44"/>
        <v>48.27</v>
      </c>
      <c r="M682" s="206">
        <f t="shared" si="46"/>
        <v>48.27</v>
      </c>
      <c r="N682" s="312">
        <f>COUNTIF(L682:L684,"FORA")</f>
        <v>0</v>
      </c>
      <c r="O682" s="293">
        <f>IF(N682=0,AVERAGE(K682:K684),"")</f>
        <v>48.27</v>
      </c>
      <c r="P682" s="293" t="str">
        <f>IF(N682=1,AVERAGE(M682:M683),"")</f>
        <v/>
      </c>
      <c r="Q682" s="293" t="str">
        <f>IF(N682=2,(SUM(M682,K683))/2,"")</f>
        <v/>
      </c>
      <c r="R682" s="293" t="str">
        <f>IF(N682=3,AVERAGE(K682:K683),"")</f>
        <v/>
      </c>
      <c r="S682" s="293">
        <f>IF(N682=0,MEDIAN(M682:M684),"")</f>
        <v>48.27</v>
      </c>
      <c r="T682" s="293" t="str">
        <f>IF(N682=1,MEDIAN(M682:M683),"")</f>
        <v/>
      </c>
      <c r="U682" s="293" t="str">
        <f>IF(N682=2,MEDIAN((SUM(M682,K683))/2),"")</f>
        <v/>
      </c>
      <c r="V682" s="293" t="str">
        <f>IF(N682=3,MEDIAN(K682:K683),"")</f>
        <v/>
      </c>
      <c r="W682" s="295">
        <f>SUM(O682:R684)</f>
        <v>48.27</v>
      </c>
      <c r="X682" s="295">
        <f>SUM(S682:V684)</f>
        <v>48.27</v>
      </c>
      <c r="Y682" s="303">
        <f>STDEV(F682:F684)</f>
        <v>0</v>
      </c>
      <c r="Z682" s="295">
        <f>Y682/W682</f>
        <v>0</v>
      </c>
      <c r="AA682" s="303"/>
      <c r="AB682" s="291"/>
      <c r="AC682" s="114"/>
      <c r="AD682" s="114"/>
      <c r="AE682" s="118"/>
      <c r="AF682" s="114"/>
      <c r="AG682" s="118"/>
      <c r="AH682" s="119"/>
    </row>
    <row r="683" spans="1:34" s="120" customFormat="1" ht="25.5" customHeight="1">
      <c r="A683" s="319"/>
      <c r="B683" s="517"/>
      <c r="C683" s="310"/>
      <c r="D683" s="310"/>
      <c r="E683" s="167" t="s">
        <v>936</v>
      </c>
      <c r="F683" s="204">
        <v>48.27</v>
      </c>
      <c r="G683" s="204">
        <f>ROUNDUP(AVERAGE(F682:F684),2)</f>
        <v>48.27</v>
      </c>
      <c r="H683" s="116">
        <f t="shared" si="47"/>
        <v>0</v>
      </c>
      <c r="I683" s="136">
        <f t="shared" si="45"/>
        <v>0</v>
      </c>
      <c r="J683" s="136">
        <f>SMALL(I682:I684,2)</f>
        <v>0</v>
      </c>
      <c r="K683" s="206">
        <f>IF(J683=I682,F682,IF(J683=I683,F683,IF(J683=I684,F684)))</f>
        <v>48.27</v>
      </c>
      <c r="L683" s="206">
        <f t="shared" si="44"/>
        <v>48.27</v>
      </c>
      <c r="M683" s="206">
        <f t="shared" si="46"/>
        <v>48.27</v>
      </c>
      <c r="N683" s="312"/>
      <c r="O683" s="293"/>
      <c r="P683" s="293"/>
      <c r="Q683" s="293"/>
      <c r="R683" s="293"/>
      <c r="S683" s="293"/>
      <c r="T683" s="293"/>
      <c r="U683" s="293"/>
      <c r="V683" s="293"/>
      <c r="W683" s="296"/>
      <c r="X683" s="296"/>
      <c r="Y683" s="303"/>
      <c r="Z683" s="296"/>
      <c r="AA683" s="303"/>
      <c r="AB683" s="292"/>
      <c r="AC683" s="114"/>
      <c r="AD683" s="114"/>
      <c r="AE683" s="118"/>
      <c r="AF683" s="114"/>
      <c r="AG683" s="118"/>
      <c r="AH683" s="119"/>
    </row>
    <row r="684" spans="1:34" s="120" customFormat="1" ht="25.5" customHeight="1" thickBot="1">
      <c r="A684" s="319"/>
      <c r="B684" s="526"/>
      <c r="C684" s="527"/>
      <c r="D684" s="527"/>
      <c r="E684" s="167" t="s">
        <v>936</v>
      </c>
      <c r="F684" s="204">
        <v>48.27</v>
      </c>
      <c r="G684" s="205">
        <f>ROUNDUP(AVERAGE(F682:F684),2)</f>
        <v>48.27</v>
      </c>
      <c r="H684" s="128">
        <f t="shared" si="47"/>
        <v>0</v>
      </c>
      <c r="I684" s="143">
        <f t="shared" si="45"/>
        <v>0</v>
      </c>
      <c r="J684" s="143">
        <f>SMALL(I682:I684,3)</f>
        <v>0</v>
      </c>
      <c r="K684" s="207">
        <f>IF(J684=I682,F682,IF(J684=I683,F683,IF(J684=I684,F684)))</f>
        <v>48.27</v>
      </c>
      <c r="L684" s="207">
        <f t="shared" si="44"/>
        <v>48.27</v>
      </c>
      <c r="M684" s="207">
        <f t="shared" si="46"/>
        <v>48.27</v>
      </c>
      <c r="N684" s="528"/>
      <c r="O684" s="525"/>
      <c r="P684" s="525"/>
      <c r="Q684" s="525"/>
      <c r="R684" s="525"/>
      <c r="S684" s="525"/>
      <c r="T684" s="525"/>
      <c r="U684" s="525"/>
      <c r="V684" s="525"/>
      <c r="W684" s="519"/>
      <c r="X684" s="519"/>
      <c r="Y684" s="518"/>
      <c r="Z684" s="519"/>
      <c r="AA684" s="518"/>
      <c r="AB684" s="292"/>
      <c r="AC684" s="114"/>
      <c r="AD684" s="114"/>
      <c r="AE684" s="118"/>
      <c r="AF684" s="114"/>
      <c r="AG684" s="118"/>
      <c r="AH684" s="119"/>
    </row>
    <row r="685" spans="1:34" s="120" customFormat="1" ht="25.5" customHeight="1">
      <c r="A685" s="314">
        <v>213</v>
      </c>
      <c r="B685" s="498" t="s">
        <v>462</v>
      </c>
      <c r="C685" s="317" t="s">
        <v>471</v>
      </c>
      <c r="D685" s="317">
        <v>10</v>
      </c>
      <c r="E685" s="168" t="s">
        <v>937</v>
      </c>
      <c r="F685" s="199">
        <v>9.67</v>
      </c>
      <c r="G685" s="203">
        <f>ROUNDUP(AVERAGE(F685:F687),2)</f>
        <v>9.67</v>
      </c>
      <c r="H685" s="134">
        <f t="shared" si="47"/>
        <v>0</v>
      </c>
      <c r="I685" s="135">
        <f t="shared" si="45"/>
        <v>0</v>
      </c>
      <c r="J685" s="135">
        <f>SMALL(I685:I687,1)</f>
        <v>0</v>
      </c>
      <c r="K685" s="201">
        <f>IF(J685=I685,F685,IF(J685=I686,F686,IF(J685=I687,F687)))</f>
        <v>9.67</v>
      </c>
      <c r="L685" s="201">
        <f t="shared" si="44"/>
        <v>9.67</v>
      </c>
      <c r="M685" s="201">
        <f t="shared" si="46"/>
        <v>9.67</v>
      </c>
      <c r="N685" s="318">
        <f>COUNTIF(L685:L687,"FORA")</f>
        <v>0</v>
      </c>
      <c r="O685" s="298">
        <f>IF(N685=0,AVERAGE(K685:K687),"")</f>
        <v>9.67</v>
      </c>
      <c r="P685" s="298" t="str">
        <f>IF(N685=1,AVERAGE(M685:M686),"")</f>
        <v/>
      </c>
      <c r="Q685" s="298" t="str">
        <f>IF(N685=2,(SUM(M685,K686))/2,"")</f>
        <v/>
      </c>
      <c r="R685" s="298" t="str">
        <f>IF(N685=3,AVERAGE(K685:K686),"")</f>
        <v/>
      </c>
      <c r="S685" s="298">
        <f>IF(N685=0,MEDIAN(M685:M687),"")</f>
        <v>9.67</v>
      </c>
      <c r="T685" s="298" t="str">
        <f>IF(N685=1,MEDIAN(M685:M686),"")</f>
        <v/>
      </c>
      <c r="U685" s="298" t="str">
        <f>IF(N685=2,MEDIAN((SUM(M685,K686))/2),"")</f>
        <v/>
      </c>
      <c r="V685" s="298" t="str">
        <f>IF(N685=3,MEDIAN(K685:K686),"")</f>
        <v/>
      </c>
      <c r="W685" s="299">
        <f>SUM(O685:R687)</f>
        <v>9.67</v>
      </c>
      <c r="X685" s="299">
        <f>SUM(S685:V687)</f>
        <v>9.67</v>
      </c>
      <c r="Y685" s="301">
        <f>STDEV(F685:F687)</f>
        <v>0</v>
      </c>
      <c r="Z685" s="299">
        <f>Y685/W685</f>
        <v>0</v>
      </c>
      <c r="AA685" s="301"/>
      <c r="AB685" s="291"/>
      <c r="AC685" s="114"/>
      <c r="AD685" s="114"/>
      <c r="AE685" s="118"/>
      <c r="AF685" s="114"/>
      <c r="AG685" s="118"/>
      <c r="AH685" s="119"/>
    </row>
    <row r="686" spans="1:34" s="120" customFormat="1" ht="25.5" customHeight="1">
      <c r="A686" s="314"/>
      <c r="B686" s="520"/>
      <c r="C686" s="317"/>
      <c r="D686" s="317"/>
      <c r="E686" s="168" t="s">
        <v>937</v>
      </c>
      <c r="F686" s="199">
        <v>9.67</v>
      </c>
      <c r="G686" s="199">
        <f>ROUNDUP(AVERAGE(F685:F687),2)</f>
        <v>9.67</v>
      </c>
      <c r="H686" s="134">
        <f t="shared" si="47"/>
        <v>0</v>
      </c>
      <c r="I686" s="135">
        <f t="shared" si="45"/>
        <v>0</v>
      </c>
      <c r="J686" s="135">
        <f>SMALL(I685:I687,2)</f>
        <v>0</v>
      </c>
      <c r="K686" s="201">
        <f>IF(J686=I685,F685,IF(J686=I686,F686,IF(J686=I687,F687)))</f>
        <v>9.67</v>
      </c>
      <c r="L686" s="201">
        <f t="shared" si="44"/>
        <v>9.67</v>
      </c>
      <c r="M686" s="201">
        <f t="shared" si="46"/>
        <v>9.67</v>
      </c>
      <c r="N686" s="318"/>
      <c r="O686" s="298"/>
      <c r="P686" s="298"/>
      <c r="Q686" s="298"/>
      <c r="R686" s="298"/>
      <c r="S686" s="298"/>
      <c r="T686" s="298"/>
      <c r="U686" s="298"/>
      <c r="V686" s="298"/>
      <c r="W686" s="300"/>
      <c r="X686" s="300"/>
      <c r="Y686" s="301"/>
      <c r="Z686" s="300"/>
      <c r="AA686" s="301"/>
      <c r="AB686" s="292"/>
      <c r="AC686" s="114"/>
      <c r="AD686" s="114"/>
      <c r="AE686" s="118"/>
      <c r="AF686" s="114"/>
      <c r="AG686" s="118"/>
      <c r="AH686" s="119"/>
    </row>
    <row r="687" spans="1:34" s="120" customFormat="1" ht="25.5" customHeight="1" thickBot="1">
      <c r="A687" s="314"/>
      <c r="B687" s="521"/>
      <c r="C687" s="522"/>
      <c r="D687" s="522"/>
      <c r="E687" s="168" t="s">
        <v>937</v>
      </c>
      <c r="F687" s="199">
        <v>9.67</v>
      </c>
      <c r="G687" s="200">
        <f>ROUNDUP(AVERAGE(F685:F687),2)</f>
        <v>9.67</v>
      </c>
      <c r="H687" s="163">
        <f t="shared" si="47"/>
        <v>0</v>
      </c>
      <c r="I687" s="164">
        <f t="shared" si="45"/>
        <v>0</v>
      </c>
      <c r="J687" s="164">
        <f>SMALL(I685:I687,3)</f>
        <v>0</v>
      </c>
      <c r="K687" s="202">
        <f>IF(J687=I685,F685,IF(J687=I686,F686,IF(J687=I687,F687)))</f>
        <v>9.67</v>
      </c>
      <c r="L687" s="202">
        <f t="shared" si="44"/>
        <v>9.67</v>
      </c>
      <c r="M687" s="202">
        <f t="shared" si="46"/>
        <v>9.67</v>
      </c>
      <c r="N687" s="523"/>
      <c r="O687" s="524"/>
      <c r="P687" s="524"/>
      <c r="Q687" s="524"/>
      <c r="R687" s="524"/>
      <c r="S687" s="524"/>
      <c r="T687" s="524"/>
      <c r="U687" s="524"/>
      <c r="V687" s="524"/>
      <c r="W687" s="529"/>
      <c r="X687" s="529"/>
      <c r="Y687" s="530"/>
      <c r="Z687" s="529"/>
      <c r="AA687" s="530"/>
      <c r="AB687" s="292"/>
      <c r="AC687" s="114"/>
      <c r="AD687" s="114"/>
      <c r="AE687" s="118"/>
      <c r="AF687" s="114"/>
      <c r="AG687" s="118"/>
      <c r="AH687" s="119"/>
    </row>
    <row r="688" spans="1:34" s="120" customFormat="1" ht="26.25" customHeight="1">
      <c r="A688" s="319">
        <v>214</v>
      </c>
      <c r="B688" s="516" t="s">
        <v>463</v>
      </c>
      <c r="C688" s="310" t="s">
        <v>2</v>
      </c>
      <c r="D688" s="310">
        <v>6</v>
      </c>
      <c r="E688" s="167" t="s">
        <v>938</v>
      </c>
      <c r="F688" s="204">
        <v>65.06</v>
      </c>
      <c r="G688" s="208">
        <f>ROUNDUP(AVERAGE(F688:F690),2)</f>
        <v>65.06</v>
      </c>
      <c r="H688" s="116">
        <f t="shared" si="47"/>
        <v>0</v>
      </c>
      <c r="I688" s="136">
        <f t="shared" si="45"/>
        <v>0</v>
      </c>
      <c r="J688" s="136">
        <f>SMALL(I688:I690,1)</f>
        <v>0</v>
      </c>
      <c r="K688" s="206">
        <f>IF(J688=I688,F688,IF(J688=I689,F689,IF(J688=I690,F690)))</f>
        <v>65.06</v>
      </c>
      <c r="L688" s="206">
        <f t="shared" si="44"/>
        <v>65.06</v>
      </c>
      <c r="M688" s="206">
        <f t="shared" si="46"/>
        <v>65.06</v>
      </c>
      <c r="N688" s="312">
        <f>COUNTIF(L688:L690,"FORA")</f>
        <v>0</v>
      </c>
      <c r="O688" s="293">
        <f>IF(N688=0,AVERAGE(K688:K690),"")</f>
        <v>65.06</v>
      </c>
      <c r="P688" s="293" t="str">
        <f>IF(N688=1,AVERAGE(M688:M689),"")</f>
        <v/>
      </c>
      <c r="Q688" s="293" t="str">
        <f>IF(N688=2,(SUM(M688,K689))/2,"")</f>
        <v/>
      </c>
      <c r="R688" s="293" t="str">
        <f>IF(N688=3,AVERAGE(K688:K689),"")</f>
        <v/>
      </c>
      <c r="S688" s="293">
        <f>IF(N688=0,MEDIAN(M688:M690),"")</f>
        <v>65.06</v>
      </c>
      <c r="T688" s="293" t="str">
        <f>IF(N688=1,MEDIAN(M688:M689),"")</f>
        <v/>
      </c>
      <c r="U688" s="293" t="str">
        <f>IF(N688=2,MEDIAN((SUM(M688,K689))/2),"")</f>
        <v/>
      </c>
      <c r="V688" s="293" t="str">
        <f>IF(N688=3,MEDIAN(K688:K689),"")</f>
        <v/>
      </c>
      <c r="W688" s="295">
        <f>SUM(O688:R690)</f>
        <v>65.06</v>
      </c>
      <c r="X688" s="295">
        <f>SUM(S688:V690)</f>
        <v>65.06</v>
      </c>
      <c r="Y688" s="303">
        <f>STDEV(F688:F690)</f>
        <v>0</v>
      </c>
      <c r="Z688" s="295">
        <f>Y688/W688</f>
        <v>0</v>
      </c>
      <c r="AA688" s="303"/>
      <c r="AB688" s="291"/>
      <c r="AC688" s="114"/>
      <c r="AD688" s="114"/>
      <c r="AE688" s="118"/>
      <c r="AF688" s="114"/>
      <c r="AG688" s="118"/>
      <c r="AH688" s="119"/>
    </row>
    <row r="689" spans="1:34" s="120" customFormat="1" ht="25.5" customHeight="1">
      <c r="A689" s="319"/>
      <c r="B689" s="517"/>
      <c r="C689" s="310"/>
      <c r="D689" s="310"/>
      <c r="E689" s="167" t="s">
        <v>938</v>
      </c>
      <c r="F689" s="204">
        <v>65.06</v>
      </c>
      <c r="G689" s="204">
        <f>ROUNDUP(AVERAGE(F688:F690),2)</f>
        <v>65.06</v>
      </c>
      <c r="H689" s="116">
        <f t="shared" si="47"/>
        <v>0</v>
      </c>
      <c r="I689" s="136">
        <f t="shared" si="45"/>
        <v>0</v>
      </c>
      <c r="J689" s="136">
        <f>SMALL(I688:I690,2)</f>
        <v>0</v>
      </c>
      <c r="K689" s="206">
        <f>IF(J689=I688,F688,IF(J689=I689,F689,IF(J689=I690,F690)))</f>
        <v>65.06</v>
      </c>
      <c r="L689" s="206">
        <f t="shared" ref="L689:L710" si="48">IF(J689&gt;0.3,"FORA",K689)</f>
        <v>65.06</v>
      </c>
      <c r="M689" s="206">
        <f t="shared" si="46"/>
        <v>65.06</v>
      </c>
      <c r="N689" s="312"/>
      <c r="O689" s="293"/>
      <c r="P689" s="293"/>
      <c r="Q689" s="293"/>
      <c r="R689" s="293"/>
      <c r="S689" s="293"/>
      <c r="T689" s="293"/>
      <c r="U689" s="293"/>
      <c r="V689" s="293"/>
      <c r="W689" s="296"/>
      <c r="X689" s="296"/>
      <c r="Y689" s="303"/>
      <c r="Z689" s="296"/>
      <c r="AA689" s="303"/>
      <c r="AB689" s="292"/>
      <c r="AC689" s="114"/>
      <c r="AD689" s="114"/>
      <c r="AE689" s="118"/>
      <c r="AF689" s="114"/>
      <c r="AG689" s="118"/>
      <c r="AH689" s="119"/>
    </row>
    <row r="690" spans="1:34" s="120" customFormat="1" ht="25.5" customHeight="1" thickBot="1">
      <c r="A690" s="319"/>
      <c r="B690" s="526"/>
      <c r="C690" s="527"/>
      <c r="D690" s="527"/>
      <c r="E690" s="167" t="s">
        <v>938</v>
      </c>
      <c r="F690" s="204">
        <v>65.06</v>
      </c>
      <c r="G690" s="205">
        <f>ROUNDUP(AVERAGE(F688:F690),2)</f>
        <v>65.06</v>
      </c>
      <c r="H690" s="128">
        <f t="shared" si="47"/>
        <v>0</v>
      </c>
      <c r="I690" s="143">
        <f t="shared" ref="I690:I710" si="49">ABS(H690)</f>
        <v>0</v>
      </c>
      <c r="J690" s="143">
        <f>SMALL(I688:I690,3)</f>
        <v>0</v>
      </c>
      <c r="K690" s="207">
        <f>IF(J690=I688,F688,IF(J690=I689,F689,IF(J690=I690,F690)))</f>
        <v>65.06</v>
      </c>
      <c r="L690" s="207">
        <f t="shared" si="48"/>
        <v>65.06</v>
      </c>
      <c r="M690" s="207">
        <f t="shared" ref="M690:M710" si="50">IF(L690="FORA","",L690)</f>
        <v>65.06</v>
      </c>
      <c r="N690" s="528"/>
      <c r="O690" s="525"/>
      <c r="P690" s="525"/>
      <c r="Q690" s="525"/>
      <c r="R690" s="525"/>
      <c r="S690" s="525"/>
      <c r="T690" s="525"/>
      <c r="U690" s="525"/>
      <c r="V690" s="525"/>
      <c r="W690" s="519"/>
      <c r="X690" s="519"/>
      <c r="Y690" s="518"/>
      <c r="Z690" s="519"/>
      <c r="AA690" s="518"/>
      <c r="AB690" s="292"/>
      <c r="AC690" s="114"/>
      <c r="AD690" s="114"/>
      <c r="AE690" s="118"/>
      <c r="AF690" s="114"/>
      <c r="AG690" s="118"/>
      <c r="AH690" s="119"/>
    </row>
    <row r="691" spans="1:34" s="120" customFormat="1" ht="25.5" customHeight="1">
      <c r="A691" s="314">
        <v>215</v>
      </c>
      <c r="B691" s="498" t="s">
        <v>464</v>
      </c>
      <c r="C691" s="317" t="s">
        <v>474</v>
      </c>
      <c r="D691" s="317">
        <v>90</v>
      </c>
      <c r="E691" s="168" t="s">
        <v>939</v>
      </c>
      <c r="F691" s="199">
        <v>3.43</v>
      </c>
      <c r="G691" s="203">
        <f>ROUNDUP(AVERAGE(F691:F693),2)</f>
        <v>3.43</v>
      </c>
      <c r="H691" s="134">
        <f t="shared" si="47"/>
        <v>0</v>
      </c>
      <c r="I691" s="135">
        <f t="shared" si="49"/>
        <v>0</v>
      </c>
      <c r="J691" s="135">
        <f>SMALL(I691:I693,1)</f>
        <v>0</v>
      </c>
      <c r="K691" s="201">
        <f>IF(J691=I691,F691,IF(J691=I692,F692,IF(J691=I693,F693)))</f>
        <v>3.43</v>
      </c>
      <c r="L691" s="201">
        <f t="shared" si="48"/>
        <v>3.43</v>
      </c>
      <c r="M691" s="201">
        <f t="shared" si="50"/>
        <v>3.43</v>
      </c>
      <c r="N691" s="318">
        <f>COUNTIF(L691:L693,"FORA")</f>
        <v>0</v>
      </c>
      <c r="O691" s="298">
        <f>IF(N691=0,AVERAGE(K691:K693),"")</f>
        <v>3.43</v>
      </c>
      <c r="P691" s="298" t="str">
        <f>IF(N691=1,AVERAGE(M691:M692),"")</f>
        <v/>
      </c>
      <c r="Q691" s="298" t="str">
        <f>IF(N691=2,(SUM(M691,K692))/2,"")</f>
        <v/>
      </c>
      <c r="R691" s="298" t="str">
        <f>IF(N691=3,AVERAGE(K691:K692),"")</f>
        <v/>
      </c>
      <c r="S691" s="298">
        <f>IF(N691=0,MEDIAN(M691:M693),"")</f>
        <v>3.43</v>
      </c>
      <c r="T691" s="298" t="str">
        <f>IF(N691=1,MEDIAN(M691:M692),"")</f>
        <v/>
      </c>
      <c r="U691" s="298" t="str">
        <f>IF(N691=2,MEDIAN((SUM(M691,K692))/2),"")</f>
        <v/>
      </c>
      <c r="V691" s="298" t="str">
        <f>IF(N691=3,MEDIAN(K691:K692),"")</f>
        <v/>
      </c>
      <c r="W691" s="299">
        <f>SUM(O691:R693)</f>
        <v>3.43</v>
      </c>
      <c r="X691" s="299">
        <f>SUM(S691:V693)</f>
        <v>3.43</v>
      </c>
      <c r="Y691" s="301">
        <f>STDEV(F691:F693)</f>
        <v>0</v>
      </c>
      <c r="Z691" s="299">
        <f>Y691/W691</f>
        <v>0</v>
      </c>
      <c r="AA691" s="301"/>
      <c r="AB691" s="291"/>
      <c r="AC691" s="114"/>
      <c r="AD691" s="114"/>
      <c r="AE691" s="118"/>
      <c r="AF691" s="114"/>
      <c r="AG691" s="118"/>
      <c r="AH691" s="119"/>
    </row>
    <row r="692" spans="1:34" s="120" customFormat="1" ht="25.5" customHeight="1">
      <c r="A692" s="314"/>
      <c r="B692" s="520"/>
      <c r="C692" s="317"/>
      <c r="D692" s="317"/>
      <c r="E692" s="168" t="s">
        <v>939</v>
      </c>
      <c r="F692" s="199">
        <v>3.43</v>
      </c>
      <c r="G692" s="199">
        <f>ROUNDUP(AVERAGE(F691:F693),2)</f>
        <v>3.43</v>
      </c>
      <c r="H692" s="134">
        <f t="shared" ref="H692:H710" si="51">F692/G692-1</f>
        <v>0</v>
      </c>
      <c r="I692" s="135">
        <f t="shared" si="49"/>
        <v>0</v>
      </c>
      <c r="J692" s="135">
        <f>SMALL(I691:I693,2)</f>
        <v>0</v>
      </c>
      <c r="K692" s="201">
        <f>IF(J692=I691,F691,IF(J692=I692,F692,IF(J692=I693,F693)))</f>
        <v>3.43</v>
      </c>
      <c r="L692" s="201">
        <f t="shared" si="48"/>
        <v>3.43</v>
      </c>
      <c r="M692" s="201">
        <f t="shared" si="50"/>
        <v>3.43</v>
      </c>
      <c r="N692" s="318"/>
      <c r="O692" s="298"/>
      <c r="P692" s="298"/>
      <c r="Q692" s="298"/>
      <c r="R692" s="298"/>
      <c r="S692" s="298"/>
      <c r="T692" s="298"/>
      <c r="U692" s="298"/>
      <c r="V692" s="298"/>
      <c r="W692" s="300"/>
      <c r="X692" s="300"/>
      <c r="Y692" s="301"/>
      <c r="Z692" s="300"/>
      <c r="AA692" s="301"/>
      <c r="AB692" s="292"/>
      <c r="AC692" s="114"/>
      <c r="AD692" s="114"/>
      <c r="AE692" s="118"/>
      <c r="AF692" s="114"/>
      <c r="AG692" s="118"/>
      <c r="AH692" s="119"/>
    </row>
    <row r="693" spans="1:34" s="120" customFormat="1" ht="25.5" customHeight="1" thickBot="1">
      <c r="A693" s="314"/>
      <c r="B693" s="521"/>
      <c r="C693" s="522"/>
      <c r="D693" s="522"/>
      <c r="E693" s="168" t="s">
        <v>939</v>
      </c>
      <c r="F693" s="199">
        <v>3.43</v>
      </c>
      <c r="G693" s="200">
        <f>ROUNDUP(AVERAGE(F691:F693),2)</f>
        <v>3.43</v>
      </c>
      <c r="H693" s="163">
        <f t="shared" si="51"/>
        <v>0</v>
      </c>
      <c r="I693" s="164">
        <f t="shared" si="49"/>
        <v>0</v>
      </c>
      <c r="J693" s="164">
        <f>SMALL(I691:I693,3)</f>
        <v>0</v>
      </c>
      <c r="K693" s="202">
        <f>IF(J693=I691,F691,IF(J693=I692,F692,IF(J693=I693,F693)))</f>
        <v>3.43</v>
      </c>
      <c r="L693" s="202">
        <f t="shared" si="48"/>
        <v>3.43</v>
      </c>
      <c r="M693" s="202">
        <f t="shared" si="50"/>
        <v>3.43</v>
      </c>
      <c r="N693" s="523"/>
      <c r="O693" s="524"/>
      <c r="P693" s="524"/>
      <c r="Q693" s="524"/>
      <c r="R693" s="524"/>
      <c r="S693" s="524"/>
      <c r="T693" s="524"/>
      <c r="U693" s="524"/>
      <c r="V693" s="524"/>
      <c r="W693" s="529"/>
      <c r="X693" s="529"/>
      <c r="Y693" s="530"/>
      <c r="Z693" s="529"/>
      <c r="AA693" s="530"/>
      <c r="AB693" s="292"/>
      <c r="AC693" s="114"/>
      <c r="AD693" s="114"/>
      <c r="AE693" s="118"/>
      <c r="AF693" s="114"/>
      <c r="AG693" s="118"/>
      <c r="AH693" s="119"/>
    </row>
    <row r="694" spans="1:34" s="120" customFormat="1" ht="26.25" customHeight="1">
      <c r="A694" s="319">
        <v>216</v>
      </c>
      <c r="B694" s="516" t="s">
        <v>465</v>
      </c>
      <c r="C694" s="310" t="s">
        <v>474</v>
      </c>
      <c r="D694" s="310">
        <v>500</v>
      </c>
      <c r="E694" s="167" t="s">
        <v>940</v>
      </c>
      <c r="F694" s="204">
        <v>6</v>
      </c>
      <c r="G694" s="208">
        <f>ROUNDUP(AVERAGE(F694:F696),2)</f>
        <v>6</v>
      </c>
      <c r="H694" s="116">
        <f t="shared" si="51"/>
        <v>0</v>
      </c>
      <c r="I694" s="136">
        <f t="shared" si="49"/>
        <v>0</v>
      </c>
      <c r="J694" s="136">
        <f>SMALL(I694:I696,1)</f>
        <v>0</v>
      </c>
      <c r="K694" s="206">
        <f>IF(J694=I694,F694,IF(J694=I695,F695,IF(J694=I696,F696)))</f>
        <v>6</v>
      </c>
      <c r="L694" s="206">
        <f t="shared" si="48"/>
        <v>6</v>
      </c>
      <c r="M694" s="206">
        <f t="shared" si="50"/>
        <v>6</v>
      </c>
      <c r="N694" s="312">
        <f>COUNTIF(L694:L696,"FORA")</f>
        <v>0</v>
      </c>
      <c r="O694" s="293">
        <f>IF(N694=0,AVERAGE(K694:K696),"")</f>
        <v>6</v>
      </c>
      <c r="P694" s="293" t="str">
        <f>IF(N694=1,AVERAGE(M694:M695),"")</f>
        <v/>
      </c>
      <c r="Q694" s="293" t="str">
        <f>IF(N694=2,(SUM(M694,K695))/2,"")</f>
        <v/>
      </c>
      <c r="R694" s="293" t="str">
        <f>IF(N694=3,AVERAGE(K694:K695),"")</f>
        <v/>
      </c>
      <c r="S694" s="293">
        <f>IF(N694=0,MEDIAN(M694:M696),"")</f>
        <v>6</v>
      </c>
      <c r="T694" s="293" t="str">
        <f>IF(N694=1,MEDIAN(M694:M695),"")</f>
        <v/>
      </c>
      <c r="U694" s="293" t="str">
        <f>IF(N694=2,MEDIAN((SUM(M694,K695))/2),"")</f>
        <v/>
      </c>
      <c r="V694" s="293" t="str">
        <f>IF(N694=3,MEDIAN(K694:K695),"")</f>
        <v/>
      </c>
      <c r="W694" s="295">
        <f>SUM(O694:R696)</f>
        <v>6</v>
      </c>
      <c r="X694" s="295">
        <f>SUM(S694:V696)</f>
        <v>6</v>
      </c>
      <c r="Y694" s="303">
        <f>STDEV(F694:F696)</f>
        <v>0</v>
      </c>
      <c r="Z694" s="295">
        <f>Y694/W694</f>
        <v>0</v>
      </c>
      <c r="AA694" s="303"/>
      <c r="AB694" s="291"/>
      <c r="AC694" s="114"/>
      <c r="AD694" s="114"/>
      <c r="AE694" s="118"/>
      <c r="AF694" s="114"/>
      <c r="AG694" s="118"/>
      <c r="AH694" s="119"/>
    </row>
    <row r="695" spans="1:34" s="120" customFormat="1" ht="25.5" customHeight="1">
      <c r="A695" s="319"/>
      <c r="B695" s="517"/>
      <c r="C695" s="310"/>
      <c r="D695" s="310"/>
      <c r="E695" s="167" t="s">
        <v>940</v>
      </c>
      <c r="F695" s="204">
        <v>6</v>
      </c>
      <c r="G695" s="204">
        <f>ROUNDUP(AVERAGE(F694:F696),2)</f>
        <v>6</v>
      </c>
      <c r="H695" s="116">
        <f t="shared" si="51"/>
        <v>0</v>
      </c>
      <c r="I695" s="136">
        <f t="shared" si="49"/>
        <v>0</v>
      </c>
      <c r="J695" s="136">
        <f>SMALL(I694:I696,2)</f>
        <v>0</v>
      </c>
      <c r="K695" s="206">
        <f>IF(J695=I694,F694,IF(J695=I695,F695,IF(J695=I696,F696)))</f>
        <v>6</v>
      </c>
      <c r="L695" s="206">
        <f t="shared" si="48"/>
        <v>6</v>
      </c>
      <c r="M695" s="206">
        <f t="shared" si="50"/>
        <v>6</v>
      </c>
      <c r="N695" s="312"/>
      <c r="O695" s="293"/>
      <c r="P695" s="293"/>
      <c r="Q695" s="293"/>
      <c r="R695" s="293"/>
      <c r="S695" s="293"/>
      <c r="T695" s="293"/>
      <c r="U695" s="293"/>
      <c r="V695" s="293"/>
      <c r="W695" s="296"/>
      <c r="X695" s="296"/>
      <c r="Y695" s="303"/>
      <c r="Z695" s="296"/>
      <c r="AA695" s="303"/>
      <c r="AB695" s="292"/>
      <c r="AC695" s="114"/>
      <c r="AD695" s="114"/>
      <c r="AE695" s="118"/>
      <c r="AF695" s="114"/>
      <c r="AG695" s="118"/>
      <c r="AH695" s="119"/>
    </row>
    <row r="696" spans="1:34" s="120" customFormat="1" ht="25.5" customHeight="1" thickBot="1">
      <c r="A696" s="319"/>
      <c r="B696" s="526"/>
      <c r="C696" s="527"/>
      <c r="D696" s="527"/>
      <c r="E696" s="167" t="s">
        <v>940</v>
      </c>
      <c r="F696" s="204">
        <v>6</v>
      </c>
      <c r="G696" s="205">
        <f>ROUNDUP(AVERAGE(F694:F696),2)</f>
        <v>6</v>
      </c>
      <c r="H696" s="128">
        <f t="shared" si="51"/>
        <v>0</v>
      </c>
      <c r="I696" s="143">
        <f t="shared" si="49"/>
        <v>0</v>
      </c>
      <c r="J696" s="143">
        <f>SMALL(I694:I696,3)</f>
        <v>0</v>
      </c>
      <c r="K696" s="207">
        <f>IF(J696=I694,F694,IF(J696=I695,F695,IF(J696=I696,F696)))</f>
        <v>6</v>
      </c>
      <c r="L696" s="207">
        <f t="shared" si="48"/>
        <v>6</v>
      </c>
      <c r="M696" s="207">
        <f t="shared" si="50"/>
        <v>6</v>
      </c>
      <c r="N696" s="528"/>
      <c r="O696" s="525"/>
      <c r="P696" s="525"/>
      <c r="Q696" s="525"/>
      <c r="R696" s="525"/>
      <c r="S696" s="525"/>
      <c r="T696" s="525"/>
      <c r="U696" s="525"/>
      <c r="V696" s="525"/>
      <c r="W696" s="519"/>
      <c r="X696" s="519"/>
      <c r="Y696" s="518"/>
      <c r="Z696" s="519"/>
      <c r="AA696" s="518"/>
      <c r="AB696" s="292"/>
      <c r="AC696" s="114"/>
      <c r="AD696" s="114"/>
      <c r="AE696" s="118"/>
      <c r="AF696" s="114"/>
      <c r="AG696" s="118"/>
      <c r="AH696" s="119"/>
    </row>
    <row r="697" spans="1:34" s="120" customFormat="1" ht="25.5" customHeight="1">
      <c r="A697" s="314">
        <v>217</v>
      </c>
      <c r="B697" s="498" t="s">
        <v>466</v>
      </c>
      <c r="C697" s="317" t="s">
        <v>2</v>
      </c>
      <c r="D697" s="317">
        <v>20</v>
      </c>
      <c r="E697" s="168" t="s">
        <v>941</v>
      </c>
      <c r="F697" s="199">
        <v>195.36</v>
      </c>
      <c r="G697" s="203">
        <f>ROUNDUP(AVERAGE(F697:F699),2)</f>
        <v>195.36</v>
      </c>
      <c r="H697" s="134">
        <f t="shared" si="51"/>
        <v>0</v>
      </c>
      <c r="I697" s="135">
        <f t="shared" si="49"/>
        <v>0</v>
      </c>
      <c r="J697" s="135">
        <f>SMALL(I697:I699,1)</f>
        <v>0</v>
      </c>
      <c r="K697" s="201">
        <f>IF(J697=I697,F697,IF(J697=I698,F698,IF(J697=I699,F699)))</f>
        <v>195.36</v>
      </c>
      <c r="L697" s="201">
        <f t="shared" si="48"/>
        <v>195.36</v>
      </c>
      <c r="M697" s="201">
        <f t="shared" si="50"/>
        <v>195.36</v>
      </c>
      <c r="N697" s="318">
        <f>COUNTIF(L697:L699,"FORA")</f>
        <v>0</v>
      </c>
      <c r="O697" s="298">
        <f>IF(N697=0,AVERAGE(K697:K699),"")</f>
        <v>195.36</v>
      </c>
      <c r="P697" s="298" t="str">
        <f>IF(N697=1,AVERAGE(M697:M698),"")</f>
        <v/>
      </c>
      <c r="Q697" s="298" t="str">
        <f>IF(N697=2,(SUM(M697,K698))/2,"")</f>
        <v/>
      </c>
      <c r="R697" s="298" t="str">
        <f>IF(N697=3,AVERAGE(K697:K698),"")</f>
        <v/>
      </c>
      <c r="S697" s="298">
        <f>IF(N697=0,MEDIAN(M697:M699),"")</f>
        <v>195.36</v>
      </c>
      <c r="T697" s="298" t="str">
        <f>IF(N697=1,MEDIAN(M697:M698),"")</f>
        <v/>
      </c>
      <c r="U697" s="298" t="str">
        <f>IF(N697=2,MEDIAN((SUM(M697,K698))/2),"")</f>
        <v/>
      </c>
      <c r="V697" s="298" t="str">
        <f>IF(N697=3,MEDIAN(K697:K698),"")</f>
        <v/>
      </c>
      <c r="W697" s="299">
        <f>SUM(O697:R699)</f>
        <v>195.36</v>
      </c>
      <c r="X697" s="299">
        <f>SUM(S697:V699)</f>
        <v>195.36</v>
      </c>
      <c r="Y697" s="301">
        <f>STDEV(F697:F699)</f>
        <v>0</v>
      </c>
      <c r="Z697" s="299">
        <f>Y697/W697</f>
        <v>0</v>
      </c>
      <c r="AA697" s="301"/>
      <c r="AB697" s="291"/>
      <c r="AC697" s="114"/>
      <c r="AD697" s="114"/>
      <c r="AE697" s="118"/>
      <c r="AF697" s="114"/>
      <c r="AG697" s="118"/>
      <c r="AH697" s="119"/>
    </row>
    <row r="698" spans="1:34" s="120" customFormat="1" ht="25.5" customHeight="1">
      <c r="A698" s="314"/>
      <c r="B698" s="520"/>
      <c r="C698" s="317"/>
      <c r="D698" s="317"/>
      <c r="E698" s="168" t="s">
        <v>941</v>
      </c>
      <c r="F698" s="199">
        <v>195.36</v>
      </c>
      <c r="G698" s="199">
        <f>ROUNDUP(AVERAGE(F697:F699),2)</f>
        <v>195.36</v>
      </c>
      <c r="H698" s="134">
        <f t="shared" si="51"/>
        <v>0</v>
      </c>
      <c r="I698" s="135">
        <f t="shared" si="49"/>
        <v>0</v>
      </c>
      <c r="J698" s="135">
        <f>SMALL(I697:I699,2)</f>
        <v>0</v>
      </c>
      <c r="K698" s="201">
        <f>IF(J698=I697,F697,IF(J698=I698,F698,IF(J698=I699,F699)))</f>
        <v>195.36</v>
      </c>
      <c r="L698" s="201">
        <f t="shared" si="48"/>
        <v>195.36</v>
      </c>
      <c r="M698" s="201">
        <f t="shared" si="50"/>
        <v>195.36</v>
      </c>
      <c r="N698" s="318"/>
      <c r="O698" s="298"/>
      <c r="P698" s="298"/>
      <c r="Q698" s="298"/>
      <c r="R698" s="298"/>
      <c r="S698" s="298"/>
      <c r="T698" s="298"/>
      <c r="U698" s="298"/>
      <c r="V698" s="298"/>
      <c r="W698" s="300"/>
      <c r="X698" s="300"/>
      <c r="Y698" s="301"/>
      <c r="Z698" s="300"/>
      <c r="AA698" s="301"/>
      <c r="AB698" s="292"/>
      <c r="AC698" s="114"/>
      <c r="AD698" s="114"/>
      <c r="AE698" s="118"/>
      <c r="AF698" s="114"/>
      <c r="AG698" s="118"/>
      <c r="AH698" s="119"/>
    </row>
    <row r="699" spans="1:34" s="120" customFormat="1" ht="25.5" customHeight="1" thickBot="1">
      <c r="A699" s="314"/>
      <c r="B699" s="521"/>
      <c r="C699" s="522"/>
      <c r="D699" s="522"/>
      <c r="E699" s="168" t="s">
        <v>941</v>
      </c>
      <c r="F699" s="199">
        <v>195.36</v>
      </c>
      <c r="G699" s="200">
        <f>ROUNDUP(AVERAGE(F697:F699),2)</f>
        <v>195.36</v>
      </c>
      <c r="H699" s="163">
        <f t="shared" si="51"/>
        <v>0</v>
      </c>
      <c r="I699" s="164">
        <f t="shared" si="49"/>
        <v>0</v>
      </c>
      <c r="J699" s="164">
        <f>SMALL(I697:I699,3)</f>
        <v>0</v>
      </c>
      <c r="K699" s="202">
        <f>IF(J699=I697,F697,IF(J699=I698,F698,IF(J699=I699,F699)))</f>
        <v>195.36</v>
      </c>
      <c r="L699" s="202">
        <f t="shared" si="48"/>
        <v>195.36</v>
      </c>
      <c r="M699" s="202">
        <f t="shared" si="50"/>
        <v>195.36</v>
      </c>
      <c r="N699" s="523"/>
      <c r="O699" s="524"/>
      <c r="P699" s="524"/>
      <c r="Q699" s="524"/>
      <c r="R699" s="524"/>
      <c r="S699" s="524"/>
      <c r="T699" s="524"/>
      <c r="U699" s="524"/>
      <c r="V699" s="524"/>
      <c r="W699" s="529"/>
      <c r="X699" s="529"/>
      <c r="Y699" s="530"/>
      <c r="Z699" s="529"/>
      <c r="AA699" s="530"/>
      <c r="AB699" s="292"/>
      <c r="AC699" s="114"/>
      <c r="AD699" s="114"/>
      <c r="AE699" s="118"/>
      <c r="AF699" s="114"/>
      <c r="AG699" s="118"/>
      <c r="AH699" s="119"/>
    </row>
    <row r="700" spans="1:34" s="120" customFormat="1" ht="26.25" customHeight="1">
      <c r="A700" s="319">
        <v>218</v>
      </c>
      <c r="B700" s="516" t="s">
        <v>467</v>
      </c>
      <c r="C700" s="310" t="s">
        <v>2</v>
      </c>
      <c r="D700" s="310">
        <v>100</v>
      </c>
      <c r="E700" s="167" t="s">
        <v>942</v>
      </c>
      <c r="F700" s="204">
        <v>16.2</v>
      </c>
      <c r="G700" s="208">
        <f>ROUNDUP(AVERAGE(F700:F702),2)</f>
        <v>16.2</v>
      </c>
      <c r="H700" s="116">
        <f t="shared" si="51"/>
        <v>0</v>
      </c>
      <c r="I700" s="136">
        <f t="shared" si="49"/>
        <v>0</v>
      </c>
      <c r="J700" s="136">
        <f>SMALL(I700:I702,1)</f>
        <v>0</v>
      </c>
      <c r="K700" s="206">
        <f>IF(J700=I700,F700,IF(J700=I701,F701,IF(J700=I702,F702)))</f>
        <v>16.2</v>
      </c>
      <c r="L700" s="206">
        <f t="shared" si="48"/>
        <v>16.2</v>
      </c>
      <c r="M700" s="206">
        <f t="shared" si="50"/>
        <v>16.2</v>
      </c>
      <c r="N700" s="312">
        <f>COUNTIF(L700:L702,"FORA")</f>
        <v>0</v>
      </c>
      <c r="O700" s="293">
        <f>IF(N700=0,AVERAGE(K700:K702),"")</f>
        <v>16.2</v>
      </c>
      <c r="P700" s="293" t="str">
        <f>IF(N700=1,AVERAGE(M700:M701),"")</f>
        <v/>
      </c>
      <c r="Q700" s="293" t="str">
        <f>IF(N700=2,(SUM(M700,K701))/2,"")</f>
        <v/>
      </c>
      <c r="R700" s="293" t="str">
        <f>IF(N700=3,AVERAGE(K700:K701),"")</f>
        <v/>
      </c>
      <c r="S700" s="293">
        <f>IF(N700=0,MEDIAN(M700:M702),"")</f>
        <v>16.2</v>
      </c>
      <c r="T700" s="293" t="str">
        <f>IF(N700=1,MEDIAN(M700:M701),"")</f>
        <v/>
      </c>
      <c r="U700" s="293" t="str">
        <f>IF(N700=2,MEDIAN((SUM(M700,K701))/2),"")</f>
        <v/>
      </c>
      <c r="V700" s="293" t="str">
        <f>IF(N700=3,MEDIAN(K700:K701),"")</f>
        <v/>
      </c>
      <c r="W700" s="295">
        <f>SUM(O700:R702)</f>
        <v>16.2</v>
      </c>
      <c r="X700" s="295">
        <f>SUM(S700:V702)</f>
        <v>16.2</v>
      </c>
      <c r="Y700" s="303">
        <f>STDEV(F700:F702)</f>
        <v>0</v>
      </c>
      <c r="Z700" s="295">
        <f>Y700/W700</f>
        <v>0</v>
      </c>
      <c r="AA700" s="303"/>
      <c r="AB700" s="291"/>
      <c r="AC700" s="114"/>
      <c r="AD700" s="114"/>
      <c r="AE700" s="118"/>
      <c r="AF700" s="114"/>
      <c r="AG700" s="118"/>
      <c r="AH700" s="119"/>
    </row>
    <row r="701" spans="1:34" s="120" customFormat="1" ht="25.5" customHeight="1">
      <c r="A701" s="319"/>
      <c r="B701" s="517"/>
      <c r="C701" s="310"/>
      <c r="D701" s="310"/>
      <c r="E701" s="167" t="s">
        <v>942</v>
      </c>
      <c r="F701" s="204">
        <v>16.2</v>
      </c>
      <c r="G701" s="204">
        <f>ROUNDUP(AVERAGE(F700:F702),2)</f>
        <v>16.2</v>
      </c>
      <c r="H701" s="116">
        <f t="shared" si="51"/>
        <v>0</v>
      </c>
      <c r="I701" s="136">
        <f t="shared" si="49"/>
        <v>0</v>
      </c>
      <c r="J701" s="136">
        <f>SMALL(I700:I702,2)</f>
        <v>0</v>
      </c>
      <c r="K701" s="206">
        <f>IF(J701=I700,F700,IF(J701=I701,F701,IF(J701=I702,F702)))</f>
        <v>16.2</v>
      </c>
      <c r="L701" s="206">
        <f t="shared" si="48"/>
        <v>16.2</v>
      </c>
      <c r="M701" s="206">
        <f t="shared" si="50"/>
        <v>16.2</v>
      </c>
      <c r="N701" s="312"/>
      <c r="O701" s="293"/>
      <c r="P701" s="293"/>
      <c r="Q701" s="293"/>
      <c r="R701" s="293"/>
      <c r="S701" s="293"/>
      <c r="T701" s="293"/>
      <c r="U701" s="293"/>
      <c r="V701" s="293"/>
      <c r="W701" s="296"/>
      <c r="X701" s="296"/>
      <c r="Y701" s="303"/>
      <c r="Z701" s="296"/>
      <c r="AA701" s="303"/>
      <c r="AB701" s="292"/>
      <c r="AC701" s="114"/>
      <c r="AD701" s="114"/>
      <c r="AE701" s="118"/>
      <c r="AF701" s="114"/>
      <c r="AG701" s="118"/>
      <c r="AH701" s="119"/>
    </row>
    <row r="702" spans="1:34" s="120" customFormat="1" ht="25.5" customHeight="1" thickBot="1">
      <c r="A702" s="319"/>
      <c r="B702" s="526"/>
      <c r="C702" s="527"/>
      <c r="D702" s="527"/>
      <c r="E702" s="167" t="s">
        <v>942</v>
      </c>
      <c r="F702" s="204">
        <v>16.2</v>
      </c>
      <c r="G702" s="205">
        <f>ROUNDUP(AVERAGE(F700:F702),2)</f>
        <v>16.2</v>
      </c>
      <c r="H702" s="128">
        <f t="shared" si="51"/>
        <v>0</v>
      </c>
      <c r="I702" s="143">
        <f t="shared" si="49"/>
        <v>0</v>
      </c>
      <c r="J702" s="143">
        <f>SMALL(I700:I702,3)</f>
        <v>0</v>
      </c>
      <c r="K702" s="207">
        <f>IF(J702=I700,F700,IF(J702=I701,F701,IF(J702=I702,F702)))</f>
        <v>16.2</v>
      </c>
      <c r="L702" s="207">
        <f t="shared" si="48"/>
        <v>16.2</v>
      </c>
      <c r="M702" s="207">
        <f t="shared" si="50"/>
        <v>16.2</v>
      </c>
      <c r="N702" s="528"/>
      <c r="O702" s="525"/>
      <c r="P702" s="525"/>
      <c r="Q702" s="525"/>
      <c r="R702" s="525"/>
      <c r="S702" s="525"/>
      <c r="T702" s="525"/>
      <c r="U702" s="525"/>
      <c r="V702" s="525"/>
      <c r="W702" s="519"/>
      <c r="X702" s="519"/>
      <c r="Y702" s="518"/>
      <c r="Z702" s="519"/>
      <c r="AA702" s="518"/>
      <c r="AB702" s="292"/>
      <c r="AC702" s="114"/>
      <c r="AD702" s="114"/>
      <c r="AE702" s="118"/>
      <c r="AF702" s="114"/>
      <c r="AG702" s="118"/>
      <c r="AH702" s="119"/>
    </row>
    <row r="703" spans="1:34" s="120" customFormat="1" ht="25.5" customHeight="1">
      <c r="A703" s="314">
        <v>219</v>
      </c>
      <c r="B703" s="498" t="s">
        <v>468</v>
      </c>
      <c r="C703" s="317" t="s">
        <v>2</v>
      </c>
      <c r="D703" s="317">
        <v>100</v>
      </c>
      <c r="E703" s="168" t="s">
        <v>943</v>
      </c>
      <c r="F703" s="199">
        <v>25.35</v>
      </c>
      <c r="G703" s="203">
        <f>ROUNDUP(AVERAGE(F703:F705),2)</f>
        <v>25.35</v>
      </c>
      <c r="H703" s="134">
        <f t="shared" si="51"/>
        <v>0</v>
      </c>
      <c r="I703" s="135">
        <f t="shared" si="49"/>
        <v>0</v>
      </c>
      <c r="J703" s="135">
        <f>SMALL(I703:I705,1)</f>
        <v>0</v>
      </c>
      <c r="K703" s="201">
        <f>IF(J703=I703,F703,IF(J703=I704,F704,IF(J703=I705,F705)))</f>
        <v>25.35</v>
      </c>
      <c r="L703" s="201">
        <f t="shared" si="48"/>
        <v>25.35</v>
      </c>
      <c r="M703" s="201">
        <f t="shared" si="50"/>
        <v>25.35</v>
      </c>
      <c r="N703" s="318">
        <f>COUNTIF(L703:L705,"FORA")</f>
        <v>0</v>
      </c>
      <c r="O703" s="298">
        <f>IF(N703=0,AVERAGE(K703:K705),"")</f>
        <v>25.350000000000005</v>
      </c>
      <c r="P703" s="298" t="str">
        <f>IF(N703=1,AVERAGE(M703:M704),"")</f>
        <v/>
      </c>
      <c r="Q703" s="298" t="str">
        <f>IF(N703=2,(SUM(M703,K704))/2,"")</f>
        <v/>
      </c>
      <c r="R703" s="298" t="str">
        <f>IF(N703=3,AVERAGE(K703:K704),"")</f>
        <v/>
      </c>
      <c r="S703" s="298">
        <f>IF(N703=0,MEDIAN(M703:M705),"")</f>
        <v>25.35</v>
      </c>
      <c r="T703" s="298" t="str">
        <f>IF(N703=1,MEDIAN(M703:M704),"")</f>
        <v/>
      </c>
      <c r="U703" s="298" t="str">
        <f>IF(N703=2,MEDIAN((SUM(M703,K704))/2),"")</f>
        <v/>
      </c>
      <c r="V703" s="298" t="str">
        <f>IF(N703=3,MEDIAN(K703:K704),"")</f>
        <v/>
      </c>
      <c r="W703" s="299">
        <f>SUM(O703:R705)</f>
        <v>25.350000000000005</v>
      </c>
      <c r="X703" s="299">
        <f>SUM(S703:V705)</f>
        <v>25.35</v>
      </c>
      <c r="Y703" s="301">
        <f>STDEV(F703:F705)</f>
        <v>4.3511678576336583E-15</v>
      </c>
      <c r="Z703" s="299">
        <f>Y703/W703</f>
        <v>1.7164370247075571E-16</v>
      </c>
      <c r="AA703" s="301"/>
      <c r="AB703" s="291"/>
      <c r="AC703" s="114"/>
      <c r="AD703" s="114"/>
      <c r="AE703" s="118"/>
      <c r="AF703" s="114"/>
      <c r="AG703" s="118"/>
      <c r="AH703" s="119"/>
    </row>
    <row r="704" spans="1:34" s="120" customFormat="1" ht="25.5" customHeight="1">
      <c r="A704" s="314"/>
      <c r="B704" s="520"/>
      <c r="C704" s="317"/>
      <c r="D704" s="317"/>
      <c r="E704" s="168" t="s">
        <v>943</v>
      </c>
      <c r="F704" s="199">
        <v>25.35</v>
      </c>
      <c r="G704" s="199">
        <f>ROUNDUP(AVERAGE(F703:F705),2)</f>
        <v>25.35</v>
      </c>
      <c r="H704" s="134">
        <f t="shared" si="51"/>
        <v>0</v>
      </c>
      <c r="I704" s="135">
        <f t="shared" si="49"/>
        <v>0</v>
      </c>
      <c r="J704" s="135">
        <f>SMALL(I703:I705,2)</f>
        <v>0</v>
      </c>
      <c r="K704" s="201">
        <f>IF(J704=I703,F703,IF(J704=I704,F704,IF(J704=I705,F705)))</f>
        <v>25.35</v>
      </c>
      <c r="L704" s="201">
        <f t="shared" si="48"/>
        <v>25.35</v>
      </c>
      <c r="M704" s="201">
        <f t="shared" si="50"/>
        <v>25.35</v>
      </c>
      <c r="N704" s="318"/>
      <c r="O704" s="298"/>
      <c r="P704" s="298"/>
      <c r="Q704" s="298"/>
      <c r="R704" s="298"/>
      <c r="S704" s="298"/>
      <c r="T704" s="298"/>
      <c r="U704" s="298"/>
      <c r="V704" s="298"/>
      <c r="W704" s="300"/>
      <c r="X704" s="300"/>
      <c r="Y704" s="301"/>
      <c r="Z704" s="300"/>
      <c r="AA704" s="301"/>
      <c r="AB704" s="292"/>
      <c r="AC704" s="114"/>
      <c r="AD704" s="114"/>
      <c r="AE704" s="118"/>
      <c r="AF704" s="114"/>
      <c r="AG704" s="118"/>
      <c r="AH704" s="119"/>
    </row>
    <row r="705" spans="1:34" s="120" customFormat="1" ht="25.5" customHeight="1" thickBot="1">
      <c r="A705" s="314"/>
      <c r="B705" s="521"/>
      <c r="C705" s="522"/>
      <c r="D705" s="522"/>
      <c r="E705" s="168" t="s">
        <v>943</v>
      </c>
      <c r="F705" s="199">
        <v>25.35</v>
      </c>
      <c r="G705" s="200">
        <f>ROUNDUP(AVERAGE(F703:F705),2)</f>
        <v>25.35</v>
      </c>
      <c r="H705" s="163">
        <f t="shared" si="51"/>
        <v>0</v>
      </c>
      <c r="I705" s="164">
        <f t="shared" si="49"/>
        <v>0</v>
      </c>
      <c r="J705" s="164">
        <f>SMALL(I703:I705,3)</f>
        <v>0</v>
      </c>
      <c r="K705" s="202">
        <f>IF(J705=I703,F703,IF(J705=I704,F704,IF(J705=I705,F705)))</f>
        <v>25.35</v>
      </c>
      <c r="L705" s="202">
        <f t="shared" si="48"/>
        <v>25.35</v>
      </c>
      <c r="M705" s="202">
        <f t="shared" si="50"/>
        <v>25.35</v>
      </c>
      <c r="N705" s="523"/>
      <c r="O705" s="524"/>
      <c r="P705" s="524"/>
      <c r="Q705" s="524"/>
      <c r="R705" s="524"/>
      <c r="S705" s="524"/>
      <c r="T705" s="524"/>
      <c r="U705" s="524"/>
      <c r="V705" s="524"/>
      <c r="W705" s="529"/>
      <c r="X705" s="529"/>
      <c r="Y705" s="530"/>
      <c r="Z705" s="529"/>
      <c r="AA705" s="530"/>
      <c r="AB705" s="292"/>
      <c r="AC705" s="114"/>
      <c r="AD705" s="114"/>
      <c r="AE705" s="118"/>
      <c r="AF705" s="114"/>
      <c r="AG705" s="118"/>
      <c r="AH705" s="119"/>
    </row>
    <row r="706" spans="1:34" s="120" customFormat="1" ht="26.25" customHeight="1">
      <c r="A706" s="319">
        <v>220</v>
      </c>
      <c r="B706" s="516" t="s">
        <v>469</v>
      </c>
      <c r="C706" s="310" t="s">
        <v>2</v>
      </c>
      <c r="D706" s="310">
        <v>1000</v>
      </c>
      <c r="E706" s="167" t="s">
        <v>944</v>
      </c>
      <c r="F706" s="204">
        <v>0.15</v>
      </c>
      <c r="G706" s="208">
        <f>ROUNDUP(AVERAGE(F706:F708),2)</f>
        <v>0.15</v>
      </c>
      <c r="H706" s="116">
        <f t="shared" si="51"/>
        <v>0</v>
      </c>
      <c r="I706" s="136">
        <f t="shared" si="49"/>
        <v>0</v>
      </c>
      <c r="J706" s="136">
        <f>SMALL(I706:I708,1)</f>
        <v>0</v>
      </c>
      <c r="K706" s="206">
        <f>IF(J706=I706,F706,IF(J706=I707,F707,IF(J706=I708,F708)))</f>
        <v>0.15</v>
      </c>
      <c r="L706" s="206">
        <f t="shared" si="48"/>
        <v>0.15</v>
      </c>
      <c r="M706" s="206">
        <f t="shared" si="50"/>
        <v>0.15</v>
      </c>
      <c r="N706" s="312">
        <f>COUNTIF(L706:L708,"FORA")</f>
        <v>0</v>
      </c>
      <c r="O706" s="293">
        <f>IF(N706=0,AVERAGE(K706:K708),"")</f>
        <v>0.15</v>
      </c>
      <c r="P706" s="293" t="str">
        <f>IF(N706=1,AVERAGE(M706:M707),"")</f>
        <v/>
      </c>
      <c r="Q706" s="293" t="str">
        <f>IF(N706=2,(SUM(M706,K707))/2,"")</f>
        <v/>
      </c>
      <c r="R706" s="293" t="str">
        <f>IF(N706=3,AVERAGE(K706:K707),"")</f>
        <v/>
      </c>
      <c r="S706" s="293">
        <f>IF(N706=0,MEDIAN(M706:M708),"")</f>
        <v>0.15</v>
      </c>
      <c r="T706" s="293" t="str">
        <f>IF(N706=1,MEDIAN(M706:M707),"")</f>
        <v/>
      </c>
      <c r="U706" s="293" t="str">
        <f>IF(N706=2,MEDIAN((SUM(M706,K707))/2),"")</f>
        <v/>
      </c>
      <c r="V706" s="293" t="str">
        <f>IF(N706=3,MEDIAN(K706:K707),"")</f>
        <v/>
      </c>
      <c r="W706" s="295">
        <f>SUM(O706:R708)</f>
        <v>0.15</v>
      </c>
      <c r="X706" s="295">
        <f>SUM(S706:V708)</f>
        <v>0.15</v>
      </c>
      <c r="Y706" s="303">
        <f>STDEV(F706:F708)</f>
        <v>0</v>
      </c>
      <c r="Z706" s="295">
        <f>Y706/W706</f>
        <v>0</v>
      </c>
      <c r="AA706" s="303"/>
      <c r="AB706" s="291"/>
      <c r="AC706" s="114"/>
      <c r="AD706" s="114"/>
      <c r="AE706" s="118"/>
      <c r="AF706" s="114"/>
      <c r="AG706" s="118"/>
      <c r="AH706" s="119"/>
    </row>
    <row r="707" spans="1:34" s="120" customFormat="1" ht="25.5" customHeight="1">
      <c r="A707" s="319"/>
      <c r="B707" s="517"/>
      <c r="C707" s="310"/>
      <c r="D707" s="310"/>
      <c r="E707" s="167" t="s">
        <v>944</v>
      </c>
      <c r="F707" s="204">
        <v>0.15</v>
      </c>
      <c r="G707" s="204">
        <f>ROUNDUP(AVERAGE(F706:F708),2)</f>
        <v>0.15</v>
      </c>
      <c r="H707" s="116">
        <f t="shared" si="51"/>
        <v>0</v>
      </c>
      <c r="I707" s="136">
        <f t="shared" si="49"/>
        <v>0</v>
      </c>
      <c r="J707" s="136">
        <f>SMALL(I706:I708,2)</f>
        <v>0</v>
      </c>
      <c r="K707" s="206">
        <f>IF(J707=I706,F706,IF(J707=I707,F707,IF(J707=I708,F708)))</f>
        <v>0.15</v>
      </c>
      <c r="L707" s="206">
        <f t="shared" si="48"/>
        <v>0.15</v>
      </c>
      <c r="M707" s="206">
        <f t="shared" si="50"/>
        <v>0.15</v>
      </c>
      <c r="N707" s="312"/>
      <c r="O707" s="293"/>
      <c r="P707" s="293"/>
      <c r="Q707" s="293"/>
      <c r="R707" s="293"/>
      <c r="S707" s="293"/>
      <c r="T707" s="293"/>
      <c r="U707" s="293"/>
      <c r="V707" s="293"/>
      <c r="W707" s="296"/>
      <c r="X707" s="296"/>
      <c r="Y707" s="303"/>
      <c r="Z707" s="296"/>
      <c r="AA707" s="303"/>
      <c r="AB707" s="292"/>
      <c r="AC707" s="114"/>
      <c r="AD707" s="114"/>
      <c r="AE707" s="118"/>
      <c r="AF707" s="114"/>
      <c r="AG707" s="118"/>
      <c r="AH707" s="119"/>
    </row>
    <row r="708" spans="1:34" s="120" customFormat="1" ht="25.5" customHeight="1" thickBot="1">
      <c r="A708" s="319"/>
      <c r="B708" s="526"/>
      <c r="C708" s="527"/>
      <c r="D708" s="527"/>
      <c r="E708" s="167" t="s">
        <v>944</v>
      </c>
      <c r="F708" s="204">
        <v>0.15</v>
      </c>
      <c r="G708" s="205">
        <f>ROUNDUP(AVERAGE(F706:F708),2)</f>
        <v>0.15</v>
      </c>
      <c r="H708" s="128">
        <f t="shared" si="51"/>
        <v>0</v>
      </c>
      <c r="I708" s="143">
        <f t="shared" si="49"/>
        <v>0</v>
      </c>
      <c r="J708" s="143">
        <f>SMALL(I706:I708,3)</f>
        <v>0</v>
      </c>
      <c r="K708" s="207">
        <f>IF(J708=I706,F706,IF(J708=I707,F707,IF(J708=I708,F708)))</f>
        <v>0.15</v>
      </c>
      <c r="L708" s="207">
        <f t="shared" si="48"/>
        <v>0.15</v>
      </c>
      <c r="M708" s="207">
        <f t="shared" si="50"/>
        <v>0.15</v>
      </c>
      <c r="N708" s="528"/>
      <c r="O708" s="525"/>
      <c r="P708" s="525"/>
      <c r="Q708" s="525"/>
      <c r="R708" s="525"/>
      <c r="S708" s="525"/>
      <c r="T708" s="525"/>
      <c r="U708" s="525"/>
      <c r="V708" s="525"/>
      <c r="W708" s="519"/>
      <c r="X708" s="519"/>
      <c r="Y708" s="518"/>
      <c r="Z708" s="519"/>
      <c r="AA708" s="518"/>
      <c r="AB708" s="292"/>
      <c r="AC708" s="114"/>
      <c r="AD708" s="114"/>
      <c r="AE708" s="118"/>
      <c r="AF708" s="114"/>
      <c r="AG708" s="118"/>
      <c r="AH708" s="119"/>
    </row>
    <row r="709" spans="1:34" s="120" customFormat="1" ht="25.5" customHeight="1">
      <c r="A709" s="314">
        <v>221</v>
      </c>
      <c r="B709" s="498" t="s">
        <v>470</v>
      </c>
      <c r="C709" s="317" t="s">
        <v>2</v>
      </c>
      <c r="D709" s="317">
        <v>1000</v>
      </c>
      <c r="E709" s="168" t="s">
        <v>945</v>
      </c>
      <c r="F709" s="199">
        <v>0.03</v>
      </c>
      <c r="G709" s="203">
        <f>ROUNDUP(AVERAGE(F709:F711),2)</f>
        <v>0.03</v>
      </c>
      <c r="H709" s="134">
        <f t="shared" si="51"/>
        <v>0</v>
      </c>
      <c r="I709" s="135">
        <f t="shared" si="49"/>
        <v>0</v>
      </c>
      <c r="J709" s="135">
        <f>SMALL(I709:I711,1)</f>
        <v>0</v>
      </c>
      <c r="K709" s="201">
        <f>IF(J709=I709,F709,IF(J709=I710,F710,IF(J709=I711,F711)))</f>
        <v>0.03</v>
      </c>
      <c r="L709" s="201">
        <f t="shared" si="48"/>
        <v>0.03</v>
      </c>
      <c r="M709" s="201">
        <f t="shared" si="50"/>
        <v>0.03</v>
      </c>
      <c r="N709" s="318">
        <f>COUNTIF(L709:L711,"FORA")</f>
        <v>0</v>
      </c>
      <c r="O709" s="298">
        <f>IF(N709=0,AVERAGE(K709:K711),"")</f>
        <v>0.03</v>
      </c>
      <c r="P709" s="298" t="str">
        <f>IF(N709=1,AVERAGE(M709:M710),"")</f>
        <v/>
      </c>
      <c r="Q709" s="298" t="str">
        <f>IF(N709=2,(SUM(M709,K710))/2,"")</f>
        <v/>
      </c>
      <c r="R709" s="298" t="str">
        <f>IF(N709=3,AVERAGE(K709:K710),"")</f>
        <v/>
      </c>
      <c r="S709" s="298">
        <f>IF(N709=0,MEDIAN(M709:M711),"")</f>
        <v>0.03</v>
      </c>
      <c r="T709" s="298" t="str">
        <f>IF(N709=1,MEDIAN(M709:M710),"")</f>
        <v/>
      </c>
      <c r="U709" s="298" t="str">
        <f>IF(N709=2,MEDIAN((SUM(M709,K710))/2),"")</f>
        <v/>
      </c>
      <c r="V709" s="298" t="str">
        <f>IF(N709=3,MEDIAN(K709:K710),"")</f>
        <v/>
      </c>
      <c r="W709" s="299">
        <f>SUM(O709:R711)</f>
        <v>0.03</v>
      </c>
      <c r="X709" s="299">
        <f>SUM(S709:V711)</f>
        <v>0.03</v>
      </c>
      <c r="Y709" s="301">
        <f>STDEV(F709:F711)</f>
        <v>0</v>
      </c>
      <c r="Z709" s="299">
        <f>Y709/W709</f>
        <v>0</v>
      </c>
      <c r="AA709" s="301"/>
      <c r="AB709" s="291"/>
      <c r="AC709" s="114"/>
      <c r="AD709" s="114"/>
      <c r="AE709" s="118"/>
      <c r="AF709" s="114"/>
      <c r="AG709" s="118"/>
      <c r="AH709" s="119"/>
    </row>
    <row r="710" spans="1:34" s="120" customFormat="1" ht="25.5" customHeight="1">
      <c r="A710" s="314"/>
      <c r="B710" s="520"/>
      <c r="C710" s="317"/>
      <c r="D710" s="317"/>
      <c r="E710" s="168" t="s">
        <v>945</v>
      </c>
      <c r="F710" s="199">
        <v>0.03</v>
      </c>
      <c r="G710" s="199">
        <f>ROUNDUP(AVERAGE(F709:F711),2)</f>
        <v>0.03</v>
      </c>
      <c r="H710" s="134">
        <f t="shared" si="51"/>
        <v>0</v>
      </c>
      <c r="I710" s="135">
        <f t="shared" si="49"/>
        <v>0</v>
      </c>
      <c r="J710" s="135">
        <f>SMALL(I709:I711,2)</f>
        <v>0</v>
      </c>
      <c r="K710" s="201">
        <f>IF(J710=I709,F709,IF(J710=I710,F710,IF(J710=I711,F711)))</f>
        <v>0.03</v>
      </c>
      <c r="L710" s="201">
        <f t="shared" si="48"/>
        <v>0.03</v>
      </c>
      <c r="M710" s="201">
        <f t="shared" si="50"/>
        <v>0.03</v>
      </c>
      <c r="N710" s="318"/>
      <c r="O710" s="298"/>
      <c r="P710" s="298"/>
      <c r="Q710" s="298"/>
      <c r="R710" s="298"/>
      <c r="S710" s="298"/>
      <c r="T710" s="298"/>
      <c r="U710" s="298"/>
      <c r="V710" s="298"/>
      <c r="W710" s="300"/>
      <c r="X710" s="300"/>
      <c r="Y710" s="301"/>
      <c r="Z710" s="300"/>
      <c r="AA710" s="301"/>
      <c r="AB710" s="292"/>
      <c r="AC710" s="114"/>
      <c r="AD710" s="114"/>
      <c r="AE710" s="118"/>
      <c r="AF710" s="114"/>
      <c r="AG710" s="118"/>
      <c r="AH710" s="119"/>
    </row>
    <row r="711" spans="1:34" s="120" customFormat="1" ht="25.5" customHeight="1" thickBot="1">
      <c r="A711" s="314"/>
      <c r="B711" s="521"/>
      <c r="C711" s="522"/>
      <c r="D711" s="522"/>
      <c r="E711" s="168" t="s">
        <v>945</v>
      </c>
      <c r="F711" s="199">
        <v>0.03</v>
      </c>
      <c r="G711" s="200">
        <f>ROUNDUP(AVERAGE(F709:F711),2)</f>
        <v>0.03</v>
      </c>
      <c r="H711" s="163">
        <f>F711/G711-1</f>
        <v>0</v>
      </c>
      <c r="I711" s="164">
        <f>ABS(H711)</f>
        <v>0</v>
      </c>
      <c r="J711" s="164">
        <f>SMALL(I709:I711,3)</f>
        <v>0</v>
      </c>
      <c r="K711" s="202">
        <f>IF(J711=I709,F709,IF(J711=I710,F710,IF(J711=I711,F711)))</f>
        <v>0.03</v>
      </c>
      <c r="L711" s="202">
        <f>IF(J711&gt;0.3,"FORA",K711)</f>
        <v>0.03</v>
      </c>
      <c r="M711" s="202">
        <f>IF(L711="FORA","",L711)</f>
        <v>0.03</v>
      </c>
      <c r="N711" s="523"/>
      <c r="O711" s="524"/>
      <c r="P711" s="524"/>
      <c r="Q711" s="524"/>
      <c r="R711" s="524"/>
      <c r="S711" s="524"/>
      <c r="T711" s="524"/>
      <c r="U711" s="524"/>
      <c r="V711" s="524"/>
      <c r="W711" s="529"/>
      <c r="X711" s="529"/>
      <c r="Y711" s="530"/>
      <c r="Z711" s="529"/>
      <c r="AA711" s="530"/>
      <c r="AB711" s="292"/>
      <c r="AC711" s="114"/>
      <c r="AD711" s="114"/>
      <c r="AE711" s="118"/>
      <c r="AF711" s="114"/>
      <c r="AG711" s="118"/>
      <c r="AH711" s="119"/>
    </row>
    <row r="712" spans="1:34" ht="30.75" customHeight="1">
      <c r="A712" s="384" t="s">
        <v>957</v>
      </c>
      <c r="B712" s="385"/>
      <c r="C712" s="385"/>
      <c r="D712" s="385"/>
      <c r="E712" s="385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385"/>
      <c r="R712" s="385"/>
      <c r="S712" s="385"/>
      <c r="T712" s="385"/>
      <c r="U712" s="385"/>
      <c r="V712" s="385"/>
      <c r="W712" s="385"/>
      <c r="X712" s="385"/>
      <c r="Y712" s="385"/>
      <c r="Z712" s="385"/>
      <c r="AA712" s="385"/>
      <c r="AB712" s="216">
        <f>SUM(AB49:AB711)</f>
        <v>0</v>
      </c>
    </row>
    <row r="713" spans="1:34" ht="30.75" customHeight="1">
      <c r="A713" s="384" t="s">
        <v>956</v>
      </c>
      <c r="B713" s="385"/>
      <c r="C713" s="385"/>
      <c r="D713" s="385"/>
      <c r="E713" s="385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385"/>
      <c r="R713" s="385"/>
      <c r="S713" s="385"/>
      <c r="T713" s="385"/>
      <c r="U713" s="385"/>
      <c r="V713" s="385"/>
      <c r="W713" s="385"/>
      <c r="X713" s="385"/>
      <c r="Y713" s="385"/>
      <c r="Z713" s="385"/>
      <c r="AA713" s="385"/>
      <c r="AB713" s="216">
        <f>SUM(AB50:AB712)</f>
        <v>0</v>
      </c>
    </row>
    <row r="714" spans="1:34" ht="28.5" customHeight="1">
      <c r="AB714" s="107"/>
    </row>
    <row r="715" spans="1:34" ht="28.5" customHeight="1">
      <c r="AB715" s="107"/>
    </row>
    <row r="716" spans="1:34" ht="28.5" customHeight="1">
      <c r="AB716" s="107"/>
    </row>
  </sheetData>
  <mergeCells count="4430">
    <mergeCell ref="A713:AA713"/>
    <mergeCell ref="A41:A43"/>
    <mergeCell ref="B41:B43"/>
    <mergeCell ref="C41:C43"/>
    <mergeCell ref="D41:D43"/>
    <mergeCell ref="N41:N43"/>
    <mergeCell ref="O41:O43"/>
    <mergeCell ref="P41:P43"/>
    <mergeCell ref="Q41:Q43"/>
    <mergeCell ref="R41:R43"/>
    <mergeCell ref="Y41:Y43"/>
    <mergeCell ref="Z41:Z43"/>
    <mergeCell ref="AA41:AA43"/>
    <mergeCell ref="AB41:AB43"/>
    <mergeCell ref="S41:S43"/>
    <mergeCell ref="T41:T43"/>
    <mergeCell ref="U41:U43"/>
    <mergeCell ref="V41:V43"/>
    <mergeCell ref="W41:W43"/>
    <mergeCell ref="X41:X43"/>
    <mergeCell ref="A46:A48"/>
    <mergeCell ref="B46:B48"/>
    <mergeCell ref="C46:C48"/>
    <mergeCell ref="D46:D48"/>
    <mergeCell ref="AA46:AA48"/>
    <mergeCell ref="AB46:AB48"/>
    <mergeCell ref="A712:AA712"/>
    <mergeCell ref="AB706:AB708"/>
    <mergeCell ref="A709:A711"/>
    <mergeCell ref="B709:B711"/>
    <mergeCell ref="C709:C711"/>
    <mergeCell ref="D709:D711"/>
    <mergeCell ref="AB38:AB40"/>
    <mergeCell ref="V38:V40"/>
    <mergeCell ref="W38:W40"/>
    <mergeCell ref="X38:X40"/>
    <mergeCell ref="Y38:Y40"/>
    <mergeCell ref="Z38:Z40"/>
    <mergeCell ref="AA38:AA40"/>
    <mergeCell ref="A44:AA44"/>
    <mergeCell ref="P38:P40"/>
    <mergeCell ref="Q38:Q40"/>
    <mergeCell ref="R38:R40"/>
    <mergeCell ref="S38:S40"/>
    <mergeCell ref="T38:T40"/>
    <mergeCell ref="U38:U40"/>
    <mergeCell ref="A38:A40"/>
    <mergeCell ref="B38:B40"/>
    <mergeCell ref="C38:C40"/>
    <mergeCell ref="D38:D40"/>
    <mergeCell ref="N38:N40"/>
    <mergeCell ref="O38:O40"/>
    <mergeCell ref="AB8:AB10"/>
    <mergeCell ref="Y35:Y37"/>
    <mergeCell ref="Z35:Z37"/>
    <mergeCell ref="AA35:AA37"/>
    <mergeCell ref="AB35:AB37"/>
    <mergeCell ref="A45:AB45"/>
    <mergeCell ref="A8:A10"/>
    <mergeCell ref="B8:B10"/>
    <mergeCell ref="C8:C10"/>
    <mergeCell ref="D8:D10"/>
    <mergeCell ref="AA8:AA10"/>
    <mergeCell ref="S35:S37"/>
    <mergeCell ref="T35:T37"/>
    <mergeCell ref="U35:U37"/>
    <mergeCell ref="V35:V37"/>
    <mergeCell ref="W35:W37"/>
    <mergeCell ref="X35:X37"/>
    <mergeCell ref="AB32:AB34"/>
    <mergeCell ref="A35:A37"/>
    <mergeCell ref="B35:B37"/>
    <mergeCell ref="C35:C37"/>
    <mergeCell ref="D35:D37"/>
    <mergeCell ref="N35:N37"/>
    <mergeCell ref="O35:O37"/>
    <mergeCell ref="P35:P37"/>
    <mergeCell ref="Q35:Q37"/>
    <mergeCell ref="R35:R37"/>
    <mergeCell ref="V32:V34"/>
    <mergeCell ref="W32:W34"/>
    <mergeCell ref="X32:X34"/>
    <mergeCell ref="Y32:Y34"/>
    <mergeCell ref="Z32:Z34"/>
    <mergeCell ref="P32:P34"/>
    <mergeCell ref="Q32:Q34"/>
    <mergeCell ref="R32:R34"/>
    <mergeCell ref="S32:S34"/>
    <mergeCell ref="T32:T34"/>
    <mergeCell ref="U32:U34"/>
    <mergeCell ref="Y29:Y31"/>
    <mergeCell ref="Z29:Z31"/>
    <mergeCell ref="AA29:AA31"/>
    <mergeCell ref="AB29:AB31"/>
    <mergeCell ref="A32:A34"/>
    <mergeCell ref="B32:B34"/>
    <mergeCell ref="C32:C34"/>
    <mergeCell ref="D32:D34"/>
    <mergeCell ref="N32:N34"/>
    <mergeCell ref="O32:O34"/>
    <mergeCell ref="S29:S31"/>
    <mergeCell ref="T29:T31"/>
    <mergeCell ref="U29:U31"/>
    <mergeCell ref="V29:V31"/>
    <mergeCell ref="W29:W31"/>
    <mergeCell ref="X29:X31"/>
    <mergeCell ref="D23:D25"/>
    <mergeCell ref="N23:N25"/>
    <mergeCell ref="O23:O25"/>
    <mergeCell ref="P23:P25"/>
    <mergeCell ref="Q23:Q25"/>
    <mergeCell ref="R23:R25"/>
    <mergeCell ref="V20:V22"/>
    <mergeCell ref="W20:W22"/>
    <mergeCell ref="X20:X22"/>
    <mergeCell ref="Y20:Y22"/>
    <mergeCell ref="Z20:Z22"/>
    <mergeCell ref="AA20:AA22"/>
    <mergeCell ref="AB26:AB28"/>
    <mergeCell ref="A29:A31"/>
    <mergeCell ref="B29:B31"/>
    <mergeCell ref="C29:C31"/>
    <mergeCell ref="D29:D31"/>
    <mergeCell ref="N29:N31"/>
    <mergeCell ref="O29:O31"/>
    <mergeCell ref="P29:P31"/>
    <mergeCell ref="Q29:Q31"/>
    <mergeCell ref="R29:R31"/>
    <mergeCell ref="V26:V28"/>
    <mergeCell ref="W26:W28"/>
    <mergeCell ref="X26:X28"/>
    <mergeCell ref="Y26:Y28"/>
    <mergeCell ref="Z26:Z28"/>
    <mergeCell ref="AA26:AA28"/>
    <mergeCell ref="P26:P28"/>
    <mergeCell ref="Q26:Q28"/>
    <mergeCell ref="R26:R28"/>
    <mergeCell ref="S26:S28"/>
    <mergeCell ref="A20:A22"/>
    <mergeCell ref="B20:B22"/>
    <mergeCell ref="C20:C22"/>
    <mergeCell ref="D20:D22"/>
    <mergeCell ref="N20:N22"/>
    <mergeCell ref="O20:O22"/>
    <mergeCell ref="S17:S19"/>
    <mergeCell ref="T17:T19"/>
    <mergeCell ref="U17:U19"/>
    <mergeCell ref="V17:V19"/>
    <mergeCell ref="W17:W19"/>
    <mergeCell ref="X17:X19"/>
    <mergeCell ref="Y23:Y25"/>
    <mergeCell ref="Z23:Z25"/>
    <mergeCell ref="AA23:AA25"/>
    <mergeCell ref="AB23:AB25"/>
    <mergeCell ref="A26:A28"/>
    <mergeCell ref="B26:B28"/>
    <mergeCell ref="C26:C28"/>
    <mergeCell ref="D26:D28"/>
    <mergeCell ref="N26:N28"/>
    <mergeCell ref="O26:O28"/>
    <mergeCell ref="S23:S25"/>
    <mergeCell ref="T23:T25"/>
    <mergeCell ref="U23:U25"/>
    <mergeCell ref="V23:V25"/>
    <mergeCell ref="W23:W25"/>
    <mergeCell ref="X23:X25"/>
    <mergeCell ref="AB20:AB22"/>
    <mergeCell ref="A23:A25"/>
    <mergeCell ref="B23:B25"/>
    <mergeCell ref="C23:C25"/>
    <mergeCell ref="A17:A19"/>
    <mergeCell ref="B17:B19"/>
    <mergeCell ref="C17:C19"/>
    <mergeCell ref="D17:D19"/>
    <mergeCell ref="N17:N19"/>
    <mergeCell ref="O17:O19"/>
    <mergeCell ref="P17:P19"/>
    <mergeCell ref="Q17:Q19"/>
    <mergeCell ref="R17:R19"/>
    <mergeCell ref="V14:V16"/>
    <mergeCell ref="W14:W16"/>
    <mergeCell ref="X14:X16"/>
    <mergeCell ref="Y14:Y16"/>
    <mergeCell ref="Z14:Z16"/>
    <mergeCell ref="AA14:AA16"/>
    <mergeCell ref="P14:P16"/>
    <mergeCell ref="Q14:Q16"/>
    <mergeCell ref="R14:R16"/>
    <mergeCell ref="S14:S16"/>
    <mergeCell ref="T14:T16"/>
    <mergeCell ref="U14:U16"/>
    <mergeCell ref="A14:A16"/>
    <mergeCell ref="B14:B16"/>
    <mergeCell ref="C14:C16"/>
    <mergeCell ref="D14:D16"/>
    <mergeCell ref="N14:N16"/>
    <mergeCell ref="O14:O16"/>
    <mergeCell ref="Y17:Y19"/>
    <mergeCell ref="Z17:Z19"/>
    <mergeCell ref="AA17:AA19"/>
    <mergeCell ref="V11:V13"/>
    <mergeCell ref="W11:W13"/>
    <mergeCell ref="X11:X13"/>
    <mergeCell ref="Y11:Y13"/>
    <mergeCell ref="Z11:Z13"/>
    <mergeCell ref="AB709:AB711"/>
    <mergeCell ref="V709:V711"/>
    <mergeCell ref="W709:W711"/>
    <mergeCell ref="X709:X711"/>
    <mergeCell ref="Y709:Y711"/>
    <mergeCell ref="Z709:Z711"/>
    <mergeCell ref="AA709:AA711"/>
    <mergeCell ref="P709:P711"/>
    <mergeCell ref="Q709:Q711"/>
    <mergeCell ref="R709:R711"/>
    <mergeCell ref="S709:S711"/>
    <mergeCell ref="T709:T711"/>
    <mergeCell ref="U709:U711"/>
    <mergeCell ref="Y706:Y708"/>
    <mergeCell ref="Z706:Z708"/>
    <mergeCell ref="AA706:AA708"/>
    <mergeCell ref="AB14:AB16"/>
    <mergeCell ref="P20:P22"/>
    <mergeCell ref="Q20:Q22"/>
    <mergeCell ref="R20:R22"/>
    <mergeCell ref="S20:S22"/>
    <mergeCell ref="T20:T22"/>
    <mergeCell ref="U20:U22"/>
    <mergeCell ref="AB17:AB19"/>
    <mergeCell ref="T26:T28"/>
    <mergeCell ref="U26:U28"/>
    <mergeCell ref="AA32:AA34"/>
    <mergeCell ref="N709:N711"/>
    <mergeCell ref="O709:O711"/>
    <mergeCell ref="S706:S708"/>
    <mergeCell ref="T706:T708"/>
    <mergeCell ref="U706:U708"/>
    <mergeCell ref="V706:V708"/>
    <mergeCell ref="W706:W708"/>
    <mergeCell ref="X706:X708"/>
    <mergeCell ref="AB703:AB705"/>
    <mergeCell ref="A706:A708"/>
    <mergeCell ref="B706:B708"/>
    <mergeCell ref="C706:C708"/>
    <mergeCell ref="D706:D708"/>
    <mergeCell ref="N706:N708"/>
    <mergeCell ref="O706:O708"/>
    <mergeCell ref="P706:P708"/>
    <mergeCell ref="Q706:Q708"/>
    <mergeCell ref="R706:R708"/>
    <mergeCell ref="V703:V705"/>
    <mergeCell ref="W703:W705"/>
    <mergeCell ref="X703:X705"/>
    <mergeCell ref="Y703:Y705"/>
    <mergeCell ref="Z703:Z705"/>
    <mergeCell ref="AA703:AA705"/>
    <mergeCell ref="P703:P705"/>
    <mergeCell ref="Q703:Q705"/>
    <mergeCell ref="R703:R705"/>
    <mergeCell ref="S703:S705"/>
    <mergeCell ref="T703:T705"/>
    <mergeCell ref="U703:U705"/>
    <mergeCell ref="Y700:Y702"/>
    <mergeCell ref="Z700:Z702"/>
    <mergeCell ref="AA700:AA702"/>
    <mergeCell ref="AB700:AB702"/>
    <mergeCell ref="A703:A705"/>
    <mergeCell ref="B703:B705"/>
    <mergeCell ref="C703:C705"/>
    <mergeCell ref="D703:D705"/>
    <mergeCell ref="N703:N705"/>
    <mergeCell ref="O703:O705"/>
    <mergeCell ref="S700:S702"/>
    <mergeCell ref="T700:T702"/>
    <mergeCell ref="U700:U702"/>
    <mergeCell ref="V700:V702"/>
    <mergeCell ref="W700:W702"/>
    <mergeCell ref="X700:X702"/>
    <mergeCell ref="AB697:AB699"/>
    <mergeCell ref="A700:A702"/>
    <mergeCell ref="B700:B702"/>
    <mergeCell ref="C700:C702"/>
    <mergeCell ref="D700:D702"/>
    <mergeCell ref="N700:N702"/>
    <mergeCell ref="O700:O702"/>
    <mergeCell ref="P700:P702"/>
    <mergeCell ref="Q700:Q702"/>
    <mergeCell ref="R700:R702"/>
    <mergeCell ref="V697:V699"/>
    <mergeCell ref="W697:W699"/>
    <mergeCell ref="X697:X699"/>
    <mergeCell ref="Y697:Y699"/>
    <mergeCell ref="Z697:Z699"/>
    <mergeCell ref="AA697:AA699"/>
    <mergeCell ref="P697:P699"/>
    <mergeCell ref="Q697:Q699"/>
    <mergeCell ref="R697:R699"/>
    <mergeCell ref="S697:S699"/>
    <mergeCell ref="T697:T699"/>
    <mergeCell ref="U697:U699"/>
    <mergeCell ref="Y694:Y696"/>
    <mergeCell ref="Z694:Z696"/>
    <mergeCell ref="AA694:AA696"/>
    <mergeCell ref="AB694:AB696"/>
    <mergeCell ref="A697:A699"/>
    <mergeCell ref="B697:B699"/>
    <mergeCell ref="C697:C699"/>
    <mergeCell ref="D697:D699"/>
    <mergeCell ref="N697:N699"/>
    <mergeCell ref="O697:O699"/>
    <mergeCell ref="S694:S696"/>
    <mergeCell ref="T694:T696"/>
    <mergeCell ref="U694:U696"/>
    <mergeCell ref="V694:V696"/>
    <mergeCell ref="W694:W696"/>
    <mergeCell ref="X694:X696"/>
    <mergeCell ref="AB691:AB693"/>
    <mergeCell ref="A694:A696"/>
    <mergeCell ref="B694:B696"/>
    <mergeCell ref="C694:C696"/>
    <mergeCell ref="D694:D696"/>
    <mergeCell ref="N694:N696"/>
    <mergeCell ref="O694:O696"/>
    <mergeCell ref="P694:P696"/>
    <mergeCell ref="Q694:Q696"/>
    <mergeCell ref="R694:R696"/>
    <mergeCell ref="V691:V693"/>
    <mergeCell ref="W691:W693"/>
    <mergeCell ref="X691:X693"/>
    <mergeCell ref="Y691:Y693"/>
    <mergeCell ref="Z691:Z693"/>
    <mergeCell ref="AA691:AA693"/>
    <mergeCell ref="P691:P693"/>
    <mergeCell ref="Q691:Q693"/>
    <mergeCell ref="R691:R693"/>
    <mergeCell ref="S691:S693"/>
    <mergeCell ref="T691:T693"/>
    <mergeCell ref="U691:U693"/>
    <mergeCell ref="Y688:Y690"/>
    <mergeCell ref="Z688:Z690"/>
    <mergeCell ref="AA688:AA690"/>
    <mergeCell ref="AB688:AB690"/>
    <mergeCell ref="A691:A693"/>
    <mergeCell ref="B691:B693"/>
    <mergeCell ref="C691:C693"/>
    <mergeCell ref="D691:D693"/>
    <mergeCell ref="N691:N693"/>
    <mergeCell ref="O691:O693"/>
    <mergeCell ref="S688:S690"/>
    <mergeCell ref="T688:T690"/>
    <mergeCell ref="U688:U690"/>
    <mergeCell ref="V688:V690"/>
    <mergeCell ref="W688:W690"/>
    <mergeCell ref="X688:X690"/>
    <mergeCell ref="AB685:AB687"/>
    <mergeCell ref="A688:A690"/>
    <mergeCell ref="B688:B690"/>
    <mergeCell ref="C688:C690"/>
    <mergeCell ref="D688:D690"/>
    <mergeCell ref="N688:N690"/>
    <mergeCell ref="O688:O690"/>
    <mergeCell ref="P688:P690"/>
    <mergeCell ref="Q688:Q690"/>
    <mergeCell ref="R688:R690"/>
    <mergeCell ref="V685:V687"/>
    <mergeCell ref="W685:W687"/>
    <mergeCell ref="X685:X687"/>
    <mergeCell ref="Y685:Y687"/>
    <mergeCell ref="Z685:Z687"/>
    <mergeCell ref="AA685:AA687"/>
    <mergeCell ref="P685:P687"/>
    <mergeCell ref="Q685:Q687"/>
    <mergeCell ref="R685:R687"/>
    <mergeCell ref="S685:S687"/>
    <mergeCell ref="T685:T687"/>
    <mergeCell ref="U685:U687"/>
    <mergeCell ref="Y682:Y684"/>
    <mergeCell ref="Z682:Z684"/>
    <mergeCell ref="AA682:AA684"/>
    <mergeCell ref="AB682:AB684"/>
    <mergeCell ref="A685:A687"/>
    <mergeCell ref="B685:B687"/>
    <mergeCell ref="C685:C687"/>
    <mergeCell ref="D685:D687"/>
    <mergeCell ref="N685:N687"/>
    <mergeCell ref="O685:O687"/>
    <mergeCell ref="S682:S684"/>
    <mergeCell ref="T682:T684"/>
    <mergeCell ref="U682:U684"/>
    <mergeCell ref="V682:V684"/>
    <mergeCell ref="W682:W684"/>
    <mergeCell ref="X682:X684"/>
    <mergeCell ref="AB679:AB681"/>
    <mergeCell ref="A682:A684"/>
    <mergeCell ref="B682:B684"/>
    <mergeCell ref="C682:C684"/>
    <mergeCell ref="D682:D684"/>
    <mergeCell ref="N682:N684"/>
    <mergeCell ref="O682:O684"/>
    <mergeCell ref="P682:P684"/>
    <mergeCell ref="Q682:Q684"/>
    <mergeCell ref="R682:R684"/>
    <mergeCell ref="V679:V681"/>
    <mergeCell ref="W679:W681"/>
    <mergeCell ref="X679:X681"/>
    <mergeCell ref="Y679:Y681"/>
    <mergeCell ref="Z679:Z681"/>
    <mergeCell ref="AA679:AA681"/>
    <mergeCell ref="P679:P681"/>
    <mergeCell ref="Q679:Q681"/>
    <mergeCell ref="R679:R681"/>
    <mergeCell ref="S679:S681"/>
    <mergeCell ref="T679:T681"/>
    <mergeCell ref="U679:U681"/>
    <mergeCell ref="Y676:Y678"/>
    <mergeCell ref="Z676:Z678"/>
    <mergeCell ref="AA676:AA678"/>
    <mergeCell ref="AB676:AB678"/>
    <mergeCell ref="A679:A681"/>
    <mergeCell ref="B679:B681"/>
    <mergeCell ref="C679:C681"/>
    <mergeCell ref="D679:D681"/>
    <mergeCell ref="N679:N681"/>
    <mergeCell ref="O679:O681"/>
    <mergeCell ref="S676:S678"/>
    <mergeCell ref="T676:T678"/>
    <mergeCell ref="U676:U678"/>
    <mergeCell ref="V676:V678"/>
    <mergeCell ref="W676:W678"/>
    <mergeCell ref="X676:X678"/>
    <mergeCell ref="AB673:AB675"/>
    <mergeCell ref="A676:A678"/>
    <mergeCell ref="B676:B678"/>
    <mergeCell ref="C676:C678"/>
    <mergeCell ref="D676:D678"/>
    <mergeCell ref="N676:N678"/>
    <mergeCell ref="O676:O678"/>
    <mergeCell ref="P676:P678"/>
    <mergeCell ref="Q676:Q678"/>
    <mergeCell ref="R676:R678"/>
    <mergeCell ref="V673:V675"/>
    <mergeCell ref="W673:W675"/>
    <mergeCell ref="X673:X675"/>
    <mergeCell ref="Y673:Y675"/>
    <mergeCell ref="Z673:Z675"/>
    <mergeCell ref="AA673:AA675"/>
    <mergeCell ref="P673:P675"/>
    <mergeCell ref="Q673:Q675"/>
    <mergeCell ref="R673:R675"/>
    <mergeCell ref="S673:S675"/>
    <mergeCell ref="T673:T675"/>
    <mergeCell ref="U673:U675"/>
    <mergeCell ref="Y670:Y672"/>
    <mergeCell ref="Z670:Z672"/>
    <mergeCell ref="AA670:AA672"/>
    <mergeCell ref="AB670:AB672"/>
    <mergeCell ref="A673:A675"/>
    <mergeCell ref="B673:B675"/>
    <mergeCell ref="C673:C675"/>
    <mergeCell ref="D673:D675"/>
    <mergeCell ref="N673:N675"/>
    <mergeCell ref="O673:O675"/>
    <mergeCell ref="S670:S672"/>
    <mergeCell ref="T670:T672"/>
    <mergeCell ref="U670:U672"/>
    <mergeCell ref="V670:V672"/>
    <mergeCell ref="W670:W672"/>
    <mergeCell ref="X670:X672"/>
    <mergeCell ref="AB667:AB669"/>
    <mergeCell ref="A670:A672"/>
    <mergeCell ref="B670:B672"/>
    <mergeCell ref="C670:C672"/>
    <mergeCell ref="D670:D672"/>
    <mergeCell ref="N670:N672"/>
    <mergeCell ref="O670:O672"/>
    <mergeCell ref="P670:P672"/>
    <mergeCell ref="Q670:Q672"/>
    <mergeCell ref="R670:R672"/>
    <mergeCell ref="V667:V669"/>
    <mergeCell ref="W667:W669"/>
    <mergeCell ref="X667:X669"/>
    <mergeCell ref="Y667:Y669"/>
    <mergeCell ref="Z667:Z669"/>
    <mergeCell ref="AA667:AA669"/>
    <mergeCell ref="P667:P669"/>
    <mergeCell ref="Q667:Q669"/>
    <mergeCell ref="R667:R669"/>
    <mergeCell ref="S667:S669"/>
    <mergeCell ref="T667:T669"/>
    <mergeCell ref="U667:U669"/>
    <mergeCell ref="Y664:Y666"/>
    <mergeCell ref="Z664:Z666"/>
    <mergeCell ref="AA664:AA666"/>
    <mergeCell ref="AB664:AB666"/>
    <mergeCell ref="A667:A669"/>
    <mergeCell ref="B667:B669"/>
    <mergeCell ref="C667:C669"/>
    <mergeCell ref="D667:D669"/>
    <mergeCell ref="N667:N669"/>
    <mergeCell ref="O667:O669"/>
    <mergeCell ref="S664:S666"/>
    <mergeCell ref="T664:T666"/>
    <mergeCell ref="U664:U666"/>
    <mergeCell ref="V664:V666"/>
    <mergeCell ref="W664:W666"/>
    <mergeCell ref="X664:X666"/>
    <mergeCell ref="AB661:AB663"/>
    <mergeCell ref="A664:A666"/>
    <mergeCell ref="B664:B666"/>
    <mergeCell ref="C664:C666"/>
    <mergeCell ref="D664:D666"/>
    <mergeCell ref="N664:N666"/>
    <mergeCell ref="O664:O666"/>
    <mergeCell ref="P664:P666"/>
    <mergeCell ref="Q664:Q666"/>
    <mergeCell ref="R664:R666"/>
    <mergeCell ref="V661:V663"/>
    <mergeCell ref="W661:W663"/>
    <mergeCell ref="X661:X663"/>
    <mergeCell ref="Y661:Y663"/>
    <mergeCell ref="Z661:Z663"/>
    <mergeCell ref="AA661:AA663"/>
    <mergeCell ref="P661:P663"/>
    <mergeCell ref="Q661:Q663"/>
    <mergeCell ref="R661:R663"/>
    <mergeCell ref="S661:S663"/>
    <mergeCell ref="T661:T663"/>
    <mergeCell ref="U661:U663"/>
    <mergeCell ref="Y658:Y660"/>
    <mergeCell ref="Z658:Z660"/>
    <mergeCell ref="AA658:AA660"/>
    <mergeCell ref="AB658:AB660"/>
    <mergeCell ref="A661:A663"/>
    <mergeCell ref="B661:B663"/>
    <mergeCell ref="C661:C663"/>
    <mergeCell ref="D661:D663"/>
    <mergeCell ref="N661:N663"/>
    <mergeCell ref="O661:O663"/>
    <mergeCell ref="S658:S660"/>
    <mergeCell ref="T658:T660"/>
    <mergeCell ref="U658:U660"/>
    <mergeCell ref="V658:V660"/>
    <mergeCell ref="W658:W660"/>
    <mergeCell ref="X658:X660"/>
    <mergeCell ref="AB655:AB657"/>
    <mergeCell ref="A658:A660"/>
    <mergeCell ref="B658:B660"/>
    <mergeCell ref="C658:C660"/>
    <mergeCell ref="D658:D660"/>
    <mergeCell ref="N658:N660"/>
    <mergeCell ref="O658:O660"/>
    <mergeCell ref="P658:P660"/>
    <mergeCell ref="Q658:Q660"/>
    <mergeCell ref="R658:R660"/>
    <mergeCell ref="V655:V657"/>
    <mergeCell ref="W655:W657"/>
    <mergeCell ref="X655:X657"/>
    <mergeCell ref="Y655:Y657"/>
    <mergeCell ref="Z655:Z657"/>
    <mergeCell ref="AA655:AA657"/>
    <mergeCell ref="P655:P657"/>
    <mergeCell ref="Q655:Q657"/>
    <mergeCell ref="R655:R657"/>
    <mergeCell ref="S655:S657"/>
    <mergeCell ref="T655:T657"/>
    <mergeCell ref="U655:U657"/>
    <mergeCell ref="Y652:Y654"/>
    <mergeCell ref="Z652:Z654"/>
    <mergeCell ref="AA652:AA654"/>
    <mergeCell ref="AB652:AB654"/>
    <mergeCell ref="A655:A657"/>
    <mergeCell ref="B655:B657"/>
    <mergeCell ref="C655:C657"/>
    <mergeCell ref="D655:D657"/>
    <mergeCell ref="N655:N657"/>
    <mergeCell ref="O655:O657"/>
    <mergeCell ref="S652:S654"/>
    <mergeCell ref="T652:T654"/>
    <mergeCell ref="U652:U654"/>
    <mergeCell ref="V652:V654"/>
    <mergeCell ref="W652:W654"/>
    <mergeCell ref="X652:X654"/>
    <mergeCell ref="AB649:AB651"/>
    <mergeCell ref="A652:A654"/>
    <mergeCell ref="B652:B654"/>
    <mergeCell ref="C652:C654"/>
    <mergeCell ref="D652:D654"/>
    <mergeCell ref="N652:N654"/>
    <mergeCell ref="O652:O654"/>
    <mergeCell ref="P652:P654"/>
    <mergeCell ref="Q652:Q654"/>
    <mergeCell ref="R652:R654"/>
    <mergeCell ref="V649:V651"/>
    <mergeCell ref="W649:W651"/>
    <mergeCell ref="X649:X651"/>
    <mergeCell ref="Y649:Y651"/>
    <mergeCell ref="Z649:Z651"/>
    <mergeCell ref="AA649:AA651"/>
    <mergeCell ref="P649:P651"/>
    <mergeCell ref="Q649:Q651"/>
    <mergeCell ref="R649:R651"/>
    <mergeCell ref="S649:S651"/>
    <mergeCell ref="T649:T651"/>
    <mergeCell ref="U649:U651"/>
    <mergeCell ref="Y646:Y648"/>
    <mergeCell ref="Z646:Z648"/>
    <mergeCell ref="AA646:AA648"/>
    <mergeCell ref="AB646:AB648"/>
    <mergeCell ref="A649:A651"/>
    <mergeCell ref="B649:B651"/>
    <mergeCell ref="C649:C651"/>
    <mergeCell ref="D649:D651"/>
    <mergeCell ref="N649:N651"/>
    <mergeCell ref="O649:O651"/>
    <mergeCell ref="S646:S648"/>
    <mergeCell ref="T646:T648"/>
    <mergeCell ref="U646:U648"/>
    <mergeCell ref="V646:V648"/>
    <mergeCell ref="W646:W648"/>
    <mergeCell ref="X646:X648"/>
    <mergeCell ref="AB643:AB645"/>
    <mergeCell ref="A646:A648"/>
    <mergeCell ref="B646:B648"/>
    <mergeCell ref="C646:C648"/>
    <mergeCell ref="D646:D648"/>
    <mergeCell ref="N646:N648"/>
    <mergeCell ref="O646:O648"/>
    <mergeCell ref="P646:P648"/>
    <mergeCell ref="Q646:Q648"/>
    <mergeCell ref="R646:R648"/>
    <mergeCell ref="V643:V645"/>
    <mergeCell ref="W643:W645"/>
    <mergeCell ref="X643:X645"/>
    <mergeCell ref="Y643:Y645"/>
    <mergeCell ref="Z643:Z645"/>
    <mergeCell ref="AA643:AA645"/>
    <mergeCell ref="P643:P645"/>
    <mergeCell ref="Q643:Q645"/>
    <mergeCell ref="R643:R645"/>
    <mergeCell ref="S643:S645"/>
    <mergeCell ref="T643:T645"/>
    <mergeCell ref="U643:U645"/>
    <mergeCell ref="Y640:Y642"/>
    <mergeCell ref="Z640:Z642"/>
    <mergeCell ref="AA640:AA642"/>
    <mergeCell ref="AB640:AB642"/>
    <mergeCell ref="A643:A645"/>
    <mergeCell ref="B643:B645"/>
    <mergeCell ref="C643:C645"/>
    <mergeCell ref="D643:D645"/>
    <mergeCell ref="N643:N645"/>
    <mergeCell ref="O643:O645"/>
    <mergeCell ref="S640:S642"/>
    <mergeCell ref="T640:T642"/>
    <mergeCell ref="U640:U642"/>
    <mergeCell ref="V640:V642"/>
    <mergeCell ref="W640:W642"/>
    <mergeCell ref="X640:X642"/>
    <mergeCell ref="AB637:AB639"/>
    <mergeCell ref="A640:A642"/>
    <mergeCell ref="B640:B642"/>
    <mergeCell ref="C640:C642"/>
    <mergeCell ref="D640:D642"/>
    <mergeCell ref="N640:N642"/>
    <mergeCell ref="O640:O642"/>
    <mergeCell ref="P640:P642"/>
    <mergeCell ref="Q640:Q642"/>
    <mergeCell ref="R640:R642"/>
    <mergeCell ref="V637:V639"/>
    <mergeCell ref="W637:W639"/>
    <mergeCell ref="X637:X639"/>
    <mergeCell ref="Y637:Y639"/>
    <mergeCell ref="Z637:Z639"/>
    <mergeCell ref="AA637:AA639"/>
    <mergeCell ref="P637:P639"/>
    <mergeCell ref="Q637:Q639"/>
    <mergeCell ref="R637:R639"/>
    <mergeCell ref="S637:S639"/>
    <mergeCell ref="T637:T639"/>
    <mergeCell ref="U637:U639"/>
    <mergeCell ref="Y634:Y636"/>
    <mergeCell ref="Z634:Z636"/>
    <mergeCell ref="AA634:AA636"/>
    <mergeCell ref="AB634:AB636"/>
    <mergeCell ref="A637:A639"/>
    <mergeCell ref="B637:B639"/>
    <mergeCell ref="C637:C639"/>
    <mergeCell ref="D637:D639"/>
    <mergeCell ref="N637:N639"/>
    <mergeCell ref="O637:O639"/>
    <mergeCell ref="S634:S636"/>
    <mergeCell ref="T634:T636"/>
    <mergeCell ref="U634:U636"/>
    <mergeCell ref="V634:V636"/>
    <mergeCell ref="W634:W636"/>
    <mergeCell ref="X634:X636"/>
    <mergeCell ref="AB631:AB633"/>
    <mergeCell ref="A634:A636"/>
    <mergeCell ref="B634:B636"/>
    <mergeCell ref="C634:C636"/>
    <mergeCell ref="D634:D636"/>
    <mergeCell ref="N634:N636"/>
    <mergeCell ref="O634:O636"/>
    <mergeCell ref="P634:P636"/>
    <mergeCell ref="Q634:Q636"/>
    <mergeCell ref="R634:R636"/>
    <mergeCell ref="V631:V633"/>
    <mergeCell ref="W631:W633"/>
    <mergeCell ref="X631:X633"/>
    <mergeCell ref="Y631:Y633"/>
    <mergeCell ref="Z631:Z633"/>
    <mergeCell ref="AA631:AA633"/>
    <mergeCell ref="P631:P633"/>
    <mergeCell ref="Q631:Q633"/>
    <mergeCell ref="R631:R633"/>
    <mergeCell ref="S631:S633"/>
    <mergeCell ref="T631:T633"/>
    <mergeCell ref="U631:U633"/>
    <mergeCell ref="Y628:Y630"/>
    <mergeCell ref="Z628:Z630"/>
    <mergeCell ref="AA628:AA630"/>
    <mergeCell ref="AB628:AB630"/>
    <mergeCell ref="A631:A633"/>
    <mergeCell ref="B631:B633"/>
    <mergeCell ref="C631:C633"/>
    <mergeCell ref="D631:D633"/>
    <mergeCell ref="N631:N633"/>
    <mergeCell ref="O631:O633"/>
    <mergeCell ref="S628:S630"/>
    <mergeCell ref="T628:T630"/>
    <mergeCell ref="U628:U630"/>
    <mergeCell ref="V628:V630"/>
    <mergeCell ref="W628:W630"/>
    <mergeCell ref="X628:X630"/>
    <mergeCell ref="AB625:AB627"/>
    <mergeCell ref="A628:A630"/>
    <mergeCell ref="B628:B630"/>
    <mergeCell ref="C628:C630"/>
    <mergeCell ref="D628:D630"/>
    <mergeCell ref="N628:N630"/>
    <mergeCell ref="O628:O630"/>
    <mergeCell ref="P628:P630"/>
    <mergeCell ref="Q628:Q630"/>
    <mergeCell ref="R628:R630"/>
    <mergeCell ref="V625:V627"/>
    <mergeCell ref="W625:W627"/>
    <mergeCell ref="X625:X627"/>
    <mergeCell ref="Y625:Y627"/>
    <mergeCell ref="Z625:Z627"/>
    <mergeCell ref="AA625:AA627"/>
    <mergeCell ref="P625:P627"/>
    <mergeCell ref="Q625:Q627"/>
    <mergeCell ref="R625:R627"/>
    <mergeCell ref="S625:S627"/>
    <mergeCell ref="T625:T627"/>
    <mergeCell ref="U625:U627"/>
    <mergeCell ref="Y622:Y624"/>
    <mergeCell ref="Z622:Z624"/>
    <mergeCell ref="AA622:AA624"/>
    <mergeCell ref="AB622:AB624"/>
    <mergeCell ref="A625:A627"/>
    <mergeCell ref="B625:B627"/>
    <mergeCell ref="C625:C627"/>
    <mergeCell ref="D625:D627"/>
    <mergeCell ref="N625:N627"/>
    <mergeCell ref="O625:O627"/>
    <mergeCell ref="S622:S624"/>
    <mergeCell ref="T622:T624"/>
    <mergeCell ref="U622:U624"/>
    <mergeCell ref="V622:V624"/>
    <mergeCell ref="W622:W624"/>
    <mergeCell ref="X622:X624"/>
    <mergeCell ref="AB619:AB621"/>
    <mergeCell ref="A622:A624"/>
    <mergeCell ref="B622:B624"/>
    <mergeCell ref="C622:C624"/>
    <mergeCell ref="D622:D624"/>
    <mergeCell ref="N622:N624"/>
    <mergeCell ref="O622:O624"/>
    <mergeCell ref="P622:P624"/>
    <mergeCell ref="Q622:Q624"/>
    <mergeCell ref="R622:R624"/>
    <mergeCell ref="V619:V621"/>
    <mergeCell ref="W619:W621"/>
    <mergeCell ref="X619:X621"/>
    <mergeCell ref="Y619:Y621"/>
    <mergeCell ref="Z619:Z621"/>
    <mergeCell ref="AA619:AA621"/>
    <mergeCell ref="P619:P621"/>
    <mergeCell ref="Q619:Q621"/>
    <mergeCell ref="R619:R621"/>
    <mergeCell ref="S619:S621"/>
    <mergeCell ref="T619:T621"/>
    <mergeCell ref="U619:U621"/>
    <mergeCell ref="Y616:Y618"/>
    <mergeCell ref="Z616:Z618"/>
    <mergeCell ref="AA616:AA618"/>
    <mergeCell ref="AB616:AB618"/>
    <mergeCell ref="A619:A621"/>
    <mergeCell ref="B619:B621"/>
    <mergeCell ref="C619:C621"/>
    <mergeCell ref="D619:D621"/>
    <mergeCell ref="N619:N621"/>
    <mergeCell ref="O619:O621"/>
    <mergeCell ref="S616:S618"/>
    <mergeCell ref="T616:T618"/>
    <mergeCell ref="U616:U618"/>
    <mergeCell ref="V616:V618"/>
    <mergeCell ref="W616:W618"/>
    <mergeCell ref="X616:X618"/>
    <mergeCell ref="AB613:AB615"/>
    <mergeCell ref="A616:A618"/>
    <mergeCell ref="B616:B618"/>
    <mergeCell ref="C616:C618"/>
    <mergeCell ref="D616:D618"/>
    <mergeCell ref="N616:N618"/>
    <mergeCell ref="O616:O618"/>
    <mergeCell ref="P616:P618"/>
    <mergeCell ref="Q616:Q618"/>
    <mergeCell ref="R616:R618"/>
    <mergeCell ref="V613:V615"/>
    <mergeCell ref="W613:W615"/>
    <mergeCell ref="X613:X615"/>
    <mergeCell ref="Y613:Y615"/>
    <mergeCell ref="Z613:Z615"/>
    <mergeCell ref="AA613:AA615"/>
    <mergeCell ref="P613:P615"/>
    <mergeCell ref="Q613:Q615"/>
    <mergeCell ref="R613:R615"/>
    <mergeCell ref="S613:S615"/>
    <mergeCell ref="T613:T615"/>
    <mergeCell ref="U613:U615"/>
    <mergeCell ref="Y610:Y612"/>
    <mergeCell ref="Z610:Z612"/>
    <mergeCell ref="AA610:AA612"/>
    <mergeCell ref="AB610:AB612"/>
    <mergeCell ref="A613:A615"/>
    <mergeCell ref="B613:B615"/>
    <mergeCell ref="C613:C615"/>
    <mergeCell ref="D613:D615"/>
    <mergeCell ref="N613:N615"/>
    <mergeCell ref="O613:O615"/>
    <mergeCell ref="S610:S612"/>
    <mergeCell ref="T610:T612"/>
    <mergeCell ref="U610:U612"/>
    <mergeCell ref="V610:V612"/>
    <mergeCell ref="W610:W612"/>
    <mergeCell ref="X610:X612"/>
    <mergeCell ref="AB607:AB609"/>
    <mergeCell ref="A610:A612"/>
    <mergeCell ref="B610:B612"/>
    <mergeCell ref="C610:C612"/>
    <mergeCell ref="D610:D612"/>
    <mergeCell ref="N610:N612"/>
    <mergeCell ref="O610:O612"/>
    <mergeCell ref="P610:P612"/>
    <mergeCell ref="Q610:Q612"/>
    <mergeCell ref="R610:R612"/>
    <mergeCell ref="V607:V609"/>
    <mergeCell ref="W607:W609"/>
    <mergeCell ref="X607:X609"/>
    <mergeCell ref="Y607:Y609"/>
    <mergeCell ref="Z607:Z609"/>
    <mergeCell ref="AA607:AA609"/>
    <mergeCell ref="P607:P609"/>
    <mergeCell ref="Q607:Q609"/>
    <mergeCell ref="R607:R609"/>
    <mergeCell ref="S607:S609"/>
    <mergeCell ref="T607:T609"/>
    <mergeCell ref="U607:U609"/>
    <mergeCell ref="Y604:Y606"/>
    <mergeCell ref="Z604:Z606"/>
    <mergeCell ref="AA604:AA606"/>
    <mergeCell ref="AB604:AB606"/>
    <mergeCell ref="A607:A609"/>
    <mergeCell ref="B607:B609"/>
    <mergeCell ref="C607:C609"/>
    <mergeCell ref="D607:D609"/>
    <mergeCell ref="N607:N609"/>
    <mergeCell ref="O607:O609"/>
    <mergeCell ref="S604:S606"/>
    <mergeCell ref="T604:T606"/>
    <mergeCell ref="U604:U606"/>
    <mergeCell ref="V604:V606"/>
    <mergeCell ref="W604:W606"/>
    <mergeCell ref="X604:X606"/>
    <mergeCell ref="AB601:AB603"/>
    <mergeCell ref="A604:A606"/>
    <mergeCell ref="B604:B606"/>
    <mergeCell ref="C604:C606"/>
    <mergeCell ref="D604:D606"/>
    <mergeCell ref="N604:N606"/>
    <mergeCell ref="O604:O606"/>
    <mergeCell ref="P604:P606"/>
    <mergeCell ref="Q604:Q606"/>
    <mergeCell ref="R604:R606"/>
    <mergeCell ref="V601:V603"/>
    <mergeCell ref="W601:W603"/>
    <mergeCell ref="X601:X603"/>
    <mergeCell ref="Y601:Y603"/>
    <mergeCell ref="Z601:Z603"/>
    <mergeCell ref="AA601:AA603"/>
    <mergeCell ref="P601:P603"/>
    <mergeCell ref="Q601:Q603"/>
    <mergeCell ref="R601:R603"/>
    <mergeCell ref="S601:S603"/>
    <mergeCell ref="T601:T603"/>
    <mergeCell ref="U601:U603"/>
    <mergeCell ref="Y598:Y600"/>
    <mergeCell ref="Z598:Z600"/>
    <mergeCell ref="AA598:AA600"/>
    <mergeCell ref="AB598:AB600"/>
    <mergeCell ref="A601:A603"/>
    <mergeCell ref="B601:B603"/>
    <mergeCell ref="C601:C603"/>
    <mergeCell ref="D601:D603"/>
    <mergeCell ref="N601:N603"/>
    <mergeCell ref="O601:O603"/>
    <mergeCell ref="S598:S600"/>
    <mergeCell ref="T598:T600"/>
    <mergeCell ref="U598:U600"/>
    <mergeCell ref="V598:V600"/>
    <mergeCell ref="W598:W600"/>
    <mergeCell ref="X598:X600"/>
    <mergeCell ref="AB595:AB597"/>
    <mergeCell ref="A598:A600"/>
    <mergeCell ref="B598:B600"/>
    <mergeCell ref="C598:C600"/>
    <mergeCell ref="D598:D600"/>
    <mergeCell ref="N598:N600"/>
    <mergeCell ref="O598:O600"/>
    <mergeCell ref="P598:P600"/>
    <mergeCell ref="Q598:Q600"/>
    <mergeCell ref="R598:R600"/>
    <mergeCell ref="V595:V597"/>
    <mergeCell ref="W595:W597"/>
    <mergeCell ref="X595:X597"/>
    <mergeCell ref="Y595:Y597"/>
    <mergeCell ref="Z595:Z597"/>
    <mergeCell ref="AA595:AA597"/>
    <mergeCell ref="P595:P597"/>
    <mergeCell ref="Q595:Q597"/>
    <mergeCell ref="R595:R597"/>
    <mergeCell ref="S595:S597"/>
    <mergeCell ref="T595:T597"/>
    <mergeCell ref="U595:U597"/>
    <mergeCell ref="Y592:Y594"/>
    <mergeCell ref="Z592:Z594"/>
    <mergeCell ref="AA592:AA594"/>
    <mergeCell ref="AB592:AB594"/>
    <mergeCell ref="A595:A597"/>
    <mergeCell ref="B595:B597"/>
    <mergeCell ref="C595:C597"/>
    <mergeCell ref="D595:D597"/>
    <mergeCell ref="N595:N597"/>
    <mergeCell ref="O595:O597"/>
    <mergeCell ref="S592:S594"/>
    <mergeCell ref="T592:T594"/>
    <mergeCell ref="U592:U594"/>
    <mergeCell ref="V592:V594"/>
    <mergeCell ref="W592:W594"/>
    <mergeCell ref="X592:X594"/>
    <mergeCell ref="AB589:AB591"/>
    <mergeCell ref="A592:A594"/>
    <mergeCell ref="B592:B594"/>
    <mergeCell ref="C592:C594"/>
    <mergeCell ref="D592:D594"/>
    <mergeCell ref="N592:N594"/>
    <mergeCell ref="O592:O594"/>
    <mergeCell ref="P592:P594"/>
    <mergeCell ref="Q592:Q594"/>
    <mergeCell ref="R592:R594"/>
    <mergeCell ref="V589:V591"/>
    <mergeCell ref="W589:W591"/>
    <mergeCell ref="X589:X591"/>
    <mergeCell ref="Y589:Y591"/>
    <mergeCell ref="Z589:Z591"/>
    <mergeCell ref="AA589:AA591"/>
    <mergeCell ref="P589:P591"/>
    <mergeCell ref="Q589:Q591"/>
    <mergeCell ref="R589:R591"/>
    <mergeCell ref="S589:S591"/>
    <mergeCell ref="T589:T591"/>
    <mergeCell ref="U589:U591"/>
    <mergeCell ref="Y586:Y588"/>
    <mergeCell ref="Z586:Z588"/>
    <mergeCell ref="AA586:AA588"/>
    <mergeCell ref="AB586:AB588"/>
    <mergeCell ref="A589:A591"/>
    <mergeCell ref="B589:B591"/>
    <mergeCell ref="C589:C591"/>
    <mergeCell ref="D589:D591"/>
    <mergeCell ref="N589:N591"/>
    <mergeCell ref="O589:O591"/>
    <mergeCell ref="S586:S588"/>
    <mergeCell ref="T586:T588"/>
    <mergeCell ref="U586:U588"/>
    <mergeCell ref="V586:V588"/>
    <mergeCell ref="W586:W588"/>
    <mergeCell ref="X586:X588"/>
    <mergeCell ref="AB583:AB585"/>
    <mergeCell ref="A586:A588"/>
    <mergeCell ref="B586:B588"/>
    <mergeCell ref="C586:C588"/>
    <mergeCell ref="D586:D588"/>
    <mergeCell ref="N586:N588"/>
    <mergeCell ref="O586:O588"/>
    <mergeCell ref="P586:P588"/>
    <mergeCell ref="Q586:Q588"/>
    <mergeCell ref="R586:R588"/>
    <mergeCell ref="V583:V585"/>
    <mergeCell ref="W583:W585"/>
    <mergeCell ref="X583:X585"/>
    <mergeCell ref="Y583:Y585"/>
    <mergeCell ref="Z583:Z585"/>
    <mergeCell ref="AA583:AA585"/>
    <mergeCell ref="P583:P585"/>
    <mergeCell ref="Q583:Q585"/>
    <mergeCell ref="R583:R585"/>
    <mergeCell ref="S583:S585"/>
    <mergeCell ref="T583:T585"/>
    <mergeCell ref="U583:U585"/>
    <mergeCell ref="Y580:Y582"/>
    <mergeCell ref="Z580:Z582"/>
    <mergeCell ref="AA580:AA582"/>
    <mergeCell ref="AB580:AB582"/>
    <mergeCell ref="A583:A585"/>
    <mergeCell ref="B583:B585"/>
    <mergeCell ref="C583:C585"/>
    <mergeCell ref="D583:D585"/>
    <mergeCell ref="N583:N585"/>
    <mergeCell ref="O583:O585"/>
    <mergeCell ref="S580:S582"/>
    <mergeCell ref="T580:T582"/>
    <mergeCell ref="U580:U582"/>
    <mergeCell ref="V580:V582"/>
    <mergeCell ref="W580:W582"/>
    <mergeCell ref="X580:X582"/>
    <mergeCell ref="AB577:AB579"/>
    <mergeCell ref="A580:A582"/>
    <mergeCell ref="B580:B582"/>
    <mergeCell ref="C580:C582"/>
    <mergeCell ref="D580:D582"/>
    <mergeCell ref="N580:N582"/>
    <mergeCell ref="O580:O582"/>
    <mergeCell ref="P580:P582"/>
    <mergeCell ref="Q580:Q582"/>
    <mergeCell ref="R580:R582"/>
    <mergeCell ref="V577:V579"/>
    <mergeCell ref="W577:W579"/>
    <mergeCell ref="X577:X579"/>
    <mergeCell ref="Y577:Y579"/>
    <mergeCell ref="Z577:Z579"/>
    <mergeCell ref="AA577:AA579"/>
    <mergeCell ref="P577:P579"/>
    <mergeCell ref="Q577:Q579"/>
    <mergeCell ref="R577:R579"/>
    <mergeCell ref="S577:S579"/>
    <mergeCell ref="T577:T579"/>
    <mergeCell ref="U577:U579"/>
    <mergeCell ref="Y574:Y576"/>
    <mergeCell ref="Z574:Z576"/>
    <mergeCell ref="AA574:AA576"/>
    <mergeCell ref="AB574:AB576"/>
    <mergeCell ref="A577:A579"/>
    <mergeCell ref="B577:B579"/>
    <mergeCell ref="C577:C579"/>
    <mergeCell ref="D577:D579"/>
    <mergeCell ref="N577:N579"/>
    <mergeCell ref="O577:O579"/>
    <mergeCell ref="S574:S576"/>
    <mergeCell ref="T574:T576"/>
    <mergeCell ref="U574:U576"/>
    <mergeCell ref="V574:V576"/>
    <mergeCell ref="W574:W576"/>
    <mergeCell ref="X574:X576"/>
    <mergeCell ref="AB571:AB573"/>
    <mergeCell ref="A574:A576"/>
    <mergeCell ref="B574:B576"/>
    <mergeCell ref="C574:C576"/>
    <mergeCell ref="D574:D576"/>
    <mergeCell ref="N574:N576"/>
    <mergeCell ref="O574:O576"/>
    <mergeCell ref="P574:P576"/>
    <mergeCell ref="Q574:Q576"/>
    <mergeCell ref="R574:R576"/>
    <mergeCell ref="V571:V573"/>
    <mergeCell ref="W571:W573"/>
    <mergeCell ref="X571:X573"/>
    <mergeCell ref="Y571:Y573"/>
    <mergeCell ref="Z571:Z573"/>
    <mergeCell ref="AA571:AA573"/>
    <mergeCell ref="P571:P573"/>
    <mergeCell ref="Q571:Q573"/>
    <mergeCell ref="R571:R573"/>
    <mergeCell ref="S571:S573"/>
    <mergeCell ref="T571:T573"/>
    <mergeCell ref="U571:U573"/>
    <mergeCell ref="Y568:Y570"/>
    <mergeCell ref="Z568:Z570"/>
    <mergeCell ref="AA568:AA570"/>
    <mergeCell ref="AB568:AB570"/>
    <mergeCell ref="A571:A573"/>
    <mergeCell ref="B571:B573"/>
    <mergeCell ref="C571:C573"/>
    <mergeCell ref="D571:D573"/>
    <mergeCell ref="N571:N573"/>
    <mergeCell ref="O571:O573"/>
    <mergeCell ref="S568:S570"/>
    <mergeCell ref="T568:T570"/>
    <mergeCell ref="U568:U570"/>
    <mergeCell ref="V568:V570"/>
    <mergeCell ref="W568:W570"/>
    <mergeCell ref="X568:X570"/>
    <mergeCell ref="AB565:AB567"/>
    <mergeCell ref="A568:A570"/>
    <mergeCell ref="B568:B570"/>
    <mergeCell ref="C568:C570"/>
    <mergeCell ref="D568:D570"/>
    <mergeCell ref="N568:N570"/>
    <mergeCell ref="O568:O570"/>
    <mergeCell ref="P568:P570"/>
    <mergeCell ref="Q568:Q570"/>
    <mergeCell ref="R568:R570"/>
    <mergeCell ref="V565:V567"/>
    <mergeCell ref="W565:W567"/>
    <mergeCell ref="X565:X567"/>
    <mergeCell ref="Y565:Y567"/>
    <mergeCell ref="Z565:Z567"/>
    <mergeCell ref="AA565:AA567"/>
    <mergeCell ref="P565:P567"/>
    <mergeCell ref="Q565:Q567"/>
    <mergeCell ref="R565:R567"/>
    <mergeCell ref="S565:S567"/>
    <mergeCell ref="T565:T567"/>
    <mergeCell ref="U565:U567"/>
    <mergeCell ref="Y562:Y564"/>
    <mergeCell ref="Z562:Z564"/>
    <mergeCell ref="AA562:AA564"/>
    <mergeCell ref="AB562:AB564"/>
    <mergeCell ref="A565:A567"/>
    <mergeCell ref="B565:B567"/>
    <mergeCell ref="C565:C567"/>
    <mergeCell ref="D565:D567"/>
    <mergeCell ref="N565:N567"/>
    <mergeCell ref="O565:O567"/>
    <mergeCell ref="S562:S564"/>
    <mergeCell ref="T562:T564"/>
    <mergeCell ref="U562:U564"/>
    <mergeCell ref="V562:V564"/>
    <mergeCell ref="W562:W564"/>
    <mergeCell ref="X562:X564"/>
    <mergeCell ref="AB559:AB561"/>
    <mergeCell ref="A562:A564"/>
    <mergeCell ref="B562:B564"/>
    <mergeCell ref="C562:C564"/>
    <mergeCell ref="D562:D564"/>
    <mergeCell ref="N562:N564"/>
    <mergeCell ref="O562:O564"/>
    <mergeCell ref="P562:P564"/>
    <mergeCell ref="Q562:Q564"/>
    <mergeCell ref="R562:R564"/>
    <mergeCell ref="V559:V561"/>
    <mergeCell ref="W559:W561"/>
    <mergeCell ref="X559:X561"/>
    <mergeCell ref="Y559:Y561"/>
    <mergeCell ref="Z559:Z561"/>
    <mergeCell ref="AA559:AA561"/>
    <mergeCell ref="P559:P561"/>
    <mergeCell ref="Q559:Q561"/>
    <mergeCell ref="R559:R561"/>
    <mergeCell ref="S559:S561"/>
    <mergeCell ref="T559:T561"/>
    <mergeCell ref="U559:U561"/>
    <mergeCell ref="Y556:Y558"/>
    <mergeCell ref="Z556:Z558"/>
    <mergeCell ref="AA556:AA558"/>
    <mergeCell ref="AB556:AB558"/>
    <mergeCell ref="A559:A561"/>
    <mergeCell ref="B559:B561"/>
    <mergeCell ref="C559:C561"/>
    <mergeCell ref="D559:D561"/>
    <mergeCell ref="N559:N561"/>
    <mergeCell ref="O559:O561"/>
    <mergeCell ref="S556:S558"/>
    <mergeCell ref="T556:T558"/>
    <mergeCell ref="U556:U558"/>
    <mergeCell ref="V556:V558"/>
    <mergeCell ref="W556:W558"/>
    <mergeCell ref="X556:X558"/>
    <mergeCell ref="AB553:AB555"/>
    <mergeCell ref="A556:A558"/>
    <mergeCell ref="B556:B558"/>
    <mergeCell ref="C556:C558"/>
    <mergeCell ref="D556:D558"/>
    <mergeCell ref="N556:N558"/>
    <mergeCell ref="O556:O558"/>
    <mergeCell ref="P556:P558"/>
    <mergeCell ref="Q556:Q558"/>
    <mergeCell ref="R556:R558"/>
    <mergeCell ref="V553:V555"/>
    <mergeCell ref="W553:W555"/>
    <mergeCell ref="X553:X555"/>
    <mergeCell ref="Y553:Y555"/>
    <mergeCell ref="Z553:Z555"/>
    <mergeCell ref="AA553:AA555"/>
    <mergeCell ref="P553:P555"/>
    <mergeCell ref="Q553:Q555"/>
    <mergeCell ref="R553:R555"/>
    <mergeCell ref="S553:S555"/>
    <mergeCell ref="T553:T555"/>
    <mergeCell ref="U553:U555"/>
    <mergeCell ref="Y550:Y552"/>
    <mergeCell ref="Z550:Z552"/>
    <mergeCell ref="AA550:AA552"/>
    <mergeCell ref="AB550:AB552"/>
    <mergeCell ref="A553:A555"/>
    <mergeCell ref="B553:B555"/>
    <mergeCell ref="C553:C555"/>
    <mergeCell ref="D553:D555"/>
    <mergeCell ref="N553:N555"/>
    <mergeCell ref="O553:O555"/>
    <mergeCell ref="S550:S552"/>
    <mergeCell ref="T550:T552"/>
    <mergeCell ref="U550:U552"/>
    <mergeCell ref="V550:V552"/>
    <mergeCell ref="W550:W552"/>
    <mergeCell ref="X550:X552"/>
    <mergeCell ref="AB547:AB549"/>
    <mergeCell ref="A550:A552"/>
    <mergeCell ref="B550:B552"/>
    <mergeCell ref="C550:C552"/>
    <mergeCell ref="D550:D552"/>
    <mergeCell ref="N550:N552"/>
    <mergeCell ref="O550:O552"/>
    <mergeCell ref="P550:P552"/>
    <mergeCell ref="Q550:Q552"/>
    <mergeCell ref="R550:R552"/>
    <mergeCell ref="V547:V549"/>
    <mergeCell ref="W547:W549"/>
    <mergeCell ref="X547:X549"/>
    <mergeCell ref="Y547:Y549"/>
    <mergeCell ref="Z547:Z549"/>
    <mergeCell ref="AA547:AA549"/>
    <mergeCell ref="P547:P549"/>
    <mergeCell ref="Q547:Q549"/>
    <mergeCell ref="R547:R549"/>
    <mergeCell ref="S547:S549"/>
    <mergeCell ref="T547:T549"/>
    <mergeCell ref="U547:U549"/>
    <mergeCell ref="Y544:Y546"/>
    <mergeCell ref="Z544:Z546"/>
    <mergeCell ref="AA544:AA546"/>
    <mergeCell ref="AB544:AB546"/>
    <mergeCell ref="A547:A549"/>
    <mergeCell ref="B547:B549"/>
    <mergeCell ref="C547:C549"/>
    <mergeCell ref="D547:D549"/>
    <mergeCell ref="N547:N549"/>
    <mergeCell ref="O547:O549"/>
    <mergeCell ref="S544:S546"/>
    <mergeCell ref="T544:T546"/>
    <mergeCell ref="U544:U546"/>
    <mergeCell ref="V544:V546"/>
    <mergeCell ref="W544:W546"/>
    <mergeCell ref="X544:X546"/>
    <mergeCell ref="AB541:AB543"/>
    <mergeCell ref="A544:A546"/>
    <mergeCell ref="B544:B546"/>
    <mergeCell ref="C544:C546"/>
    <mergeCell ref="D544:D546"/>
    <mergeCell ref="N544:N546"/>
    <mergeCell ref="O544:O546"/>
    <mergeCell ref="P544:P546"/>
    <mergeCell ref="Q544:Q546"/>
    <mergeCell ref="R544:R546"/>
    <mergeCell ref="V541:V543"/>
    <mergeCell ref="W541:W543"/>
    <mergeCell ref="X541:X543"/>
    <mergeCell ref="Y541:Y543"/>
    <mergeCell ref="Z541:Z543"/>
    <mergeCell ref="AA541:AA543"/>
    <mergeCell ref="P541:P543"/>
    <mergeCell ref="Q541:Q543"/>
    <mergeCell ref="R541:R543"/>
    <mergeCell ref="S541:S543"/>
    <mergeCell ref="T541:T543"/>
    <mergeCell ref="U541:U543"/>
    <mergeCell ref="Y538:Y540"/>
    <mergeCell ref="Z538:Z540"/>
    <mergeCell ref="AA538:AA540"/>
    <mergeCell ref="AB538:AB540"/>
    <mergeCell ref="A541:A543"/>
    <mergeCell ref="B541:B543"/>
    <mergeCell ref="C541:C543"/>
    <mergeCell ref="D541:D543"/>
    <mergeCell ref="N541:N543"/>
    <mergeCell ref="O541:O543"/>
    <mergeCell ref="S538:S540"/>
    <mergeCell ref="T538:T540"/>
    <mergeCell ref="U538:U540"/>
    <mergeCell ref="V538:V540"/>
    <mergeCell ref="W538:W540"/>
    <mergeCell ref="X538:X540"/>
    <mergeCell ref="AB535:AB537"/>
    <mergeCell ref="A538:A540"/>
    <mergeCell ref="B538:B540"/>
    <mergeCell ref="C538:C540"/>
    <mergeCell ref="D538:D540"/>
    <mergeCell ref="N538:N540"/>
    <mergeCell ref="O538:O540"/>
    <mergeCell ref="P538:P540"/>
    <mergeCell ref="Q538:Q540"/>
    <mergeCell ref="R538:R540"/>
    <mergeCell ref="V535:V537"/>
    <mergeCell ref="W535:W537"/>
    <mergeCell ref="X535:X537"/>
    <mergeCell ref="Y535:Y537"/>
    <mergeCell ref="Z535:Z537"/>
    <mergeCell ref="AA535:AA537"/>
    <mergeCell ref="P535:P537"/>
    <mergeCell ref="Q535:Q537"/>
    <mergeCell ref="R535:R537"/>
    <mergeCell ref="S535:S537"/>
    <mergeCell ref="T535:T537"/>
    <mergeCell ref="U535:U537"/>
    <mergeCell ref="Y532:Y534"/>
    <mergeCell ref="Z532:Z534"/>
    <mergeCell ref="AA532:AA534"/>
    <mergeCell ref="AB532:AB534"/>
    <mergeCell ref="A535:A537"/>
    <mergeCell ref="B535:B537"/>
    <mergeCell ref="C535:C537"/>
    <mergeCell ref="D535:D537"/>
    <mergeCell ref="N535:N537"/>
    <mergeCell ref="O535:O537"/>
    <mergeCell ref="S532:S534"/>
    <mergeCell ref="T532:T534"/>
    <mergeCell ref="U532:U534"/>
    <mergeCell ref="V532:V534"/>
    <mergeCell ref="W532:W534"/>
    <mergeCell ref="X532:X534"/>
    <mergeCell ref="AB529:AB531"/>
    <mergeCell ref="A532:A534"/>
    <mergeCell ref="B532:B534"/>
    <mergeCell ref="C532:C534"/>
    <mergeCell ref="D532:D534"/>
    <mergeCell ref="N532:N534"/>
    <mergeCell ref="O532:O534"/>
    <mergeCell ref="P532:P534"/>
    <mergeCell ref="Q532:Q534"/>
    <mergeCell ref="R532:R534"/>
    <mergeCell ref="V529:V531"/>
    <mergeCell ref="W529:W531"/>
    <mergeCell ref="X529:X531"/>
    <mergeCell ref="Y529:Y531"/>
    <mergeCell ref="Z529:Z531"/>
    <mergeCell ref="AA529:AA531"/>
    <mergeCell ref="P529:P531"/>
    <mergeCell ref="Q529:Q531"/>
    <mergeCell ref="R529:R531"/>
    <mergeCell ref="S529:S531"/>
    <mergeCell ref="T529:T531"/>
    <mergeCell ref="U529:U531"/>
    <mergeCell ref="Y526:Y528"/>
    <mergeCell ref="Z526:Z528"/>
    <mergeCell ref="AA526:AA528"/>
    <mergeCell ref="AB526:AB528"/>
    <mergeCell ref="A529:A531"/>
    <mergeCell ref="B529:B531"/>
    <mergeCell ref="C529:C531"/>
    <mergeCell ref="D529:D531"/>
    <mergeCell ref="N529:N531"/>
    <mergeCell ref="O529:O531"/>
    <mergeCell ref="S526:S528"/>
    <mergeCell ref="T526:T528"/>
    <mergeCell ref="U526:U528"/>
    <mergeCell ref="V526:V528"/>
    <mergeCell ref="W526:W528"/>
    <mergeCell ref="X526:X528"/>
    <mergeCell ref="AB523:AB525"/>
    <mergeCell ref="A526:A528"/>
    <mergeCell ref="B526:B528"/>
    <mergeCell ref="C526:C528"/>
    <mergeCell ref="D526:D528"/>
    <mergeCell ref="N526:N528"/>
    <mergeCell ref="O526:O528"/>
    <mergeCell ref="P526:P528"/>
    <mergeCell ref="Q526:Q528"/>
    <mergeCell ref="R526:R528"/>
    <mergeCell ref="V523:V525"/>
    <mergeCell ref="W523:W525"/>
    <mergeCell ref="X523:X525"/>
    <mergeCell ref="Y523:Y525"/>
    <mergeCell ref="Z523:Z525"/>
    <mergeCell ref="AA523:AA525"/>
    <mergeCell ref="P523:P525"/>
    <mergeCell ref="Q523:Q525"/>
    <mergeCell ref="R523:R525"/>
    <mergeCell ref="S523:S525"/>
    <mergeCell ref="T523:T525"/>
    <mergeCell ref="U523:U525"/>
    <mergeCell ref="Y520:Y522"/>
    <mergeCell ref="Z520:Z522"/>
    <mergeCell ref="AA520:AA522"/>
    <mergeCell ref="AB520:AB522"/>
    <mergeCell ref="A523:A525"/>
    <mergeCell ref="B523:B525"/>
    <mergeCell ref="C523:C525"/>
    <mergeCell ref="D523:D525"/>
    <mergeCell ref="N523:N525"/>
    <mergeCell ref="O523:O525"/>
    <mergeCell ref="S520:S522"/>
    <mergeCell ref="T520:T522"/>
    <mergeCell ref="U520:U522"/>
    <mergeCell ref="V520:V522"/>
    <mergeCell ref="W520:W522"/>
    <mergeCell ref="X520:X522"/>
    <mergeCell ref="AB517:AB519"/>
    <mergeCell ref="A520:A522"/>
    <mergeCell ref="B520:B522"/>
    <mergeCell ref="C520:C522"/>
    <mergeCell ref="D520:D522"/>
    <mergeCell ref="N520:N522"/>
    <mergeCell ref="O520:O522"/>
    <mergeCell ref="P520:P522"/>
    <mergeCell ref="Q520:Q522"/>
    <mergeCell ref="R520:R522"/>
    <mergeCell ref="V517:V519"/>
    <mergeCell ref="W517:W519"/>
    <mergeCell ref="X517:X519"/>
    <mergeCell ref="Y517:Y519"/>
    <mergeCell ref="Z517:Z519"/>
    <mergeCell ref="AA517:AA519"/>
    <mergeCell ref="P517:P519"/>
    <mergeCell ref="Q517:Q519"/>
    <mergeCell ref="R517:R519"/>
    <mergeCell ref="S517:S519"/>
    <mergeCell ref="T517:T519"/>
    <mergeCell ref="U517:U519"/>
    <mergeCell ref="Y514:Y516"/>
    <mergeCell ref="Z514:Z516"/>
    <mergeCell ref="AA514:AA516"/>
    <mergeCell ref="AB514:AB516"/>
    <mergeCell ref="A517:A519"/>
    <mergeCell ref="B517:B519"/>
    <mergeCell ref="C517:C519"/>
    <mergeCell ref="D517:D519"/>
    <mergeCell ref="N517:N519"/>
    <mergeCell ref="O517:O519"/>
    <mergeCell ref="S514:S516"/>
    <mergeCell ref="T514:T516"/>
    <mergeCell ref="U514:U516"/>
    <mergeCell ref="V514:V516"/>
    <mergeCell ref="W514:W516"/>
    <mergeCell ref="X514:X516"/>
    <mergeCell ref="AB511:AB513"/>
    <mergeCell ref="A514:A516"/>
    <mergeCell ref="B514:B516"/>
    <mergeCell ref="C514:C516"/>
    <mergeCell ref="D514:D516"/>
    <mergeCell ref="N514:N516"/>
    <mergeCell ref="O514:O516"/>
    <mergeCell ref="P514:P516"/>
    <mergeCell ref="Q514:Q516"/>
    <mergeCell ref="R514:R516"/>
    <mergeCell ref="V511:V513"/>
    <mergeCell ref="W511:W513"/>
    <mergeCell ref="X511:X513"/>
    <mergeCell ref="Y511:Y513"/>
    <mergeCell ref="Z511:Z513"/>
    <mergeCell ref="AA511:AA513"/>
    <mergeCell ref="P511:P513"/>
    <mergeCell ref="Q511:Q513"/>
    <mergeCell ref="R511:R513"/>
    <mergeCell ref="S511:S513"/>
    <mergeCell ref="T511:T513"/>
    <mergeCell ref="U511:U513"/>
    <mergeCell ref="Y508:Y510"/>
    <mergeCell ref="Z508:Z510"/>
    <mergeCell ref="AA508:AA510"/>
    <mergeCell ref="AB508:AB510"/>
    <mergeCell ref="A511:A513"/>
    <mergeCell ref="B511:B513"/>
    <mergeCell ref="C511:C513"/>
    <mergeCell ref="D511:D513"/>
    <mergeCell ref="N511:N513"/>
    <mergeCell ref="O511:O513"/>
    <mergeCell ref="S508:S510"/>
    <mergeCell ref="T508:T510"/>
    <mergeCell ref="U508:U510"/>
    <mergeCell ref="V508:V510"/>
    <mergeCell ref="W508:W510"/>
    <mergeCell ref="X508:X510"/>
    <mergeCell ref="AB505:AB507"/>
    <mergeCell ref="A508:A510"/>
    <mergeCell ref="B508:B510"/>
    <mergeCell ref="C508:C510"/>
    <mergeCell ref="D508:D510"/>
    <mergeCell ref="N508:N510"/>
    <mergeCell ref="O508:O510"/>
    <mergeCell ref="P508:P510"/>
    <mergeCell ref="Q508:Q510"/>
    <mergeCell ref="R508:R510"/>
    <mergeCell ref="V505:V507"/>
    <mergeCell ref="W505:W507"/>
    <mergeCell ref="X505:X507"/>
    <mergeCell ref="Y505:Y507"/>
    <mergeCell ref="Z505:Z507"/>
    <mergeCell ref="AA505:AA507"/>
    <mergeCell ref="P505:P507"/>
    <mergeCell ref="Q505:Q507"/>
    <mergeCell ref="R505:R507"/>
    <mergeCell ref="S505:S507"/>
    <mergeCell ref="T505:T507"/>
    <mergeCell ref="U505:U507"/>
    <mergeCell ref="Y502:Y504"/>
    <mergeCell ref="Z502:Z504"/>
    <mergeCell ref="AA502:AA504"/>
    <mergeCell ref="AB502:AB504"/>
    <mergeCell ref="A505:A507"/>
    <mergeCell ref="B505:B507"/>
    <mergeCell ref="C505:C507"/>
    <mergeCell ref="D505:D507"/>
    <mergeCell ref="N505:N507"/>
    <mergeCell ref="O505:O507"/>
    <mergeCell ref="S502:S504"/>
    <mergeCell ref="T502:T504"/>
    <mergeCell ref="U502:U504"/>
    <mergeCell ref="V502:V504"/>
    <mergeCell ref="W502:W504"/>
    <mergeCell ref="X502:X504"/>
    <mergeCell ref="AB499:AB501"/>
    <mergeCell ref="A502:A504"/>
    <mergeCell ref="B502:B504"/>
    <mergeCell ref="C502:C504"/>
    <mergeCell ref="D502:D504"/>
    <mergeCell ref="N502:N504"/>
    <mergeCell ref="O502:O504"/>
    <mergeCell ref="P502:P504"/>
    <mergeCell ref="Q502:Q504"/>
    <mergeCell ref="R502:R504"/>
    <mergeCell ref="V499:V501"/>
    <mergeCell ref="W499:W501"/>
    <mergeCell ref="X499:X501"/>
    <mergeCell ref="Y499:Y501"/>
    <mergeCell ref="Z499:Z501"/>
    <mergeCell ref="AA499:AA501"/>
    <mergeCell ref="P499:P501"/>
    <mergeCell ref="Q499:Q501"/>
    <mergeCell ref="R499:R501"/>
    <mergeCell ref="S499:S501"/>
    <mergeCell ref="T499:T501"/>
    <mergeCell ref="U499:U501"/>
    <mergeCell ref="Y496:Y498"/>
    <mergeCell ref="Z496:Z498"/>
    <mergeCell ref="AA496:AA498"/>
    <mergeCell ref="AB496:AB498"/>
    <mergeCell ref="A499:A501"/>
    <mergeCell ref="B499:B501"/>
    <mergeCell ref="C499:C501"/>
    <mergeCell ref="D499:D501"/>
    <mergeCell ref="N499:N501"/>
    <mergeCell ref="O499:O501"/>
    <mergeCell ref="S496:S498"/>
    <mergeCell ref="T496:T498"/>
    <mergeCell ref="U496:U498"/>
    <mergeCell ref="V496:V498"/>
    <mergeCell ref="W496:W498"/>
    <mergeCell ref="X496:X498"/>
    <mergeCell ref="AB493:AB495"/>
    <mergeCell ref="A496:A498"/>
    <mergeCell ref="B496:B498"/>
    <mergeCell ref="C496:C498"/>
    <mergeCell ref="D496:D498"/>
    <mergeCell ref="N496:N498"/>
    <mergeCell ref="O496:O498"/>
    <mergeCell ref="P496:P498"/>
    <mergeCell ref="Q496:Q498"/>
    <mergeCell ref="R496:R498"/>
    <mergeCell ref="V493:V495"/>
    <mergeCell ref="W493:W495"/>
    <mergeCell ref="X493:X495"/>
    <mergeCell ref="Y493:Y495"/>
    <mergeCell ref="Z493:Z495"/>
    <mergeCell ref="AA493:AA495"/>
    <mergeCell ref="P493:P495"/>
    <mergeCell ref="Q493:Q495"/>
    <mergeCell ref="R493:R495"/>
    <mergeCell ref="S493:S495"/>
    <mergeCell ref="T493:T495"/>
    <mergeCell ref="U493:U495"/>
    <mergeCell ref="Y490:Y492"/>
    <mergeCell ref="Z490:Z492"/>
    <mergeCell ref="AA490:AA492"/>
    <mergeCell ref="AB490:AB492"/>
    <mergeCell ref="A493:A495"/>
    <mergeCell ref="B493:B495"/>
    <mergeCell ref="C493:C495"/>
    <mergeCell ref="D493:D495"/>
    <mergeCell ref="N493:N495"/>
    <mergeCell ref="O493:O495"/>
    <mergeCell ref="S490:S492"/>
    <mergeCell ref="T490:T492"/>
    <mergeCell ref="U490:U492"/>
    <mergeCell ref="V490:V492"/>
    <mergeCell ref="W490:W492"/>
    <mergeCell ref="X490:X492"/>
    <mergeCell ref="AB487:AB489"/>
    <mergeCell ref="A490:A492"/>
    <mergeCell ref="B490:B492"/>
    <mergeCell ref="C490:C492"/>
    <mergeCell ref="D490:D492"/>
    <mergeCell ref="N490:N492"/>
    <mergeCell ref="O490:O492"/>
    <mergeCell ref="P490:P492"/>
    <mergeCell ref="Q490:Q492"/>
    <mergeCell ref="R490:R492"/>
    <mergeCell ref="V487:V489"/>
    <mergeCell ref="W487:W489"/>
    <mergeCell ref="X487:X489"/>
    <mergeCell ref="Y487:Y489"/>
    <mergeCell ref="Z487:Z489"/>
    <mergeCell ref="AA487:AA489"/>
    <mergeCell ref="P487:P489"/>
    <mergeCell ref="Q487:Q489"/>
    <mergeCell ref="R487:R489"/>
    <mergeCell ref="S487:S489"/>
    <mergeCell ref="T487:T489"/>
    <mergeCell ref="U487:U489"/>
    <mergeCell ref="Y484:Y486"/>
    <mergeCell ref="Z484:Z486"/>
    <mergeCell ref="AA484:AA486"/>
    <mergeCell ref="AB484:AB486"/>
    <mergeCell ref="A487:A489"/>
    <mergeCell ref="B487:B489"/>
    <mergeCell ref="C487:C489"/>
    <mergeCell ref="D487:D489"/>
    <mergeCell ref="N487:N489"/>
    <mergeCell ref="O487:O489"/>
    <mergeCell ref="S484:S486"/>
    <mergeCell ref="T484:T486"/>
    <mergeCell ref="U484:U486"/>
    <mergeCell ref="V484:V486"/>
    <mergeCell ref="W484:W486"/>
    <mergeCell ref="X484:X486"/>
    <mergeCell ref="AB481:AB483"/>
    <mergeCell ref="A484:A486"/>
    <mergeCell ref="B484:B486"/>
    <mergeCell ref="C484:C486"/>
    <mergeCell ref="D484:D486"/>
    <mergeCell ref="N484:N486"/>
    <mergeCell ref="O484:O486"/>
    <mergeCell ref="P484:P486"/>
    <mergeCell ref="Q484:Q486"/>
    <mergeCell ref="R484:R486"/>
    <mergeCell ref="V481:V483"/>
    <mergeCell ref="W481:W483"/>
    <mergeCell ref="X481:X483"/>
    <mergeCell ref="Y481:Y483"/>
    <mergeCell ref="Z481:Z483"/>
    <mergeCell ref="AA481:AA483"/>
    <mergeCell ref="P481:P483"/>
    <mergeCell ref="Q481:Q483"/>
    <mergeCell ref="R481:R483"/>
    <mergeCell ref="S481:S483"/>
    <mergeCell ref="T481:T483"/>
    <mergeCell ref="U481:U483"/>
    <mergeCell ref="Y478:Y480"/>
    <mergeCell ref="Z478:Z480"/>
    <mergeCell ref="AA478:AA480"/>
    <mergeCell ref="AB478:AB480"/>
    <mergeCell ref="A481:A483"/>
    <mergeCell ref="B481:B483"/>
    <mergeCell ref="C481:C483"/>
    <mergeCell ref="D481:D483"/>
    <mergeCell ref="N481:N483"/>
    <mergeCell ref="O481:O483"/>
    <mergeCell ref="S478:S480"/>
    <mergeCell ref="T478:T480"/>
    <mergeCell ref="U478:U480"/>
    <mergeCell ref="V478:V480"/>
    <mergeCell ref="W478:W480"/>
    <mergeCell ref="X478:X480"/>
    <mergeCell ref="AB475:AB477"/>
    <mergeCell ref="A478:A480"/>
    <mergeCell ref="B478:B480"/>
    <mergeCell ref="C478:C480"/>
    <mergeCell ref="D478:D480"/>
    <mergeCell ref="N478:N480"/>
    <mergeCell ref="O478:O480"/>
    <mergeCell ref="P478:P480"/>
    <mergeCell ref="Q478:Q480"/>
    <mergeCell ref="R478:R480"/>
    <mergeCell ref="V475:V477"/>
    <mergeCell ref="W475:W477"/>
    <mergeCell ref="X475:X477"/>
    <mergeCell ref="Y475:Y477"/>
    <mergeCell ref="Z475:Z477"/>
    <mergeCell ref="AA475:AA477"/>
    <mergeCell ref="P475:P477"/>
    <mergeCell ref="Q475:Q477"/>
    <mergeCell ref="R475:R477"/>
    <mergeCell ref="S475:S477"/>
    <mergeCell ref="T475:T477"/>
    <mergeCell ref="U475:U477"/>
    <mergeCell ref="Y472:Y474"/>
    <mergeCell ref="Z472:Z474"/>
    <mergeCell ref="AA472:AA474"/>
    <mergeCell ref="AB472:AB474"/>
    <mergeCell ref="A475:A477"/>
    <mergeCell ref="B475:B477"/>
    <mergeCell ref="C475:C477"/>
    <mergeCell ref="D475:D477"/>
    <mergeCell ref="N475:N477"/>
    <mergeCell ref="O475:O477"/>
    <mergeCell ref="S472:S474"/>
    <mergeCell ref="T472:T474"/>
    <mergeCell ref="U472:U474"/>
    <mergeCell ref="V472:V474"/>
    <mergeCell ref="W472:W474"/>
    <mergeCell ref="X472:X474"/>
    <mergeCell ref="AB469:AB471"/>
    <mergeCell ref="A472:A474"/>
    <mergeCell ref="B472:B474"/>
    <mergeCell ref="C472:C474"/>
    <mergeCell ref="D472:D474"/>
    <mergeCell ref="N472:N474"/>
    <mergeCell ref="O472:O474"/>
    <mergeCell ref="P472:P474"/>
    <mergeCell ref="Q472:Q474"/>
    <mergeCell ref="R472:R474"/>
    <mergeCell ref="V469:V471"/>
    <mergeCell ref="W469:W471"/>
    <mergeCell ref="X469:X471"/>
    <mergeCell ref="Y469:Y471"/>
    <mergeCell ref="Z469:Z471"/>
    <mergeCell ref="AA469:AA471"/>
    <mergeCell ref="P469:P471"/>
    <mergeCell ref="Q469:Q471"/>
    <mergeCell ref="R469:R471"/>
    <mergeCell ref="S469:S471"/>
    <mergeCell ref="T469:T471"/>
    <mergeCell ref="U469:U471"/>
    <mergeCell ref="Y466:Y468"/>
    <mergeCell ref="Z466:Z468"/>
    <mergeCell ref="AA466:AA468"/>
    <mergeCell ref="AB466:AB468"/>
    <mergeCell ref="A469:A471"/>
    <mergeCell ref="B469:B471"/>
    <mergeCell ref="C469:C471"/>
    <mergeCell ref="D469:D471"/>
    <mergeCell ref="N469:N471"/>
    <mergeCell ref="O469:O471"/>
    <mergeCell ref="S466:S468"/>
    <mergeCell ref="T466:T468"/>
    <mergeCell ref="U466:U468"/>
    <mergeCell ref="V466:V468"/>
    <mergeCell ref="W466:W468"/>
    <mergeCell ref="X466:X468"/>
    <mergeCell ref="AB463:AB465"/>
    <mergeCell ref="A466:A468"/>
    <mergeCell ref="B466:B468"/>
    <mergeCell ref="C466:C468"/>
    <mergeCell ref="D466:D468"/>
    <mergeCell ref="N466:N468"/>
    <mergeCell ref="O466:O468"/>
    <mergeCell ref="P466:P468"/>
    <mergeCell ref="Q466:Q468"/>
    <mergeCell ref="R466:R468"/>
    <mergeCell ref="V463:V465"/>
    <mergeCell ref="W463:W465"/>
    <mergeCell ref="X463:X465"/>
    <mergeCell ref="Y463:Y465"/>
    <mergeCell ref="Z463:Z465"/>
    <mergeCell ref="AA463:AA465"/>
    <mergeCell ref="P463:P465"/>
    <mergeCell ref="Q463:Q465"/>
    <mergeCell ref="R463:R465"/>
    <mergeCell ref="S463:S465"/>
    <mergeCell ref="T463:T465"/>
    <mergeCell ref="U463:U465"/>
    <mergeCell ref="Y460:Y462"/>
    <mergeCell ref="Z460:Z462"/>
    <mergeCell ref="AA460:AA462"/>
    <mergeCell ref="AB460:AB462"/>
    <mergeCell ref="A463:A465"/>
    <mergeCell ref="B463:B465"/>
    <mergeCell ref="C463:C465"/>
    <mergeCell ref="D463:D465"/>
    <mergeCell ref="N463:N465"/>
    <mergeCell ref="O463:O465"/>
    <mergeCell ref="S460:S462"/>
    <mergeCell ref="T460:T462"/>
    <mergeCell ref="U460:U462"/>
    <mergeCell ref="V460:V462"/>
    <mergeCell ref="W460:W462"/>
    <mergeCell ref="X460:X462"/>
    <mergeCell ref="AB457:AB459"/>
    <mergeCell ref="A460:A462"/>
    <mergeCell ref="B460:B462"/>
    <mergeCell ref="C460:C462"/>
    <mergeCell ref="D460:D462"/>
    <mergeCell ref="N460:N462"/>
    <mergeCell ref="O460:O462"/>
    <mergeCell ref="P460:P462"/>
    <mergeCell ref="Q460:Q462"/>
    <mergeCell ref="R460:R462"/>
    <mergeCell ref="V457:V459"/>
    <mergeCell ref="W457:W459"/>
    <mergeCell ref="X457:X459"/>
    <mergeCell ref="Y457:Y459"/>
    <mergeCell ref="Z457:Z459"/>
    <mergeCell ref="AA457:AA459"/>
    <mergeCell ref="P457:P459"/>
    <mergeCell ref="Q457:Q459"/>
    <mergeCell ref="R457:R459"/>
    <mergeCell ref="S457:S459"/>
    <mergeCell ref="T457:T459"/>
    <mergeCell ref="U457:U459"/>
    <mergeCell ref="Y454:Y456"/>
    <mergeCell ref="Z454:Z456"/>
    <mergeCell ref="AA454:AA456"/>
    <mergeCell ref="AB454:AB456"/>
    <mergeCell ref="A457:A459"/>
    <mergeCell ref="B457:B459"/>
    <mergeCell ref="C457:C459"/>
    <mergeCell ref="D457:D459"/>
    <mergeCell ref="N457:N459"/>
    <mergeCell ref="O457:O459"/>
    <mergeCell ref="S454:S456"/>
    <mergeCell ref="T454:T456"/>
    <mergeCell ref="U454:U456"/>
    <mergeCell ref="V454:V456"/>
    <mergeCell ref="W454:W456"/>
    <mergeCell ref="X454:X456"/>
    <mergeCell ref="AB451:AB453"/>
    <mergeCell ref="A454:A456"/>
    <mergeCell ref="B454:B456"/>
    <mergeCell ref="C454:C456"/>
    <mergeCell ref="D454:D456"/>
    <mergeCell ref="N454:N456"/>
    <mergeCell ref="O454:O456"/>
    <mergeCell ref="P454:P456"/>
    <mergeCell ref="Q454:Q456"/>
    <mergeCell ref="R454:R456"/>
    <mergeCell ref="V451:V453"/>
    <mergeCell ref="W451:W453"/>
    <mergeCell ref="X451:X453"/>
    <mergeCell ref="Y451:Y453"/>
    <mergeCell ref="Z451:Z453"/>
    <mergeCell ref="AA451:AA453"/>
    <mergeCell ref="P451:P453"/>
    <mergeCell ref="Q451:Q453"/>
    <mergeCell ref="R451:R453"/>
    <mergeCell ref="S451:S453"/>
    <mergeCell ref="T451:T453"/>
    <mergeCell ref="U451:U453"/>
    <mergeCell ref="Y448:Y450"/>
    <mergeCell ref="Z448:Z450"/>
    <mergeCell ref="AA448:AA450"/>
    <mergeCell ref="AB448:AB450"/>
    <mergeCell ref="A451:A453"/>
    <mergeCell ref="B451:B453"/>
    <mergeCell ref="C451:C453"/>
    <mergeCell ref="D451:D453"/>
    <mergeCell ref="N451:N453"/>
    <mergeCell ref="O451:O453"/>
    <mergeCell ref="S448:S450"/>
    <mergeCell ref="T448:T450"/>
    <mergeCell ref="U448:U450"/>
    <mergeCell ref="V448:V450"/>
    <mergeCell ref="W448:W450"/>
    <mergeCell ref="X448:X450"/>
    <mergeCell ref="AB445:AB447"/>
    <mergeCell ref="A448:A450"/>
    <mergeCell ref="B448:B450"/>
    <mergeCell ref="C448:C450"/>
    <mergeCell ref="D448:D450"/>
    <mergeCell ref="N448:N450"/>
    <mergeCell ref="O448:O450"/>
    <mergeCell ref="P448:P450"/>
    <mergeCell ref="Q448:Q450"/>
    <mergeCell ref="R448:R450"/>
    <mergeCell ref="V445:V447"/>
    <mergeCell ref="W445:W447"/>
    <mergeCell ref="X445:X447"/>
    <mergeCell ref="Y445:Y447"/>
    <mergeCell ref="Z445:Z447"/>
    <mergeCell ref="AA445:AA447"/>
    <mergeCell ref="P445:P447"/>
    <mergeCell ref="Q445:Q447"/>
    <mergeCell ref="R445:R447"/>
    <mergeCell ref="S445:S447"/>
    <mergeCell ref="T445:T447"/>
    <mergeCell ref="U445:U447"/>
    <mergeCell ref="Y442:Y444"/>
    <mergeCell ref="Z442:Z444"/>
    <mergeCell ref="AA442:AA444"/>
    <mergeCell ref="AB442:AB444"/>
    <mergeCell ref="A445:A447"/>
    <mergeCell ref="B445:B447"/>
    <mergeCell ref="C445:C447"/>
    <mergeCell ref="D445:D447"/>
    <mergeCell ref="N445:N447"/>
    <mergeCell ref="O445:O447"/>
    <mergeCell ref="S442:S444"/>
    <mergeCell ref="T442:T444"/>
    <mergeCell ref="U442:U444"/>
    <mergeCell ref="V442:V444"/>
    <mergeCell ref="W442:W444"/>
    <mergeCell ref="X442:X444"/>
    <mergeCell ref="AB439:AB441"/>
    <mergeCell ref="A442:A444"/>
    <mergeCell ref="B442:B444"/>
    <mergeCell ref="C442:C444"/>
    <mergeCell ref="D442:D444"/>
    <mergeCell ref="N442:N444"/>
    <mergeCell ref="O442:O444"/>
    <mergeCell ref="P442:P444"/>
    <mergeCell ref="Q442:Q444"/>
    <mergeCell ref="R442:R444"/>
    <mergeCell ref="V439:V441"/>
    <mergeCell ref="W439:W441"/>
    <mergeCell ref="X439:X441"/>
    <mergeCell ref="Y439:Y441"/>
    <mergeCell ref="Z439:Z441"/>
    <mergeCell ref="AA439:AA441"/>
    <mergeCell ref="P439:P441"/>
    <mergeCell ref="Q439:Q441"/>
    <mergeCell ref="R439:R441"/>
    <mergeCell ref="S439:S441"/>
    <mergeCell ref="T439:T441"/>
    <mergeCell ref="U439:U441"/>
    <mergeCell ref="Y436:Y438"/>
    <mergeCell ref="Z436:Z438"/>
    <mergeCell ref="AA436:AA438"/>
    <mergeCell ref="AB436:AB438"/>
    <mergeCell ref="A439:A441"/>
    <mergeCell ref="B439:B441"/>
    <mergeCell ref="C439:C441"/>
    <mergeCell ref="D439:D441"/>
    <mergeCell ref="N439:N441"/>
    <mergeCell ref="O439:O441"/>
    <mergeCell ref="S436:S438"/>
    <mergeCell ref="T436:T438"/>
    <mergeCell ref="U436:U438"/>
    <mergeCell ref="V436:V438"/>
    <mergeCell ref="W436:W438"/>
    <mergeCell ref="X436:X438"/>
    <mergeCell ref="AB433:AB435"/>
    <mergeCell ref="A436:A438"/>
    <mergeCell ref="B436:B438"/>
    <mergeCell ref="C436:C438"/>
    <mergeCell ref="D436:D438"/>
    <mergeCell ref="N436:N438"/>
    <mergeCell ref="O436:O438"/>
    <mergeCell ref="P436:P438"/>
    <mergeCell ref="Q436:Q438"/>
    <mergeCell ref="R436:R438"/>
    <mergeCell ref="V433:V435"/>
    <mergeCell ref="W433:W435"/>
    <mergeCell ref="X433:X435"/>
    <mergeCell ref="Y433:Y435"/>
    <mergeCell ref="Z433:Z435"/>
    <mergeCell ref="AA433:AA435"/>
    <mergeCell ref="P433:P435"/>
    <mergeCell ref="Q433:Q435"/>
    <mergeCell ref="R433:R435"/>
    <mergeCell ref="S433:S435"/>
    <mergeCell ref="T433:T435"/>
    <mergeCell ref="U433:U435"/>
    <mergeCell ref="Y430:Y432"/>
    <mergeCell ref="Z430:Z432"/>
    <mergeCell ref="AA430:AA432"/>
    <mergeCell ref="AB430:AB432"/>
    <mergeCell ref="A433:A435"/>
    <mergeCell ref="B433:B435"/>
    <mergeCell ref="C433:C435"/>
    <mergeCell ref="D433:D435"/>
    <mergeCell ref="N433:N435"/>
    <mergeCell ref="O433:O435"/>
    <mergeCell ref="S430:S432"/>
    <mergeCell ref="T430:T432"/>
    <mergeCell ref="U430:U432"/>
    <mergeCell ref="V430:V432"/>
    <mergeCell ref="W430:W432"/>
    <mergeCell ref="X430:X432"/>
    <mergeCell ref="AB427:AB429"/>
    <mergeCell ref="A430:A432"/>
    <mergeCell ref="B430:B432"/>
    <mergeCell ref="C430:C432"/>
    <mergeCell ref="D430:D432"/>
    <mergeCell ref="N430:N432"/>
    <mergeCell ref="O430:O432"/>
    <mergeCell ref="P430:P432"/>
    <mergeCell ref="Q430:Q432"/>
    <mergeCell ref="R430:R432"/>
    <mergeCell ref="V427:V429"/>
    <mergeCell ref="W427:W429"/>
    <mergeCell ref="X427:X429"/>
    <mergeCell ref="Y427:Y429"/>
    <mergeCell ref="Z427:Z429"/>
    <mergeCell ref="AA427:AA429"/>
    <mergeCell ref="P427:P429"/>
    <mergeCell ref="Q427:Q429"/>
    <mergeCell ref="R427:R429"/>
    <mergeCell ref="S427:S429"/>
    <mergeCell ref="T427:T429"/>
    <mergeCell ref="U427:U429"/>
    <mergeCell ref="Y424:Y426"/>
    <mergeCell ref="Z424:Z426"/>
    <mergeCell ref="AA424:AA426"/>
    <mergeCell ref="AB424:AB426"/>
    <mergeCell ref="A427:A429"/>
    <mergeCell ref="B427:B429"/>
    <mergeCell ref="C427:C429"/>
    <mergeCell ref="D427:D429"/>
    <mergeCell ref="N427:N429"/>
    <mergeCell ref="O427:O429"/>
    <mergeCell ref="S424:S426"/>
    <mergeCell ref="T424:T426"/>
    <mergeCell ref="U424:U426"/>
    <mergeCell ref="V424:V426"/>
    <mergeCell ref="W424:W426"/>
    <mergeCell ref="X424:X426"/>
    <mergeCell ref="AB421:AB423"/>
    <mergeCell ref="A424:A426"/>
    <mergeCell ref="B424:B426"/>
    <mergeCell ref="C424:C426"/>
    <mergeCell ref="D424:D426"/>
    <mergeCell ref="N424:N426"/>
    <mergeCell ref="O424:O426"/>
    <mergeCell ref="P424:P426"/>
    <mergeCell ref="Q424:Q426"/>
    <mergeCell ref="R424:R426"/>
    <mergeCell ref="V421:V423"/>
    <mergeCell ref="W421:W423"/>
    <mergeCell ref="X421:X423"/>
    <mergeCell ref="Y421:Y423"/>
    <mergeCell ref="Z421:Z423"/>
    <mergeCell ref="AA421:AA423"/>
    <mergeCell ref="P421:P423"/>
    <mergeCell ref="Q421:Q423"/>
    <mergeCell ref="R421:R423"/>
    <mergeCell ref="S421:S423"/>
    <mergeCell ref="T421:T423"/>
    <mergeCell ref="U421:U423"/>
    <mergeCell ref="Y418:Y420"/>
    <mergeCell ref="Z418:Z420"/>
    <mergeCell ref="AA418:AA420"/>
    <mergeCell ref="AB418:AB420"/>
    <mergeCell ref="A421:A423"/>
    <mergeCell ref="B421:B423"/>
    <mergeCell ref="C421:C423"/>
    <mergeCell ref="D421:D423"/>
    <mergeCell ref="N421:N423"/>
    <mergeCell ref="O421:O423"/>
    <mergeCell ref="S418:S420"/>
    <mergeCell ref="T418:T420"/>
    <mergeCell ref="U418:U420"/>
    <mergeCell ref="V418:V420"/>
    <mergeCell ref="W418:W420"/>
    <mergeCell ref="X418:X420"/>
    <mergeCell ref="AB415:AB417"/>
    <mergeCell ref="A418:A420"/>
    <mergeCell ref="B418:B420"/>
    <mergeCell ref="C418:C420"/>
    <mergeCell ref="D418:D420"/>
    <mergeCell ref="N418:N420"/>
    <mergeCell ref="O418:O420"/>
    <mergeCell ref="P418:P420"/>
    <mergeCell ref="Q418:Q420"/>
    <mergeCell ref="R418:R420"/>
    <mergeCell ref="V415:V417"/>
    <mergeCell ref="W415:W417"/>
    <mergeCell ref="X415:X417"/>
    <mergeCell ref="Y415:Y417"/>
    <mergeCell ref="Z415:Z417"/>
    <mergeCell ref="AA415:AA417"/>
    <mergeCell ref="P415:P417"/>
    <mergeCell ref="Q415:Q417"/>
    <mergeCell ref="R415:R417"/>
    <mergeCell ref="S415:S417"/>
    <mergeCell ref="T415:T417"/>
    <mergeCell ref="U415:U417"/>
    <mergeCell ref="Y412:Y414"/>
    <mergeCell ref="Z412:Z414"/>
    <mergeCell ref="AA412:AA414"/>
    <mergeCell ref="AB412:AB414"/>
    <mergeCell ref="A415:A417"/>
    <mergeCell ref="B415:B417"/>
    <mergeCell ref="C415:C417"/>
    <mergeCell ref="D415:D417"/>
    <mergeCell ref="N415:N417"/>
    <mergeCell ref="O415:O417"/>
    <mergeCell ref="S412:S414"/>
    <mergeCell ref="T412:T414"/>
    <mergeCell ref="U412:U414"/>
    <mergeCell ref="V412:V414"/>
    <mergeCell ref="W412:W414"/>
    <mergeCell ref="X412:X414"/>
    <mergeCell ref="AB409:AB411"/>
    <mergeCell ref="A412:A414"/>
    <mergeCell ref="B412:B414"/>
    <mergeCell ref="C412:C414"/>
    <mergeCell ref="D412:D414"/>
    <mergeCell ref="N412:N414"/>
    <mergeCell ref="O412:O414"/>
    <mergeCell ref="P412:P414"/>
    <mergeCell ref="Q412:Q414"/>
    <mergeCell ref="R412:R414"/>
    <mergeCell ref="V409:V411"/>
    <mergeCell ref="W409:W411"/>
    <mergeCell ref="X409:X411"/>
    <mergeCell ref="Y409:Y411"/>
    <mergeCell ref="Z409:Z411"/>
    <mergeCell ref="AA409:AA411"/>
    <mergeCell ref="P409:P411"/>
    <mergeCell ref="Q409:Q411"/>
    <mergeCell ref="R409:R411"/>
    <mergeCell ref="S409:S411"/>
    <mergeCell ref="T409:T411"/>
    <mergeCell ref="U409:U411"/>
    <mergeCell ref="Y406:Y408"/>
    <mergeCell ref="Z406:Z408"/>
    <mergeCell ref="AA406:AA408"/>
    <mergeCell ref="AB406:AB408"/>
    <mergeCell ref="A409:A411"/>
    <mergeCell ref="B409:B411"/>
    <mergeCell ref="C409:C411"/>
    <mergeCell ref="D409:D411"/>
    <mergeCell ref="N409:N411"/>
    <mergeCell ref="O409:O411"/>
    <mergeCell ref="S406:S408"/>
    <mergeCell ref="T406:T408"/>
    <mergeCell ref="U406:U408"/>
    <mergeCell ref="V406:V408"/>
    <mergeCell ref="W406:W408"/>
    <mergeCell ref="X406:X408"/>
    <mergeCell ref="AB403:AB405"/>
    <mergeCell ref="A406:A408"/>
    <mergeCell ref="B406:B408"/>
    <mergeCell ref="C406:C408"/>
    <mergeCell ref="D406:D408"/>
    <mergeCell ref="N406:N408"/>
    <mergeCell ref="O406:O408"/>
    <mergeCell ref="P406:P408"/>
    <mergeCell ref="Q406:Q408"/>
    <mergeCell ref="R406:R408"/>
    <mergeCell ref="V403:V405"/>
    <mergeCell ref="W403:W405"/>
    <mergeCell ref="X403:X405"/>
    <mergeCell ref="Y403:Y405"/>
    <mergeCell ref="Z403:Z405"/>
    <mergeCell ref="AA403:AA405"/>
    <mergeCell ref="P403:P405"/>
    <mergeCell ref="Q403:Q405"/>
    <mergeCell ref="R403:R405"/>
    <mergeCell ref="S403:S405"/>
    <mergeCell ref="T403:T405"/>
    <mergeCell ref="U403:U405"/>
    <mergeCell ref="Y400:Y402"/>
    <mergeCell ref="Z400:Z402"/>
    <mergeCell ref="AA400:AA402"/>
    <mergeCell ref="AB400:AB402"/>
    <mergeCell ref="A403:A405"/>
    <mergeCell ref="B403:B405"/>
    <mergeCell ref="C403:C405"/>
    <mergeCell ref="D403:D405"/>
    <mergeCell ref="N403:N405"/>
    <mergeCell ref="O403:O405"/>
    <mergeCell ref="S400:S402"/>
    <mergeCell ref="T400:T402"/>
    <mergeCell ref="U400:U402"/>
    <mergeCell ref="V400:V402"/>
    <mergeCell ref="W400:W402"/>
    <mergeCell ref="X400:X402"/>
    <mergeCell ref="AB397:AB399"/>
    <mergeCell ref="A400:A402"/>
    <mergeCell ref="B400:B402"/>
    <mergeCell ref="C400:C402"/>
    <mergeCell ref="D400:D402"/>
    <mergeCell ref="N400:N402"/>
    <mergeCell ref="O400:O402"/>
    <mergeCell ref="P400:P402"/>
    <mergeCell ref="Q400:Q402"/>
    <mergeCell ref="R400:R402"/>
    <mergeCell ref="V397:V399"/>
    <mergeCell ref="W397:W399"/>
    <mergeCell ref="X397:X399"/>
    <mergeCell ref="Y397:Y399"/>
    <mergeCell ref="Z397:Z399"/>
    <mergeCell ref="AA397:AA399"/>
    <mergeCell ref="P397:P399"/>
    <mergeCell ref="Q397:Q399"/>
    <mergeCell ref="R397:R399"/>
    <mergeCell ref="S397:S399"/>
    <mergeCell ref="T397:T399"/>
    <mergeCell ref="U397:U399"/>
    <mergeCell ref="Y394:Y396"/>
    <mergeCell ref="Z394:Z396"/>
    <mergeCell ref="AA394:AA396"/>
    <mergeCell ref="AB394:AB396"/>
    <mergeCell ref="A397:A399"/>
    <mergeCell ref="B397:B399"/>
    <mergeCell ref="C397:C399"/>
    <mergeCell ref="D397:D399"/>
    <mergeCell ref="N397:N399"/>
    <mergeCell ref="O397:O399"/>
    <mergeCell ref="S394:S396"/>
    <mergeCell ref="T394:T396"/>
    <mergeCell ref="U394:U396"/>
    <mergeCell ref="V394:V396"/>
    <mergeCell ref="W394:W396"/>
    <mergeCell ref="X394:X396"/>
    <mergeCell ref="AB391:AB393"/>
    <mergeCell ref="A394:A396"/>
    <mergeCell ref="B394:B396"/>
    <mergeCell ref="C394:C396"/>
    <mergeCell ref="D394:D396"/>
    <mergeCell ref="N394:N396"/>
    <mergeCell ref="O394:O396"/>
    <mergeCell ref="P394:P396"/>
    <mergeCell ref="Q394:Q396"/>
    <mergeCell ref="R394:R396"/>
    <mergeCell ref="V391:V393"/>
    <mergeCell ref="W391:W393"/>
    <mergeCell ref="X391:X393"/>
    <mergeCell ref="Y391:Y393"/>
    <mergeCell ref="Z391:Z393"/>
    <mergeCell ref="AA391:AA393"/>
    <mergeCell ref="P391:P393"/>
    <mergeCell ref="Q391:Q393"/>
    <mergeCell ref="R391:R393"/>
    <mergeCell ref="S391:S393"/>
    <mergeCell ref="T391:T393"/>
    <mergeCell ref="U391:U393"/>
    <mergeCell ref="Y388:Y390"/>
    <mergeCell ref="Z388:Z390"/>
    <mergeCell ref="AA388:AA390"/>
    <mergeCell ref="AB388:AB390"/>
    <mergeCell ref="A391:A393"/>
    <mergeCell ref="B391:B393"/>
    <mergeCell ref="C391:C393"/>
    <mergeCell ref="D391:D393"/>
    <mergeCell ref="N391:N393"/>
    <mergeCell ref="O391:O393"/>
    <mergeCell ref="S388:S390"/>
    <mergeCell ref="T388:T390"/>
    <mergeCell ref="U388:U390"/>
    <mergeCell ref="V388:V390"/>
    <mergeCell ref="W388:W390"/>
    <mergeCell ref="X388:X390"/>
    <mergeCell ref="AB385:AB387"/>
    <mergeCell ref="A388:A390"/>
    <mergeCell ref="B388:B390"/>
    <mergeCell ref="C388:C390"/>
    <mergeCell ref="D388:D390"/>
    <mergeCell ref="N388:N390"/>
    <mergeCell ref="O388:O390"/>
    <mergeCell ref="P388:P390"/>
    <mergeCell ref="Q388:Q390"/>
    <mergeCell ref="R388:R390"/>
    <mergeCell ref="V385:V387"/>
    <mergeCell ref="W385:W387"/>
    <mergeCell ref="X385:X387"/>
    <mergeCell ref="Y385:Y387"/>
    <mergeCell ref="Z385:Z387"/>
    <mergeCell ref="AA385:AA387"/>
    <mergeCell ref="P385:P387"/>
    <mergeCell ref="Q385:Q387"/>
    <mergeCell ref="R385:R387"/>
    <mergeCell ref="S385:S387"/>
    <mergeCell ref="T385:T387"/>
    <mergeCell ref="U385:U387"/>
    <mergeCell ref="Y382:Y384"/>
    <mergeCell ref="Z382:Z384"/>
    <mergeCell ref="AA382:AA384"/>
    <mergeCell ref="AB382:AB384"/>
    <mergeCell ref="A385:A387"/>
    <mergeCell ref="B385:B387"/>
    <mergeCell ref="C385:C387"/>
    <mergeCell ref="D385:D387"/>
    <mergeCell ref="N385:N387"/>
    <mergeCell ref="O385:O387"/>
    <mergeCell ref="S382:S384"/>
    <mergeCell ref="T382:T384"/>
    <mergeCell ref="U382:U384"/>
    <mergeCell ref="V382:V384"/>
    <mergeCell ref="W382:W384"/>
    <mergeCell ref="X382:X384"/>
    <mergeCell ref="AB379:AB381"/>
    <mergeCell ref="A382:A384"/>
    <mergeCell ref="B382:B384"/>
    <mergeCell ref="C382:C384"/>
    <mergeCell ref="D382:D384"/>
    <mergeCell ref="N382:N384"/>
    <mergeCell ref="O382:O384"/>
    <mergeCell ref="P382:P384"/>
    <mergeCell ref="Q382:Q384"/>
    <mergeCell ref="R382:R384"/>
    <mergeCell ref="V379:V381"/>
    <mergeCell ref="W379:W381"/>
    <mergeCell ref="X379:X381"/>
    <mergeCell ref="Y379:Y381"/>
    <mergeCell ref="Z379:Z381"/>
    <mergeCell ref="AA379:AA381"/>
    <mergeCell ref="P379:P381"/>
    <mergeCell ref="Q379:Q381"/>
    <mergeCell ref="R379:R381"/>
    <mergeCell ref="S379:S381"/>
    <mergeCell ref="T379:T381"/>
    <mergeCell ref="U379:U381"/>
    <mergeCell ref="Y376:Y378"/>
    <mergeCell ref="Z376:Z378"/>
    <mergeCell ref="AA376:AA378"/>
    <mergeCell ref="AB376:AB378"/>
    <mergeCell ref="A379:A381"/>
    <mergeCell ref="B379:B381"/>
    <mergeCell ref="C379:C381"/>
    <mergeCell ref="D379:D381"/>
    <mergeCell ref="N379:N381"/>
    <mergeCell ref="O379:O381"/>
    <mergeCell ref="S376:S378"/>
    <mergeCell ref="T376:T378"/>
    <mergeCell ref="U376:U378"/>
    <mergeCell ref="V376:V378"/>
    <mergeCell ref="W376:W378"/>
    <mergeCell ref="X376:X378"/>
    <mergeCell ref="AB373:AB375"/>
    <mergeCell ref="A376:A378"/>
    <mergeCell ref="B376:B378"/>
    <mergeCell ref="C376:C378"/>
    <mergeCell ref="D376:D378"/>
    <mergeCell ref="N376:N378"/>
    <mergeCell ref="O376:O378"/>
    <mergeCell ref="P376:P378"/>
    <mergeCell ref="Q376:Q378"/>
    <mergeCell ref="R376:R378"/>
    <mergeCell ref="V373:V375"/>
    <mergeCell ref="W373:W375"/>
    <mergeCell ref="X373:X375"/>
    <mergeCell ref="Y373:Y375"/>
    <mergeCell ref="Z373:Z375"/>
    <mergeCell ref="AA373:AA375"/>
    <mergeCell ref="P373:P375"/>
    <mergeCell ref="Q373:Q375"/>
    <mergeCell ref="R373:R375"/>
    <mergeCell ref="S373:S375"/>
    <mergeCell ref="T373:T375"/>
    <mergeCell ref="U373:U375"/>
    <mergeCell ref="Y370:Y372"/>
    <mergeCell ref="Z370:Z372"/>
    <mergeCell ref="AA370:AA372"/>
    <mergeCell ref="AB370:AB372"/>
    <mergeCell ref="A373:A375"/>
    <mergeCell ref="B373:B375"/>
    <mergeCell ref="C373:C375"/>
    <mergeCell ref="D373:D375"/>
    <mergeCell ref="N373:N375"/>
    <mergeCell ref="O373:O375"/>
    <mergeCell ref="S370:S372"/>
    <mergeCell ref="T370:T372"/>
    <mergeCell ref="U370:U372"/>
    <mergeCell ref="V370:V372"/>
    <mergeCell ref="W370:W372"/>
    <mergeCell ref="X370:X372"/>
    <mergeCell ref="AB367:AB369"/>
    <mergeCell ref="A370:A372"/>
    <mergeCell ref="B370:B372"/>
    <mergeCell ref="C370:C372"/>
    <mergeCell ref="D370:D372"/>
    <mergeCell ref="N370:N372"/>
    <mergeCell ref="O370:O372"/>
    <mergeCell ref="P370:P372"/>
    <mergeCell ref="Q370:Q372"/>
    <mergeCell ref="R370:R372"/>
    <mergeCell ref="V367:V369"/>
    <mergeCell ref="W367:W369"/>
    <mergeCell ref="X367:X369"/>
    <mergeCell ref="Y367:Y369"/>
    <mergeCell ref="Z367:Z369"/>
    <mergeCell ref="AA367:AA369"/>
    <mergeCell ref="P367:P369"/>
    <mergeCell ref="Q367:Q369"/>
    <mergeCell ref="R367:R369"/>
    <mergeCell ref="S367:S369"/>
    <mergeCell ref="T367:T369"/>
    <mergeCell ref="U367:U369"/>
    <mergeCell ref="Y364:Y366"/>
    <mergeCell ref="Z364:Z366"/>
    <mergeCell ref="AA364:AA366"/>
    <mergeCell ref="AB364:AB366"/>
    <mergeCell ref="A367:A369"/>
    <mergeCell ref="B367:B369"/>
    <mergeCell ref="C367:C369"/>
    <mergeCell ref="D367:D369"/>
    <mergeCell ref="N367:N369"/>
    <mergeCell ref="O367:O369"/>
    <mergeCell ref="S364:S366"/>
    <mergeCell ref="T364:T366"/>
    <mergeCell ref="U364:U366"/>
    <mergeCell ref="V364:V366"/>
    <mergeCell ref="W364:W366"/>
    <mergeCell ref="X364:X366"/>
    <mergeCell ref="AB361:AB363"/>
    <mergeCell ref="A364:A366"/>
    <mergeCell ref="B364:B366"/>
    <mergeCell ref="C364:C366"/>
    <mergeCell ref="D364:D366"/>
    <mergeCell ref="N364:N366"/>
    <mergeCell ref="O364:O366"/>
    <mergeCell ref="P364:P366"/>
    <mergeCell ref="Q364:Q366"/>
    <mergeCell ref="R364:R366"/>
    <mergeCell ref="V361:V363"/>
    <mergeCell ref="W361:W363"/>
    <mergeCell ref="X361:X363"/>
    <mergeCell ref="Y361:Y363"/>
    <mergeCell ref="Z361:Z363"/>
    <mergeCell ref="AA361:AA363"/>
    <mergeCell ref="P361:P363"/>
    <mergeCell ref="Q361:Q363"/>
    <mergeCell ref="R361:R363"/>
    <mergeCell ref="S361:S363"/>
    <mergeCell ref="T361:T363"/>
    <mergeCell ref="U361:U363"/>
    <mergeCell ref="Y358:Y360"/>
    <mergeCell ref="Z358:Z360"/>
    <mergeCell ref="AA358:AA360"/>
    <mergeCell ref="AB358:AB360"/>
    <mergeCell ref="A361:A363"/>
    <mergeCell ref="B361:B363"/>
    <mergeCell ref="C361:C363"/>
    <mergeCell ref="D361:D363"/>
    <mergeCell ref="N361:N363"/>
    <mergeCell ref="O361:O363"/>
    <mergeCell ref="S358:S360"/>
    <mergeCell ref="T358:T360"/>
    <mergeCell ref="U358:U360"/>
    <mergeCell ref="V358:V360"/>
    <mergeCell ref="W358:W360"/>
    <mergeCell ref="X358:X360"/>
    <mergeCell ref="AB355:AB357"/>
    <mergeCell ref="A358:A360"/>
    <mergeCell ref="B358:B360"/>
    <mergeCell ref="C358:C360"/>
    <mergeCell ref="D358:D360"/>
    <mergeCell ref="N358:N360"/>
    <mergeCell ref="O358:O360"/>
    <mergeCell ref="P358:P360"/>
    <mergeCell ref="Q358:Q360"/>
    <mergeCell ref="R358:R360"/>
    <mergeCell ref="V355:V357"/>
    <mergeCell ref="W355:W357"/>
    <mergeCell ref="X355:X357"/>
    <mergeCell ref="Y355:Y357"/>
    <mergeCell ref="Z355:Z357"/>
    <mergeCell ref="AA355:AA357"/>
    <mergeCell ref="P355:P357"/>
    <mergeCell ref="Q355:Q357"/>
    <mergeCell ref="R355:R357"/>
    <mergeCell ref="S355:S357"/>
    <mergeCell ref="T355:T357"/>
    <mergeCell ref="U355:U357"/>
    <mergeCell ref="Y352:Y354"/>
    <mergeCell ref="Z352:Z354"/>
    <mergeCell ref="AA352:AA354"/>
    <mergeCell ref="AB352:AB354"/>
    <mergeCell ref="A355:A357"/>
    <mergeCell ref="B355:B357"/>
    <mergeCell ref="C355:C357"/>
    <mergeCell ref="D355:D357"/>
    <mergeCell ref="N355:N357"/>
    <mergeCell ref="O355:O357"/>
    <mergeCell ref="S352:S354"/>
    <mergeCell ref="T352:T354"/>
    <mergeCell ref="U352:U354"/>
    <mergeCell ref="V352:V354"/>
    <mergeCell ref="W352:W354"/>
    <mergeCell ref="X352:X354"/>
    <mergeCell ref="AB349:AB351"/>
    <mergeCell ref="A352:A354"/>
    <mergeCell ref="B352:B354"/>
    <mergeCell ref="C352:C354"/>
    <mergeCell ref="D352:D354"/>
    <mergeCell ref="N352:N354"/>
    <mergeCell ref="O352:O354"/>
    <mergeCell ref="P352:P354"/>
    <mergeCell ref="Q352:Q354"/>
    <mergeCell ref="R352:R354"/>
    <mergeCell ref="V349:V351"/>
    <mergeCell ref="W349:W351"/>
    <mergeCell ref="X349:X351"/>
    <mergeCell ref="Y349:Y351"/>
    <mergeCell ref="Z349:Z351"/>
    <mergeCell ref="AA349:AA351"/>
    <mergeCell ref="P349:P351"/>
    <mergeCell ref="Q349:Q351"/>
    <mergeCell ref="R349:R351"/>
    <mergeCell ref="S349:S351"/>
    <mergeCell ref="T349:T351"/>
    <mergeCell ref="U349:U351"/>
    <mergeCell ref="Y346:Y348"/>
    <mergeCell ref="Z346:Z348"/>
    <mergeCell ref="AA346:AA348"/>
    <mergeCell ref="AB346:AB348"/>
    <mergeCell ref="A349:A351"/>
    <mergeCell ref="B349:B351"/>
    <mergeCell ref="C349:C351"/>
    <mergeCell ref="D349:D351"/>
    <mergeCell ref="N349:N351"/>
    <mergeCell ref="O349:O351"/>
    <mergeCell ref="S346:S348"/>
    <mergeCell ref="T346:T348"/>
    <mergeCell ref="U346:U348"/>
    <mergeCell ref="V346:V348"/>
    <mergeCell ref="W346:W348"/>
    <mergeCell ref="X346:X348"/>
    <mergeCell ref="AB343:AB345"/>
    <mergeCell ref="A346:A348"/>
    <mergeCell ref="B346:B348"/>
    <mergeCell ref="C346:C348"/>
    <mergeCell ref="D346:D348"/>
    <mergeCell ref="N346:N348"/>
    <mergeCell ref="O346:O348"/>
    <mergeCell ref="P346:P348"/>
    <mergeCell ref="Q346:Q348"/>
    <mergeCell ref="R346:R348"/>
    <mergeCell ref="V343:V345"/>
    <mergeCell ref="W343:W345"/>
    <mergeCell ref="X343:X345"/>
    <mergeCell ref="Y343:Y345"/>
    <mergeCell ref="Z343:Z345"/>
    <mergeCell ref="AA343:AA345"/>
    <mergeCell ref="P343:P345"/>
    <mergeCell ref="Q343:Q345"/>
    <mergeCell ref="R343:R345"/>
    <mergeCell ref="S343:S345"/>
    <mergeCell ref="T343:T345"/>
    <mergeCell ref="U343:U345"/>
    <mergeCell ref="Y340:Y342"/>
    <mergeCell ref="Z340:Z342"/>
    <mergeCell ref="AA340:AA342"/>
    <mergeCell ref="AB340:AB342"/>
    <mergeCell ref="A343:A345"/>
    <mergeCell ref="B343:B345"/>
    <mergeCell ref="C343:C345"/>
    <mergeCell ref="D343:D345"/>
    <mergeCell ref="N343:N345"/>
    <mergeCell ref="O343:O345"/>
    <mergeCell ref="S340:S342"/>
    <mergeCell ref="T340:T342"/>
    <mergeCell ref="U340:U342"/>
    <mergeCell ref="V340:V342"/>
    <mergeCell ref="W340:W342"/>
    <mergeCell ref="X340:X342"/>
    <mergeCell ref="AB337:AB339"/>
    <mergeCell ref="A340:A342"/>
    <mergeCell ref="B340:B342"/>
    <mergeCell ref="C340:C342"/>
    <mergeCell ref="D340:D342"/>
    <mergeCell ref="N340:N342"/>
    <mergeCell ref="O340:O342"/>
    <mergeCell ref="P340:P342"/>
    <mergeCell ref="Q340:Q342"/>
    <mergeCell ref="R340:R342"/>
    <mergeCell ref="V337:V339"/>
    <mergeCell ref="W337:W339"/>
    <mergeCell ref="X337:X339"/>
    <mergeCell ref="Y337:Y339"/>
    <mergeCell ref="Z337:Z339"/>
    <mergeCell ref="AA337:AA339"/>
    <mergeCell ref="P337:P339"/>
    <mergeCell ref="Q337:Q339"/>
    <mergeCell ref="R337:R339"/>
    <mergeCell ref="S337:S339"/>
    <mergeCell ref="T337:T339"/>
    <mergeCell ref="U337:U339"/>
    <mergeCell ref="Y334:Y336"/>
    <mergeCell ref="Z334:Z336"/>
    <mergeCell ref="AA334:AA336"/>
    <mergeCell ref="AB334:AB336"/>
    <mergeCell ref="A337:A339"/>
    <mergeCell ref="B337:B339"/>
    <mergeCell ref="C337:C339"/>
    <mergeCell ref="D337:D339"/>
    <mergeCell ref="N337:N339"/>
    <mergeCell ref="O337:O339"/>
    <mergeCell ref="S334:S336"/>
    <mergeCell ref="T334:T336"/>
    <mergeCell ref="U334:U336"/>
    <mergeCell ref="V334:V336"/>
    <mergeCell ref="W334:W336"/>
    <mergeCell ref="X334:X336"/>
    <mergeCell ref="AB331:AB333"/>
    <mergeCell ref="A334:A336"/>
    <mergeCell ref="B334:B336"/>
    <mergeCell ref="C334:C336"/>
    <mergeCell ref="D334:D336"/>
    <mergeCell ref="N334:N336"/>
    <mergeCell ref="O334:O336"/>
    <mergeCell ref="P334:P336"/>
    <mergeCell ref="Q334:Q336"/>
    <mergeCell ref="R334:R336"/>
    <mergeCell ref="V331:V333"/>
    <mergeCell ref="W331:W333"/>
    <mergeCell ref="X331:X333"/>
    <mergeCell ref="Y331:Y333"/>
    <mergeCell ref="Z331:Z333"/>
    <mergeCell ref="AA331:AA333"/>
    <mergeCell ref="P331:P333"/>
    <mergeCell ref="Q331:Q333"/>
    <mergeCell ref="R331:R333"/>
    <mergeCell ref="S331:S333"/>
    <mergeCell ref="T331:T333"/>
    <mergeCell ref="U331:U333"/>
    <mergeCell ref="Y328:Y330"/>
    <mergeCell ref="Z328:Z330"/>
    <mergeCell ref="AA328:AA330"/>
    <mergeCell ref="AB328:AB330"/>
    <mergeCell ref="A331:A333"/>
    <mergeCell ref="B331:B333"/>
    <mergeCell ref="C331:C333"/>
    <mergeCell ref="D331:D333"/>
    <mergeCell ref="N331:N333"/>
    <mergeCell ref="O331:O333"/>
    <mergeCell ref="S328:S330"/>
    <mergeCell ref="T328:T330"/>
    <mergeCell ref="U328:U330"/>
    <mergeCell ref="V328:V330"/>
    <mergeCell ref="W328:W330"/>
    <mergeCell ref="X328:X330"/>
    <mergeCell ref="AB325:AB327"/>
    <mergeCell ref="A328:A330"/>
    <mergeCell ref="B328:B330"/>
    <mergeCell ref="C328:C330"/>
    <mergeCell ref="D328:D330"/>
    <mergeCell ref="N328:N330"/>
    <mergeCell ref="O328:O330"/>
    <mergeCell ref="P328:P330"/>
    <mergeCell ref="Q328:Q330"/>
    <mergeCell ref="R328:R330"/>
    <mergeCell ref="V325:V327"/>
    <mergeCell ref="W325:W327"/>
    <mergeCell ref="X325:X327"/>
    <mergeCell ref="Y325:Y327"/>
    <mergeCell ref="Z325:Z327"/>
    <mergeCell ref="AA325:AA327"/>
    <mergeCell ref="P325:P327"/>
    <mergeCell ref="Q325:Q327"/>
    <mergeCell ref="R325:R327"/>
    <mergeCell ref="S325:S327"/>
    <mergeCell ref="T325:T327"/>
    <mergeCell ref="U325:U327"/>
    <mergeCell ref="Y322:Y324"/>
    <mergeCell ref="Z322:Z324"/>
    <mergeCell ref="AA322:AA324"/>
    <mergeCell ref="AB322:AB324"/>
    <mergeCell ref="A325:A327"/>
    <mergeCell ref="B325:B327"/>
    <mergeCell ref="C325:C327"/>
    <mergeCell ref="D325:D327"/>
    <mergeCell ref="N325:N327"/>
    <mergeCell ref="O325:O327"/>
    <mergeCell ref="S322:S324"/>
    <mergeCell ref="T322:T324"/>
    <mergeCell ref="U322:U324"/>
    <mergeCell ref="V322:V324"/>
    <mergeCell ref="W322:W324"/>
    <mergeCell ref="X322:X324"/>
    <mergeCell ref="AB319:AB321"/>
    <mergeCell ref="A322:A324"/>
    <mergeCell ref="B322:B324"/>
    <mergeCell ref="C322:C324"/>
    <mergeCell ref="D322:D324"/>
    <mergeCell ref="N322:N324"/>
    <mergeCell ref="O322:O324"/>
    <mergeCell ref="P322:P324"/>
    <mergeCell ref="Q322:Q324"/>
    <mergeCell ref="R322:R324"/>
    <mergeCell ref="V319:V321"/>
    <mergeCell ref="W319:W321"/>
    <mergeCell ref="X319:X321"/>
    <mergeCell ref="Y319:Y321"/>
    <mergeCell ref="Z319:Z321"/>
    <mergeCell ref="AA319:AA321"/>
    <mergeCell ref="P319:P321"/>
    <mergeCell ref="Q319:Q321"/>
    <mergeCell ref="R319:R321"/>
    <mergeCell ref="S319:S321"/>
    <mergeCell ref="T319:T321"/>
    <mergeCell ref="U319:U321"/>
    <mergeCell ref="Y316:Y318"/>
    <mergeCell ref="Z316:Z318"/>
    <mergeCell ref="AA316:AA318"/>
    <mergeCell ref="AB316:AB318"/>
    <mergeCell ref="A319:A321"/>
    <mergeCell ref="B319:B321"/>
    <mergeCell ref="C319:C321"/>
    <mergeCell ref="D319:D321"/>
    <mergeCell ref="N319:N321"/>
    <mergeCell ref="O319:O321"/>
    <mergeCell ref="S316:S318"/>
    <mergeCell ref="T316:T318"/>
    <mergeCell ref="U316:U318"/>
    <mergeCell ref="V316:V318"/>
    <mergeCell ref="W316:W318"/>
    <mergeCell ref="X316:X318"/>
    <mergeCell ref="AB313:AB315"/>
    <mergeCell ref="A316:A318"/>
    <mergeCell ref="B316:B318"/>
    <mergeCell ref="C316:C318"/>
    <mergeCell ref="D316:D318"/>
    <mergeCell ref="N316:N318"/>
    <mergeCell ref="O316:O318"/>
    <mergeCell ref="P316:P318"/>
    <mergeCell ref="Q316:Q318"/>
    <mergeCell ref="R316:R318"/>
    <mergeCell ref="V313:V315"/>
    <mergeCell ref="W313:W315"/>
    <mergeCell ref="X313:X315"/>
    <mergeCell ref="Y313:Y315"/>
    <mergeCell ref="Z313:Z315"/>
    <mergeCell ref="AA313:AA315"/>
    <mergeCell ref="P313:P315"/>
    <mergeCell ref="Q313:Q315"/>
    <mergeCell ref="R313:R315"/>
    <mergeCell ref="S313:S315"/>
    <mergeCell ref="T313:T315"/>
    <mergeCell ref="U313:U315"/>
    <mergeCell ref="Y310:Y312"/>
    <mergeCell ref="Z310:Z312"/>
    <mergeCell ref="AA310:AA312"/>
    <mergeCell ref="AB310:AB312"/>
    <mergeCell ref="A313:A315"/>
    <mergeCell ref="B313:B315"/>
    <mergeCell ref="C313:C315"/>
    <mergeCell ref="D313:D315"/>
    <mergeCell ref="N313:N315"/>
    <mergeCell ref="O313:O315"/>
    <mergeCell ref="S310:S312"/>
    <mergeCell ref="T310:T312"/>
    <mergeCell ref="U310:U312"/>
    <mergeCell ref="V310:V312"/>
    <mergeCell ref="W310:W312"/>
    <mergeCell ref="X310:X312"/>
    <mergeCell ref="AB307:AB309"/>
    <mergeCell ref="A310:A312"/>
    <mergeCell ref="B310:B312"/>
    <mergeCell ref="C310:C312"/>
    <mergeCell ref="D310:D312"/>
    <mergeCell ref="N310:N312"/>
    <mergeCell ref="O310:O312"/>
    <mergeCell ref="P310:P312"/>
    <mergeCell ref="Q310:Q312"/>
    <mergeCell ref="R310:R312"/>
    <mergeCell ref="V307:V309"/>
    <mergeCell ref="W307:W309"/>
    <mergeCell ref="X307:X309"/>
    <mergeCell ref="Y307:Y309"/>
    <mergeCell ref="Z307:Z309"/>
    <mergeCell ref="AA307:AA309"/>
    <mergeCell ref="P307:P309"/>
    <mergeCell ref="Q307:Q309"/>
    <mergeCell ref="R307:R309"/>
    <mergeCell ref="S307:S309"/>
    <mergeCell ref="T307:T309"/>
    <mergeCell ref="U307:U309"/>
    <mergeCell ref="Y304:Y306"/>
    <mergeCell ref="Z304:Z306"/>
    <mergeCell ref="AA304:AA306"/>
    <mergeCell ref="AB304:AB306"/>
    <mergeCell ref="A307:A309"/>
    <mergeCell ref="B307:B309"/>
    <mergeCell ref="C307:C309"/>
    <mergeCell ref="D307:D309"/>
    <mergeCell ref="N307:N309"/>
    <mergeCell ref="O307:O309"/>
    <mergeCell ref="S304:S306"/>
    <mergeCell ref="T304:T306"/>
    <mergeCell ref="U304:U306"/>
    <mergeCell ref="V304:V306"/>
    <mergeCell ref="W304:W306"/>
    <mergeCell ref="X304:X306"/>
    <mergeCell ref="AB301:AB303"/>
    <mergeCell ref="A304:A306"/>
    <mergeCell ref="B304:B306"/>
    <mergeCell ref="C304:C306"/>
    <mergeCell ref="D304:D306"/>
    <mergeCell ref="N304:N306"/>
    <mergeCell ref="O304:O306"/>
    <mergeCell ref="P304:P306"/>
    <mergeCell ref="Q304:Q306"/>
    <mergeCell ref="R304:R306"/>
    <mergeCell ref="V301:V303"/>
    <mergeCell ref="W301:W303"/>
    <mergeCell ref="X301:X303"/>
    <mergeCell ref="Y301:Y303"/>
    <mergeCell ref="Z301:Z303"/>
    <mergeCell ref="AA301:AA303"/>
    <mergeCell ref="P301:P303"/>
    <mergeCell ref="Q301:Q303"/>
    <mergeCell ref="R301:R303"/>
    <mergeCell ref="S301:S303"/>
    <mergeCell ref="T301:T303"/>
    <mergeCell ref="U301:U303"/>
    <mergeCell ref="Y298:Y300"/>
    <mergeCell ref="Z298:Z300"/>
    <mergeCell ref="AA298:AA300"/>
    <mergeCell ref="AB298:AB300"/>
    <mergeCell ref="A301:A303"/>
    <mergeCell ref="B301:B303"/>
    <mergeCell ref="C301:C303"/>
    <mergeCell ref="D301:D303"/>
    <mergeCell ref="N301:N303"/>
    <mergeCell ref="O301:O303"/>
    <mergeCell ref="S298:S300"/>
    <mergeCell ref="T298:T300"/>
    <mergeCell ref="U298:U300"/>
    <mergeCell ref="V298:V300"/>
    <mergeCell ref="W298:W300"/>
    <mergeCell ref="X298:X300"/>
    <mergeCell ref="AB295:AB297"/>
    <mergeCell ref="A298:A300"/>
    <mergeCell ref="B298:B300"/>
    <mergeCell ref="C298:C300"/>
    <mergeCell ref="D298:D300"/>
    <mergeCell ref="N298:N300"/>
    <mergeCell ref="O298:O300"/>
    <mergeCell ref="P298:P300"/>
    <mergeCell ref="Q298:Q300"/>
    <mergeCell ref="R298:R300"/>
    <mergeCell ref="V295:V297"/>
    <mergeCell ref="W295:W297"/>
    <mergeCell ref="X295:X297"/>
    <mergeCell ref="Y295:Y297"/>
    <mergeCell ref="Z295:Z297"/>
    <mergeCell ref="AA295:AA297"/>
    <mergeCell ref="P295:P297"/>
    <mergeCell ref="Q295:Q297"/>
    <mergeCell ref="R295:R297"/>
    <mergeCell ref="S295:S297"/>
    <mergeCell ref="T295:T297"/>
    <mergeCell ref="U295:U297"/>
    <mergeCell ref="Y292:Y294"/>
    <mergeCell ref="Z292:Z294"/>
    <mergeCell ref="AA292:AA294"/>
    <mergeCell ref="AB292:AB294"/>
    <mergeCell ref="A295:A297"/>
    <mergeCell ref="B295:B297"/>
    <mergeCell ref="C295:C297"/>
    <mergeCell ref="D295:D297"/>
    <mergeCell ref="N295:N297"/>
    <mergeCell ref="O295:O297"/>
    <mergeCell ref="S292:S294"/>
    <mergeCell ref="T292:T294"/>
    <mergeCell ref="U292:U294"/>
    <mergeCell ref="V292:V294"/>
    <mergeCell ref="W292:W294"/>
    <mergeCell ref="X292:X294"/>
    <mergeCell ref="AB289:AB291"/>
    <mergeCell ref="A292:A294"/>
    <mergeCell ref="B292:B294"/>
    <mergeCell ref="C292:C294"/>
    <mergeCell ref="D292:D294"/>
    <mergeCell ref="N292:N294"/>
    <mergeCell ref="O292:O294"/>
    <mergeCell ref="P292:P294"/>
    <mergeCell ref="Q292:Q294"/>
    <mergeCell ref="R292:R294"/>
    <mergeCell ref="V289:V291"/>
    <mergeCell ref="W289:W291"/>
    <mergeCell ref="X289:X291"/>
    <mergeCell ref="Y289:Y291"/>
    <mergeCell ref="Z289:Z291"/>
    <mergeCell ref="AA289:AA291"/>
    <mergeCell ref="P289:P291"/>
    <mergeCell ref="Q289:Q291"/>
    <mergeCell ref="R289:R291"/>
    <mergeCell ref="S289:S291"/>
    <mergeCell ref="T289:T291"/>
    <mergeCell ref="U289:U291"/>
    <mergeCell ref="Y286:Y288"/>
    <mergeCell ref="Z286:Z288"/>
    <mergeCell ref="AA286:AA288"/>
    <mergeCell ref="AB286:AB288"/>
    <mergeCell ref="A289:A291"/>
    <mergeCell ref="B289:B291"/>
    <mergeCell ref="C289:C291"/>
    <mergeCell ref="D289:D291"/>
    <mergeCell ref="N289:N291"/>
    <mergeCell ref="O289:O291"/>
    <mergeCell ref="S286:S288"/>
    <mergeCell ref="T286:T288"/>
    <mergeCell ref="U286:U288"/>
    <mergeCell ref="V286:V288"/>
    <mergeCell ref="W286:W288"/>
    <mergeCell ref="X286:X288"/>
    <mergeCell ref="AB283:AB285"/>
    <mergeCell ref="A286:A288"/>
    <mergeCell ref="B286:B288"/>
    <mergeCell ref="C286:C288"/>
    <mergeCell ref="D286:D288"/>
    <mergeCell ref="N286:N288"/>
    <mergeCell ref="O286:O288"/>
    <mergeCell ref="P286:P288"/>
    <mergeCell ref="Q286:Q288"/>
    <mergeCell ref="R286:R288"/>
    <mergeCell ref="V283:V285"/>
    <mergeCell ref="W283:W285"/>
    <mergeCell ref="X283:X285"/>
    <mergeCell ref="Y283:Y285"/>
    <mergeCell ref="Z283:Z285"/>
    <mergeCell ref="AA283:AA285"/>
    <mergeCell ref="P283:P285"/>
    <mergeCell ref="Q283:Q285"/>
    <mergeCell ref="R283:R285"/>
    <mergeCell ref="S283:S285"/>
    <mergeCell ref="T283:T285"/>
    <mergeCell ref="U283:U285"/>
    <mergeCell ref="Y280:Y282"/>
    <mergeCell ref="Z280:Z282"/>
    <mergeCell ref="AA280:AA282"/>
    <mergeCell ref="AB280:AB282"/>
    <mergeCell ref="A283:A285"/>
    <mergeCell ref="B283:B285"/>
    <mergeCell ref="C283:C285"/>
    <mergeCell ref="D283:D285"/>
    <mergeCell ref="N283:N285"/>
    <mergeCell ref="O283:O285"/>
    <mergeCell ref="S280:S282"/>
    <mergeCell ref="T280:T282"/>
    <mergeCell ref="U280:U282"/>
    <mergeCell ref="V280:V282"/>
    <mergeCell ref="W280:W282"/>
    <mergeCell ref="X280:X282"/>
    <mergeCell ref="AB277:AB279"/>
    <mergeCell ref="A280:A282"/>
    <mergeCell ref="B280:B282"/>
    <mergeCell ref="C280:C282"/>
    <mergeCell ref="D280:D282"/>
    <mergeCell ref="N280:N282"/>
    <mergeCell ref="O280:O282"/>
    <mergeCell ref="P280:P282"/>
    <mergeCell ref="Q280:Q282"/>
    <mergeCell ref="R280:R282"/>
    <mergeCell ref="V277:V279"/>
    <mergeCell ref="W277:W279"/>
    <mergeCell ref="X277:X279"/>
    <mergeCell ref="Y277:Y279"/>
    <mergeCell ref="Z277:Z279"/>
    <mergeCell ref="AA277:AA279"/>
    <mergeCell ref="P277:P279"/>
    <mergeCell ref="Q277:Q279"/>
    <mergeCell ref="R277:R279"/>
    <mergeCell ref="S277:S279"/>
    <mergeCell ref="T277:T279"/>
    <mergeCell ref="U277:U279"/>
    <mergeCell ref="Y274:Y276"/>
    <mergeCell ref="Z274:Z276"/>
    <mergeCell ref="AA274:AA276"/>
    <mergeCell ref="AB274:AB276"/>
    <mergeCell ref="A277:A279"/>
    <mergeCell ref="B277:B279"/>
    <mergeCell ref="C277:C279"/>
    <mergeCell ref="D277:D279"/>
    <mergeCell ref="N277:N279"/>
    <mergeCell ref="O277:O279"/>
    <mergeCell ref="S274:S276"/>
    <mergeCell ref="T274:T276"/>
    <mergeCell ref="U274:U276"/>
    <mergeCell ref="V274:V276"/>
    <mergeCell ref="W274:W276"/>
    <mergeCell ref="X274:X276"/>
    <mergeCell ref="AB271:AB273"/>
    <mergeCell ref="A274:A276"/>
    <mergeCell ref="B274:B276"/>
    <mergeCell ref="C274:C276"/>
    <mergeCell ref="D274:D276"/>
    <mergeCell ref="N274:N276"/>
    <mergeCell ref="O274:O276"/>
    <mergeCell ref="P274:P276"/>
    <mergeCell ref="Q274:Q276"/>
    <mergeCell ref="R274:R276"/>
    <mergeCell ref="V271:V273"/>
    <mergeCell ref="W271:W273"/>
    <mergeCell ref="X271:X273"/>
    <mergeCell ref="Y271:Y273"/>
    <mergeCell ref="Z271:Z273"/>
    <mergeCell ref="AA271:AA273"/>
    <mergeCell ref="P271:P273"/>
    <mergeCell ref="Q271:Q273"/>
    <mergeCell ref="R271:R273"/>
    <mergeCell ref="S271:S273"/>
    <mergeCell ref="T271:T273"/>
    <mergeCell ref="U271:U273"/>
    <mergeCell ref="Y268:Y270"/>
    <mergeCell ref="Z268:Z270"/>
    <mergeCell ref="AA268:AA270"/>
    <mergeCell ref="AB268:AB270"/>
    <mergeCell ref="A271:A273"/>
    <mergeCell ref="B271:B273"/>
    <mergeCell ref="C271:C273"/>
    <mergeCell ref="D271:D273"/>
    <mergeCell ref="N271:N273"/>
    <mergeCell ref="O271:O273"/>
    <mergeCell ref="S268:S270"/>
    <mergeCell ref="T268:T270"/>
    <mergeCell ref="U268:U270"/>
    <mergeCell ref="V268:V270"/>
    <mergeCell ref="W268:W270"/>
    <mergeCell ref="X268:X270"/>
    <mergeCell ref="AB265:AB267"/>
    <mergeCell ref="A268:A270"/>
    <mergeCell ref="B268:B270"/>
    <mergeCell ref="C268:C270"/>
    <mergeCell ref="D268:D270"/>
    <mergeCell ref="N268:N270"/>
    <mergeCell ref="O268:O270"/>
    <mergeCell ref="P268:P270"/>
    <mergeCell ref="Q268:Q270"/>
    <mergeCell ref="R268:R270"/>
    <mergeCell ref="V265:V267"/>
    <mergeCell ref="W265:W267"/>
    <mergeCell ref="X265:X267"/>
    <mergeCell ref="Y265:Y267"/>
    <mergeCell ref="Z265:Z267"/>
    <mergeCell ref="AA265:AA267"/>
    <mergeCell ref="P265:P267"/>
    <mergeCell ref="Q265:Q267"/>
    <mergeCell ref="R265:R267"/>
    <mergeCell ref="S265:S267"/>
    <mergeCell ref="T265:T267"/>
    <mergeCell ref="U265:U267"/>
    <mergeCell ref="Y262:Y264"/>
    <mergeCell ref="Z262:Z264"/>
    <mergeCell ref="AA262:AA264"/>
    <mergeCell ref="AB262:AB264"/>
    <mergeCell ref="A265:A267"/>
    <mergeCell ref="B265:B267"/>
    <mergeCell ref="C265:C267"/>
    <mergeCell ref="D265:D267"/>
    <mergeCell ref="N265:N267"/>
    <mergeCell ref="O265:O267"/>
    <mergeCell ref="S262:S264"/>
    <mergeCell ref="T262:T264"/>
    <mergeCell ref="U262:U264"/>
    <mergeCell ref="V262:V264"/>
    <mergeCell ref="W262:W264"/>
    <mergeCell ref="X262:X264"/>
    <mergeCell ref="AB259:AB261"/>
    <mergeCell ref="A262:A264"/>
    <mergeCell ref="B262:B264"/>
    <mergeCell ref="C262:C264"/>
    <mergeCell ref="D262:D264"/>
    <mergeCell ref="N262:N264"/>
    <mergeCell ref="O262:O264"/>
    <mergeCell ref="P262:P264"/>
    <mergeCell ref="Q262:Q264"/>
    <mergeCell ref="R262:R264"/>
    <mergeCell ref="V259:V261"/>
    <mergeCell ref="W259:W261"/>
    <mergeCell ref="X259:X261"/>
    <mergeCell ref="Y259:Y261"/>
    <mergeCell ref="Z259:Z261"/>
    <mergeCell ref="AA259:AA261"/>
    <mergeCell ref="P259:P261"/>
    <mergeCell ref="Q259:Q261"/>
    <mergeCell ref="R259:R261"/>
    <mergeCell ref="S259:S261"/>
    <mergeCell ref="T259:T261"/>
    <mergeCell ref="U259:U261"/>
    <mergeCell ref="Y256:Y258"/>
    <mergeCell ref="Z256:Z258"/>
    <mergeCell ref="AA256:AA258"/>
    <mergeCell ref="AB256:AB258"/>
    <mergeCell ref="A259:A261"/>
    <mergeCell ref="B259:B261"/>
    <mergeCell ref="C259:C261"/>
    <mergeCell ref="D259:D261"/>
    <mergeCell ref="N259:N261"/>
    <mergeCell ref="O259:O261"/>
    <mergeCell ref="S256:S258"/>
    <mergeCell ref="T256:T258"/>
    <mergeCell ref="U256:U258"/>
    <mergeCell ref="V256:V258"/>
    <mergeCell ref="W256:W258"/>
    <mergeCell ref="X256:X258"/>
    <mergeCell ref="AB253:AB255"/>
    <mergeCell ref="A256:A258"/>
    <mergeCell ref="B256:B258"/>
    <mergeCell ref="C256:C258"/>
    <mergeCell ref="D256:D258"/>
    <mergeCell ref="N256:N258"/>
    <mergeCell ref="O256:O258"/>
    <mergeCell ref="P256:P258"/>
    <mergeCell ref="Q256:Q258"/>
    <mergeCell ref="R256:R258"/>
    <mergeCell ref="V253:V255"/>
    <mergeCell ref="W253:W255"/>
    <mergeCell ref="X253:X255"/>
    <mergeCell ref="Y253:Y255"/>
    <mergeCell ref="Z253:Z255"/>
    <mergeCell ref="AA253:AA255"/>
    <mergeCell ref="P253:P255"/>
    <mergeCell ref="Q253:Q255"/>
    <mergeCell ref="R253:R255"/>
    <mergeCell ref="S253:S255"/>
    <mergeCell ref="T253:T255"/>
    <mergeCell ref="U253:U255"/>
    <mergeCell ref="Y250:Y252"/>
    <mergeCell ref="Z250:Z252"/>
    <mergeCell ref="AA250:AA252"/>
    <mergeCell ref="AB250:AB252"/>
    <mergeCell ref="A253:A255"/>
    <mergeCell ref="B253:B255"/>
    <mergeCell ref="C253:C255"/>
    <mergeCell ref="D253:D255"/>
    <mergeCell ref="N253:N255"/>
    <mergeCell ref="O253:O255"/>
    <mergeCell ref="S250:S252"/>
    <mergeCell ref="T250:T252"/>
    <mergeCell ref="U250:U252"/>
    <mergeCell ref="V250:V252"/>
    <mergeCell ref="W250:W252"/>
    <mergeCell ref="X250:X252"/>
    <mergeCell ref="AB247:AB249"/>
    <mergeCell ref="A250:A252"/>
    <mergeCell ref="B250:B252"/>
    <mergeCell ref="C250:C252"/>
    <mergeCell ref="D250:D252"/>
    <mergeCell ref="N250:N252"/>
    <mergeCell ref="O250:O252"/>
    <mergeCell ref="P250:P252"/>
    <mergeCell ref="Q250:Q252"/>
    <mergeCell ref="R250:R252"/>
    <mergeCell ref="V247:V249"/>
    <mergeCell ref="W247:W249"/>
    <mergeCell ref="X247:X249"/>
    <mergeCell ref="Y247:Y249"/>
    <mergeCell ref="Z247:Z249"/>
    <mergeCell ref="AA247:AA249"/>
    <mergeCell ref="P247:P249"/>
    <mergeCell ref="Q247:Q249"/>
    <mergeCell ref="R247:R249"/>
    <mergeCell ref="S247:S249"/>
    <mergeCell ref="T247:T249"/>
    <mergeCell ref="U247:U249"/>
    <mergeCell ref="Y244:Y246"/>
    <mergeCell ref="Z244:Z246"/>
    <mergeCell ref="AA244:AA246"/>
    <mergeCell ref="AB244:AB246"/>
    <mergeCell ref="A247:A249"/>
    <mergeCell ref="B247:B249"/>
    <mergeCell ref="C247:C249"/>
    <mergeCell ref="D247:D249"/>
    <mergeCell ref="N247:N249"/>
    <mergeCell ref="O247:O249"/>
    <mergeCell ref="S244:S246"/>
    <mergeCell ref="T244:T246"/>
    <mergeCell ref="U244:U246"/>
    <mergeCell ref="V244:V246"/>
    <mergeCell ref="W244:W246"/>
    <mergeCell ref="X244:X246"/>
    <mergeCell ref="AB241:AB243"/>
    <mergeCell ref="A244:A246"/>
    <mergeCell ref="B244:B246"/>
    <mergeCell ref="C244:C246"/>
    <mergeCell ref="D244:D246"/>
    <mergeCell ref="N244:N246"/>
    <mergeCell ref="O244:O246"/>
    <mergeCell ref="P244:P246"/>
    <mergeCell ref="Q244:Q246"/>
    <mergeCell ref="R244:R246"/>
    <mergeCell ref="V241:V243"/>
    <mergeCell ref="W241:W243"/>
    <mergeCell ref="X241:X243"/>
    <mergeCell ref="Y241:Y243"/>
    <mergeCell ref="Z241:Z243"/>
    <mergeCell ref="AA241:AA243"/>
    <mergeCell ref="P241:P243"/>
    <mergeCell ref="Q241:Q243"/>
    <mergeCell ref="R241:R243"/>
    <mergeCell ref="S241:S243"/>
    <mergeCell ref="T241:T243"/>
    <mergeCell ref="U241:U243"/>
    <mergeCell ref="Y238:Y240"/>
    <mergeCell ref="Z238:Z240"/>
    <mergeCell ref="AA238:AA240"/>
    <mergeCell ref="AB238:AB240"/>
    <mergeCell ref="A241:A243"/>
    <mergeCell ref="B241:B243"/>
    <mergeCell ref="C241:C243"/>
    <mergeCell ref="D241:D243"/>
    <mergeCell ref="N241:N243"/>
    <mergeCell ref="O241:O243"/>
    <mergeCell ref="S238:S240"/>
    <mergeCell ref="T238:T240"/>
    <mergeCell ref="U238:U240"/>
    <mergeCell ref="V238:V240"/>
    <mergeCell ref="W238:W240"/>
    <mergeCell ref="X238:X240"/>
    <mergeCell ref="AB235:AB237"/>
    <mergeCell ref="A238:A240"/>
    <mergeCell ref="B238:B240"/>
    <mergeCell ref="C238:C240"/>
    <mergeCell ref="D238:D240"/>
    <mergeCell ref="N238:N240"/>
    <mergeCell ref="O238:O240"/>
    <mergeCell ref="P238:P240"/>
    <mergeCell ref="Q238:Q240"/>
    <mergeCell ref="R238:R240"/>
    <mergeCell ref="V235:V237"/>
    <mergeCell ref="W235:W237"/>
    <mergeCell ref="X235:X237"/>
    <mergeCell ref="Y235:Y237"/>
    <mergeCell ref="Z235:Z237"/>
    <mergeCell ref="AA235:AA237"/>
    <mergeCell ref="P235:P237"/>
    <mergeCell ref="Q235:Q237"/>
    <mergeCell ref="R235:R237"/>
    <mergeCell ref="S235:S237"/>
    <mergeCell ref="T235:T237"/>
    <mergeCell ref="U235:U237"/>
    <mergeCell ref="Y232:Y234"/>
    <mergeCell ref="Z232:Z234"/>
    <mergeCell ref="AA232:AA234"/>
    <mergeCell ref="AB232:AB234"/>
    <mergeCell ref="A235:A237"/>
    <mergeCell ref="B235:B237"/>
    <mergeCell ref="C235:C237"/>
    <mergeCell ref="D235:D237"/>
    <mergeCell ref="N235:N237"/>
    <mergeCell ref="O235:O237"/>
    <mergeCell ref="S232:S234"/>
    <mergeCell ref="T232:T234"/>
    <mergeCell ref="U232:U234"/>
    <mergeCell ref="V232:V234"/>
    <mergeCell ref="W232:W234"/>
    <mergeCell ref="X232:X234"/>
    <mergeCell ref="AB229:AB231"/>
    <mergeCell ref="A232:A234"/>
    <mergeCell ref="B232:B234"/>
    <mergeCell ref="C232:C234"/>
    <mergeCell ref="D232:D234"/>
    <mergeCell ref="N232:N234"/>
    <mergeCell ref="O232:O234"/>
    <mergeCell ref="P232:P234"/>
    <mergeCell ref="Q232:Q234"/>
    <mergeCell ref="R232:R234"/>
    <mergeCell ref="V229:V231"/>
    <mergeCell ref="W229:W231"/>
    <mergeCell ref="X229:X231"/>
    <mergeCell ref="Y229:Y231"/>
    <mergeCell ref="Z229:Z231"/>
    <mergeCell ref="AA229:AA231"/>
    <mergeCell ref="P229:P231"/>
    <mergeCell ref="Q229:Q231"/>
    <mergeCell ref="R229:R231"/>
    <mergeCell ref="S229:S231"/>
    <mergeCell ref="T229:T231"/>
    <mergeCell ref="U229:U231"/>
    <mergeCell ref="Y226:Y228"/>
    <mergeCell ref="Z226:Z228"/>
    <mergeCell ref="AA226:AA228"/>
    <mergeCell ref="AB226:AB228"/>
    <mergeCell ref="A229:A231"/>
    <mergeCell ref="B229:B231"/>
    <mergeCell ref="C229:C231"/>
    <mergeCell ref="D229:D231"/>
    <mergeCell ref="N229:N231"/>
    <mergeCell ref="O229:O231"/>
    <mergeCell ref="S226:S228"/>
    <mergeCell ref="T226:T228"/>
    <mergeCell ref="U226:U228"/>
    <mergeCell ref="V226:V228"/>
    <mergeCell ref="W226:W228"/>
    <mergeCell ref="X226:X228"/>
    <mergeCell ref="AB223:AB225"/>
    <mergeCell ref="A226:A228"/>
    <mergeCell ref="B226:B228"/>
    <mergeCell ref="C226:C228"/>
    <mergeCell ref="D226:D228"/>
    <mergeCell ref="N226:N228"/>
    <mergeCell ref="O226:O228"/>
    <mergeCell ref="P226:P228"/>
    <mergeCell ref="Q226:Q228"/>
    <mergeCell ref="R226:R228"/>
    <mergeCell ref="V223:V225"/>
    <mergeCell ref="W223:W225"/>
    <mergeCell ref="X223:X225"/>
    <mergeCell ref="Y223:Y225"/>
    <mergeCell ref="Z223:Z225"/>
    <mergeCell ref="AA223:AA225"/>
    <mergeCell ref="P223:P225"/>
    <mergeCell ref="Q223:Q225"/>
    <mergeCell ref="R223:R225"/>
    <mergeCell ref="S223:S225"/>
    <mergeCell ref="T223:T225"/>
    <mergeCell ref="U223:U225"/>
    <mergeCell ref="Y220:Y222"/>
    <mergeCell ref="Z220:Z222"/>
    <mergeCell ref="AA220:AA222"/>
    <mergeCell ref="AB220:AB222"/>
    <mergeCell ref="A223:A225"/>
    <mergeCell ref="B223:B225"/>
    <mergeCell ref="C223:C225"/>
    <mergeCell ref="D223:D225"/>
    <mergeCell ref="N223:N225"/>
    <mergeCell ref="O223:O225"/>
    <mergeCell ref="S220:S222"/>
    <mergeCell ref="T220:T222"/>
    <mergeCell ref="U220:U222"/>
    <mergeCell ref="V220:V222"/>
    <mergeCell ref="W220:W222"/>
    <mergeCell ref="X220:X222"/>
    <mergeCell ref="AB217:AB219"/>
    <mergeCell ref="A220:A222"/>
    <mergeCell ref="B220:B222"/>
    <mergeCell ref="C220:C222"/>
    <mergeCell ref="D220:D222"/>
    <mergeCell ref="N220:N222"/>
    <mergeCell ref="O220:O222"/>
    <mergeCell ref="P220:P222"/>
    <mergeCell ref="Q220:Q222"/>
    <mergeCell ref="R220:R222"/>
    <mergeCell ref="V217:V219"/>
    <mergeCell ref="W217:W219"/>
    <mergeCell ref="X217:X219"/>
    <mergeCell ref="Y217:Y219"/>
    <mergeCell ref="Z217:Z219"/>
    <mergeCell ref="AA217:AA219"/>
    <mergeCell ref="P217:P219"/>
    <mergeCell ref="Q217:Q219"/>
    <mergeCell ref="R217:R219"/>
    <mergeCell ref="S217:S219"/>
    <mergeCell ref="T217:T219"/>
    <mergeCell ref="U217:U219"/>
    <mergeCell ref="Y214:Y216"/>
    <mergeCell ref="Z214:Z216"/>
    <mergeCell ref="AA214:AA216"/>
    <mergeCell ref="AB214:AB216"/>
    <mergeCell ref="A217:A219"/>
    <mergeCell ref="B217:B219"/>
    <mergeCell ref="C217:C219"/>
    <mergeCell ref="D217:D219"/>
    <mergeCell ref="N217:N219"/>
    <mergeCell ref="O217:O219"/>
    <mergeCell ref="S214:S216"/>
    <mergeCell ref="T214:T216"/>
    <mergeCell ref="U214:U216"/>
    <mergeCell ref="V214:V216"/>
    <mergeCell ref="W214:W216"/>
    <mergeCell ref="X214:X216"/>
    <mergeCell ref="AB211:AB213"/>
    <mergeCell ref="A214:A216"/>
    <mergeCell ref="B214:B216"/>
    <mergeCell ref="C214:C216"/>
    <mergeCell ref="D214:D216"/>
    <mergeCell ref="N214:N216"/>
    <mergeCell ref="O214:O216"/>
    <mergeCell ref="P214:P216"/>
    <mergeCell ref="Q214:Q216"/>
    <mergeCell ref="R214:R216"/>
    <mergeCell ref="V211:V213"/>
    <mergeCell ref="W211:W213"/>
    <mergeCell ref="X211:X213"/>
    <mergeCell ref="Y211:Y213"/>
    <mergeCell ref="Z211:Z213"/>
    <mergeCell ref="AA211:AA213"/>
    <mergeCell ref="P211:P213"/>
    <mergeCell ref="Q211:Q213"/>
    <mergeCell ref="R211:R213"/>
    <mergeCell ref="S211:S213"/>
    <mergeCell ref="T211:T213"/>
    <mergeCell ref="U211:U213"/>
    <mergeCell ref="Y208:Y210"/>
    <mergeCell ref="Z208:Z210"/>
    <mergeCell ref="AA208:AA210"/>
    <mergeCell ref="AB208:AB210"/>
    <mergeCell ref="A211:A213"/>
    <mergeCell ref="B211:B213"/>
    <mergeCell ref="C211:C213"/>
    <mergeCell ref="D211:D213"/>
    <mergeCell ref="N211:N213"/>
    <mergeCell ref="O211:O213"/>
    <mergeCell ref="S208:S210"/>
    <mergeCell ref="T208:T210"/>
    <mergeCell ref="U208:U210"/>
    <mergeCell ref="V208:V210"/>
    <mergeCell ref="W208:W210"/>
    <mergeCell ref="X208:X210"/>
    <mergeCell ref="AB205:AB207"/>
    <mergeCell ref="A208:A210"/>
    <mergeCell ref="B208:B210"/>
    <mergeCell ref="C208:C210"/>
    <mergeCell ref="D208:D210"/>
    <mergeCell ref="N208:N210"/>
    <mergeCell ref="O208:O210"/>
    <mergeCell ref="P208:P210"/>
    <mergeCell ref="Q208:Q210"/>
    <mergeCell ref="R208:R210"/>
    <mergeCell ref="V205:V207"/>
    <mergeCell ref="W205:W207"/>
    <mergeCell ref="X205:X207"/>
    <mergeCell ref="Y205:Y207"/>
    <mergeCell ref="Z205:Z207"/>
    <mergeCell ref="AA205:AA207"/>
    <mergeCell ref="P205:P207"/>
    <mergeCell ref="Q205:Q207"/>
    <mergeCell ref="R205:R207"/>
    <mergeCell ref="S205:S207"/>
    <mergeCell ref="T205:T207"/>
    <mergeCell ref="U205:U207"/>
    <mergeCell ref="Y202:Y204"/>
    <mergeCell ref="Z202:Z204"/>
    <mergeCell ref="AA202:AA204"/>
    <mergeCell ref="AB202:AB204"/>
    <mergeCell ref="A205:A207"/>
    <mergeCell ref="B205:B207"/>
    <mergeCell ref="C205:C207"/>
    <mergeCell ref="D205:D207"/>
    <mergeCell ref="N205:N207"/>
    <mergeCell ref="O205:O207"/>
    <mergeCell ref="S202:S204"/>
    <mergeCell ref="T202:T204"/>
    <mergeCell ref="U202:U204"/>
    <mergeCell ref="V202:V204"/>
    <mergeCell ref="W202:W204"/>
    <mergeCell ref="X202:X204"/>
    <mergeCell ref="AB199:AB201"/>
    <mergeCell ref="A202:A204"/>
    <mergeCell ref="B202:B204"/>
    <mergeCell ref="C202:C204"/>
    <mergeCell ref="D202:D204"/>
    <mergeCell ref="N202:N204"/>
    <mergeCell ref="O202:O204"/>
    <mergeCell ref="P202:P204"/>
    <mergeCell ref="Q202:Q204"/>
    <mergeCell ref="R202:R204"/>
    <mergeCell ref="V199:V201"/>
    <mergeCell ref="W199:W201"/>
    <mergeCell ref="X199:X201"/>
    <mergeCell ref="Y199:Y201"/>
    <mergeCell ref="Z199:Z201"/>
    <mergeCell ref="AA199:AA201"/>
    <mergeCell ref="P199:P201"/>
    <mergeCell ref="Q199:Q201"/>
    <mergeCell ref="R199:R201"/>
    <mergeCell ref="S199:S201"/>
    <mergeCell ref="T199:T201"/>
    <mergeCell ref="U199:U201"/>
    <mergeCell ref="Y196:Y198"/>
    <mergeCell ref="Z196:Z198"/>
    <mergeCell ref="AA196:AA198"/>
    <mergeCell ref="AB196:AB198"/>
    <mergeCell ref="A199:A201"/>
    <mergeCell ref="B199:B201"/>
    <mergeCell ref="C199:C201"/>
    <mergeCell ref="D199:D201"/>
    <mergeCell ref="N199:N201"/>
    <mergeCell ref="O199:O201"/>
    <mergeCell ref="S196:S198"/>
    <mergeCell ref="T196:T198"/>
    <mergeCell ref="U196:U198"/>
    <mergeCell ref="V196:V198"/>
    <mergeCell ref="W196:W198"/>
    <mergeCell ref="X196:X198"/>
    <mergeCell ref="AB193:AB195"/>
    <mergeCell ref="A196:A198"/>
    <mergeCell ref="B196:B198"/>
    <mergeCell ref="C196:C198"/>
    <mergeCell ref="D196:D198"/>
    <mergeCell ref="N196:N198"/>
    <mergeCell ref="O196:O198"/>
    <mergeCell ref="P196:P198"/>
    <mergeCell ref="Q196:Q198"/>
    <mergeCell ref="R196:R198"/>
    <mergeCell ref="V193:V195"/>
    <mergeCell ref="W193:W195"/>
    <mergeCell ref="X193:X195"/>
    <mergeCell ref="Y193:Y195"/>
    <mergeCell ref="Z193:Z195"/>
    <mergeCell ref="AA193:AA195"/>
    <mergeCell ref="P193:P195"/>
    <mergeCell ref="Q193:Q195"/>
    <mergeCell ref="R193:R195"/>
    <mergeCell ref="S193:S195"/>
    <mergeCell ref="T193:T195"/>
    <mergeCell ref="U193:U195"/>
    <mergeCell ref="Y190:Y192"/>
    <mergeCell ref="Z190:Z192"/>
    <mergeCell ref="AA190:AA192"/>
    <mergeCell ref="AB190:AB192"/>
    <mergeCell ref="A193:A195"/>
    <mergeCell ref="B193:B195"/>
    <mergeCell ref="C193:C195"/>
    <mergeCell ref="D193:D195"/>
    <mergeCell ref="N193:N195"/>
    <mergeCell ref="O193:O195"/>
    <mergeCell ref="S190:S192"/>
    <mergeCell ref="T190:T192"/>
    <mergeCell ref="U190:U192"/>
    <mergeCell ref="V190:V192"/>
    <mergeCell ref="W190:W192"/>
    <mergeCell ref="X190:X192"/>
    <mergeCell ref="AB187:AB189"/>
    <mergeCell ref="A190:A192"/>
    <mergeCell ref="B190:B192"/>
    <mergeCell ref="C190:C192"/>
    <mergeCell ref="D190:D192"/>
    <mergeCell ref="N190:N192"/>
    <mergeCell ref="O190:O192"/>
    <mergeCell ref="P190:P192"/>
    <mergeCell ref="Q190:Q192"/>
    <mergeCell ref="R190:R192"/>
    <mergeCell ref="V187:V189"/>
    <mergeCell ref="W187:W189"/>
    <mergeCell ref="X187:X189"/>
    <mergeCell ref="Y187:Y189"/>
    <mergeCell ref="Z187:Z189"/>
    <mergeCell ref="AA187:AA189"/>
    <mergeCell ref="P187:P189"/>
    <mergeCell ref="Q187:Q189"/>
    <mergeCell ref="R187:R189"/>
    <mergeCell ref="S187:S189"/>
    <mergeCell ref="T187:T189"/>
    <mergeCell ref="U187:U189"/>
    <mergeCell ref="Y184:Y186"/>
    <mergeCell ref="Z184:Z186"/>
    <mergeCell ref="AA184:AA186"/>
    <mergeCell ref="AB184:AB186"/>
    <mergeCell ref="A187:A189"/>
    <mergeCell ref="B187:B189"/>
    <mergeCell ref="C187:C189"/>
    <mergeCell ref="D187:D189"/>
    <mergeCell ref="N187:N189"/>
    <mergeCell ref="O187:O189"/>
    <mergeCell ref="S184:S186"/>
    <mergeCell ref="T184:T186"/>
    <mergeCell ref="U184:U186"/>
    <mergeCell ref="V184:V186"/>
    <mergeCell ref="W184:W186"/>
    <mergeCell ref="X184:X186"/>
    <mergeCell ref="AB181:AB183"/>
    <mergeCell ref="A184:A186"/>
    <mergeCell ref="B184:B186"/>
    <mergeCell ref="C184:C186"/>
    <mergeCell ref="D184:D186"/>
    <mergeCell ref="N184:N186"/>
    <mergeCell ref="O184:O186"/>
    <mergeCell ref="P184:P186"/>
    <mergeCell ref="Q184:Q186"/>
    <mergeCell ref="R184:R186"/>
    <mergeCell ref="V181:V183"/>
    <mergeCell ref="W181:W183"/>
    <mergeCell ref="X181:X183"/>
    <mergeCell ref="Y181:Y183"/>
    <mergeCell ref="Z181:Z183"/>
    <mergeCell ref="AA181:AA183"/>
    <mergeCell ref="P181:P183"/>
    <mergeCell ref="Q181:Q183"/>
    <mergeCell ref="R181:R183"/>
    <mergeCell ref="S181:S183"/>
    <mergeCell ref="T181:T183"/>
    <mergeCell ref="U181:U183"/>
    <mergeCell ref="Y178:Y180"/>
    <mergeCell ref="Z178:Z180"/>
    <mergeCell ref="AA178:AA180"/>
    <mergeCell ref="AB178:AB180"/>
    <mergeCell ref="A181:A183"/>
    <mergeCell ref="B181:B183"/>
    <mergeCell ref="C181:C183"/>
    <mergeCell ref="D181:D183"/>
    <mergeCell ref="N181:N183"/>
    <mergeCell ref="O181:O183"/>
    <mergeCell ref="S178:S180"/>
    <mergeCell ref="T178:T180"/>
    <mergeCell ref="U178:U180"/>
    <mergeCell ref="V178:V180"/>
    <mergeCell ref="W178:W180"/>
    <mergeCell ref="X178:X180"/>
    <mergeCell ref="AB175:AB177"/>
    <mergeCell ref="A178:A180"/>
    <mergeCell ref="B178:B180"/>
    <mergeCell ref="C178:C180"/>
    <mergeCell ref="D178:D180"/>
    <mergeCell ref="N178:N180"/>
    <mergeCell ref="O178:O180"/>
    <mergeCell ref="P178:P180"/>
    <mergeCell ref="Q178:Q180"/>
    <mergeCell ref="R178:R180"/>
    <mergeCell ref="V175:V177"/>
    <mergeCell ref="W175:W177"/>
    <mergeCell ref="X175:X177"/>
    <mergeCell ref="Y175:Y177"/>
    <mergeCell ref="Z175:Z177"/>
    <mergeCell ref="AA175:AA177"/>
    <mergeCell ref="P175:P177"/>
    <mergeCell ref="Q175:Q177"/>
    <mergeCell ref="R175:R177"/>
    <mergeCell ref="S175:S177"/>
    <mergeCell ref="T175:T177"/>
    <mergeCell ref="U175:U177"/>
    <mergeCell ref="Y172:Y174"/>
    <mergeCell ref="Z172:Z174"/>
    <mergeCell ref="AA172:AA174"/>
    <mergeCell ref="AB172:AB174"/>
    <mergeCell ref="A175:A177"/>
    <mergeCell ref="B175:B177"/>
    <mergeCell ref="C175:C177"/>
    <mergeCell ref="D175:D177"/>
    <mergeCell ref="N175:N177"/>
    <mergeCell ref="O175:O177"/>
    <mergeCell ref="S172:S174"/>
    <mergeCell ref="T172:T174"/>
    <mergeCell ref="U172:U174"/>
    <mergeCell ref="V172:V174"/>
    <mergeCell ref="W172:W174"/>
    <mergeCell ref="X172:X174"/>
    <mergeCell ref="AB169:AB171"/>
    <mergeCell ref="A172:A174"/>
    <mergeCell ref="B172:B174"/>
    <mergeCell ref="C172:C174"/>
    <mergeCell ref="D172:D174"/>
    <mergeCell ref="N172:N174"/>
    <mergeCell ref="O172:O174"/>
    <mergeCell ref="P172:P174"/>
    <mergeCell ref="Q172:Q174"/>
    <mergeCell ref="R172:R174"/>
    <mergeCell ref="V169:V171"/>
    <mergeCell ref="W169:W171"/>
    <mergeCell ref="X169:X171"/>
    <mergeCell ref="Y169:Y171"/>
    <mergeCell ref="Z169:Z171"/>
    <mergeCell ref="AA169:AA171"/>
    <mergeCell ref="P169:P171"/>
    <mergeCell ref="Q169:Q171"/>
    <mergeCell ref="R169:R171"/>
    <mergeCell ref="S169:S171"/>
    <mergeCell ref="T169:T171"/>
    <mergeCell ref="U169:U171"/>
    <mergeCell ref="Y166:Y168"/>
    <mergeCell ref="Z166:Z168"/>
    <mergeCell ref="AA166:AA168"/>
    <mergeCell ref="AB166:AB168"/>
    <mergeCell ref="A169:A171"/>
    <mergeCell ref="B169:B171"/>
    <mergeCell ref="C169:C171"/>
    <mergeCell ref="D169:D171"/>
    <mergeCell ref="N169:N171"/>
    <mergeCell ref="O169:O171"/>
    <mergeCell ref="S166:S168"/>
    <mergeCell ref="T166:T168"/>
    <mergeCell ref="U166:U168"/>
    <mergeCell ref="V166:V168"/>
    <mergeCell ref="W166:W168"/>
    <mergeCell ref="X166:X168"/>
    <mergeCell ref="AB163:AB165"/>
    <mergeCell ref="A166:A168"/>
    <mergeCell ref="B166:B168"/>
    <mergeCell ref="C166:C168"/>
    <mergeCell ref="D166:D168"/>
    <mergeCell ref="N166:N168"/>
    <mergeCell ref="O166:O168"/>
    <mergeCell ref="P166:P168"/>
    <mergeCell ref="Q166:Q168"/>
    <mergeCell ref="R166:R168"/>
    <mergeCell ref="V163:V165"/>
    <mergeCell ref="W163:W165"/>
    <mergeCell ref="X163:X165"/>
    <mergeCell ref="Y163:Y165"/>
    <mergeCell ref="Z163:Z165"/>
    <mergeCell ref="AA163:AA165"/>
    <mergeCell ref="P163:P165"/>
    <mergeCell ref="Q163:Q165"/>
    <mergeCell ref="R163:R165"/>
    <mergeCell ref="S163:S165"/>
    <mergeCell ref="T163:T165"/>
    <mergeCell ref="U163:U165"/>
    <mergeCell ref="Y160:Y162"/>
    <mergeCell ref="Z160:Z162"/>
    <mergeCell ref="AA160:AA162"/>
    <mergeCell ref="AB160:AB162"/>
    <mergeCell ref="A163:A165"/>
    <mergeCell ref="B163:B165"/>
    <mergeCell ref="C163:C165"/>
    <mergeCell ref="D163:D165"/>
    <mergeCell ref="N163:N165"/>
    <mergeCell ref="O163:O165"/>
    <mergeCell ref="S160:S162"/>
    <mergeCell ref="T160:T162"/>
    <mergeCell ref="U160:U162"/>
    <mergeCell ref="V160:V162"/>
    <mergeCell ref="W160:W162"/>
    <mergeCell ref="X160:X162"/>
    <mergeCell ref="AB157:AB159"/>
    <mergeCell ref="A160:A162"/>
    <mergeCell ref="B160:B162"/>
    <mergeCell ref="C160:C162"/>
    <mergeCell ref="D160:D162"/>
    <mergeCell ref="N160:N162"/>
    <mergeCell ref="O160:O162"/>
    <mergeCell ref="P160:P162"/>
    <mergeCell ref="Q160:Q162"/>
    <mergeCell ref="R160:R162"/>
    <mergeCell ref="V157:V159"/>
    <mergeCell ref="W157:W159"/>
    <mergeCell ref="X157:X159"/>
    <mergeCell ref="Y157:Y159"/>
    <mergeCell ref="Z157:Z159"/>
    <mergeCell ref="AA157:AA159"/>
    <mergeCell ref="P157:P159"/>
    <mergeCell ref="Q157:Q159"/>
    <mergeCell ref="R157:R159"/>
    <mergeCell ref="S157:S159"/>
    <mergeCell ref="T157:T159"/>
    <mergeCell ref="U157:U159"/>
    <mergeCell ref="Y154:Y156"/>
    <mergeCell ref="Z154:Z156"/>
    <mergeCell ref="AA154:AA156"/>
    <mergeCell ref="AB154:AB156"/>
    <mergeCell ref="A157:A159"/>
    <mergeCell ref="B157:B159"/>
    <mergeCell ref="C157:C159"/>
    <mergeCell ref="D157:D159"/>
    <mergeCell ref="N157:N159"/>
    <mergeCell ref="O157:O159"/>
    <mergeCell ref="S154:S156"/>
    <mergeCell ref="T154:T156"/>
    <mergeCell ref="U154:U156"/>
    <mergeCell ref="V154:V156"/>
    <mergeCell ref="W154:W156"/>
    <mergeCell ref="X154:X156"/>
    <mergeCell ref="AB151:AB153"/>
    <mergeCell ref="A154:A156"/>
    <mergeCell ref="B154:B156"/>
    <mergeCell ref="C154:C156"/>
    <mergeCell ref="D154:D156"/>
    <mergeCell ref="N154:N156"/>
    <mergeCell ref="O154:O156"/>
    <mergeCell ref="P154:P156"/>
    <mergeCell ref="Q154:Q156"/>
    <mergeCell ref="R154:R156"/>
    <mergeCell ref="V151:V153"/>
    <mergeCell ref="W151:W153"/>
    <mergeCell ref="X151:X153"/>
    <mergeCell ref="Y151:Y153"/>
    <mergeCell ref="Z151:Z153"/>
    <mergeCell ref="AA151:AA153"/>
    <mergeCell ref="P151:P153"/>
    <mergeCell ref="Q151:Q153"/>
    <mergeCell ref="R151:R153"/>
    <mergeCell ref="S151:S153"/>
    <mergeCell ref="T151:T153"/>
    <mergeCell ref="U151:U153"/>
    <mergeCell ref="Y148:Y150"/>
    <mergeCell ref="Z148:Z150"/>
    <mergeCell ref="AA148:AA150"/>
    <mergeCell ref="AB148:AB150"/>
    <mergeCell ref="A151:A153"/>
    <mergeCell ref="B151:B153"/>
    <mergeCell ref="C151:C153"/>
    <mergeCell ref="D151:D153"/>
    <mergeCell ref="N151:N153"/>
    <mergeCell ref="O151:O153"/>
    <mergeCell ref="S148:S150"/>
    <mergeCell ref="T148:T150"/>
    <mergeCell ref="U148:U150"/>
    <mergeCell ref="V148:V150"/>
    <mergeCell ref="W148:W150"/>
    <mergeCell ref="X148:X150"/>
    <mergeCell ref="AB145:AB147"/>
    <mergeCell ref="A148:A150"/>
    <mergeCell ref="B148:B150"/>
    <mergeCell ref="C148:C150"/>
    <mergeCell ref="D148:D150"/>
    <mergeCell ref="N148:N150"/>
    <mergeCell ref="O148:O150"/>
    <mergeCell ref="P148:P150"/>
    <mergeCell ref="Q148:Q150"/>
    <mergeCell ref="R148:R150"/>
    <mergeCell ref="V145:V147"/>
    <mergeCell ref="W145:W147"/>
    <mergeCell ref="X145:X147"/>
    <mergeCell ref="Y145:Y147"/>
    <mergeCell ref="Z145:Z147"/>
    <mergeCell ref="AA145:AA147"/>
    <mergeCell ref="P145:P147"/>
    <mergeCell ref="Q145:Q147"/>
    <mergeCell ref="R145:R147"/>
    <mergeCell ref="S145:S147"/>
    <mergeCell ref="T145:T147"/>
    <mergeCell ref="U145:U147"/>
    <mergeCell ref="Y142:Y144"/>
    <mergeCell ref="Z142:Z144"/>
    <mergeCell ref="AA142:AA144"/>
    <mergeCell ref="AB142:AB144"/>
    <mergeCell ref="A145:A147"/>
    <mergeCell ref="B145:B147"/>
    <mergeCell ref="C145:C147"/>
    <mergeCell ref="D145:D147"/>
    <mergeCell ref="N145:N147"/>
    <mergeCell ref="O145:O147"/>
    <mergeCell ref="S142:S144"/>
    <mergeCell ref="T142:T144"/>
    <mergeCell ref="U142:U144"/>
    <mergeCell ref="V142:V144"/>
    <mergeCell ref="W142:W144"/>
    <mergeCell ref="X142:X144"/>
    <mergeCell ref="AB139:AB141"/>
    <mergeCell ref="A142:A144"/>
    <mergeCell ref="B142:B144"/>
    <mergeCell ref="C142:C144"/>
    <mergeCell ref="D142:D144"/>
    <mergeCell ref="N142:N144"/>
    <mergeCell ref="O142:O144"/>
    <mergeCell ref="P142:P144"/>
    <mergeCell ref="Q142:Q144"/>
    <mergeCell ref="R142:R144"/>
    <mergeCell ref="V139:V141"/>
    <mergeCell ref="W139:W141"/>
    <mergeCell ref="X139:X141"/>
    <mergeCell ref="Y139:Y141"/>
    <mergeCell ref="Z139:Z141"/>
    <mergeCell ref="AA139:AA141"/>
    <mergeCell ref="P139:P141"/>
    <mergeCell ref="Q139:Q141"/>
    <mergeCell ref="R139:R141"/>
    <mergeCell ref="S139:S141"/>
    <mergeCell ref="T139:T141"/>
    <mergeCell ref="U139:U141"/>
    <mergeCell ref="Y136:Y138"/>
    <mergeCell ref="Z136:Z138"/>
    <mergeCell ref="AA136:AA138"/>
    <mergeCell ref="AB136:AB138"/>
    <mergeCell ref="A139:A141"/>
    <mergeCell ref="B139:B141"/>
    <mergeCell ref="C139:C141"/>
    <mergeCell ref="D139:D141"/>
    <mergeCell ref="N139:N141"/>
    <mergeCell ref="O139:O141"/>
    <mergeCell ref="S136:S138"/>
    <mergeCell ref="T136:T138"/>
    <mergeCell ref="U136:U138"/>
    <mergeCell ref="V136:V138"/>
    <mergeCell ref="W136:W138"/>
    <mergeCell ref="X136:X138"/>
    <mergeCell ref="AB133:AB135"/>
    <mergeCell ref="A136:A138"/>
    <mergeCell ref="B136:B138"/>
    <mergeCell ref="C136:C138"/>
    <mergeCell ref="D136:D138"/>
    <mergeCell ref="N136:N138"/>
    <mergeCell ref="O136:O138"/>
    <mergeCell ref="P136:P138"/>
    <mergeCell ref="Q136:Q138"/>
    <mergeCell ref="R136:R138"/>
    <mergeCell ref="V133:V135"/>
    <mergeCell ref="W133:W135"/>
    <mergeCell ref="X133:X135"/>
    <mergeCell ref="Y133:Y135"/>
    <mergeCell ref="Z133:Z135"/>
    <mergeCell ref="AA133:AA135"/>
    <mergeCell ref="P133:P135"/>
    <mergeCell ref="Q133:Q135"/>
    <mergeCell ref="R133:R135"/>
    <mergeCell ref="S133:S135"/>
    <mergeCell ref="T133:T135"/>
    <mergeCell ref="U133:U135"/>
    <mergeCell ref="Y130:Y132"/>
    <mergeCell ref="Z130:Z132"/>
    <mergeCell ref="AA130:AA132"/>
    <mergeCell ref="AB130:AB132"/>
    <mergeCell ref="A133:A135"/>
    <mergeCell ref="B133:B135"/>
    <mergeCell ref="C133:C135"/>
    <mergeCell ref="D133:D135"/>
    <mergeCell ref="N133:N135"/>
    <mergeCell ref="O133:O135"/>
    <mergeCell ref="S130:S132"/>
    <mergeCell ref="T130:T132"/>
    <mergeCell ref="U130:U132"/>
    <mergeCell ref="V130:V132"/>
    <mergeCell ref="W130:W132"/>
    <mergeCell ref="X130:X132"/>
    <mergeCell ref="AB127:AB129"/>
    <mergeCell ref="A130:A132"/>
    <mergeCell ref="B130:B132"/>
    <mergeCell ref="C130:C132"/>
    <mergeCell ref="D130:D132"/>
    <mergeCell ref="N130:N132"/>
    <mergeCell ref="O130:O132"/>
    <mergeCell ref="P130:P132"/>
    <mergeCell ref="Q130:Q132"/>
    <mergeCell ref="R130:R132"/>
    <mergeCell ref="V127:V129"/>
    <mergeCell ref="W127:W129"/>
    <mergeCell ref="X127:X129"/>
    <mergeCell ref="Y127:Y129"/>
    <mergeCell ref="Z127:Z129"/>
    <mergeCell ref="AA127:AA129"/>
    <mergeCell ref="P127:P129"/>
    <mergeCell ref="Q127:Q129"/>
    <mergeCell ref="R127:R129"/>
    <mergeCell ref="S127:S129"/>
    <mergeCell ref="T127:T129"/>
    <mergeCell ref="U127:U129"/>
    <mergeCell ref="Y124:Y126"/>
    <mergeCell ref="Z124:Z126"/>
    <mergeCell ref="AA124:AA126"/>
    <mergeCell ref="AB124:AB126"/>
    <mergeCell ref="A127:A129"/>
    <mergeCell ref="B127:B129"/>
    <mergeCell ref="C127:C129"/>
    <mergeCell ref="D127:D129"/>
    <mergeCell ref="N127:N129"/>
    <mergeCell ref="O127:O129"/>
    <mergeCell ref="S124:S126"/>
    <mergeCell ref="T124:T126"/>
    <mergeCell ref="U124:U126"/>
    <mergeCell ref="V124:V126"/>
    <mergeCell ref="W124:W126"/>
    <mergeCell ref="X124:X126"/>
    <mergeCell ref="AB121:AB123"/>
    <mergeCell ref="A124:A126"/>
    <mergeCell ref="B124:B126"/>
    <mergeCell ref="C124:C126"/>
    <mergeCell ref="D124:D126"/>
    <mergeCell ref="N124:N126"/>
    <mergeCell ref="O124:O126"/>
    <mergeCell ref="P124:P126"/>
    <mergeCell ref="Q124:Q126"/>
    <mergeCell ref="R124:R126"/>
    <mergeCell ref="V121:V123"/>
    <mergeCell ref="W121:W123"/>
    <mergeCell ref="X121:X123"/>
    <mergeCell ref="Y121:Y123"/>
    <mergeCell ref="Z121:Z123"/>
    <mergeCell ref="AA121:AA123"/>
    <mergeCell ref="P121:P123"/>
    <mergeCell ref="Q121:Q123"/>
    <mergeCell ref="R121:R123"/>
    <mergeCell ref="S121:S123"/>
    <mergeCell ref="T121:T123"/>
    <mergeCell ref="U121:U123"/>
    <mergeCell ref="Y118:Y120"/>
    <mergeCell ref="Z118:Z120"/>
    <mergeCell ref="AA118:AA120"/>
    <mergeCell ref="AB118:AB120"/>
    <mergeCell ref="A121:A123"/>
    <mergeCell ref="B121:B123"/>
    <mergeCell ref="C121:C123"/>
    <mergeCell ref="D121:D123"/>
    <mergeCell ref="N121:N123"/>
    <mergeCell ref="O121:O123"/>
    <mergeCell ref="S118:S120"/>
    <mergeCell ref="T118:T120"/>
    <mergeCell ref="U118:U120"/>
    <mergeCell ref="V118:V120"/>
    <mergeCell ref="W118:W120"/>
    <mergeCell ref="X118:X120"/>
    <mergeCell ref="AB115:AB117"/>
    <mergeCell ref="A118:A120"/>
    <mergeCell ref="B118:B120"/>
    <mergeCell ref="C118:C120"/>
    <mergeCell ref="D118:D120"/>
    <mergeCell ref="N118:N120"/>
    <mergeCell ref="O118:O120"/>
    <mergeCell ref="P118:P120"/>
    <mergeCell ref="Q118:Q120"/>
    <mergeCell ref="R118:R120"/>
    <mergeCell ref="V115:V117"/>
    <mergeCell ref="W115:W117"/>
    <mergeCell ref="X115:X117"/>
    <mergeCell ref="Y115:Y117"/>
    <mergeCell ref="Z115:Z117"/>
    <mergeCell ref="AA115:AA117"/>
    <mergeCell ref="P115:P117"/>
    <mergeCell ref="Q115:Q117"/>
    <mergeCell ref="R115:R117"/>
    <mergeCell ref="S115:S117"/>
    <mergeCell ref="T115:T117"/>
    <mergeCell ref="U115:U117"/>
    <mergeCell ref="Y112:Y114"/>
    <mergeCell ref="Z112:Z114"/>
    <mergeCell ref="AA112:AA114"/>
    <mergeCell ref="AB112:AB114"/>
    <mergeCell ref="A115:A117"/>
    <mergeCell ref="B115:B117"/>
    <mergeCell ref="C115:C117"/>
    <mergeCell ref="D115:D117"/>
    <mergeCell ref="N115:N117"/>
    <mergeCell ref="O115:O117"/>
    <mergeCell ref="S112:S114"/>
    <mergeCell ref="T112:T114"/>
    <mergeCell ref="U112:U114"/>
    <mergeCell ref="V112:V114"/>
    <mergeCell ref="W112:W114"/>
    <mergeCell ref="X112:X114"/>
    <mergeCell ref="AB109:AB111"/>
    <mergeCell ref="A112:A114"/>
    <mergeCell ref="B112:B114"/>
    <mergeCell ref="C112:C114"/>
    <mergeCell ref="D112:D114"/>
    <mergeCell ref="N112:N114"/>
    <mergeCell ref="O112:O114"/>
    <mergeCell ref="P112:P114"/>
    <mergeCell ref="Q112:Q114"/>
    <mergeCell ref="R112:R114"/>
    <mergeCell ref="V109:V111"/>
    <mergeCell ref="W109:W111"/>
    <mergeCell ref="X109:X111"/>
    <mergeCell ref="Y109:Y111"/>
    <mergeCell ref="Z109:Z111"/>
    <mergeCell ref="AA109:AA111"/>
    <mergeCell ref="P109:P111"/>
    <mergeCell ref="Q109:Q111"/>
    <mergeCell ref="R109:R111"/>
    <mergeCell ref="S109:S111"/>
    <mergeCell ref="T109:T111"/>
    <mergeCell ref="U109:U111"/>
    <mergeCell ref="Y106:Y108"/>
    <mergeCell ref="Z106:Z108"/>
    <mergeCell ref="AA106:AA108"/>
    <mergeCell ref="AB106:AB108"/>
    <mergeCell ref="A109:A111"/>
    <mergeCell ref="B109:B111"/>
    <mergeCell ref="C109:C111"/>
    <mergeCell ref="D109:D111"/>
    <mergeCell ref="N109:N111"/>
    <mergeCell ref="O109:O111"/>
    <mergeCell ref="S106:S108"/>
    <mergeCell ref="T106:T108"/>
    <mergeCell ref="U106:U108"/>
    <mergeCell ref="V106:V108"/>
    <mergeCell ref="W106:W108"/>
    <mergeCell ref="X106:X108"/>
    <mergeCell ref="AB103:AB105"/>
    <mergeCell ref="A106:A108"/>
    <mergeCell ref="B106:B108"/>
    <mergeCell ref="C106:C108"/>
    <mergeCell ref="D106:D108"/>
    <mergeCell ref="N106:N108"/>
    <mergeCell ref="O106:O108"/>
    <mergeCell ref="P106:P108"/>
    <mergeCell ref="Q106:Q108"/>
    <mergeCell ref="R106:R108"/>
    <mergeCell ref="V103:V105"/>
    <mergeCell ref="W103:W105"/>
    <mergeCell ref="X103:X105"/>
    <mergeCell ref="Y103:Y105"/>
    <mergeCell ref="Z103:Z105"/>
    <mergeCell ref="AA103:AA105"/>
    <mergeCell ref="P103:P105"/>
    <mergeCell ref="Q103:Q105"/>
    <mergeCell ref="R103:R105"/>
    <mergeCell ref="S103:S105"/>
    <mergeCell ref="T103:T105"/>
    <mergeCell ref="U103:U105"/>
    <mergeCell ref="Y100:Y102"/>
    <mergeCell ref="Z100:Z102"/>
    <mergeCell ref="AA100:AA102"/>
    <mergeCell ref="AB100:AB102"/>
    <mergeCell ref="A103:A105"/>
    <mergeCell ref="B103:B105"/>
    <mergeCell ref="C103:C105"/>
    <mergeCell ref="D103:D105"/>
    <mergeCell ref="N103:N105"/>
    <mergeCell ref="O103:O105"/>
    <mergeCell ref="S100:S102"/>
    <mergeCell ref="T100:T102"/>
    <mergeCell ref="U100:U102"/>
    <mergeCell ref="V100:V102"/>
    <mergeCell ref="W100:W102"/>
    <mergeCell ref="X100:X102"/>
    <mergeCell ref="AB97:AB99"/>
    <mergeCell ref="A100:A102"/>
    <mergeCell ref="B100:B102"/>
    <mergeCell ref="C100:C102"/>
    <mergeCell ref="D100:D102"/>
    <mergeCell ref="N100:N102"/>
    <mergeCell ref="O100:O102"/>
    <mergeCell ref="P100:P102"/>
    <mergeCell ref="Q100:Q102"/>
    <mergeCell ref="R100:R102"/>
    <mergeCell ref="V97:V99"/>
    <mergeCell ref="W97:W99"/>
    <mergeCell ref="X97:X99"/>
    <mergeCell ref="Y97:Y99"/>
    <mergeCell ref="Z97:Z99"/>
    <mergeCell ref="AA97:AA99"/>
    <mergeCell ref="P97:P99"/>
    <mergeCell ref="Q97:Q99"/>
    <mergeCell ref="R97:R99"/>
    <mergeCell ref="S97:S99"/>
    <mergeCell ref="T97:T99"/>
    <mergeCell ref="U97:U99"/>
    <mergeCell ref="Y94:Y96"/>
    <mergeCell ref="Z94:Z96"/>
    <mergeCell ref="AA94:AA96"/>
    <mergeCell ref="AB94:AB96"/>
    <mergeCell ref="A97:A99"/>
    <mergeCell ref="B97:B99"/>
    <mergeCell ref="C97:C99"/>
    <mergeCell ref="D97:D99"/>
    <mergeCell ref="N97:N99"/>
    <mergeCell ref="O97:O99"/>
    <mergeCell ref="S94:S96"/>
    <mergeCell ref="T94:T96"/>
    <mergeCell ref="U94:U96"/>
    <mergeCell ref="V94:V96"/>
    <mergeCell ref="W94:W96"/>
    <mergeCell ref="X94:X96"/>
    <mergeCell ref="AB91:AB93"/>
    <mergeCell ref="A94:A96"/>
    <mergeCell ref="B94:B96"/>
    <mergeCell ref="C94:C96"/>
    <mergeCell ref="D94:D96"/>
    <mergeCell ref="N94:N96"/>
    <mergeCell ref="O94:O96"/>
    <mergeCell ref="P94:P96"/>
    <mergeCell ref="Q94:Q96"/>
    <mergeCell ref="R94:R96"/>
    <mergeCell ref="V91:V93"/>
    <mergeCell ref="W91:W93"/>
    <mergeCell ref="X91:X93"/>
    <mergeCell ref="Y91:Y93"/>
    <mergeCell ref="Z91:Z93"/>
    <mergeCell ref="AA91:AA93"/>
    <mergeCell ref="P91:P93"/>
    <mergeCell ref="Q91:Q93"/>
    <mergeCell ref="R91:R93"/>
    <mergeCell ref="S91:S93"/>
    <mergeCell ref="T91:T93"/>
    <mergeCell ref="U91:U93"/>
    <mergeCell ref="Y88:Y90"/>
    <mergeCell ref="Z88:Z90"/>
    <mergeCell ref="AA88:AA90"/>
    <mergeCell ref="AB88:AB90"/>
    <mergeCell ref="A91:A93"/>
    <mergeCell ref="B91:B93"/>
    <mergeCell ref="C91:C93"/>
    <mergeCell ref="D91:D93"/>
    <mergeCell ref="N91:N93"/>
    <mergeCell ref="O91:O93"/>
    <mergeCell ref="S88:S90"/>
    <mergeCell ref="T88:T90"/>
    <mergeCell ref="U88:U90"/>
    <mergeCell ref="V88:V90"/>
    <mergeCell ref="W88:W90"/>
    <mergeCell ref="X88:X90"/>
    <mergeCell ref="AB85:AB87"/>
    <mergeCell ref="A88:A90"/>
    <mergeCell ref="B88:B90"/>
    <mergeCell ref="C88:C90"/>
    <mergeCell ref="D88:D90"/>
    <mergeCell ref="N88:N90"/>
    <mergeCell ref="O88:O90"/>
    <mergeCell ref="P88:P90"/>
    <mergeCell ref="Q88:Q90"/>
    <mergeCell ref="R88:R90"/>
    <mergeCell ref="V85:V87"/>
    <mergeCell ref="W85:W87"/>
    <mergeCell ref="X85:X87"/>
    <mergeCell ref="Y85:Y87"/>
    <mergeCell ref="Z85:Z87"/>
    <mergeCell ref="AA85:AA87"/>
    <mergeCell ref="P85:P87"/>
    <mergeCell ref="Q85:Q87"/>
    <mergeCell ref="R85:R87"/>
    <mergeCell ref="S85:S87"/>
    <mergeCell ref="T85:T87"/>
    <mergeCell ref="U85:U87"/>
    <mergeCell ref="Y82:Y84"/>
    <mergeCell ref="Z82:Z84"/>
    <mergeCell ref="AA82:AA84"/>
    <mergeCell ref="AB82:AB84"/>
    <mergeCell ref="A85:A87"/>
    <mergeCell ref="B85:B87"/>
    <mergeCell ref="C85:C87"/>
    <mergeCell ref="D85:D87"/>
    <mergeCell ref="N85:N87"/>
    <mergeCell ref="O85:O87"/>
    <mergeCell ref="S82:S84"/>
    <mergeCell ref="T82:T84"/>
    <mergeCell ref="U82:U84"/>
    <mergeCell ref="V82:V84"/>
    <mergeCell ref="W82:W84"/>
    <mergeCell ref="X82:X84"/>
    <mergeCell ref="AB79:AB81"/>
    <mergeCell ref="A82:A84"/>
    <mergeCell ref="B82:B84"/>
    <mergeCell ref="C82:C84"/>
    <mergeCell ref="D82:D84"/>
    <mergeCell ref="N82:N84"/>
    <mergeCell ref="O82:O84"/>
    <mergeCell ref="P82:P84"/>
    <mergeCell ref="Q82:Q84"/>
    <mergeCell ref="R82:R84"/>
    <mergeCell ref="V79:V81"/>
    <mergeCell ref="W79:W81"/>
    <mergeCell ref="X79:X81"/>
    <mergeCell ref="Y79:Y81"/>
    <mergeCell ref="Z79:Z81"/>
    <mergeCell ref="AA79:AA81"/>
    <mergeCell ref="P79:P81"/>
    <mergeCell ref="Q79:Q81"/>
    <mergeCell ref="R79:R81"/>
    <mergeCell ref="S79:S81"/>
    <mergeCell ref="T79:T81"/>
    <mergeCell ref="U79:U81"/>
    <mergeCell ref="Y76:Y78"/>
    <mergeCell ref="Z76:Z78"/>
    <mergeCell ref="AA76:AA78"/>
    <mergeCell ref="AB76:AB78"/>
    <mergeCell ref="A79:A81"/>
    <mergeCell ref="B79:B81"/>
    <mergeCell ref="C79:C81"/>
    <mergeCell ref="D79:D81"/>
    <mergeCell ref="N79:N81"/>
    <mergeCell ref="O79:O81"/>
    <mergeCell ref="S76:S78"/>
    <mergeCell ref="T76:T78"/>
    <mergeCell ref="U76:U78"/>
    <mergeCell ref="V76:V78"/>
    <mergeCell ref="W76:W78"/>
    <mergeCell ref="X76:X78"/>
    <mergeCell ref="AB73:AB75"/>
    <mergeCell ref="A76:A78"/>
    <mergeCell ref="B76:B78"/>
    <mergeCell ref="C76:C78"/>
    <mergeCell ref="D76:D78"/>
    <mergeCell ref="N76:N78"/>
    <mergeCell ref="O76:O78"/>
    <mergeCell ref="P76:P78"/>
    <mergeCell ref="Q76:Q78"/>
    <mergeCell ref="R76:R78"/>
    <mergeCell ref="V73:V75"/>
    <mergeCell ref="W73:W75"/>
    <mergeCell ref="X73:X75"/>
    <mergeCell ref="Y73:Y75"/>
    <mergeCell ref="Z73:Z75"/>
    <mergeCell ref="AA73:AA75"/>
    <mergeCell ref="P73:P75"/>
    <mergeCell ref="Q73:Q75"/>
    <mergeCell ref="R73:R75"/>
    <mergeCell ref="S73:S75"/>
    <mergeCell ref="T73:T75"/>
    <mergeCell ref="U73:U75"/>
    <mergeCell ref="Y70:Y72"/>
    <mergeCell ref="Z70:Z72"/>
    <mergeCell ref="AA70:AA72"/>
    <mergeCell ref="AB70:AB72"/>
    <mergeCell ref="A73:A75"/>
    <mergeCell ref="B73:B75"/>
    <mergeCell ref="C73:C75"/>
    <mergeCell ref="D73:D75"/>
    <mergeCell ref="N73:N75"/>
    <mergeCell ref="O73:O75"/>
    <mergeCell ref="S70:S72"/>
    <mergeCell ref="T70:T72"/>
    <mergeCell ref="U70:U72"/>
    <mergeCell ref="V70:V72"/>
    <mergeCell ref="W70:W72"/>
    <mergeCell ref="X70:X72"/>
    <mergeCell ref="AB67:AB69"/>
    <mergeCell ref="A70:A72"/>
    <mergeCell ref="B70:B72"/>
    <mergeCell ref="C70:C72"/>
    <mergeCell ref="D70:D72"/>
    <mergeCell ref="N70:N72"/>
    <mergeCell ref="O70:O72"/>
    <mergeCell ref="P70:P72"/>
    <mergeCell ref="Q70:Q72"/>
    <mergeCell ref="R70:R72"/>
    <mergeCell ref="V67:V69"/>
    <mergeCell ref="W67:W69"/>
    <mergeCell ref="X67:X69"/>
    <mergeCell ref="Y67:Y69"/>
    <mergeCell ref="Z67:Z69"/>
    <mergeCell ref="AA67:AA69"/>
    <mergeCell ref="P67:P69"/>
    <mergeCell ref="Q67:Q69"/>
    <mergeCell ref="R67:R69"/>
    <mergeCell ref="S67:S69"/>
    <mergeCell ref="T67:T69"/>
    <mergeCell ref="U67:U69"/>
    <mergeCell ref="Y64:Y66"/>
    <mergeCell ref="Z64:Z66"/>
    <mergeCell ref="AA64:AA66"/>
    <mergeCell ref="AB64:AB66"/>
    <mergeCell ref="A67:A69"/>
    <mergeCell ref="B67:B69"/>
    <mergeCell ref="C67:C69"/>
    <mergeCell ref="D67:D69"/>
    <mergeCell ref="N67:N69"/>
    <mergeCell ref="O67:O69"/>
    <mergeCell ref="S64:S66"/>
    <mergeCell ref="T64:T66"/>
    <mergeCell ref="U64:U66"/>
    <mergeCell ref="V64:V66"/>
    <mergeCell ref="W64:W66"/>
    <mergeCell ref="X64:X66"/>
    <mergeCell ref="AB61:AB63"/>
    <mergeCell ref="A64:A66"/>
    <mergeCell ref="B64:B66"/>
    <mergeCell ref="C64:C66"/>
    <mergeCell ref="D64:D66"/>
    <mergeCell ref="N64:N66"/>
    <mergeCell ref="O64:O66"/>
    <mergeCell ref="P64:P66"/>
    <mergeCell ref="Q64:Q66"/>
    <mergeCell ref="R64:R66"/>
    <mergeCell ref="V61:V63"/>
    <mergeCell ref="W61:W63"/>
    <mergeCell ref="X61:X63"/>
    <mergeCell ref="Y61:Y63"/>
    <mergeCell ref="Z61:Z63"/>
    <mergeCell ref="AA61:AA63"/>
    <mergeCell ref="P61:P63"/>
    <mergeCell ref="Q61:Q63"/>
    <mergeCell ref="R61:R63"/>
    <mergeCell ref="S61:S63"/>
    <mergeCell ref="T61:T63"/>
    <mergeCell ref="U61:U63"/>
    <mergeCell ref="Y58:Y60"/>
    <mergeCell ref="Z58:Z60"/>
    <mergeCell ref="AA58:AA60"/>
    <mergeCell ref="AB58:AB60"/>
    <mergeCell ref="A61:A63"/>
    <mergeCell ref="B61:B63"/>
    <mergeCell ref="C61:C63"/>
    <mergeCell ref="D61:D63"/>
    <mergeCell ref="N61:N63"/>
    <mergeCell ref="O61:O63"/>
    <mergeCell ref="S58:S60"/>
    <mergeCell ref="T58:T60"/>
    <mergeCell ref="U58:U60"/>
    <mergeCell ref="V58:V60"/>
    <mergeCell ref="W58:W60"/>
    <mergeCell ref="X58:X60"/>
    <mergeCell ref="AB55:AB57"/>
    <mergeCell ref="A58:A60"/>
    <mergeCell ref="B58:B60"/>
    <mergeCell ref="C58:C60"/>
    <mergeCell ref="D58:D60"/>
    <mergeCell ref="N58:N60"/>
    <mergeCell ref="O58:O60"/>
    <mergeCell ref="P58:P60"/>
    <mergeCell ref="Q58:Q60"/>
    <mergeCell ref="R58:R60"/>
    <mergeCell ref="V55:V57"/>
    <mergeCell ref="W55:W57"/>
    <mergeCell ref="X55:X57"/>
    <mergeCell ref="Y55:Y57"/>
    <mergeCell ref="Z55:Z57"/>
    <mergeCell ref="AA55:AA57"/>
    <mergeCell ref="P55:P57"/>
    <mergeCell ref="Q55:Q57"/>
    <mergeCell ref="R55:R57"/>
    <mergeCell ref="S55:S57"/>
    <mergeCell ref="T55:T57"/>
    <mergeCell ref="U55:U57"/>
    <mergeCell ref="Y52:Y54"/>
    <mergeCell ref="Z52:Z54"/>
    <mergeCell ref="AA52:AA54"/>
    <mergeCell ref="AB52:AB54"/>
    <mergeCell ref="A55:A57"/>
    <mergeCell ref="B55:B57"/>
    <mergeCell ref="C55:C57"/>
    <mergeCell ref="D55:D57"/>
    <mergeCell ref="N55:N57"/>
    <mergeCell ref="O55:O57"/>
    <mergeCell ref="S52:S54"/>
    <mergeCell ref="T52:T54"/>
    <mergeCell ref="U52:U54"/>
    <mergeCell ref="V52:V54"/>
    <mergeCell ref="W52:W54"/>
    <mergeCell ref="X52:X54"/>
    <mergeCell ref="AB49:AB51"/>
    <mergeCell ref="A52:A54"/>
    <mergeCell ref="B52:B54"/>
    <mergeCell ref="C52:C54"/>
    <mergeCell ref="D52:D54"/>
    <mergeCell ref="N52:N54"/>
    <mergeCell ref="O52:O54"/>
    <mergeCell ref="P52:P54"/>
    <mergeCell ref="Q52:Q54"/>
    <mergeCell ref="R52:R54"/>
    <mergeCell ref="V49:V51"/>
    <mergeCell ref="W49:W51"/>
    <mergeCell ref="X49:X51"/>
    <mergeCell ref="Y49:Y51"/>
    <mergeCell ref="Z49:Z51"/>
    <mergeCell ref="AA49:AA51"/>
    <mergeCell ref="P49:P51"/>
    <mergeCell ref="Q49:Q51"/>
    <mergeCell ref="R49:R51"/>
    <mergeCell ref="S49:S51"/>
    <mergeCell ref="T49:T51"/>
    <mergeCell ref="U49:U51"/>
    <mergeCell ref="A49:A51"/>
    <mergeCell ref="B49:B51"/>
    <mergeCell ref="C49:C51"/>
    <mergeCell ref="D49:D51"/>
    <mergeCell ref="N49:N51"/>
    <mergeCell ref="O49:O51"/>
    <mergeCell ref="R11:R13"/>
    <mergeCell ref="S11:S13"/>
    <mergeCell ref="T11:T13"/>
    <mergeCell ref="A1:AB1"/>
    <mergeCell ref="A2:AB2"/>
    <mergeCell ref="A3:AB3"/>
    <mergeCell ref="A4:AB4"/>
    <mergeCell ref="A5:AB5"/>
    <mergeCell ref="A7:AB7"/>
    <mergeCell ref="AA11:AA13"/>
    <mergeCell ref="AB11:AB13"/>
    <mergeCell ref="A11:A13"/>
    <mergeCell ref="B11:B13"/>
    <mergeCell ref="C11:C13"/>
    <mergeCell ref="D11:D13"/>
    <mergeCell ref="N11:N13"/>
    <mergeCell ref="O11:O13"/>
    <mergeCell ref="P11:P13"/>
    <mergeCell ref="Q11:Q13"/>
    <mergeCell ref="U11:U13"/>
  </mergeCells>
  <printOptions horizontalCentered="1" verticalCentered="1"/>
  <pageMargins left="0" right="0" top="0" bottom="0" header="0" footer="0"/>
  <pageSetup paperSize="9" scale="47" fitToHeight="8" pageOrder="overThenDown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8"/>
  <sheetViews>
    <sheetView showGridLines="0" zoomScale="85" zoomScaleNormal="85" workbookViewId="0">
      <selection activeCell="A3" sqref="A3:C3"/>
    </sheetView>
  </sheetViews>
  <sheetFormatPr defaultColWidth="9.140625" defaultRowHeight="12.75"/>
  <cols>
    <col min="1" max="1" width="8.85546875" style="65" customWidth="1"/>
    <col min="2" max="2" width="73" style="76" customWidth="1"/>
    <col min="3" max="3" width="28.7109375" style="78" customWidth="1"/>
    <col min="4" max="8" width="6.7109375" style="69" customWidth="1"/>
    <col min="9" max="9" width="8" style="69" customWidth="1"/>
    <col min="10" max="10" width="9.28515625" style="69" customWidth="1"/>
    <col min="11" max="16384" width="9.140625" style="69"/>
  </cols>
  <sheetData>
    <row r="1" spans="1:12" ht="18" customHeight="1">
      <c r="A1" s="437" t="s">
        <v>125</v>
      </c>
      <c r="B1" s="437"/>
      <c r="C1" s="437"/>
    </row>
    <row r="2" spans="1:12" ht="18" customHeight="1">
      <c r="A2" s="437" t="s">
        <v>1016</v>
      </c>
      <c r="B2" s="437"/>
      <c r="C2" s="437"/>
    </row>
    <row r="3" spans="1:12" ht="18" customHeight="1">
      <c r="A3" s="437" t="s">
        <v>126</v>
      </c>
      <c r="B3" s="437"/>
      <c r="C3" s="437"/>
    </row>
    <row r="4" spans="1:12" ht="18" customHeight="1">
      <c r="A4" s="437" t="s">
        <v>127</v>
      </c>
      <c r="B4" s="437"/>
      <c r="C4" s="437"/>
    </row>
    <row r="5" spans="1:12" ht="18" customHeight="1">
      <c r="A5" s="437" t="s">
        <v>128</v>
      </c>
      <c r="B5" s="437"/>
      <c r="C5" s="437"/>
    </row>
    <row r="6" spans="1:12" s="71" customFormat="1" ht="18" customHeight="1">
      <c r="A6" s="438" t="s">
        <v>247</v>
      </c>
      <c r="B6" s="438"/>
      <c r="C6" s="438"/>
      <c r="D6" s="70"/>
      <c r="E6" s="70"/>
      <c r="F6" s="70"/>
      <c r="G6" s="70"/>
      <c r="H6" s="70"/>
      <c r="I6" s="70"/>
      <c r="J6" s="70"/>
    </row>
    <row r="7" spans="1:12" s="65" customFormat="1" ht="26.25" customHeight="1">
      <c r="A7" s="432" t="s">
        <v>0</v>
      </c>
      <c r="B7" s="433" t="s">
        <v>1</v>
      </c>
      <c r="C7" s="435" t="s">
        <v>214</v>
      </c>
      <c r="D7" s="72"/>
      <c r="E7" s="72"/>
      <c r="F7" s="72"/>
      <c r="G7" s="72"/>
    </row>
    <row r="8" spans="1:12" s="65" customFormat="1">
      <c r="A8" s="433"/>
      <c r="B8" s="434"/>
      <c r="C8" s="436"/>
      <c r="D8" s="64"/>
      <c r="E8" s="64"/>
      <c r="F8" s="64"/>
      <c r="G8" s="64"/>
      <c r="H8" s="64"/>
      <c r="I8" s="64"/>
    </row>
    <row r="9" spans="1:12" ht="22.5" customHeight="1">
      <c r="A9" s="220">
        <v>1</v>
      </c>
      <c r="B9" s="190" t="s">
        <v>482</v>
      </c>
      <c r="C9" s="183"/>
      <c r="H9"/>
      <c r="I9"/>
      <c r="J9"/>
    </row>
    <row r="10" spans="1:12" ht="22.5" customHeight="1">
      <c r="A10" s="220">
        <v>2</v>
      </c>
      <c r="B10" s="190" t="s">
        <v>483</v>
      </c>
      <c r="C10" s="183"/>
      <c r="G10"/>
      <c r="H10"/>
      <c r="K10"/>
    </row>
    <row r="11" spans="1:12" ht="22.5" customHeight="1">
      <c r="A11" s="220">
        <v>3</v>
      </c>
      <c r="B11" s="190" t="s">
        <v>484</v>
      </c>
      <c r="C11" s="183"/>
    </row>
    <row r="12" spans="1:12" ht="22.5" customHeight="1">
      <c r="A12" s="220">
        <v>4</v>
      </c>
      <c r="B12" s="190" t="s">
        <v>488</v>
      </c>
      <c r="C12" s="183"/>
    </row>
    <row r="13" spans="1:12" ht="22.5" customHeight="1">
      <c r="A13" s="220">
        <v>5</v>
      </c>
      <c r="B13" s="190" t="s">
        <v>489</v>
      </c>
      <c r="C13" s="183"/>
      <c r="L13"/>
    </row>
    <row r="14" spans="1:12" ht="22.5" customHeight="1">
      <c r="A14" s="220">
        <v>6</v>
      </c>
      <c r="B14" s="190" t="s">
        <v>490</v>
      </c>
      <c r="C14" s="183"/>
      <c r="H14"/>
      <c r="I14"/>
      <c r="J14"/>
    </row>
    <row r="15" spans="1:12" ht="22.5" customHeight="1">
      <c r="A15" s="220">
        <v>7</v>
      </c>
      <c r="B15" s="190" t="s">
        <v>491</v>
      </c>
      <c r="C15" s="183"/>
      <c r="E15"/>
    </row>
    <row r="16" spans="1:12" ht="22.5" customHeight="1">
      <c r="A16" s="220">
        <v>8</v>
      </c>
      <c r="B16" s="190" t="s">
        <v>666</v>
      </c>
      <c r="C16" s="191"/>
      <c r="I16"/>
      <c r="L16"/>
    </row>
    <row r="17" spans="1:12" ht="22.5" customHeight="1">
      <c r="A17" s="220">
        <v>9</v>
      </c>
      <c r="B17" s="190" t="s">
        <v>492</v>
      </c>
      <c r="C17" s="183"/>
      <c r="L17"/>
    </row>
    <row r="18" spans="1:12" ht="22.5" customHeight="1">
      <c r="A18" s="220">
        <v>10</v>
      </c>
      <c r="B18" s="190" t="s">
        <v>669</v>
      </c>
      <c r="C18" s="183"/>
    </row>
    <row r="19" spans="1:12" ht="22.5" customHeight="1">
      <c r="A19" s="220">
        <v>11</v>
      </c>
      <c r="B19" s="190" t="s">
        <v>494</v>
      </c>
      <c r="C19" s="183"/>
      <c r="F19"/>
    </row>
    <row r="20" spans="1:12" ht="22.5" customHeight="1">
      <c r="A20" s="220">
        <v>12</v>
      </c>
      <c r="B20" s="190" t="s">
        <v>495</v>
      </c>
      <c r="C20" s="183"/>
      <c r="F20"/>
      <c r="G20"/>
    </row>
    <row r="21" spans="1:12" ht="22.5" customHeight="1">
      <c r="A21" s="220">
        <v>13</v>
      </c>
      <c r="B21" s="190" t="s">
        <v>496</v>
      </c>
      <c r="C21" s="183"/>
      <c r="F21"/>
      <c r="I21"/>
    </row>
    <row r="22" spans="1:12" ht="22.5" customHeight="1">
      <c r="A22" s="220">
        <v>14</v>
      </c>
      <c r="B22" s="190" t="s">
        <v>497</v>
      </c>
      <c r="C22" s="183"/>
      <c r="H22"/>
    </row>
    <row r="23" spans="1:12" ht="22.5" customHeight="1">
      <c r="A23" s="220">
        <v>15</v>
      </c>
      <c r="B23" s="190" t="s">
        <v>498</v>
      </c>
      <c r="C23" s="183"/>
      <c r="H23"/>
    </row>
    <row r="24" spans="1:12" ht="22.5" customHeight="1">
      <c r="A24" s="220">
        <v>16</v>
      </c>
      <c r="B24" s="190" t="s">
        <v>499</v>
      </c>
      <c r="C24" s="183"/>
      <c r="G24"/>
    </row>
    <row r="25" spans="1:12" ht="22.5" customHeight="1">
      <c r="A25" s="220">
        <v>17</v>
      </c>
      <c r="B25" s="190" t="s">
        <v>500</v>
      </c>
      <c r="C25" s="183"/>
      <c r="D25"/>
      <c r="H25"/>
      <c r="I25"/>
    </row>
    <row r="26" spans="1:12" ht="22.5" customHeight="1">
      <c r="A26" s="220">
        <v>18</v>
      </c>
      <c r="B26" s="190" t="s">
        <v>633</v>
      </c>
      <c r="C26" s="183"/>
    </row>
    <row r="27" spans="1:12" ht="22.5" customHeight="1">
      <c r="A27" s="220">
        <v>19</v>
      </c>
      <c r="B27" s="190" t="s">
        <v>502</v>
      </c>
      <c r="C27" s="183"/>
      <c r="F27"/>
      <c r="G27"/>
      <c r="J27"/>
    </row>
    <row r="28" spans="1:12" ht="22.5" customHeight="1">
      <c r="A28" s="220">
        <v>20</v>
      </c>
      <c r="B28" s="190" t="s">
        <v>503</v>
      </c>
      <c r="C28" s="183"/>
    </row>
    <row r="29" spans="1:12" ht="22.5" customHeight="1">
      <c r="A29" s="220">
        <v>21</v>
      </c>
      <c r="B29" s="190" t="s">
        <v>504</v>
      </c>
      <c r="C29" s="183"/>
      <c r="I29"/>
    </row>
    <row r="30" spans="1:12" ht="22.5" customHeight="1">
      <c r="A30" s="220">
        <v>22</v>
      </c>
      <c r="B30" s="190" t="s">
        <v>505</v>
      </c>
      <c r="C30" s="183"/>
      <c r="H30"/>
      <c r="J30"/>
    </row>
    <row r="31" spans="1:12" ht="22.5" customHeight="1">
      <c r="A31" s="220">
        <v>23</v>
      </c>
      <c r="B31" s="190" t="s">
        <v>506</v>
      </c>
      <c r="C31" s="183"/>
      <c r="J31"/>
    </row>
    <row r="32" spans="1:12" ht="22.5" customHeight="1">
      <c r="A32" s="220">
        <v>24</v>
      </c>
      <c r="B32" s="190" t="s">
        <v>682</v>
      </c>
      <c r="C32" s="183"/>
    </row>
    <row r="33" spans="1:9" ht="22.5" customHeight="1">
      <c r="A33" s="220">
        <v>25</v>
      </c>
      <c r="B33" s="190" t="s">
        <v>507</v>
      </c>
      <c r="C33" s="183"/>
      <c r="G33"/>
      <c r="I33"/>
    </row>
    <row r="34" spans="1:9" ht="22.5" customHeight="1">
      <c r="A34" s="220">
        <v>26</v>
      </c>
      <c r="B34" s="190" t="s">
        <v>508</v>
      </c>
      <c r="C34" s="184"/>
    </row>
    <row r="35" spans="1:9" ht="22.5" customHeight="1">
      <c r="A35" s="220">
        <v>27</v>
      </c>
      <c r="B35" s="190" t="s">
        <v>509</v>
      </c>
      <c r="C35" s="183"/>
    </row>
    <row r="36" spans="1:9" ht="22.5" customHeight="1">
      <c r="A36" s="220">
        <v>28</v>
      </c>
      <c r="B36" s="190" t="s">
        <v>512</v>
      </c>
      <c r="C36" s="183"/>
    </row>
    <row r="37" spans="1:9" ht="22.5" customHeight="1">
      <c r="A37" s="220">
        <v>29</v>
      </c>
      <c r="B37" s="190" t="s">
        <v>493</v>
      </c>
      <c r="C37" s="183"/>
    </row>
    <row r="38" spans="1:9" ht="22.5" customHeight="1">
      <c r="A38" s="220">
        <v>30</v>
      </c>
      <c r="B38" s="190" t="s">
        <v>636</v>
      </c>
      <c r="C38" s="183"/>
      <c r="F38"/>
    </row>
    <row r="39" spans="1:9" ht="22.5" customHeight="1">
      <c r="A39" s="220">
        <v>31</v>
      </c>
      <c r="B39" s="190" t="s">
        <v>513</v>
      </c>
      <c r="C39" s="183"/>
    </row>
    <row r="40" spans="1:9" ht="22.5" customHeight="1">
      <c r="A40" s="220">
        <v>32</v>
      </c>
      <c r="B40" s="190" t="s">
        <v>273</v>
      </c>
      <c r="C40" s="191"/>
    </row>
    <row r="41" spans="1:9" ht="22.5" customHeight="1">
      <c r="A41" s="220">
        <v>33</v>
      </c>
      <c r="B41" s="190" t="s">
        <v>514</v>
      </c>
      <c r="C41" s="183"/>
      <c r="G41"/>
    </row>
    <row r="42" spans="1:9" ht="22.5" customHeight="1">
      <c r="A42" s="220">
        <v>34</v>
      </c>
      <c r="B42" s="190" t="s">
        <v>515</v>
      </c>
      <c r="C42" s="183"/>
    </row>
    <row r="43" spans="1:9" ht="22.5" customHeight="1">
      <c r="A43" s="220">
        <v>35</v>
      </c>
      <c r="B43" s="190" t="s">
        <v>632</v>
      </c>
      <c r="C43" s="183"/>
    </row>
    <row r="44" spans="1:9" ht="22.5" customHeight="1">
      <c r="A44" s="220">
        <v>36</v>
      </c>
      <c r="B44" s="190" t="s">
        <v>690</v>
      </c>
      <c r="C44" s="183"/>
    </row>
    <row r="45" spans="1:9" ht="22.5" customHeight="1">
      <c r="A45" s="220">
        <v>37</v>
      </c>
      <c r="B45" s="190" t="s">
        <v>645</v>
      </c>
      <c r="C45" s="183"/>
      <c r="E45"/>
      <c r="H45"/>
    </row>
    <row r="46" spans="1:9" ht="22.5" customHeight="1">
      <c r="A46" s="220">
        <v>38</v>
      </c>
      <c r="B46" s="190" t="s">
        <v>694</v>
      </c>
      <c r="C46" s="183"/>
      <c r="G46"/>
    </row>
    <row r="47" spans="1:9" ht="22.5" customHeight="1">
      <c r="A47" s="220">
        <v>39</v>
      </c>
      <c r="B47" s="190" t="s">
        <v>627</v>
      </c>
      <c r="C47" s="183"/>
      <c r="G47"/>
    </row>
    <row r="48" spans="1:9" ht="22.5" customHeight="1">
      <c r="A48" s="220">
        <v>40</v>
      </c>
      <c r="B48" s="190" t="s">
        <v>655</v>
      </c>
      <c r="C48" s="183"/>
    </row>
    <row r="49" spans="1:13" ht="22.5" customHeight="1">
      <c r="A49" s="220">
        <v>41</v>
      </c>
      <c r="B49" s="190" t="s">
        <v>520</v>
      </c>
      <c r="C49" s="183"/>
    </row>
    <row r="50" spans="1:13" ht="22.5" customHeight="1">
      <c r="A50" s="220">
        <v>42</v>
      </c>
      <c r="B50" s="190" t="s">
        <v>521</v>
      </c>
      <c r="C50" s="183"/>
      <c r="D50"/>
      <c r="G50"/>
    </row>
    <row r="51" spans="1:13" ht="22.5" customHeight="1">
      <c r="A51" s="220">
        <v>43</v>
      </c>
      <c r="B51" s="190" t="s">
        <v>630</v>
      </c>
      <c r="C51" s="183"/>
      <c r="F51"/>
      <c r="J51"/>
      <c r="K51"/>
    </row>
    <row r="52" spans="1:13" ht="22.5" customHeight="1">
      <c r="A52" s="220">
        <v>44</v>
      </c>
      <c r="B52" s="190" t="s">
        <v>522</v>
      </c>
      <c r="C52" s="183"/>
    </row>
    <row r="53" spans="1:13" ht="22.5" customHeight="1">
      <c r="A53" s="220">
        <v>45</v>
      </c>
      <c r="B53" s="190" t="s">
        <v>622</v>
      </c>
      <c r="C53" s="183"/>
      <c r="G53"/>
      <c r="I53"/>
    </row>
    <row r="54" spans="1:13" ht="22.5" customHeight="1">
      <c r="A54" s="220">
        <v>46</v>
      </c>
      <c r="B54" s="190" t="s">
        <v>623</v>
      </c>
      <c r="C54" s="183"/>
      <c r="F54"/>
      <c r="J54"/>
    </row>
    <row r="55" spans="1:13" ht="22.5" customHeight="1">
      <c r="A55" s="220">
        <v>47</v>
      </c>
      <c r="B55" s="190" t="s">
        <v>624</v>
      </c>
      <c r="C55" s="183"/>
      <c r="J55"/>
      <c r="M55"/>
    </row>
    <row r="56" spans="1:13" ht="22.5" customHeight="1">
      <c r="A56" s="220">
        <v>48</v>
      </c>
      <c r="B56" s="190" t="s">
        <v>634</v>
      </c>
      <c r="C56" s="183"/>
      <c r="F56"/>
      <c r="G56"/>
    </row>
    <row r="57" spans="1:13" ht="22.5" customHeight="1">
      <c r="A57" s="220">
        <v>49</v>
      </c>
      <c r="B57" s="190" t="s">
        <v>703</v>
      </c>
      <c r="C57" s="183"/>
      <c r="F57"/>
      <c r="G57"/>
    </row>
    <row r="58" spans="1:13" ht="22.5" customHeight="1">
      <c r="A58" s="220">
        <v>50</v>
      </c>
      <c r="B58" s="190" t="s">
        <v>641</v>
      </c>
      <c r="C58" s="183"/>
      <c r="I58"/>
    </row>
    <row r="59" spans="1:13" ht="22.5" customHeight="1">
      <c r="A59" s="220">
        <v>51</v>
      </c>
      <c r="B59" s="190" t="s">
        <v>635</v>
      </c>
      <c r="C59" s="183"/>
    </row>
    <row r="60" spans="1:13" ht="22.5" customHeight="1">
      <c r="A60" s="220">
        <v>52</v>
      </c>
      <c r="B60" s="190" t="s">
        <v>706</v>
      </c>
      <c r="C60" s="183"/>
    </row>
    <row r="61" spans="1:13" ht="22.5" customHeight="1">
      <c r="A61" s="220">
        <v>53</v>
      </c>
      <c r="B61" s="190" t="s">
        <v>708</v>
      </c>
      <c r="C61" s="183"/>
    </row>
    <row r="62" spans="1:13" ht="22.5" customHeight="1">
      <c r="A62" s="220">
        <v>54</v>
      </c>
      <c r="B62" s="190" t="s">
        <v>713</v>
      </c>
      <c r="C62" s="183"/>
      <c r="E62"/>
    </row>
    <row r="63" spans="1:13" ht="22.5" customHeight="1">
      <c r="A63" s="220">
        <v>55</v>
      </c>
      <c r="B63" s="190" t="s">
        <v>715</v>
      </c>
      <c r="C63" s="183"/>
      <c r="F63"/>
    </row>
    <row r="78" spans="2:2" ht="14.25">
      <c r="B78" s="196"/>
    </row>
  </sheetData>
  <mergeCells count="9">
    <mergeCell ref="A7:A8"/>
    <mergeCell ref="B7:B8"/>
    <mergeCell ref="C7:C8"/>
    <mergeCell ref="A1:C1"/>
    <mergeCell ref="A2:C2"/>
    <mergeCell ref="A3:C3"/>
    <mergeCell ref="A4:C4"/>
    <mergeCell ref="A5:C5"/>
    <mergeCell ref="A6:C6"/>
  </mergeCells>
  <pageMargins left="0.51181102362204722" right="0.51181102362204722" top="0.78740157480314965" bottom="0.78740157480314965" header="0.31496062992125984" footer="0.31496062992125984"/>
  <pageSetup paperSize="9" scale="47" fitToHeight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674"/>
  <sheetViews>
    <sheetView showGridLines="0" zoomScale="70" zoomScaleNormal="70" zoomScaleSheetLayoutView="55" workbookViewId="0">
      <selection activeCell="C19" sqref="C19:C21"/>
    </sheetView>
  </sheetViews>
  <sheetFormatPr defaultColWidth="9.140625" defaultRowHeight="28.5" customHeight="1"/>
  <cols>
    <col min="1" max="1" width="8.85546875" style="109" customWidth="1"/>
    <col min="2" max="2" width="43.5703125" style="109" customWidth="1"/>
    <col min="3" max="3" width="7.7109375" style="109" bestFit="1" customWidth="1"/>
    <col min="4" max="4" width="6.140625" style="109" customWidth="1"/>
    <col min="5" max="5" width="35" style="109" customWidth="1"/>
    <col min="6" max="6" width="15.28515625" style="109" customWidth="1"/>
    <col min="7" max="7" width="15.28515625" style="112" customWidth="1"/>
    <col min="8" max="8" width="15.28515625" style="109" hidden="1" customWidth="1"/>
    <col min="9" max="10" width="15.28515625" style="125" hidden="1" customWidth="1"/>
    <col min="11" max="13" width="15.28515625" style="138" hidden="1" customWidth="1"/>
    <col min="14" max="22" width="15.28515625" style="125" hidden="1" customWidth="1"/>
    <col min="23" max="26" width="15.28515625" style="109" hidden="1" customWidth="1"/>
    <col min="27" max="27" width="15.28515625" style="109" customWidth="1"/>
    <col min="28" max="28" width="40.28515625" style="109" customWidth="1"/>
    <col min="29" max="35" width="6.7109375" style="107" customWidth="1"/>
    <col min="36" max="36" width="8" style="107" customWidth="1"/>
    <col min="37" max="37" width="9.28515625" style="107" customWidth="1"/>
    <col min="38" max="16384" width="9.140625" style="107"/>
  </cols>
  <sheetData>
    <row r="1" spans="1:37" ht="17.25" customHeight="1">
      <c r="A1" s="365" t="s">
        <v>125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</row>
    <row r="2" spans="1:37" ht="17.25" customHeight="1">
      <c r="A2" s="367" t="s">
        <v>1016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7" ht="17.25" customHeight="1">
      <c r="A3" s="367" t="s">
        <v>126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</row>
    <row r="4" spans="1:37" ht="17.25" customHeight="1">
      <c r="A4" s="367" t="s">
        <v>127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</row>
    <row r="5" spans="1:37" ht="17.25" customHeight="1">
      <c r="A5" s="368" t="s">
        <v>128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</row>
    <row r="6" spans="1:37" ht="17.25" customHeight="1" thickBot="1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5" t="s">
        <v>248</v>
      </c>
      <c r="AB6" s="156">
        <f>'Cálculo do BDI'!E54</f>
        <v>0.18577663581927051</v>
      </c>
    </row>
    <row r="7" spans="1:37" s="109" customFormat="1" ht="21.75" customHeight="1" thickBot="1">
      <c r="A7" s="369" t="s">
        <v>247</v>
      </c>
      <c r="B7" s="370"/>
      <c r="C7" s="370"/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1"/>
      <c r="AC7" s="108"/>
      <c r="AD7" s="108"/>
      <c r="AE7" s="108"/>
      <c r="AF7" s="108"/>
      <c r="AG7" s="108"/>
      <c r="AH7" s="108"/>
      <c r="AI7" s="108"/>
      <c r="AJ7" s="108"/>
      <c r="AK7" s="108"/>
    </row>
    <row r="8" spans="1:37" s="112" customFormat="1" ht="30" customHeight="1" thickBot="1">
      <c r="A8" s="355" t="s">
        <v>0</v>
      </c>
      <c r="B8" s="357" t="s">
        <v>1</v>
      </c>
      <c r="C8" s="355" t="s">
        <v>2</v>
      </c>
      <c r="D8" s="359" t="s">
        <v>3</v>
      </c>
      <c r="E8" s="331" t="s">
        <v>123</v>
      </c>
      <c r="F8" s="332"/>
      <c r="G8" s="123" t="s">
        <v>12</v>
      </c>
      <c r="H8" s="333" t="s">
        <v>14</v>
      </c>
      <c r="I8" s="349" t="s">
        <v>233</v>
      </c>
      <c r="J8" s="349" t="s">
        <v>234</v>
      </c>
      <c r="K8" s="351" t="s">
        <v>235</v>
      </c>
      <c r="L8" s="353" t="s">
        <v>236</v>
      </c>
      <c r="M8" s="353" t="s">
        <v>237</v>
      </c>
      <c r="N8" s="347" t="s">
        <v>238</v>
      </c>
      <c r="O8" s="347" t="s">
        <v>239</v>
      </c>
      <c r="P8" s="347" t="s">
        <v>240</v>
      </c>
      <c r="Q8" s="347" t="s">
        <v>241</v>
      </c>
      <c r="R8" s="347" t="s">
        <v>242</v>
      </c>
      <c r="S8" s="347" t="s">
        <v>243</v>
      </c>
      <c r="T8" s="347" t="s">
        <v>244</v>
      </c>
      <c r="U8" s="347" t="s">
        <v>245</v>
      </c>
      <c r="V8" s="347" t="s">
        <v>246</v>
      </c>
      <c r="W8" s="123" t="s">
        <v>120</v>
      </c>
      <c r="X8" s="123" t="s">
        <v>121</v>
      </c>
      <c r="Y8" s="372" t="s">
        <v>15</v>
      </c>
      <c r="Z8" s="373"/>
      <c r="AA8" s="374" t="s">
        <v>11</v>
      </c>
      <c r="AB8" s="375"/>
      <c r="AC8" s="110"/>
      <c r="AD8" s="111"/>
      <c r="AE8" s="110"/>
      <c r="AF8" s="110"/>
      <c r="AG8" s="110"/>
      <c r="AH8" s="110"/>
    </row>
    <row r="9" spans="1:37" s="112" customFormat="1" ht="37.5" customHeight="1" thickBot="1">
      <c r="A9" s="356"/>
      <c r="B9" s="358"/>
      <c r="C9" s="356"/>
      <c r="D9" s="360"/>
      <c r="E9" s="127" t="s">
        <v>10</v>
      </c>
      <c r="F9" s="127" t="s">
        <v>4</v>
      </c>
      <c r="G9" s="124" t="s">
        <v>5</v>
      </c>
      <c r="H9" s="334"/>
      <c r="I9" s="350"/>
      <c r="J9" s="350"/>
      <c r="K9" s="352"/>
      <c r="L9" s="354"/>
      <c r="M9" s="354"/>
      <c r="N9" s="348"/>
      <c r="O9" s="348"/>
      <c r="P9" s="348"/>
      <c r="Q9" s="348"/>
      <c r="R9" s="348"/>
      <c r="S9" s="348"/>
      <c r="T9" s="348"/>
      <c r="U9" s="348"/>
      <c r="V9" s="348"/>
      <c r="W9" s="113" t="s">
        <v>5</v>
      </c>
      <c r="X9" s="124" t="s">
        <v>5</v>
      </c>
      <c r="Y9" s="124" t="s">
        <v>6</v>
      </c>
      <c r="Z9" s="126" t="s">
        <v>7</v>
      </c>
      <c r="AA9" s="121" t="s">
        <v>8</v>
      </c>
      <c r="AB9" s="121" t="s">
        <v>9</v>
      </c>
      <c r="AC9" s="114"/>
      <c r="AD9" s="114"/>
      <c r="AE9" s="115"/>
      <c r="AF9" s="115"/>
      <c r="AG9" s="115"/>
      <c r="AH9" s="115"/>
      <c r="AI9" s="115"/>
      <c r="AJ9" s="115"/>
    </row>
    <row r="10" spans="1:37" s="112" customFormat="1" ht="25.5" customHeight="1">
      <c r="A10" s="341">
        <v>1</v>
      </c>
      <c r="B10" s="342" t="s">
        <v>250</v>
      </c>
      <c r="C10" s="344" t="s">
        <v>2</v>
      </c>
      <c r="D10" s="345">
        <v>1500</v>
      </c>
      <c r="E10" s="235" t="s">
        <v>1022</v>
      </c>
      <c r="F10" s="236">
        <v>0.06</v>
      </c>
      <c r="G10" s="131">
        <f>ROUNDUP(AVERAGE(F10:F12),2)</f>
        <v>0.06</v>
      </c>
      <c r="H10" s="130">
        <f>F10/G10-1</f>
        <v>0</v>
      </c>
      <c r="I10" s="141">
        <f>ABS(H10)</f>
        <v>0</v>
      </c>
      <c r="J10" s="141">
        <f>SMALL(I10:I12,1)</f>
        <v>0</v>
      </c>
      <c r="K10" s="142">
        <f>IF(J10=I10,F10,IF(J10=I11,F11,IF(J10=I12,F12)))</f>
        <v>0.06</v>
      </c>
      <c r="L10" s="142">
        <f t="shared" ref="L10:L73" si="0">IF(J10&gt;0.3,"FORA",K10)</f>
        <v>0.06</v>
      </c>
      <c r="M10" s="142">
        <f>IF(L10="FORA","",L10)</f>
        <v>0.06</v>
      </c>
      <c r="N10" s="346">
        <f>COUNTIF(L10:L12,"FORA")</f>
        <v>0</v>
      </c>
      <c r="O10" s="337">
        <f>IF(N10=0,AVERAGE(K10:K12),"")</f>
        <v>0.06</v>
      </c>
      <c r="P10" s="337" t="str">
        <f>IF(N10=1,AVERAGE(M10:M11),"")</f>
        <v/>
      </c>
      <c r="Q10" s="337" t="str">
        <f>IF(N10=2,(SUM(M10,K11))/2,"")</f>
        <v/>
      </c>
      <c r="R10" s="337" t="str">
        <f>IF(N10=3,AVERAGE(K10:K11),"")</f>
        <v/>
      </c>
      <c r="S10" s="337">
        <f>IF(N10=0,MEDIAN(M10:M12),"")</f>
        <v>0.06</v>
      </c>
      <c r="T10" s="337" t="str">
        <f>IF(N10=1,MEDIAN(M10:M11),"")</f>
        <v/>
      </c>
      <c r="U10" s="337" t="str">
        <f>IF(N10=2,MEDIAN((SUM(M10,K11))/2),"")</f>
        <v/>
      </c>
      <c r="V10" s="337" t="str">
        <f>IF(N10=3,MEDIAN(K10:K11),"")</f>
        <v/>
      </c>
      <c r="W10" s="338">
        <f>SUM(O10:R12)</f>
        <v>0.06</v>
      </c>
      <c r="X10" s="339">
        <f>SUM(S10:V12)</f>
        <v>0.06</v>
      </c>
      <c r="Y10" s="340">
        <f>STDEV(F10:F12)</f>
        <v>0</v>
      </c>
      <c r="Z10" s="339">
        <f>Y10/W10</f>
        <v>0</v>
      </c>
      <c r="AA10" s="340">
        <f>IF(Z10&lt;=0.25, X10, W10)</f>
        <v>0.06</v>
      </c>
      <c r="AB10" s="291">
        <f>AA10*D10*($AB$6+1)</f>
        <v>106.71989722373435</v>
      </c>
      <c r="AC10" s="114"/>
      <c r="AD10" s="114"/>
      <c r="AE10" s="115"/>
      <c r="AF10" s="115"/>
      <c r="AG10" s="115"/>
      <c r="AH10" s="115"/>
      <c r="AI10" s="115"/>
      <c r="AJ10" s="115"/>
    </row>
    <row r="11" spans="1:37" s="112" customFormat="1" ht="25.5" customHeight="1">
      <c r="A11" s="314"/>
      <c r="B11" s="343"/>
      <c r="C11" s="316"/>
      <c r="D11" s="317"/>
      <c r="E11" s="168" t="s">
        <v>1022</v>
      </c>
      <c r="F11" s="132">
        <v>0.06</v>
      </c>
      <c r="G11" s="133">
        <f>ROUNDUP(AVERAGE(F10:F12),2)</f>
        <v>0.06</v>
      </c>
      <c r="H11" s="134">
        <f>F11/G11-1</f>
        <v>0</v>
      </c>
      <c r="I11" s="135">
        <f t="shared" ref="I11:I74" si="1">ABS(H11)</f>
        <v>0</v>
      </c>
      <c r="J11" s="135">
        <f>SMALL(I10:I12,2)</f>
        <v>0</v>
      </c>
      <c r="K11" s="137">
        <f>IF(J11=I10,F10,IF(J11=I11,F11,IF(J11=I12,F12)))</f>
        <v>0.06</v>
      </c>
      <c r="L11" s="137">
        <f t="shared" si="0"/>
        <v>0.06</v>
      </c>
      <c r="M11" s="137">
        <f t="shared" ref="M11:M74" si="2">IF(L11="FORA","",L11)</f>
        <v>0.06</v>
      </c>
      <c r="N11" s="318"/>
      <c r="O11" s="298"/>
      <c r="P11" s="298"/>
      <c r="Q11" s="298"/>
      <c r="R11" s="298"/>
      <c r="S11" s="298"/>
      <c r="T11" s="298"/>
      <c r="U11" s="298"/>
      <c r="V11" s="298"/>
      <c r="W11" s="300"/>
      <c r="X11" s="300"/>
      <c r="Y11" s="301"/>
      <c r="Z11" s="300"/>
      <c r="AA11" s="301"/>
      <c r="AB11" s="292"/>
      <c r="AC11" s="114"/>
      <c r="AD11" s="114"/>
      <c r="AE11" s="115"/>
      <c r="AF11" s="115"/>
      <c r="AG11" s="115"/>
      <c r="AH11" s="115"/>
      <c r="AI11" s="115"/>
      <c r="AJ11" s="115"/>
    </row>
    <row r="12" spans="1:37" s="112" customFormat="1" ht="25.5" customHeight="1" thickBot="1">
      <c r="A12" s="314"/>
      <c r="B12" s="343"/>
      <c r="C12" s="316"/>
      <c r="D12" s="317"/>
      <c r="E12" s="237" t="s">
        <v>1022</v>
      </c>
      <c r="F12" s="238">
        <v>0.06</v>
      </c>
      <c r="G12" s="133">
        <f>ROUNDUP(AVERAGE(F10:F12),2)</f>
        <v>0.06</v>
      </c>
      <c r="H12" s="134">
        <f>F12/G12-1</f>
        <v>0</v>
      </c>
      <c r="I12" s="135">
        <f t="shared" si="1"/>
        <v>0</v>
      </c>
      <c r="J12" s="135">
        <f>SMALL(I10:I12,3)</f>
        <v>0</v>
      </c>
      <c r="K12" s="137">
        <f>IF(J12=I10,F10,IF(J12=I11,F11,IF(J12=I12,F12)))</f>
        <v>0.06</v>
      </c>
      <c r="L12" s="137">
        <f t="shared" si="0"/>
        <v>0.06</v>
      </c>
      <c r="M12" s="137">
        <f t="shared" si="2"/>
        <v>0.06</v>
      </c>
      <c r="N12" s="318"/>
      <c r="O12" s="298"/>
      <c r="P12" s="298"/>
      <c r="Q12" s="298"/>
      <c r="R12" s="298"/>
      <c r="S12" s="298"/>
      <c r="T12" s="298"/>
      <c r="U12" s="298"/>
      <c r="V12" s="298"/>
      <c r="W12" s="300"/>
      <c r="X12" s="300"/>
      <c r="Y12" s="301"/>
      <c r="Z12" s="300"/>
      <c r="AA12" s="301"/>
      <c r="AB12" s="292"/>
      <c r="AC12" s="114"/>
      <c r="AD12" s="114"/>
      <c r="AE12" s="115"/>
      <c r="AF12" s="115"/>
      <c r="AG12" s="115"/>
      <c r="AH12" s="115"/>
      <c r="AI12" s="115"/>
      <c r="AJ12" s="115"/>
    </row>
    <row r="13" spans="1:37" s="120" customFormat="1" ht="25.5" customHeight="1">
      <c r="A13" s="319">
        <v>2</v>
      </c>
      <c r="B13" s="325" t="s">
        <v>251</v>
      </c>
      <c r="C13" s="310" t="s">
        <v>2</v>
      </c>
      <c r="D13" s="310">
        <v>1500</v>
      </c>
      <c r="E13" s="167" t="s">
        <v>1021</v>
      </c>
      <c r="F13" s="117">
        <v>0.15</v>
      </c>
      <c r="G13" s="122">
        <f>ROUNDUP(AVERAGE(F13:F15),2)</f>
        <v>0.15</v>
      </c>
      <c r="H13" s="116">
        <f t="shared" ref="H13:H76" si="3">F13/G13-1</f>
        <v>0</v>
      </c>
      <c r="I13" s="136">
        <f t="shared" si="1"/>
        <v>0</v>
      </c>
      <c r="J13" s="136">
        <f>SMALL(I13:I15,1)</f>
        <v>0</v>
      </c>
      <c r="K13" s="139">
        <f>IF(J13=I13,F13,IF(J13=I14,F14,IF(J13=I15,F15)))</f>
        <v>0.15</v>
      </c>
      <c r="L13" s="139">
        <f t="shared" si="0"/>
        <v>0.15</v>
      </c>
      <c r="M13" s="139">
        <f t="shared" si="2"/>
        <v>0.15</v>
      </c>
      <c r="N13" s="312">
        <f>COUNTIF(L13:L15,"FORA")</f>
        <v>0</v>
      </c>
      <c r="O13" s="293">
        <f>IF(N13=0,AVERAGE(K13:K15),"")</f>
        <v>0.15</v>
      </c>
      <c r="P13" s="293" t="str">
        <f>IF(N13=1,AVERAGE(M13:M14),"")</f>
        <v/>
      </c>
      <c r="Q13" s="293" t="str">
        <f>IF(N13=2,(SUM(M13,K14))/2,"")</f>
        <v/>
      </c>
      <c r="R13" s="293" t="str">
        <f>IF(N13=3,AVERAGE(K13:K14),"")</f>
        <v/>
      </c>
      <c r="S13" s="293">
        <f>IF(N13=0,MEDIAN(M13:M15),"")</f>
        <v>0.15</v>
      </c>
      <c r="T13" s="293" t="str">
        <f>IF(N13=1,MEDIAN(M13:M14),"")</f>
        <v/>
      </c>
      <c r="U13" s="293" t="str">
        <f>IF(N13=2,MEDIAN((SUM(M13,K14))/2),"")</f>
        <v/>
      </c>
      <c r="V13" s="293" t="str">
        <f>IF(N13=3,MEDIAN(K13:K14),"")</f>
        <v/>
      </c>
      <c r="W13" s="295">
        <f>SUM(O13:R15)</f>
        <v>0.15</v>
      </c>
      <c r="X13" s="295">
        <f>SUM(S13:V15)</f>
        <v>0.15</v>
      </c>
      <c r="Y13" s="303">
        <f>STDEV(F13:F15)</f>
        <v>0</v>
      </c>
      <c r="Z13" s="295">
        <f>Y13/W13</f>
        <v>0</v>
      </c>
      <c r="AA13" s="303">
        <f>IF(Z13&lt;=0.25, X13, W13)</f>
        <v>0.15</v>
      </c>
      <c r="AB13" s="291">
        <f>AA13*D13*($AB$6+1)</f>
        <v>266.79974305933587</v>
      </c>
      <c r="AC13" s="114"/>
      <c r="AD13" s="114"/>
      <c r="AE13" s="118"/>
      <c r="AF13" s="114"/>
      <c r="AG13" s="118"/>
      <c r="AH13" s="119"/>
    </row>
    <row r="14" spans="1:37" s="120" customFormat="1" ht="25.5" customHeight="1">
      <c r="A14" s="319"/>
      <c r="B14" s="335"/>
      <c r="C14" s="310"/>
      <c r="D14" s="310"/>
      <c r="E14" s="167" t="s">
        <v>1021</v>
      </c>
      <c r="F14" s="165">
        <v>0.15</v>
      </c>
      <c r="G14" s="117">
        <f>ROUNDUP(AVERAGE(F13:F15),2)</f>
        <v>0.15</v>
      </c>
      <c r="H14" s="116">
        <f t="shared" si="3"/>
        <v>0</v>
      </c>
      <c r="I14" s="136">
        <f t="shared" si="1"/>
        <v>0</v>
      </c>
      <c r="J14" s="136">
        <f>SMALL(I13:I15,2)</f>
        <v>0</v>
      </c>
      <c r="K14" s="139">
        <f>IF(J14=I13,F13,IF(J14=I14,F14,IF(J14=I15,F15)))</f>
        <v>0.15</v>
      </c>
      <c r="L14" s="139">
        <f t="shared" si="0"/>
        <v>0.15</v>
      </c>
      <c r="M14" s="139">
        <f t="shared" si="2"/>
        <v>0.15</v>
      </c>
      <c r="N14" s="312"/>
      <c r="O14" s="293"/>
      <c r="P14" s="293"/>
      <c r="Q14" s="293"/>
      <c r="R14" s="293"/>
      <c r="S14" s="293"/>
      <c r="T14" s="293"/>
      <c r="U14" s="293"/>
      <c r="V14" s="293"/>
      <c r="W14" s="296"/>
      <c r="X14" s="296"/>
      <c r="Y14" s="303"/>
      <c r="Z14" s="296"/>
      <c r="AA14" s="303"/>
      <c r="AB14" s="292"/>
      <c r="AC14" s="114"/>
      <c r="AD14" s="114"/>
      <c r="AE14" s="118"/>
      <c r="AF14" s="114"/>
      <c r="AG14" s="118"/>
      <c r="AH14" s="119"/>
    </row>
    <row r="15" spans="1:37" s="120" customFormat="1" ht="25.5" customHeight="1" thickBot="1">
      <c r="A15" s="319"/>
      <c r="B15" s="336"/>
      <c r="C15" s="310"/>
      <c r="D15" s="310"/>
      <c r="E15" s="167" t="s">
        <v>1021</v>
      </c>
      <c r="F15" s="165">
        <v>0.15</v>
      </c>
      <c r="G15" s="117">
        <f>ROUNDUP(AVERAGE(F13:F15),2)</f>
        <v>0.15</v>
      </c>
      <c r="H15" s="116">
        <f t="shared" si="3"/>
        <v>0</v>
      </c>
      <c r="I15" s="136">
        <f t="shared" si="1"/>
        <v>0</v>
      </c>
      <c r="J15" s="136">
        <f>SMALL(I13:I15,3)</f>
        <v>0</v>
      </c>
      <c r="K15" s="139">
        <f>IF(J15=I13,F13,IF(J15=I14,F14,IF(J15=I15,F15)))</f>
        <v>0.15</v>
      </c>
      <c r="L15" s="139">
        <f t="shared" si="0"/>
        <v>0.15</v>
      </c>
      <c r="M15" s="139">
        <f t="shared" si="2"/>
        <v>0.15</v>
      </c>
      <c r="N15" s="312"/>
      <c r="O15" s="293"/>
      <c r="P15" s="293"/>
      <c r="Q15" s="293"/>
      <c r="R15" s="293"/>
      <c r="S15" s="293"/>
      <c r="T15" s="293"/>
      <c r="U15" s="293"/>
      <c r="V15" s="293"/>
      <c r="W15" s="296"/>
      <c r="X15" s="296"/>
      <c r="Y15" s="303"/>
      <c r="Z15" s="296"/>
      <c r="AA15" s="303"/>
      <c r="AB15" s="292"/>
      <c r="AC15" s="114"/>
      <c r="AD15" s="114"/>
      <c r="AE15" s="118"/>
      <c r="AF15" s="114"/>
      <c r="AG15" s="118"/>
      <c r="AH15" s="119"/>
    </row>
    <row r="16" spans="1:37" s="112" customFormat="1" ht="25.5" customHeight="1">
      <c r="A16" s="314">
        <v>3</v>
      </c>
      <c r="B16" s="328" t="s">
        <v>252</v>
      </c>
      <c r="C16" s="316" t="s">
        <v>2</v>
      </c>
      <c r="D16" s="317">
        <v>1500</v>
      </c>
      <c r="E16" s="168" t="s">
        <v>1023</v>
      </c>
      <c r="F16" s="132">
        <v>0.94</v>
      </c>
      <c r="G16" s="129">
        <f>ROUNDUP(AVERAGE(F16:F18),2)</f>
        <v>0.94</v>
      </c>
      <c r="H16" s="134">
        <f t="shared" si="3"/>
        <v>0</v>
      </c>
      <c r="I16" s="133">
        <f t="shared" si="1"/>
        <v>0</v>
      </c>
      <c r="J16" s="135">
        <f>SMALL(I16:I18,1)</f>
        <v>0</v>
      </c>
      <c r="K16" s="137">
        <f>IF(J16=I16,F16,IF(J16=I17,F17,IF(J16=I18,F18)))</f>
        <v>0.94</v>
      </c>
      <c r="L16" s="137">
        <f t="shared" si="0"/>
        <v>0.94</v>
      </c>
      <c r="M16" s="137">
        <f t="shared" si="2"/>
        <v>0.94</v>
      </c>
      <c r="N16" s="318">
        <f>COUNTIF(L16:L18,"FORA")</f>
        <v>0</v>
      </c>
      <c r="O16" s="298">
        <f>IF(N16=0,AVERAGE(K16:K18),"")</f>
        <v>0.94</v>
      </c>
      <c r="P16" s="298" t="str">
        <f>IF(N16=1,AVERAGE(M16:M17),"")</f>
        <v/>
      </c>
      <c r="Q16" s="298" t="str">
        <f>IF(N16=2,(SUM(M16,K17))/2,"")</f>
        <v/>
      </c>
      <c r="R16" s="298" t="str">
        <f>IF(N16=3,AVERAGE(K16:K17),"")</f>
        <v/>
      </c>
      <c r="S16" s="298">
        <f>IF(N16=0,MEDIAN(M16:M18),"")</f>
        <v>0.94</v>
      </c>
      <c r="T16" s="298" t="str">
        <f>IF(N16=1,MEDIAN(M16:M17),"")</f>
        <v/>
      </c>
      <c r="U16" s="298" t="str">
        <f>IF(N16=2,MEDIAN((SUM(M16,K17))/2),"")</f>
        <v/>
      </c>
      <c r="V16" s="298" t="str">
        <f>IF(N16=3,MEDIAN(K16:K17),"")</f>
        <v/>
      </c>
      <c r="W16" s="299">
        <f>SUM(O16:R18)</f>
        <v>0.94</v>
      </c>
      <c r="X16" s="299">
        <f>SUM(S16:V18)</f>
        <v>0.94</v>
      </c>
      <c r="Y16" s="301">
        <f>STDEV(F16:F18)</f>
        <v>0</v>
      </c>
      <c r="Z16" s="299">
        <f>Y16/W16</f>
        <v>0</v>
      </c>
      <c r="AA16" s="301">
        <f>IF(Z16&lt;=0.25, X16, W16)</f>
        <v>0.94</v>
      </c>
      <c r="AB16" s="291">
        <f>AA16*D16*($AB$6+1)</f>
        <v>1671.9450565051714</v>
      </c>
      <c r="AC16" s="114"/>
      <c r="AD16" s="114"/>
      <c r="AE16" s="115"/>
      <c r="AF16" s="115"/>
      <c r="AG16" s="115"/>
      <c r="AH16" s="115"/>
      <c r="AI16" s="115"/>
      <c r="AJ16" s="115"/>
    </row>
    <row r="17" spans="1:36" s="112" customFormat="1" ht="25.5" customHeight="1">
      <c r="A17" s="314"/>
      <c r="B17" s="329"/>
      <c r="C17" s="316"/>
      <c r="D17" s="317"/>
      <c r="E17" s="168" t="s">
        <v>1023</v>
      </c>
      <c r="F17" s="132">
        <v>0.94</v>
      </c>
      <c r="G17" s="133">
        <f>ROUNDUP(AVERAGE(F16:F18),2)</f>
        <v>0.94</v>
      </c>
      <c r="H17" s="134">
        <f t="shared" si="3"/>
        <v>0</v>
      </c>
      <c r="I17" s="135">
        <f t="shared" si="1"/>
        <v>0</v>
      </c>
      <c r="J17" s="135">
        <f>SMALL(I16:I18,2)</f>
        <v>0</v>
      </c>
      <c r="K17" s="137">
        <f>IF(J17=I16,F16,IF(J17=I17,F17,IF(J17=I18,F18)))</f>
        <v>0.94</v>
      </c>
      <c r="L17" s="137">
        <f t="shared" si="0"/>
        <v>0.94</v>
      </c>
      <c r="M17" s="137">
        <f t="shared" si="2"/>
        <v>0.94</v>
      </c>
      <c r="N17" s="318"/>
      <c r="O17" s="298"/>
      <c r="P17" s="298"/>
      <c r="Q17" s="298"/>
      <c r="R17" s="298"/>
      <c r="S17" s="298"/>
      <c r="T17" s="298"/>
      <c r="U17" s="298"/>
      <c r="V17" s="298"/>
      <c r="W17" s="300"/>
      <c r="X17" s="300"/>
      <c r="Y17" s="301"/>
      <c r="Z17" s="300"/>
      <c r="AA17" s="301"/>
      <c r="AB17" s="292"/>
      <c r="AC17" s="114"/>
      <c r="AD17" s="114"/>
      <c r="AE17" s="115"/>
      <c r="AF17" s="115"/>
      <c r="AG17" s="115"/>
      <c r="AH17" s="115"/>
      <c r="AI17" s="115"/>
      <c r="AJ17" s="115"/>
    </row>
    <row r="18" spans="1:36" s="112" customFormat="1" ht="25.5" customHeight="1" thickBot="1">
      <c r="A18" s="314"/>
      <c r="B18" s="330"/>
      <c r="C18" s="316"/>
      <c r="D18" s="317"/>
      <c r="E18" s="168" t="s">
        <v>1023</v>
      </c>
      <c r="F18" s="132">
        <v>0.94</v>
      </c>
      <c r="G18" s="133">
        <f>ROUNDUP(AVERAGE(F16:F18),2)</f>
        <v>0.94</v>
      </c>
      <c r="H18" s="134">
        <f t="shared" si="3"/>
        <v>0</v>
      </c>
      <c r="I18" s="135">
        <f t="shared" si="1"/>
        <v>0</v>
      </c>
      <c r="J18" s="135">
        <f>SMALL(I16:I18,3)</f>
        <v>0</v>
      </c>
      <c r="K18" s="137">
        <f>IF(J18=I16,F16,IF(J18=I17,F17,IF(J18=I18,F18)))</f>
        <v>0.94</v>
      </c>
      <c r="L18" s="137">
        <f t="shared" si="0"/>
        <v>0.94</v>
      </c>
      <c r="M18" s="137">
        <f t="shared" si="2"/>
        <v>0.94</v>
      </c>
      <c r="N18" s="318"/>
      <c r="O18" s="298"/>
      <c r="P18" s="298"/>
      <c r="Q18" s="298"/>
      <c r="R18" s="298"/>
      <c r="S18" s="298"/>
      <c r="T18" s="298"/>
      <c r="U18" s="298"/>
      <c r="V18" s="298"/>
      <c r="W18" s="300"/>
      <c r="X18" s="300"/>
      <c r="Y18" s="301"/>
      <c r="Z18" s="300"/>
      <c r="AA18" s="301"/>
      <c r="AB18" s="292"/>
      <c r="AC18" s="114"/>
      <c r="AD18" s="114"/>
      <c r="AE18" s="115"/>
      <c r="AF18" s="115"/>
      <c r="AG18" s="115"/>
      <c r="AH18" s="115"/>
      <c r="AI18" s="115"/>
      <c r="AJ18" s="115"/>
    </row>
    <row r="19" spans="1:36" s="120" customFormat="1" ht="25.5" customHeight="1">
      <c r="A19" s="319">
        <v>4</v>
      </c>
      <c r="B19" s="325" t="s">
        <v>253</v>
      </c>
      <c r="C19" s="310" t="s">
        <v>2</v>
      </c>
      <c r="D19" s="310">
        <v>100</v>
      </c>
      <c r="E19" s="167" t="s">
        <v>1024</v>
      </c>
      <c r="F19" s="117">
        <v>18.63</v>
      </c>
      <c r="G19" s="194">
        <f>ROUNDUP(AVERAGE(F19:F21),2)</f>
        <v>18.63</v>
      </c>
      <c r="H19" s="116">
        <f t="shared" si="3"/>
        <v>0</v>
      </c>
      <c r="I19" s="136">
        <f t="shared" si="1"/>
        <v>0</v>
      </c>
      <c r="J19" s="136">
        <f>SMALL(I19:I21,1)</f>
        <v>0</v>
      </c>
      <c r="K19" s="139">
        <f>IF(J19=I19,F19,IF(J19=I20,F20,IF(J19=I21,F21)))</f>
        <v>18.63</v>
      </c>
      <c r="L19" s="139">
        <f t="shared" si="0"/>
        <v>18.63</v>
      </c>
      <c r="M19" s="139">
        <f t="shared" si="2"/>
        <v>18.63</v>
      </c>
      <c r="N19" s="312">
        <f>COUNTIF(L19:L21,"FORA")</f>
        <v>0</v>
      </c>
      <c r="O19" s="293">
        <f>IF(N19=0,AVERAGE(K19:K21),"")</f>
        <v>18.63</v>
      </c>
      <c r="P19" s="293" t="str">
        <f>IF(N19=1,AVERAGE(M19:M20),"")</f>
        <v/>
      </c>
      <c r="Q19" s="293" t="str">
        <f>IF(N19=2,(SUM(M19,K20))/2,"")</f>
        <v/>
      </c>
      <c r="R19" s="293" t="str">
        <f>IF(N19=3,AVERAGE(K19:K20),"")</f>
        <v/>
      </c>
      <c r="S19" s="293">
        <f>IF(N19=0,MEDIAN(M19:M21),"")</f>
        <v>18.63</v>
      </c>
      <c r="T19" s="293" t="str">
        <f>IF(N19=1,MEDIAN(M19:M20),"")</f>
        <v/>
      </c>
      <c r="U19" s="293" t="str">
        <f>IF(N19=2,MEDIAN((SUM(M19,K20))/2),"")</f>
        <v/>
      </c>
      <c r="V19" s="293" t="str">
        <f>IF(N19=3,MEDIAN(K19:K20),"")</f>
        <v/>
      </c>
      <c r="W19" s="295">
        <f>SUM(O19:R21)</f>
        <v>18.63</v>
      </c>
      <c r="X19" s="295">
        <f>SUM(S19:V21)</f>
        <v>18.63</v>
      </c>
      <c r="Y19" s="303">
        <f>STDEV(F19:F21)</f>
        <v>0</v>
      </c>
      <c r="Z19" s="295">
        <f>Y19/W19</f>
        <v>0</v>
      </c>
      <c r="AA19" s="303">
        <f>IF(Z19&lt;=0.25, X19, W19)</f>
        <v>18.63</v>
      </c>
      <c r="AB19" s="291">
        <f>AA19*D19*($AB$6+1)</f>
        <v>2209.1018725313011</v>
      </c>
      <c r="AC19" s="114"/>
      <c r="AD19" s="114"/>
      <c r="AE19" s="118"/>
      <c r="AF19" s="114"/>
      <c r="AG19" s="118"/>
      <c r="AH19" s="119"/>
    </row>
    <row r="20" spans="1:36" s="120" customFormat="1" ht="25.5" customHeight="1">
      <c r="A20" s="319"/>
      <c r="B20" s="326"/>
      <c r="C20" s="310"/>
      <c r="D20" s="310"/>
      <c r="E20" s="167" t="s">
        <v>1024</v>
      </c>
      <c r="F20" s="194">
        <v>18.63</v>
      </c>
      <c r="G20" s="194">
        <f>ROUNDUP(AVERAGE(F19:F21),2)</f>
        <v>18.63</v>
      </c>
      <c r="H20" s="116">
        <f t="shared" si="3"/>
        <v>0</v>
      </c>
      <c r="I20" s="136">
        <f t="shared" si="1"/>
        <v>0</v>
      </c>
      <c r="J20" s="136">
        <f>SMALL(I19:I21,2)</f>
        <v>0</v>
      </c>
      <c r="K20" s="139">
        <f>IF(J20=I19,F19,IF(J20=I20,F20,IF(J20=I21,F21)))</f>
        <v>18.63</v>
      </c>
      <c r="L20" s="139">
        <f t="shared" si="0"/>
        <v>18.63</v>
      </c>
      <c r="M20" s="139">
        <f t="shared" si="2"/>
        <v>18.63</v>
      </c>
      <c r="N20" s="312"/>
      <c r="O20" s="293"/>
      <c r="P20" s="293"/>
      <c r="Q20" s="293"/>
      <c r="R20" s="293"/>
      <c r="S20" s="293"/>
      <c r="T20" s="293"/>
      <c r="U20" s="293"/>
      <c r="V20" s="293"/>
      <c r="W20" s="296"/>
      <c r="X20" s="296"/>
      <c r="Y20" s="303"/>
      <c r="Z20" s="296"/>
      <c r="AA20" s="303"/>
      <c r="AB20" s="292"/>
      <c r="AC20" s="114"/>
      <c r="AD20" s="114"/>
      <c r="AE20" s="118"/>
      <c r="AF20" s="114"/>
      <c r="AG20" s="118"/>
      <c r="AH20" s="119"/>
    </row>
    <row r="21" spans="1:36" s="120" customFormat="1" ht="25.5" customHeight="1" thickBot="1">
      <c r="A21" s="319"/>
      <c r="B21" s="327"/>
      <c r="C21" s="310"/>
      <c r="D21" s="310"/>
      <c r="E21" s="167" t="s">
        <v>1024</v>
      </c>
      <c r="F21" s="194">
        <v>18.63</v>
      </c>
      <c r="G21" s="194">
        <f>ROUNDUP(AVERAGE(F19:F21),2)</f>
        <v>18.63</v>
      </c>
      <c r="H21" s="116">
        <f t="shared" si="3"/>
        <v>0</v>
      </c>
      <c r="I21" s="136">
        <f t="shared" si="1"/>
        <v>0</v>
      </c>
      <c r="J21" s="136">
        <f>SMALL(I19:I21,3)</f>
        <v>0</v>
      </c>
      <c r="K21" s="139">
        <f>IF(J21=I19,F19,IF(J21=I20,F20,IF(J21=I21,F21)))</f>
        <v>18.63</v>
      </c>
      <c r="L21" s="139">
        <f t="shared" si="0"/>
        <v>18.63</v>
      </c>
      <c r="M21" s="139">
        <f t="shared" si="2"/>
        <v>18.63</v>
      </c>
      <c r="N21" s="312"/>
      <c r="O21" s="293"/>
      <c r="P21" s="293"/>
      <c r="Q21" s="293"/>
      <c r="R21" s="293"/>
      <c r="S21" s="293"/>
      <c r="T21" s="293"/>
      <c r="U21" s="293"/>
      <c r="V21" s="293"/>
      <c r="W21" s="296"/>
      <c r="X21" s="296"/>
      <c r="Y21" s="303"/>
      <c r="Z21" s="296"/>
      <c r="AA21" s="303"/>
      <c r="AB21" s="292"/>
      <c r="AC21" s="114"/>
      <c r="AD21" s="114"/>
      <c r="AE21" s="118"/>
      <c r="AF21" s="114"/>
      <c r="AG21" s="118"/>
      <c r="AH21" s="119"/>
    </row>
    <row r="22" spans="1:36" s="112" customFormat="1" ht="25.5" customHeight="1">
      <c r="A22" s="314">
        <v>5</v>
      </c>
      <c r="B22" s="328" t="s">
        <v>254</v>
      </c>
      <c r="C22" s="316" t="s">
        <v>471</v>
      </c>
      <c r="D22" s="317">
        <v>1500</v>
      </c>
      <c r="E22" s="168" t="s">
        <v>1025</v>
      </c>
      <c r="F22" s="132">
        <v>0.56000000000000005</v>
      </c>
      <c r="G22" s="129">
        <f>ROUNDUP(AVERAGE(F22:F24),2)</f>
        <v>0.56000000000000005</v>
      </c>
      <c r="H22" s="134">
        <f t="shared" si="3"/>
        <v>0</v>
      </c>
      <c r="I22" s="133">
        <f t="shared" si="1"/>
        <v>0</v>
      </c>
      <c r="J22" s="135">
        <f>SMALL(I22:I24,1)</f>
        <v>0</v>
      </c>
      <c r="K22" s="137">
        <f>IF(J22=I22,F22,IF(J22=I23,F23,IF(J22=I24,F24)))</f>
        <v>0.56000000000000005</v>
      </c>
      <c r="L22" s="137">
        <f t="shared" si="0"/>
        <v>0.56000000000000005</v>
      </c>
      <c r="M22" s="137">
        <f t="shared" si="2"/>
        <v>0.56000000000000005</v>
      </c>
      <c r="N22" s="318">
        <f>COUNTIF(L22:L24,"FORA")</f>
        <v>0</v>
      </c>
      <c r="O22" s="298">
        <f>IF(N22=0,AVERAGE(K22:K24),"")</f>
        <v>0.56000000000000005</v>
      </c>
      <c r="P22" s="298" t="str">
        <f>IF(N22=1,AVERAGE(M22:M23),"")</f>
        <v/>
      </c>
      <c r="Q22" s="298" t="str">
        <f>IF(N22=2,(SUM(M22,K23))/2,"")</f>
        <v/>
      </c>
      <c r="R22" s="298" t="str">
        <f>IF(N22=3,AVERAGE(K22:K23),"")</f>
        <v/>
      </c>
      <c r="S22" s="298">
        <f>IF(N22=0,MEDIAN(M22:M24),"")</f>
        <v>0.56000000000000005</v>
      </c>
      <c r="T22" s="298" t="str">
        <f>IF(N22=1,MEDIAN(M22:M23),"")</f>
        <v/>
      </c>
      <c r="U22" s="298" t="str">
        <f>IF(N22=2,MEDIAN((SUM(M22,K23))/2),"")</f>
        <v/>
      </c>
      <c r="V22" s="298" t="str">
        <f>IF(N22=3,MEDIAN(K22:K23),"")</f>
        <v/>
      </c>
      <c r="W22" s="299">
        <f>SUM(O22:R24)</f>
        <v>0.56000000000000005</v>
      </c>
      <c r="X22" s="299">
        <f>SUM(S22:V24)</f>
        <v>0.56000000000000005</v>
      </c>
      <c r="Y22" s="301">
        <f>STDEV(F22:F24)</f>
        <v>0</v>
      </c>
      <c r="Z22" s="299">
        <f>Y22/W22</f>
        <v>0</v>
      </c>
      <c r="AA22" s="301">
        <f>IF(Z22&lt;=0.25, X22, W22)</f>
        <v>0.56000000000000005</v>
      </c>
      <c r="AB22" s="291">
        <f>AA22*D22*($AB$6+1)</f>
        <v>996.05237408818732</v>
      </c>
      <c r="AC22" s="114"/>
      <c r="AD22" s="114"/>
      <c r="AE22" s="115"/>
      <c r="AF22" s="115"/>
      <c r="AG22" s="115"/>
      <c r="AH22" s="115"/>
      <c r="AI22" s="115"/>
      <c r="AJ22" s="115"/>
    </row>
    <row r="23" spans="1:36" s="112" customFormat="1" ht="25.5" customHeight="1">
      <c r="A23" s="314"/>
      <c r="B23" s="329"/>
      <c r="C23" s="316"/>
      <c r="D23" s="317"/>
      <c r="E23" s="168" t="s">
        <v>1025</v>
      </c>
      <c r="F23" s="132">
        <v>0.56000000000000005</v>
      </c>
      <c r="G23" s="133">
        <f>ROUNDUP(AVERAGE(F22:F24),2)</f>
        <v>0.56000000000000005</v>
      </c>
      <c r="H23" s="134">
        <f t="shared" si="3"/>
        <v>0</v>
      </c>
      <c r="I23" s="135">
        <f t="shared" si="1"/>
        <v>0</v>
      </c>
      <c r="J23" s="135">
        <f>SMALL(I22:I24,2)</f>
        <v>0</v>
      </c>
      <c r="K23" s="137">
        <f>IF(J23=I22,F22,IF(J23=I23,F23,IF(J23=I24,F24)))</f>
        <v>0.56000000000000005</v>
      </c>
      <c r="L23" s="137">
        <f t="shared" si="0"/>
        <v>0.56000000000000005</v>
      </c>
      <c r="M23" s="137">
        <f t="shared" si="2"/>
        <v>0.56000000000000005</v>
      </c>
      <c r="N23" s="318"/>
      <c r="O23" s="298"/>
      <c r="P23" s="298"/>
      <c r="Q23" s="298"/>
      <c r="R23" s="298"/>
      <c r="S23" s="298"/>
      <c r="T23" s="298"/>
      <c r="U23" s="298"/>
      <c r="V23" s="298"/>
      <c r="W23" s="300"/>
      <c r="X23" s="300"/>
      <c r="Y23" s="301"/>
      <c r="Z23" s="300"/>
      <c r="AA23" s="301"/>
      <c r="AB23" s="292"/>
      <c r="AC23" s="114"/>
      <c r="AD23" s="114"/>
      <c r="AE23" s="115"/>
      <c r="AF23" s="115"/>
      <c r="AG23" s="115"/>
      <c r="AH23" s="115"/>
      <c r="AI23" s="115"/>
      <c r="AJ23" s="115"/>
    </row>
    <row r="24" spans="1:36" s="112" customFormat="1" ht="25.5" customHeight="1" thickBot="1">
      <c r="A24" s="314"/>
      <c r="B24" s="330"/>
      <c r="C24" s="316"/>
      <c r="D24" s="317"/>
      <c r="E24" s="168" t="s">
        <v>1025</v>
      </c>
      <c r="F24" s="132">
        <v>0.56000000000000005</v>
      </c>
      <c r="G24" s="133">
        <f>ROUNDUP(AVERAGE(F22:F24),2)</f>
        <v>0.56000000000000005</v>
      </c>
      <c r="H24" s="134">
        <f t="shared" si="3"/>
        <v>0</v>
      </c>
      <c r="I24" s="135">
        <f t="shared" si="1"/>
        <v>0</v>
      </c>
      <c r="J24" s="135">
        <f>SMALL(I22:I24,3)</f>
        <v>0</v>
      </c>
      <c r="K24" s="137">
        <f>IF(J24=I22,F22,IF(J24=I23,F23,IF(J24=I24,F24)))</f>
        <v>0.56000000000000005</v>
      </c>
      <c r="L24" s="137">
        <f t="shared" si="0"/>
        <v>0.56000000000000005</v>
      </c>
      <c r="M24" s="137">
        <f t="shared" si="2"/>
        <v>0.56000000000000005</v>
      </c>
      <c r="N24" s="318"/>
      <c r="O24" s="298"/>
      <c r="P24" s="298"/>
      <c r="Q24" s="298"/>
      <c r="R24" s="298"/>
      <c r="S24" s="298"/>
      <c r="T24" s="298"/>
      <c r="U24" s="298"/>
      <c r="V24" s="298"/>
      <c r="W24" s="300"/>
      <c r="X24" s="300"/>
      <c r="Y24" s="301"/>
      <c r="Z24" s="300"/>
      <c r="AA24" s="301"/>
      <c r="AB24" s="292"/>
      <c r="AC24" s="114"/>
      <c r="AD24" s="114"/>
      <c r="AE24" s="115"/>
      <c r="AF24" s="115"/>
      <c r="AG24" s="115"/>
      <c r="AH24" s="115"/>
      <c r="AI24" s="115"/>
      <c r="AJ24" s="115"/>
    </row>
    <row r="25" spans="1:36" s="120" customFormat="1" ht="25.5" customHeight="1">
      <c r="A25" s="319">
        <v>6</v>
      </c>
      <c r="B25" s="325" t="s">
        <v>255</v>
      </c>
      <c r="C25" s="310" t="s">
        <v>471</v>
      </c>
      <c r="D25" s="310">
        <v>1200</v>
      </c>
      <c r="E25" s="167" t="s">
        <v>1027</v>
      </c>
      <c r="F25" s="117">
        <v>1.04</v>
      </c>
      <c r="G25" s="122">
        <f>ROUNDUP(AVERAGE(F25:F27),2)</f>
        <v>1.04</v>
      </c>
      <c r="H25" s="116">
        <f t="shared" si="3"/>
        <v>0</v>
      </c>
      <c r="I25" s="136">
        <f t="shared" si="1"/>
        <v>0</v>
      </c>
      <c r="J25" s="136">
        <f>SMALL(I25:I27,1)</f>
        <v>0</v>
      </c>
      <c r="K25" s="139">
        <f>IF(J25=I25,F25,IF(J25=I26,F26,IF(J25=I27,F27)))</f>
        <v>1.04</v>
      </c>
      <c r="L25" s="139">
        <f t="shared" si="0"/>
        <v>1.04</v>
      </c>
      <c r="M25" s="139">
        <f t="shared" si="2"/>
        <v>1.04</v>
      </c>
      <c r="N25" s="312">
        <f>COUNTIF(L25:L27,"FORA")</f>
        <v>0</v>
      </c>
      <c r="O25" s="293">
        <f>IF(N25=0,AVERAGE(K25:K27),"")</f>
        <v>1.04</v>
      </c>
      <c r="P25" s="293" t="str">
        <f>IF(N25=1,AVERAGE(M25:M26),"")</f>
        <v/>
      </c>
      <c r="Q25" s="293" t="str">
        <f>IF(N25=2,(SUM(M25,K26))/2,"")</f>
        <v/>
      </c>
      <c r="R25" s="293" t="str">
        <f>IF(N25=3,AVERAGE(K25:K26),"")</f>
        <v/>
      </c>
      <c r="S25" s="293">
        <f>IF(N25=0,MEDIAN(M25:M27),"")</f>
        <v>1.04</v>
      </c>
      <c r="T25" s="293" t="str">
        <f>IF(N25=1,MEDIAN(M25:M26),"")</f>
        <v/>
      </c>
      <c r="U25" s="293" t="str">
        <f>IF(N25=2,MEDIAN((SUM(M25,K26))/2),"")</f>
        <v/>
      </c>
      <c r="V25" s="293" t="str">
        <f>IF(N25=3,MEDIAN(K25:K26),"")</f>
        <v/>
      </c>
      <c r="W25" s="295">
        <f>SUM(O25:R27)</f>
        <v>1.04</v>
      </c>
      <c r="X25" s="295">
        <f>SUM(S25:V27)</f>
        <v>1.04</v>
      </c>
      <c r="Y25" s="303">
        <f>STDEV(F25:F27)</f>
        <v>0</v>
      </c>
      <c r="Z25" s="295">
        <f>Y25/W25</f>
        <v>0</v>
      </c>
      <c r="AA25" s="303">
        <f>IF(Z25&lt;=0.25, X25, W25)</f>
        <v>1.04</v>
      </c>
      <c r="AB25" s="291">
        <f>AA25*D25*($AB$6+1)</f>
        <v>1479.8492415024496</v>
      </c>
      <c r="AC25" s="114"/>
      <c r="AD25" s="114"/>
      <c r="AE25" s="118"/>
      <c r="AF25" s="114"/>
      <c r="AG25" s="118"/>
      <c r="AH25" s="119"/>
    </row>
    <row r="26" spans="1:36" s="120" customFormat="1" ht="25.5" customHeight="1">
      <c r="A26" s="319"/>
      <c r="B26" s="326"/>
      <c r="C26" s="310"/>
      <c r="D26" s="310"/>
      <c r="E26" s="167" t="s">
        <v>1027</v>
      </c>
      <c r="F26" s="165">
        <v>1.04</v>
      </c>
      <c r="G26" s="117">
        <f>ROUNDUP(AVERAGE(F25:F27),2)</f>
        <v>1.04</v>
      </c>
      <c r="H26" s="116">
        <f t="shared" si="3"/>
        <v>0</v>
      </c>
      <c r="I26" s="136">
        <f t="shared" si="1"/>
        <v>0</v>
      </c>
      <c r="J26" s="136">
        <f>SMALL(I25:I27,2)</f>
        <v>0</v>
      </c>
      <c r="K26" s="139">
        <f>IF(J26=I25,F25,IF(J26=I26,F26,IF(J26=I27,F27)))</f>
        <v>1.04</v>
      </c>
      <c r="L26" s="139">
        <f t="shared" si="0"/>
        <v>1.04</v>
      </c>
      <c r="M26" s="139">
        <f t="shared" si="2"/>
        <v>1.04</v>
      </c>
      <c r="N26" s="312"/>
      <c r="O26" s="293"/>
      <c r="P26" s="293"/>
      <c r="Q26" s="293"/>
      <c r="R26" s="293"/>
      <c r="S26" s="293"/>
      <c r="T26" s="293"/>
      <c r="U26" s="293"/>
      <c r="V26" s="293"/>
      <c r="W26" s="296"/>
      <c r="X26" s="296"/>
      <c r="Y26" s="303"/>
      <c r="Z26" s="296"/>
      <c r="AA26" s="303"/>
      <c r="AB26" s="292"/>
      <c r="AC26" s="114"/>
      <c r="AD26" s="114"/>
      <c r="AE26" s="118"/>
      <c r="AF26" s="114"/>
      <c r="AG26" s="118"/>
      <c r="AH26" s="119"/>
    </row>
    <row r="27" spans="1:36" s="120" customFormat="1" ht="25.5" customHeight="1" thickBot="1">
      <c r="A27" s="319"/>
      <c r="B27" s="327"/>
      <c r="C27" s="310"/>
      <c r="D27" s="310"/>
      <c r="E27" s="167" t="s">
        <v>1027</v>
      </c>
      <c r="F27" s="227">
        <v>1.04</v>
      </c>
      <c r="G27" s="117">
        <f>ROUNDUP(AVERAGE(F25:F27),2)</f>
        <v>1.04</v>
      </c>
      <c r="H27" s="116">
        <f t="shared" si="3"/>
        <v>0</v>
      </c>
      <c r="I27" s="136">
        <f t="shared" si="1"/>
        <v>0</v>
      </c>
      <c r="J27" s="136">
        <f>SMALL(I25:I27,3)</f>
        <v>0</v>
      </c>
      <c r="K27" s="139">
        <f>IF(J27=I25,F25,IF(J27=I26,F26,IF(J27=I27,F27)))</f>
        <v>1.04</v>
      </c>
      <c r="L27" s="139">
        <f t="shared" si="0"/>
        <v>1.04</v>
      </c>
      <c r="M27" s="139">
        <f t="shared" si="2"/>
        <v>1.04</v>
      </c>
      <c r="N27" s="312"/>
      <c r="O27" s="293"/>
      <c r="P27" s="293"/>
      <c r="Q27" s="293"/>
      <c r="R27" s="293"/>
      <c r="S27" s="293"/>
      <c r="T27" s="293"/>
      <c r="U27" s="293"/>
      <c r="V27" s="293"/>
      <c r="W27" s="296"/>
      <c r="X27" s="296"/>
      <c r="Y27" s="303"/>
      <c r="Z27" s="296"/>
      <c r="AA27" s="303"/>
      <c r="AB27" s="292"/>
      <c r="AC27" s="114"/>
      <c r="AD27" s="114"/>
      <c r="AE27" s="118"/>
      <c r="AF27" s="114"/>
      <c r="AG27" s="118"/>
      <c r="AH27" s="119"/>
    </row>
    <row r="28" spans="1:36" s="112" customFormat="1" ht="25.5" customHeight="1">
      <c r="A28" s="314">
        <v>7</v>
      </c>
      <c r="B28" s="328" t="s">
        <v>256</v>
      </c>
      <c r="C28" s="316" t="s">
        <v>471</v>
      </c>
      <c r="D28" s="317">
        <v>1200</v>
      </c>
      <c r="E28" s="168" t="s">
        <v>1026</v>
      </c>
      <c r="F28" s="132">
        <v>1.96</v>
      </c>
      <c r="G28" s="129">
        <f>ROUNDUP(AVERAGE(F28:F30),2)</f>
        <v>1.96</v>
      </c>
      <c r="H28" s="134">
        <f t="shared" si="3"/>
        <v>0</v>
      </c>
      <c r="I28" s="133">
        <f t="shared" si="1"/>
        <v>0</v>
      </c>
      <c r="J28" s="135">
        <f>SMALL(I28:I30,1)</f>
        <v>0</v>
      </c>
      <c r="K28" s="137">
        <f>IF(J28=I28,F28,IF(J28=I29,F29,IF(J28=I30,F30)))</f>
        <v>1.96</v>
      </c>
      <c r="L28" s="137">
        <f t="shared" si="0"/>
        <v>1.96</v>
      </c>
      <c r="M28" s="137">
        <f t="shared" si="2"/>
        <v>1.96</v>
      </c>
      <c r="N28" s="318">
        <f>COUNTIF(L28:L30,"FORA")</f>
        <v>0</v>
      </c>
      <c r="O28" s="298">
        <f>IF(N28=0,AVERAGE(K28:K30),"")</f>
        <v>1.96</v>
      </c>
      <c r="P28" s="298" t="str">
        <f>IF(N28=1,AVERAGE(M28:M29),"")</f>
        <v/>
      </c>
      <c r="Q28" s="298" t="str">
        <f>IF(N28=2,(SUM(M28,K29))/2,"")</f>
        <v/>
      </c>
      <c r="R28" s="298" t="str">
        <f>IF(N28=3,AVERAGE(K28:K29),"")</f>
        <v/>
      </c>
      <c r="S28" s="298">
        <f>IF(N28=0,MEDIAN(M28:M30),"")</f>
        <v>1.96</v>
      </c>
      <c r="T28" s="298" t="str">
        <f>IF(N28=1,MEDIAN(M28:M29),"")</f>
        <v/>
      </c>
      <c r="U28" s="298" t="str">
        <f>IF(N28=2,MEDIAN((SUM(M28,K29))/2),"")</f>
        <v/>
      </c>
      <c r="V28" s="298" t="str">
        <f>IF(N28=3,MEDIAN(K28:K29),"")</f>
        <v/>
      </c>
      <c r="W28" s="299">
        <f>SUM(O28:R30)</f>
        <v>1.96</v>
      </c>
      <c r="X28" s="299">
        <f>SUM(S28:V30)</f>
        <v>1.96</v>
      </c>
      <c r="Y28" s="301">
        <f>STDEV(F28:F30)</f>
        <v>0</v>
      </c>
      <c r="Z28" s="299">
        <f>Y28/W28</f>
        <v>0</v>
      </c>
      <c r="AA28" s="301">
        <f>IF(Z28&lt;=0.25, X28, W28)</f>
        <v>1.96</v>
      </c>
      <c r="AB28" s="291">
        <f>AA28*D28*($AB$6+1)</f>
        <v>2788.9466474469241</v>
      </c>
      <c r="AC28" s="114"/>
      <c r="AD28" s="114"/>
      <c r="AE28" s="115"/>
      <c r="AF28" s="115"/>
      <c r="AG28" s="115"/>
      <c r="AH28" s="115"/>
      <c r="AI28" s="115"/>
      <c r="AJ28" s="115"/>
    </row>
    <row r="29" spans="1:36" s="112" customFormat="1" ht="25.5" customHeight="1">
      <c r="A29" s="314"/>
      <c r="B29" s="329"/>
      <c r="C29" s="316"/>
      <c r="D29" s="317"/>
      <c r="E29" s="168" t="s">
        <v>1026</v>
      </c>
      <c r="F29" s="132">
        <v>1.96</v>
      </c>
      <c r="G29" s="133">
        <f>ROUNDUP(AVERAGE(F28:F30),2)</f>
        <v>1.96</v>
      </c>
      <c r="H29" s="134">
        <f t="shared" si="3"/>
        <v>0</v>
      </c>
      <c r="I29" s="135">
        <f t="shared" si="1"/>
        <v>0</v>
      </c>
      <c r="J29" s="135">
        <f>SMALL(I28:I30,2)</f>
        <v>0</v>
      </c>
      <c r="K29" s="137">
        <f>IF(J29=I28,F28,IF(J29=I29,F29,IF(J29=I30,F30)))</f>
        <v>1.96</v>
      </c>
      <c r="L29" s="137">
        <f t="shared" si="0"/>
        <v>1.96</v>
      </c>
      <c r="M29" s="137">
        <f t="shared" si="2"/>
        <v>1.96</v>
      </c>
      <c r="N29" s="318"/>
      <c r="O29" s="298"/>
      <c r="P29" s="298"/>
      <c r="Q29" s="298"/>
      <c r="R29" s="298"/>
      <c r="S29" s="298"/>
      <c r="T29" s="298"/>
      <c r="U29" s="298"/>
      <c r="V29" s="298"/>
      <c r="W29" s="300"/>
      <c r="X29" s="300"/>
      <c r="Y29" s="301"/>
      <c r="Z29" s="300"/>
      <c r="AA29" s="301"/>
      <c r="AB29" s="292"/>
      <c r="AC29" s="114"/>
      <c r="AD29" s="114"/>
      <c r="AE29" s="115"/>
      <c r="AF29" s="115"/>
      <c r="AG29" s="115"/>
      <c r="AH29" s="115"/>
      <c r="AI29" s="115"/>
      <c r="AJ29" s="115"/>
    </row>
    <row r="30" spans="1:36" s="112" customFormat="1" ht="25.5" customHeight="1" thickBot="1">
      <c r="A30" s="314"/>
      <c r="B30" s="330"/>
      <c r="C30" s="316"/>
      <c r="D30" s="317"/>
      <c r="E30" s="168" t="s">
        <v>1026</v>
      </c>
      <c r="F30" s="132">
        <v>1.96</v>
      </c>
      <c r="G30" s="133">
        <f>ROUNDUP(AVERAGE(F28:F30),2)</f>
        <v>1.96</v>
      </c>
      <c r="H30" s="134">
        <f t="shared" si="3"/>
        <v>0</v>
      </c>
      <c r="I30" s="135">
        <f t="shared" si="1"/>
        <v>0</v>
      </c>
      <c r="J30" s="135">
        <f>SMALL(I28:I30,3)</f>
        <v>0</v>
      </c>
      <c r="K30" s="137">
        <f>IF(J30=I28,F28,IF(J30=I29,F29,IF(J30=I30,F30)))</f>
        <v>1.96</v>
      </c>
      <c r="L30" s="137">
        <f t="shared" si="0"/>
        <v>1.96</v>
      </c>
      <c r="M30" s="137">
        <f t="shared" si="2"/>
        <v>1.96</v>
      </c>
      <c r="N30" s="318"/>
      <c r="O30" s="298"/>
      <c r="P30" s="298"/>
      <c r="Q30" s="298"/>
      <c r="R30" s="298"/>
      <c r="S30" s="298"/>
      <c r="T30" s="298"/>
      <c r="U30" s="298"/>
      <c r="V30" s="298"/>
      <c r="W30" s="300"/>
      <c r="X30" s="300"/>
      <c r="Y30" s="301"/>
      <c r="Z30" s="300"/>
      <c r="AA30" s="301"/>
      <c r="AB30" s="292"/>
      <c r="AC30" s="114"/>
      <c r="AD30" s="114"/>
      <c r="AE30" s="115"/>
      <c r="AF30" s="115"/>
      <c r="AG30" s="115"/>
      <c r="AH30" s="115"/>
      <c r="AI30" s="115"/>
      <c r="AJ30" s="115"/>
    </row>
    <row r="31" spans="1:36" s="120" customFormat="1" ht="25.5" customHeight="1">
      <c r="A31" s="319">
        <v>8</v>
      </c>
      <c r="B31" s="325" t="s">
        <v>257</v>
      </c>
      <c r="C31" s="310" t="s">
        <v>2</v>
      </c>
      <c r="D31" s="310">
        <v>100</v>
      </c>
      <c r="E31" s="167" t="s">
        <v>1028</v>
      </c>
      <c r="F31" s="117">
        <v>32</v>
      </c>
      <c r="G31" s="122">
        <f>ROUNDUP(AVERAGE(F31:F33),2)</f>
        <v>32</v>
      </c>
      <c r="H31" s="116">
        <f t="shared" si="3"/>
        <v>0</v>
      </c>
      <c r="I31" s="136">
        <f t="shared" si="1"/>
        <v>0</v>
      </c>
      <c r="J31" s="136">
        <f>SMALL(I31:I33,1)</f>
        <v>0</v>
      </c>
      <c r="K31" s="139">
        <f>IF(J31=I31,F31,IF(J31=I32,F32,IF(J31=I33,F33)))</f>
        <v>32</v>
      </c>
      <c r="L31" s="139">
        <f t="shared" si="0"/>
        <v>32</v>
      </c>
      <c r="M31" s="139">
        <f t="shared" si="2"/>
        <v>32</v>
      </c>
      <c r="N31" s="312">
        <f>COUNTIF(L31:L33,"FORA")</f>
        <v>0</v>
      </c>
      <c r="O31" s="293">
        <f>IF(N31=0,AVERAGE(K31:K33),"")</f>
        <v>32</v>
      </c>
      <c r="P31" s="293" t="str">
        <f>IF(N31=1,AVERAGE(M31:M32),"")</f>
        <v/>
      </c>
      <c r="Q31" s="293" t="str">
        <f>IF(N31=2,(SUM(M31,K32))/2,"")</f>
        <v/>
      </c>
      <c r="R31" s="293" t="str">
        <f>IF(N31=3,AVERAGE(K31:K32),"")</f>
        <v/>
      </c>
      <c r="S31" s="293">
        <f>IF(N31=0,MEDIAN(M31:M33),"")</f>
        <v>32</v>
      </c>
      <c r="T31" s="293" t="str">
        <f>IF(N31=1,MEDIAN(M31:M32),"")</f>
        <v/>
      </c>
      <c r="U31" s="293" t="str">
        <f>IF(N31=2,MEDIAN((SUM(M31,K32))/2),"")</f>
        <v/>
      </c>
      <c r="V31" s="293" t="str">
        <f>IF(N31=3,MEDIAN(K31:K32),"")</f>
        <v/>
      </c>
      <c r="W31" s="295">
        <f>SUM(O31:R33)</f>
        <v>32</v>
      </c>
      <c r="X31" s="295">
        <f>SUM(S31:V33)</f>
        <v>32</v>
      </c>
      <c r="Y31" s="303">
        <f>STDEV(F31:F33)</f>
        <v>0</v>
      </c>
      <c r="Z31" s="295">
        <f>Y31/W31</f>
        <v>0</v>
      </c>
      <c r="AA31" s="303">
        <f>IF(Z31&lt;=0.25, X31, W31)</f>
        <v>32</v>
      </c>
      <c r="AB31" s="291">
        <f>AA31*D31*($AB$6+1)</f>
        <v>3794.4852346216658</v>
      </c>
      <c r="AC31" s="114"/>
      <c r="AD31" s="114"/>
      <c r="AE31" s="118"/>
      <c r="AF31" s="114"/>
      <c r="AG31" s="118"/>
      <c r="AH31" s="119"/>
    </row>
    <row r="32" spans="1:36" s="120" customFormat="1" ht="25.5" customHeight="1">
      <c r="A32" s="319"/>
      <c r="B32" s="326"/>
      <c r="C32" s="310"/>
      <c r="D32" s="310"/>
      <c r="E32" s="167" t="s">
        <v>1028</v>
      </c>
      <c r="F32" s="165">
        <v>32</v>
      </c>
      <c r="G32" s="117">
        <f>ROUNDUP(AVERAGE(F31:F33),2)</f>
        <v>32</v>
      </c>
      <c r="H32" s="116">
        <f t="shared" si="3"/>
        <v>0</v>
      </c>
      <c r="I32" s="136">
        <f t="shared" si="1"/>
        <v>0</v>
      </c>
      <c r="J32" s="136">
        <f>SMALL(I31:I33,2)</f>
        <v>0</v>
      </c>
      <c r="K32" s="139">
        <f>IF(J32=I31,F31,IF(J32=I32,F32,IF(J32=I33,F33)))</f>
        <v>32</v>
      </c>
      <c r="L32" s="139">
        <f t="shared" si="0"/>
        <v>32</v>
      </c>
      <c r="M32" s="139">
        <f t="shared" si="2"/>
        <v>32</v>
      </c>
      <c r="N32" s="312"/>
      <c r="O32" s="293"/>
      <c r="P32" s="293"/>
      <c r="Q32" s="293"/>
      <c r="R32" s="293"/>
      <c r="S32" s="293"/>
      <c r="T32" s="293"/>
      <c r="U32" s="293"/>
      <c r="V32" s="293"/>
      <c r="W32" s="296"/>
      <c r="X32" s="296"/>
      <c r="Y32" s="303"/>
      <c r="Z32" s="296"/>
      <c r="AA32" s="303"/>
      <c r="AB32" s="292"/>
      <c r="AC32" s="114"/>
      <c r="AD32" s="114"/>
      <c r="AE32" s="118"/>
      <c r="AF32" s="114"/>
      <c r="AG32" s="118"/>
      <c r="AH32" s="119"/>
    </row>
    <row r="33" spans="1:36" s="120" customFormat="1" ht="25.5" customHeight="1" thickBot="1">
      <c r="A33" s="319"/>
      <c r="B33" s="327"/>
      <c r="C33" s="310"/>
      <c r="D33" s="310"/>
      <c r="E33" s="167" t="s">
        <v>1028</v>
      </c>
      <c r="F33" s="165">
        <v>32</v>
      </c>
      <c r="G33" s="117">
        <f>ROUNDUP(AVERAGE(F31:F33),2)</f>
        <v>32</v>
      </c>
      <c r="H33" s="116">
        <f t="shared" si="3"/>
        <v>0</v>
      </c>
      <c r="I33" s="136">
        <f t="shared" si="1"/>
        <v>0</v>
      </c>
      <c r="J33" s="136">
        <f>SMALL(I31:I33,3)</f>
        <v>0</v>
      </c>
      <c r="K33" s="139">
        <f>IF(J33=I31,F31,IF(J33=I32,F32,IF(J33=I33,F33)))</f>
        <v>32</v>
      </c>
      <c r="L33" s="139">
        <f t="shared" si="0"/>
        <v>32</v>
      </c>
      <c r="M33" s="139">
        <f t="shared" si="2"/>
        <v>32</v>
      </c>
      <c r="N33" s="312"/>
      <c r="O33" s="293"/>
      <c r="P33" s="293"/>
      <c r="Q33" s="293"/>
      <c r="R33" s="293"/>
      <c r="S33" s="293"/>
      <c r="T33" s="293"/>
      <c r="U33" s="293"/>
      <c r="V33" s="293"/>
      <c r="W33" s="296"/>
      <c r="X33" s="296"/>
      <c r="Y33" s="303"/>
      <c r="Z33" s="296"/>
      <c r="AA33" s="303"/>
      <c r="AB33" s="292"/>
      <c r="AC33" s="114"/>
      <c r="AD33" s="114"/>
      <c r="AE33" s="118"/>
      <c r="AF33" s="114"/>
      <c r="AG33" s="118"/>
      <c r="AH33" s="119"/>
    </row>
    <row r="34" spans="1:36" s="112" customFormat="1" ht="25.5" customHeight="1">
      <c r="A34" s="314">
        <v>9</v>
      </c>
      <c r="B34" s="328" t="s">
        <v>258</v>
      </c>
      <c r="C34" s="316" t="s">
        <v>472</v>
      </c>
      <c r="D34" s="317">
        <v>20</v>
      </c>
      <c r="E34" s="168" t="s">
        <v>1029</v>
      </c>
      <c r="F34" s="132">
        <v>150</v>
      </c>
      <c r="G34" s="129">
        <f>ROUNDUP(AVERAGE(F34:F36),2)</f>
        <v>150</v>
      </c>
      <c r="H34" s="134">
        <f t="shared" si="3"/>
        <v>0</v>
      </c>
      <c r="I34" s="133">
        <f t="shared" si="1"/>
        <v>0</v>
      </c>
      <c r="J34" s="135">
        <f>SMALL(I34:I36,1)</f>
        <v>0</v>
      </c>
      <c r="K34" s="137">
        <f>IF(J34=I34,F34,IF(J34=I35,F35,IF(J34=I36,F36)))</f>
        <v>150</v>
      </c>
      <c r="L34" s="137">
        <f t="shared" si="0"/>
        <v>150</v>
      </c>
      <c r="M34" s="137">
        <f t="shared" si="2"/>
        <v>150</v>
      </c>
      <c r="N34" s="318">
        <f>COUNTIF(L34:L36,"FORA")</f>
        <v>0</v>
      </c>
      <c r="O34" s="298">
        <f>IF(N34=0,AVERAGE(K34:K36),"")</f>
        <v>150</v>
      </c>
      <c r="P34" s="298" t="str">
        <f>IF(N34=1,AVERAGE(M34:M35),"")</f>
        <v/>
      </c>
      <c r="Q34" s="298" t="str">
        <f>IF(N34=2,(SUM(M34,K35))/2,"")</f>
        <v/>
      </c>
      <c r="R34" s="298" t="str">
        <f>IF(N34=3,AVERAGE(K34:K35),"")</f>
        <v/>
      </c>
      <c r="S34" s="298">
        <f>IF(N34=0,MEDIAN(M34:M36),"")</f>
        <v>150</v>
      </c>
      <c r="T34" s="298" t="str">
        <f>IF(N34=1,MEDIAN(M34:M35),"")</f>
        <v/>
      </c>
      <c r="U34" s="298" t="str">
        <f>IF(N34=2,MEDIAN((SUM(M34,K35))/2),"")</f>
        <v/>
      </c>
      <c r="V34" s="298" t="str">
        <f>IF(N34=3,MEDIAN(K34:K35),"")</f>
        <v/>
      </c>
      <c r="W34" s="299">
        <f>SUM(O34:R36)</f>
        <v>150</v>
      </c>
      <c r="X34" s="299">
        <f>SUM(S34:V36)</f>
        <v>150</v>
      </c>
      <c r="Y34" s="301">
        <f>STDEV(F34:F36)</f>
        <v>0</v>
      </c>
      <c r="Z34" s="299">
        <f>Y34/W34</f>
        <v>0</v>
      </c>
      <c r="AA34" s="301">
        <f>IF(Z34&lt;=0.25, X34, W34)</f>
        <v>150</v>
      </c>
      <c r="AB34" s="291">
        <f>AA34*D34*($AB$6+1)</f>
        <v>3557.3299074578117</v>
      </c>
      <c r="AC34" s="114"/>
      <c r="AD34" s="114"/>
      <c r="AE34" s="115"/>
      <c r="AF34" s="115"/>
      <c r="AG34" s="115"/>
      <c r="AH34" s="115"/>
      <c r="AI34" s="115"/>
      <c r="AJ34" s="115"/>
    </row>
    <row r="35" spans="1:36" s="112" customFormat="1" ht="25.5" customHeight="1">
      <c r="A35" s="314"/>
      <c r="B35" s="329"/>
      <c r="C35" s="316"/>
      <c r="D35" s="317"/>
      <c r="E35" s="168" t="s">
        <v>1029</v>
      </c>
      <c r="F35" s="132">
        <v>150</v>
      </c>
      <c r="G35" s="133">
        <f>ROUNDUP(AVERAGE(F34:F36),2)</f>
        <v>150</v>
      </c>
      <c r="H35" s="134">
        <f t="shared" si="3"/>
        <v>0</v>
      </c>
      <c r="I35" s="135">
        <f t="shared" si="1"/>
        <v>0</v>
      </c>
      <c r="J35" s="135">
        <f>SMALL(I34:I36,2)</f>
        <v>0</v>
      </c>
      <c r="K35" s="137">
        <f>IF(J35=I34,F34,IF(J35=I35,F35,IF(J35=I36,F36)))</f>
        <v>150</v>
      </c>
      <c r="L35" s="137">
        <f t="shared" si="0"/>
        <v>150</v>
      </c>
      <c r="M35" s="137">
        <f t="shared" si="2"/>
        <v>150</v>
      </c>
      <c r="N35" s="318"/>
      <c r="O35" s="298"/>
      <c r="P35" s="298"/>
      <c r="Q35" s="298"/>
      <c r="R35" s="298"/>
      <c r="S35" s="298"/>
      <c r="T35" s="298"/>
      <c r="U35" s="298"/>
      <c r="V35" s="298"/>
      <c r="W35" s="300"/>
      <c r="X35" s="300"/>
      <c r="Y35" s="301"/>
      <c r="Z35" s="300"/>
      <c r="AA35" s="301"/>
      <c r="AB35" s="292"/>
      <c r="AC35" s="114"/>
      <c r="AD35" s="114"/>
      <c r="AE35" s="115"/>
      <c r="AF35" s="115"/>
      <c r="AG35" s="115"/>
      <c r="AH35" s="115"/>
      <c r="AI35" s="115"/>
      <c r="AJ35" s="115"/>
    </row>
    <row r="36" spans="1:36" s="112" customFormat="1" ht="25.5" customHeight="1" thickBot="1">
      <c r="A36" s="314"/>
      <c r="B36" s="330"/>
      <c r="C36" s="316"/>
      <c r="D36" s="317"/>
      <c r="E36" s="168" t="s">
        <v>1029</v>
      </c>
      <c r="F36" s="132">
        <v>150</v>
      </c>
      <c r="G36" s="133">
        <f>ROUNDUP(AVERAGE(F34:F36),2)</f>
        <v>150</v>
      </c>
      <c r="H36" s="134">
        <f t="shared" si="3"/>
        <v>0</v>
      </c>
      <c r="I36" s="135">
        <f t="shared" si="1"/>
        <v>0</v>
      </c>
      <c r="J36" s="135">
        <f>SMALL(I34:I36,3)</f>
        <v>0</v>
      </c>
      <c r="K36" s="137">
        <f>IF(J36=I34,F34,IF(J36=I35,F35,IF(J36=I36,F36)))</f>
        <v>150</v>
      </c>
      <c r="L36" s="137">
        <f t="shared" si="0"/>
        <v>150</v>
      </c>
      <c r="M36" s="137">
        <f t="shared" si="2"/>
        <v>150</v>
      </c>
      <c r="N36" s="318"/>
      <c r="O36" s="298"/>
      <c r="P36" s="298"/>
      <c r="Q36" s="298"/>
      <c r="R36" s="298"/>
      <c r="S36" s="298"/>
      <c r="T36" s="298"/>
      <c r="U36" s="298"/>
      <c r="V36" s="298"/>
      <c r="W36" s="300"/>
      <c r="X36" s="300"/>
      <c r="Y36" s="301"/>
      <c r="Z36" s="300"/>
      <c r="AA36" s="301"/>
      <c r="AB36" s="292"/>
      <c r="AC36" s="114"/>
      <c r="AD36" s="114"/>
      <c r="AE36" s="115"/>
      <c r="AF36" s="115"/>
      <c r="AG36" s="115"/>
      <c r="AH36" s="115"/>
      <c r="AI36" s="115"/>
      <c r="AJ36" s="115"/>
    </row>
    <row r="37" spans="1:36" s="120" customFormat="1" ht="25.5" customHeight="1">
      <c r="A37" s="319">
        <v>10</v>
      </c>
      <c r="B37" s="325" t="s">
        <v>259</v>
      </c>
      <c r="C37" s="310" t="s">
        <v>472</v>
      </c>
      <c r="D37" s="310">
        <v>20</v>
      </c>
      <c r="E37" s="167" t="s">
        <v>1030</v>
      </c>
      <c r="F37" s="117">
        <v>131.41999999999999</v>
      </c>
      <c r="G37" s="122">
        <f>ROUNDUP(AVERAGE(F37:F39),2)</f>
        <v>131.41999999999999</v>
      </c>
      <c r="H37" s="116">
        <f t="shared" si="3"/>
        <v>0</v>
      </c>
      <c r="I37" s="136">
        <f t="shared" si="1"/>
        <v>0</v>
      </c>
      <c r="J37" s="136">
        <f>SMALL(I37:I39,1)</f>
        <v>0</v>
      </c>
      <c r="K37" s="139">
        <f>IF(J37=I37,F37,IF(J37=I38,F38,IF(J37=I39,F39)))</f>
        <v>131.41999999999999</v>
      </c>
      <c r="L37" s="139">
        <f t="shared" si="0"/>
        <v>131.41999999999999</v>
      </c>
      <c r="M37" s="139">
        <f t="shared" si="2"/>
        <v>131.41999999999999</v>
      </c>
      <c r="N37" s="312">
        <f>COUNTIF(L37:L39,"FORA")</f>
        <v>0</v>
      </c>
      <c r="O37" s="293">
        <f>IF(N37=0,AVERAGE(K37:K39),"")</f>
        <v>131.41999999999999</v>
      </c>
      <c r="P37" s="293" t="str">
        <f>IF(N37=1,AVERAGE(M37:M38),"")</f>
        <v/>
      </c>
      <c r="Q37" s="293" t="str">
        <f>IF(N37=2,(SUM(M37,K38))/2,"")</f>
        <v/>
      </c>
      <c r="R37" s="293" t="str">
        <f>IF(N37=3,AVERAGE(K37:K38),"")</f>
        <v/>
      </c>
      <c r="S37" s="293">
        <f>IF(N37=0,MEDIAN(M37:M39),"")</f>
        <v>131.41999999999999</v>
      </c>
      <c r="T37" s="293" t="str">
        <f>IF(N37=1,MEDIAN(M37:M38),"")</f>
        <v/>
      </c>
      <c r="U37" s="293" t="str">
        <f>IF(N37=2,MEDIAN((SUM(M37,K38))/2),"")</f>
        <v/>
      </c>
      <c r="V37" s="293" t="str">
        <f>IF(N37=3,MEDIAN(K37:K38),"")</f>
        <v/>
      </c>
      <c r="W37" s="295">
        <f>SUM(O37:R39)</f>
        <v>131.41999999999999</v>
      </c>
      <c r="X37" s="295">
        <f>SUM(S37:V39)</f>
        <v>131.41999999999999</v>
      </c>
      <c r="Y37" s="303">
        <f>STDEV(F37:F39)</f>
        <v>0</v>
      </c>
      <c r="Z37" s="295">
        <f>Y37/W37</f>
        <v>0</v>
      </c>
      <c r="AA37" s="303">
        <f>IF(Z37&lt;=0.25, X37, W37)</f>
        <v>131.41999999999999</v>
      </c>
      <c r="AB37" s="291">
        <f>AA37*D37*($AB$6+1)</f>
        <v>3116.69530958737</v>
      </c>
      <c r="AC37" s="114"/>
      <c r="AD37" s="114"/>
      <c r="AE37" s="118"/>
      <c r="AF37" s="114"/>
      <c r="AG37" s="118"/>
      <c r="AH37" s="119"/>
    </row>
    <row r="38" spans="1:36" s="120" customFormat="1" ht="25.5" customHeight="1">
      <c r="A38" s="319"/>
      <c r="B38" s="326"/>
      <c r="C38" s="310"/>
      <c r="D38" s="310"/>
      <c r="E38" s="167" t="s">
        <v>1030</v>
      </c>
      <c r="F38" s="227">
        <v>131.41999999999999</v>
      </c>
      <c r="G38" s="117">
        <f>ROUNDUP(AVERAGE(F37:F39),2)</f>
        <v>131.41999999999999</v>
      </c>
      <c r="H38" s="116">
        <f t="shared" si="3"/>
        <v>0</v>
      </c>
      <c r="I38" s="136">
        <f t="shared" si="1"/>
        <v>0</v>
      </c>
      <c r="J38" s="136">
        <f>SMALL(I37:I39,2)</f>
        <v>0</v>
      </c>
      <c r="K38" s="139">
        <f>IF(J38=I37,F37,IF(J38=I38,F38,IF(J38=I39,F39)))</f>
        <v>131.41999999999999</v>
      </c>
      <c r="L38" s="139">
        <f t="shared" si="0"/>
        <v>131.41999999999999</v>
      </c>
      <c r="M38" s="139">
        <f t="shared" si="2"/>
        <v>131.41999999999999</v>
      </c>
      <c r="N38" s="312"/>
      <c r="O38" s="293"/>
      <c r="P38" s="293"/>
      <c r="Q38" s="293"/>
      <c r="R38" s="293"/>
      <c r="S38" s="293"/>
      <c r="T38" s="293"/>
      <c r="U38" s="293"/>
      <c r="V38" s="293"/>
      <c r="W38" s="296"/>
      <c r="X38" s="296"/>
      <c r="Y38" s="303"/>
      <c r="Z38" s="296"/>
      <c r="AA38" s="303"/>
      <c r="AB38" s="292"/>
      <c r="AC38" s="114"/>
      <c r="AD38" s="114"/>
      <c r="AE38" s="118"/>
      <c r="AF38" s="114"/>
      <c r="AG38" s="118"/>
      <c r="AH38" s="119"/>
    </row>
    <row r="39" spans="1:36" s="120" customFormat="1" ht="25.5" customHeight="1" thickBot="1">
      <c r="A39" s="319"/>
      <c r="B39" s="327"/>
      <c r="C39" s="310"/>
      <c r="D39" s="310"/>
      <c r="E39" s="167" t="s">
        <v>1030</v>
      </c>
      <c r="F39" s="227">
        <v>131.41999999999999</v>
      </c>
      <c r="G39" s="117">
        <f>ROUNDUP(AVERAGE(F37:F39),2)</f>
        <v>131.41999999999999</v>
      </c>
      <c r="H39" s="116">
        <f t="shared" si="3"/>
        <v>0</v>
      </c>
      <c r="I39" s="136">
        <f t="shared" si="1"/>
        <v>0</v>
      </c>
      <c r="J39" s="136">
        <f>SMALL(I37:I39,3)</f>
        <v>0</v>
      </c>
      <c r="K39" s="139">
        <f>IF(J39=I37,F37,IF(J39=I38,F38,IF(J39=I39,F39)))</f>
        <v>131.41999999999999</v>
      </c>
      <c r="L39" s="139">
        <f t="shared" si="0"/>
        <v>131.41999999999999</v>
      </c>
      <c r="M39" s="139">
        <f t="shared" si="2"/>
        <v>131.41999999999999</v>
      </c>
      <c r="N39" s="312"/>
      <c r="O39" s="293"/>
      <c r="P39" s="293"/>
      <c r="Q39" s="293"/>
      <c r="R39" s="293"/>
      <c r="S39" s="293"/>
      <c r="T39" s="293"/>
      <c r="U39" s="293"/>
      <c r="V39" s="293"/>
      <c r="W39" s="296"/>
      <c r="X39" s="296"/>
      <c r="Y39" s="303"/>
      <c r="Z39" s="296"/>
      <c r="AA39" s="303"/>
      <c r="AB39" s="292"/>
      <c r="AC39" s="114"/>
      <c r="AD39" s="114"/>
      <c r="AE39" s="118"/>
      <c r="AF39" s="114"/>
      <c r="AG39" s="118"/>
      <c r="AH39" s="119"/>
    </row>
    <row r="40" spans="1:36" s="112" customFormat="1" ht="25.5" customHeight="1">
      <c r="A40" s="314">
        <v>11</v>
      </c>
      <c r="B40" s="328" t="s">
        <v>260</v>
      </c>
      <c r="C40" s="316" t="s">
        <v>2</v>
      </c>
      <c r="D40" s="317">
        <v>3000</v>
      </c>
      <c r="E40" s="168" t="s">
        <v>1031</v>
      </c>
      <c r="F40" s="132">
        <v>0.43</v>
      </c>
      <c r="G40" s="129">
        <f>ROUNDUP(AVERAGE(F40:F42),2)</f>
        <v>0.43</v>
      </c>
      <c r="H40" s="134">
        <f t="shared" si="3"/>
        <v>0</v>
      </c>
      <c r="I40" s="133">
        <f t="shared" si="1"/>
        <v>0</v>
      </c>
      <c r="J40" s="135">
        <f>SMALL(I40:I42,1)</f>
        <v>0</v>
      </c>
      <c r="K40" s="137">
        <f>IF(J40=I40,F40,IF(J40=I41,F41,IF(J40=I42,F42)))</f>
        <v>0.43</v>
      </c>
      <c r="L40" s="137">
        <f t="shared" si="0"/>
        <v>0.43</v>
      </c>
      <c r="M40" s="137">
        <f t="shared" si="2"/>
        <v>0.43</v>
      </c>
      <c r="N40" s="318">
        <f>COUNTIF(L40:L42,"FORA")</f>
        <v>0</v>
      </c>
      <c r="O40" s="298">
        <f>IF(N40=0,AVERAGE(K40:K42),"")</f>
        <v>0.43</v>
      </c>
      <c r="P40" s="298" t="str">
        <f>IF(N40=1,AVERAGE(M40:M41),"")</f>
        <v/>
      </c>
      <c r="Q40" s="298" t="str">
        <f>IF(N40=2,(SUM(M40,K41))/2,"")</f>
        <v/>
      </c>
      <c r="R40" s="298" t="str">
        <f>IF(N40=3,AVERAGE(K40:K41),"")</f>
        <v/>
      </c>
      <c r="S40" s="298">
        <f>IF(N40=0,MEDIAN(M40:M42),"")</f>
        <v>0.43</v>
      </c>
      <c r="T40" s="298" t="str">
        <f>IF(N40=1,MEDIAN(M40:M41),"")</f>
        <v/>
      </c>
      <c r="U40" s="298" t="str">
        <f>IF(N40=2,MEDIAN((SUM(M40,K41))/2),"")</f>
        <v/>
      </c>
      <c r="V40" s="298" t="str">
        <f>IF(N40=3,MEDIAN(K40:K41),"")</f>
        <v/>
      </c>
      <c r="W40" s="299">
        <f>SUM(O40:R42)</f>
        <v>0.43</v>
      </c>
      <c r="X40" s="299">
        <f>SUM(S40:V42)</f>
        <v>0.43</v>
      </c>
      <c r="Y40" s="301">
        <f>STDEV(F40:F42)</f>
        <v>0</v>
      </c>
      <c r="Z40" s="299">
        <f>Y40/W40</f>
        <v>0</v>
      </c>
      <c r="AA40" s="301">
        <f>IF(Z40&lt;=0.25, X40, W40)</f>
        <v>0.43</v>
      </c>
      <c r="AB40" s="291">
        <f>AA40*D40*($AB$6+1)</f>
        <v>1529.6518602068591</v>
      </c>
      <c r="AC40" s="114"/>
      <c r="AD40" s="114"/>
      <c r="AE40" s="115"/>
      <c r="AF40" s="115"/>
      <c r="AG40" s="115"/>
      <c r="AH40" s="115"/>
      <c r="AI40" s="115"/>
      <c r="AJ40" s="115"/>
    </row>
    <row r="41" spans="1:36" s="112" customFormat="1" ht="25.5" customHeight="1">
      <c r="A41" s="314"/>
      <c r="B41" s="329"/>
      <c r="C41" s="316"/>
      <c r="D41" s="317"/>
      <c r="E41" s="168" t="s">
        <v>1031</v>
      </c>
      <c r="F41" s="132">
        <v>0.43</v>
      </c>
      <c r="G41" s="133">
        <f>ROUNDUP(AVERAGE(F40:F42),2)</f>
        <v>0.43</v>
      </c>
      <c r="H41" s="134">
        <f t="shared" si="3"/>
        <v>0</v>
      </c>
      <c r="I41" s="135">
        <f t="shared" si="1"/>
        <v>0</v>
      </c>
      <c r="J41" s="135">
        <f>SMALL(I40:I42,2)</f>
        <v>0</v>
      </c>
      <c r="K41" s="137">
        <f>IF(J41=I40,F40,IF(J41=I41,F41,IF(J41=I42,F42)))</f>
        <v>0.43</v>
      </c>
      <c r="L41" s="137">
        <f t="shared" si="0"/>
        <v>0.43</v>
      </c>
      <c r="M41" s="137">
        <f t="shared" si="2"/>
        <v>0.43</v>
      </c>
      <c r="N41" s="318"/>
      <c r="O41" s="298"/>
      <c r="P41" s="298"/>
      <c r="Q41" s="298"/>
      <c r="R41" s="298"/>
      <c r="S41" s="298"/>
      <c r="T41" s="298"/>
      <c r="U41" s="298"/>
      <c r="V41" s="298"/>
      <c r="W41" s="300"/>
      <c r="X41" s="300"/>
      <c r="Y41" s="301"/>
      <c r="Z41" s="300"/>
      <c r="AA41" s="301"/>
      <c r="AB41" s="292"/>
      <c r="AC41" s="114"/>
      <c r="AD41" s="114"/>
      <c r="AE41" s="115"/>
      <c r="AF41" s="115"/>
      <c r="AG41" s="115"/>
      <c r="AH41" s="115"/>
      <c r="AI41" s="115"/>
      <c r="AJ41" s="115"/>
    </row>
    <row r="42" spans="1:36" s="112" customFormat="1" ht="25.5" customHeight="1" thickBot="1">
      <c r="A42" s="314"/>
      <c r="B42" s="330"/>
      <c r="C42" s="316"/>
      <c r="D42" s="317"/>
      <c r="E42" s="168" t="s">
        <v>1031</v>
      </c>
      <c r="F42" s="132">
        <v>0.43</v>
      </c>
      <c r="G42" s="133">
        <f>ROUNDUP(AVERAGE(F40:F42),2)</f>
        <v>0.43</v>
      </c>
      <c r="H42" s="134">
        <f t="shared" si="3"/>
        <v>0</v>
      </c>
      <c r="I42" s="135">
        <f t="shared" si="1"/>
        <v>0</v>
      </c>
      <c r="J42" s="135">
        <f>SMALL(I40:I42,3)</f>
        <v>0</v>
      </c>
      <c r="K42" s="137">
        <f>IF(J42=I40,F40,IF(J42=I41,F41,IF(J42=I42,F42)))</f>
        <v>0.43</v>
      </c>
      <c r="L42" s="137">
        <f t="shared" si="0"/>
        <v>0.43</v>
      </c>
      <c r="M42" s="137">
        <f t="shared" si="2"/>
        <v>0.43</v>
      </c>
      <c r="N42" s="318"/>
      <c r="O42" s="298"/>
      <c r="P42" s="298"/>
      <c r="Q42" s="298"/>
      <c r="R42" s="298"/>
      <c r="S42" s="298"/>
      <c r="T42" s="298"/>
      <c r="U42" s="298"/>
      <c r="V42" s="298"/>
      <c r="W42" s="300"/>
      <c r="X42" s="300"/>
      <c r="Y42" s="301"/>
      <c r="Z42" s="300"/>
      <c r="AA42" s="301"/>
      <c r="AB42" s="292"/>
      <c r="AC42" s="114"/>
      <c r="AD42" s="114"/>
      <c r="AE42" s="115"/>
      <c r="AF42" s="115"/>
      <c r="AG42" s="115"/>
      <c r="AH42" s="115"/>
      <c r="AI42" s="115"/>
      <c r="AJ42" s="115"/>
    </row>
    <row r="43" spans="1:36" s="120" customFormat="1" ht="25.5" customHeight="1">
      <c r="A43" s="319">
        <v>12</v>
      </c>
      <c r="B43" s="325" t="s">
        <v>261</v>
      </c>
      <c r="C43" s="310" t="s">
        <v>2</v>
      </c>
      <c r="D43" s="310">
        <v>2500</v>
      </c>
      <c r="E43" s="167" t="s">
        <v>1032</v>
      </c>
      <c r="F43" s="117">
        <v>0.47</v>
      </c>
      <c r="G43" s="122">
        <f>ROUNDUP(AVERAGE(F43:F45),2)</f>
        <v>0.47</v>
      </c>
      <c r="H43" s="116">
        <f t="shared" si="3"/>
        <v>0</v>
      </c>
      <c r="I43" s="136">
        <f t="shared" si="1"/>
        <v>0</v>
      </c>
      <c r="J43" s="136">
        <f>SMALL(I43:I45,1)</f>
        <v>0</v>
      </c>
      <c r="K43" s="139">
        <f>IF(J43=I43,F43,IF(J43=I44,F44,IF(J43=I45,F45)))</f>
        <v>0.47</v>
      </c>
      <c r="L43" s="139">
        <f t="shared" si="0"/>
        <v>0.47</v>
      </c>
      <c r="M43" s="139">
        <f t="shared" si="2"/>
        <v>0.47</v>
      </c>
      <c r="N43" s="312">
        <f>COUNTIF(L43:L45,"FORA")</f>
        <v>0</v>
      </c>
      <c r="O43" s="293">
        <f>IF(N43=0,AVERAGE(K43:K45),"")</f>
        <v>0.47</v>
      </c>
      <c r="P43" s="293" t="str">
        <f>IF(N43=1,AVERAGE(M43:M44),"")</f>
        <v/>
      </c>
      <c r="Q43" s="293" t="str">
        <f>IF(N43=2,(SUM(M43,K44))/2,"")</f>
        <v/>
      </c>
      <c r="R43" s="293" t="str">
        <f>IF(N43=3,AVERAGE(K43:K44),"")</f>
        <v/>
      </c>
      <c r="S43" s="293">
        <f>IF(N43=0,MEDIAN(M43:M45),"")</f>
        <v>0.47</v>
      </c>
      <c r="T43" s="293" t="str">
        <f>IF(N43=1,MEDIAN(M43:M44),"")</f>
        <v/>
      </c>
      <c r="U43" s="293" t="str">
        <f>IF(N43=2,MEDIAN((SUM(M43,K44))/2),"")</f>
        <v/>
      </c>
      <c r="V43" s="293" t="str">
        <f>IF(N43=3,MEDIAN(K43:K44),"")</f>
        <v/>
      </c>
      <c r="W43" s="295">
        <f>SUM(O43:R45)</f>
        <v>0.47</v>
      </c>
      <c r="X43" s="295">
        <f>SUM(S43:V45)</f>
        <v>0.47</v>
      </c>
      <c r="Y43" s="303">
        <f>STDEV(F43:F45)</f>
        <v>0</v>
      </c>
      <c r="Z43" s="295">
        <f>Y43/W43</f>
        <v>0</v>
      </c>
      <c r="AA43" s="303">
        <f>IF(Z43&lt;=0.25, X43, W43)</f>
        <v>0.47</v>
      </c>
      <c r="AB43" s="291">
        <f>AA43*D43*($AB$6+1)</f>
        <v>1393.2875470876429</v>
      </c>
      <c r="AC43" s="114"/>
      <c r="AD43" s="114"/>
      <c r="AE43" s="118"/>
      <c r="AF43" s="114"/>
      <c r="AG43" s="118"/>
      <c r="AH43" s="119"/>
    </row>
    <row r="44" spans="1:36" s="120" customFormat="1" ht="25.5" customHeight="1">
      <c r="A44" s="319"/>
      <c r="B44" s="326"/>
      <c r="C44" s="310"/>
      <c r="D44" s="310"/>
      <c r="E44" s="167" t="s">
        <v>1032</v>
      </c>
      <c r="F44" s="227">
        <v>0.47</v>
      </c>
      <c r="G44" s="117">
        <f>ROUNDUP(AVERAGE(F43:F45),2)</f>
        <v>0.47</v>
      </c>
      <c r="H44" s="116">
        <f t="shared" si="3"/>
        <v>0</v>
      </c>
      <c r="I44" s="136">
        <f t="shared" si="1"/>
        <v>0</v>
      </c>
      <c r="J44" s="136">
        <f>SMALL(I43:I45,2)</f>
        <v>0</v>
      </c>
      <c r="K44" s="139">
        <f>IF(J44=I43,F43,IF(J44=I44,F44,IF(J44=I45,F45)))</f>
        <v>0.47</v>
      </c>
      <c r="L44" s="139">
        <f t="shared" si="0"/>
        <v>0.47</v>
      </c>
      <c r="M44" s="139">
        <f t="shared" si="2"/>
        <v>0.47</v>
      </c>
      <c r="N44" s="312"/>
      <c r="O44" s="293"/>
      <c r="P44" s="293"/>
      <c r="Q44" s="293"/>
      <c r="R44" s="293"/>
      <c r="S44" s="293"/>
      <c r="T44" s="293"/>
      <c r="U44" s="293"/>
      <c r="V44" s="293"/>
      <c r="W44" s="296"/>
      <c r="X44" s="296"/>
      <c r="Y44" s="303"/>
      <c r="Z44" s="296"/>
      <c r="AA44" s="303"/>
      <c r="AB44" s="292"/>
      <c r="AC44" s="114"/>
      <c r="AD44" s="114"/>
      <c r="AE44" s="118"/>
      <c r="AF44" s="114"/>
      <c r="AG44" s="118"/>
      <c r="AH44" s="119"/>
    </row>
    <row r="45" spans="1:36" s="120" customFormat="1" ht="25.5" customHeight="1" thickBot="1">
      <c r="A45" s="319"/>
      <c r="B45" s="327"/>
      <c r="C45" s="310"/>
      <c r="D45" s="310"/>
      <c r="E45" s="167" t="s">
        <v>1032</v>
      </c>
      <c r="F45" s="227">
        <v>0.47</v>
      </c>
      <c r="G45" s="117">
        <f>ROUNDUP(AVERAGE(F43:F45),2)</f>
        <v>0.47</v>
      </c>
      <c r="H45" s="116">
        <f t="shared" si="3"/>
        <v>0</v>
      </c>
      <c r="I45" s="136">
        <f t="shared" si="1"/>
        <v>0</v>
      </c>
      <c r="J45" s="136">
        <f>SMALL(I43:I45,3)</f>
        <v>0</v>
      </c>
      <c r="K45" s="139">
        <f>IF(J45=I43,F43,IF(J45=I44,F44,IF(J45=I45,F45)))</f>
        <v>0.47</v>
      </c>
      <c r="L45" s="139">
        <f t="shared" si="0"/>
        <v>0.47</v>
      </c>
      <c r="M45" s="139">
        <f t="shared" si="2"/>
        <v>0.47</v>
      </c>
      <c r="N45" s="312"/>
      <c r="O45" s="293"/>
      <c r="P45" s="293"/>
      <c r="Q45" s="293"/>
      <c r="R45" s="293"/>
      <c r="S45" s="293"/>
      <c r="T45" s="293"/>
      <c r="U45" s="293"/>
      <c r="V45" s="293"/>
      <c r="W45" s="296"/>
      <c r="X45" s="296"/>
      <c r="Y45" s="303"/>
      <c r="Z45" s="296"/>
      <c r="AA45" s="303"/>
      <c r="AB45" s="292"/>
      <c r="AC45" s="114"/>
      <c r="AD45" s="114"/>
      <c r="AE45" s="118"/>
      <c r="AF45" s="114"/>
      <c r="AG45" s="118"/>
      <c r="AH45" s="119"/>
    </row>
    <row r="46" spans="1:36" s="112" customFormat="1" ht="25.5" customHeight="1">
      <c r="A46" s="314">
        <v>13</v>
      </c>
      <c r="B46" s="328" t="s">
        <v>262</v>
      </c>
      <c r="C46" s="316" t="s">
        <v>473</v>
      </c>
      <c r="D46" s="317">
        <v>250</v>
      </c>
      <c r="E46" s="168" t="s">
        <v>1033</v>
      </c>
      <c r="F46" s="132">
        <v>31.66</v>
      </c>
      <c r="G46" s="129">
        <f>ROUNDUP(AVERAGE(F46:F48),2)</f>
        <v>31.66</v>
      </c>
      <c r="H46" s="134">
        <f t="shared" si="3"/>
        <v>0</v>
      </c>
      <c r="I46" s="133">
        <f t="shared" si="1"/>
        <v>0</v>
      </c>
      <c r="J46" s="135">
        <f>SMALL(I46:I48,1)</f>
        <v>0</v>
      </c>
      <c r="K46" s="137">
        <f>IF(J46=I46,F46,IF(J46=I47,F47,IF(J46=I48,F48)))</f>
        <v>31.66</v>
      </c>
      <c r="L46" s="137">
        <f t="shared" si="0"/>
        <v>31.66</v>
      </c>
      <c r="M46" s="137">
        <f t="shared" si="2"/>
        <v>31.66</v>
      </c>
      <c r="N46" s="318">
        <f>COUNTIF(L46:L48,"FORA")</f>
        <v>0</v>
      </c>
      <c r="O46" s="298">
        <f>IF(N46=0,AVERAGE(K46:K48),"")</f>
        <v>31.66</v>
      </c>
      <c r="P46" s="298" t="str">
        <f>IF(N46=1,AVERAGE(M46:M47),"")</f>
        <v/>
      </c>
      <c r="Q46" s="298" t="str">
        <f>IF(N46=2,(SUM(M46,K47))/2,"")</f>
        <v/>
      </c>
      <c r="R46" s="298" t="str">
        <f>IF(N46=3,AVERAGE(K46:K47),"")</f>
        <v/>
      </c>
      <c r="S46" s="298">
        <f>IF(N46=0,MEDIAN(M46:M48),"")</f>
        <v>31.66</v>
      </c>
      <c r="T46" s="298" t="str">
        <f>IF(N46=1,MEDIAN(M46:M47),"")</f>
        <v/>
      </c>
      <c r="U46" s="298" t="str">
        <f>IF(N46=2,MEDIAN((SUM(M46,K47))/2),"")</f>
        <v/>
      </c>
      <c r="V46" s="298" t="str">
        <f>IF(N46=3,MEDIAN(K46:K47),"")</f>
        <v/>
      </c>
      <c r="W46" s="299">
        <f>SUM(O46:R48)</f>
        <v>31.66</v>
      </c>
      <c r="X46" s="299">
        <f>SUM(S46:V48)</f>
        <v>31.66</v>
      </c>
      <c r="Y46" s="301">
        <f>STDEV(F46:F48)</f>
        <v>0</v>
      </c>
      <c r="Z46" s="299">
        <f>Y46/W46</f>
        <v>0</v>
      </c>
      <c r="AA46" s="301">
        <f>IF(Z46&lt;=0.25, X46, W46)</f>
        <v>31.66</v>
      </c>
      <c r="AB46" s="291">
        <f>AA46*D46*($AB$6+1)</f>
        <v>9385.4220725095256</v>
      </c>
      <c r="AC46" s="114"/>
      <c r="AD46" s="114"/>
      <c r="AE46" s="115"/>
      <c r="AF46" s="115"/>
      <c r="AG46" s="115"/>
      <c r="AH46" s="115"/>
      <c r="AI46" s="115"/>
      <c r="AJ46" s="115"/>
    </row>
    <row r="47" spans="1:36" s="112" customFormat="1" ht="25.5" customHeight="1">
      <c r="A47" s="314"/>
      <c r="B47" s="329"/>
      <c r="C47" s="316"/>
      <c r="D47" s="317"/>
      <c r="E47" s="168" t="s">
        <v>1033</v>
      </c>
      <c r="F47" s="132">
        <v>31.66</v>
      </c>
      <c r="G47" s="133">
        <f>ROUNDUP(AVERAGE(F46:F48),2)</f>
        <v>31.66</v>
      </c>
      <c r="H47" s="134">
        <f t="shared" si="3"/>
        <v>0</v>
      </c>
      <c r="I47" s="135">
        <f t="shared" si="1"/>
        <v>0</v>
      </c>
      <c r="J47" s="135">
        <f>SMALL(I46:I48,2)</f>
        <v>0</v>
      </c>
      <c r="K47" s="137">
        <f>IF(J47=I46,F46,IF(J47=I47,F47,IF(J47=I48,F48)))</f>
        <v>31.66</v>
      </c>
      <c r="L47" s="137">
        <f t="shared" si="0"/>
        <v>31.66</v>
      </c>
      <c r="M47" s="137">
        <f t="shared" si="2"/>
        <v>31.66</v>
      </c>
      <c r="N47" s="318"/>
      <c r="O47" s="298"/>
      <c r="P47" s="298"/>
      <c r="Q47" s="298"/>
      <c r="R47" s="298"/>
      <c r="S47" s="298"/>
      <c r="T47" s="298"/>
      <c r="U47" s="298"/>
      <c r="V47" s="298"/>
      <c r="W47" s="300"/>
      <c r="X47" s="300"/>
      <c r="Y47" s="301"/>
      <c r="Z47" s="300"/>
      <c r="AA47" s="301"/>
      <c r="AB47" s="292"/>
      <c r="AC47" s="114"/>
      <c r="AD47" s="114"/>
      <c r="AE47" s="115"/>
      <c r="AF47" s="115"/>
      <c r="AG47" s="115"/>
      <c r="AH47" s="115"/>
      <c r="AI47" s="115"/>
      <c r="AJ47" s="115"/>
    </row>
    <row r="48" spans="1:36" s="112" customFormat="1" ht="25.5" customHeight="1" thickBot="1">
      <c r="A48" s="314"/>
      <c r="B48" s="330"/>
      <c r="C48" s="316"/>
      <c r="D48" s="317"/>
      <c r="E48" s="168" t="s">
        <v>1033</v>
      </c>
      <c r="F48" s="132">
        <v>31.66</v>
      </c>
      <c r="G48" s="133">
        <f>ROUNDUP(AVERAGE(F46:F48),2)</f>
        <v>31.66</v>
      </c>
      <c r="H48" s="134">
        <f t="shared" si="3"/>
        <v>0</v>
      </c>
      <c r="I48" s="135">
        <f t="shared" si="1"/>
        <v>0</v>
      </c>
      <c r="J48" s="135">
        <f>SMALL(I46:I48,3)</f>
        <v>0</v>
      </c>
      <c r="K48" s="137">
        <f>IF(J48=I46,F46,IF(J48=I47,F47,IF(J48=I48,F48)))</f>
        <v>31.66</v>
      </c>
      <c r="L48" s="137">
        <f t="shared" si="0"/>
        <v>31.66</v>
      </c>
      <c r="M48" s="137">
        <f t="shared" si="2"/>
        <v>31.66</v>
      </c>
      <c r="N48" s="318"/>
      <c r="O48" s="298"/>
      <c r="P48" s="298"/>
      <c r="Q48" s="298"/>
      <c r="R48" s="298"/>
      <c r="S48" s="298"/>
      <c r="T48" s="298"/>
      <c r="U48" s="298"/>
      <c r="V48" s="298"/>
      <c r="W48" s="300"/>
      <c r="X48" s="300"/>
      <c r="Y48" s="301"/>
      <c r="Z48" s="300"/>
      <c r="AA48" s="301"/>
      <c r="AB48" s="292"/>
      <c r="AC48" s="114"/>
      <c r="AD48" s="114"/>
      <c r="AE48" s="115"/>
      <c r="AF48" s="115"/>
      <c r="AG48" s="115"/>
      <c r="AH48" s="115"/>
      <c r="AI48" s="115"/>
      <c r="AJ48" s="115"/>
    </row>
    <row r="49" spans="1:36" s="120" customFormat="1" ht="25.5" customHeight="1">
      <c r="A49" s="319">
        <v>14</v>
      </c>
      <c r="B49" s="325" t="s">
        <v>263</v>
      </c>
      <c r="C49" s="310" t="s">
        <v>2</v>
      </c>
      <c r="D49" s="310">
        <v>90</v>
      </c>
      <c r="E49" s="167" t="s">
        <v>1034</v>
      </c>
      <c r="F49" s="117">
        <v>0.22</v>
      </c>
      <c r="G49" s="122">
        <f>ROUNDUP(AVERAGE(F49:F51),2)</f>
        <v>0.22</v>
      </c>
      <c r="H49" s="116">
        <f t="shared" si="3"/>
        <v>0</v>
      </c>
      <c r="I49" s="136">
        <f t="shared" si="1"/>
        <v>0</v>
      </c>
      <c r="J49" s="136">
        <f>SMALL(I49:I51,1)</f>
        <v>0</v>
      </c>
      <c r="K49" s="139">
        <f>IF(J49=I49,F49,IF(J49=I50,F50,IF(J49=I51,F51)))</f>
        <v>0.22</v>
      </c>
      <c r="L49" s="139">
        <f t="shared" si="0"/>
        <v>0.22</v>
      </c>
      <c r="M49" s="139">
        <f t="shared" si="2"/>
        <v>0.22</v>
      </c>
      <c r="N49" s="312">
        <f>COUNTIF(L49:L51,"FORA")</f>
        <v>0</v>
      </c>
      <c r="O49" s="293">
        <f>IF(N49=0,AVERAGE(K49:K51),"")</f>
        <v>0.22</v>
      </c>
      <c r="P49" s="293" t="str">
        <f>IF(N49=1,AVERAGE(M49:M50),"")</f>
        <v/>
      </c>
      <c r="Q49" s="293" t="str">
        <f>IF(N49=2,(SUM(M49,K50))/2,"")</f>
        <v/>
      </c>
      <c r="R49" s="293" t="str">
        <f>IF(N49=3,AVERAGE(K49:K50),"")</f>
        <v/>
      </c>
      <c r="S49" s="293">
        <f>IF(N49=0,MEDIAN(M49:M51),"")</f>
        <v>0.22</v>
      </c>
      <c r="T49" s="293" t="str">
        <f>IF(N49=1,MEDIAN(M49:M50),"")</f>
        <v/>
      </c>
      <c r="U49" s="293" t="str">
        <f>IF(N49=2,MEDIAN((SUM(M49,K50))/2),"")</f>
        <v/>
      </c>
      <c r="V49" s="293" t="str">
        <f>IF(N49=3,MEDIAN(K49:K50),"")</f>
        <v/>
      </c>
      <c r="W49" s="295">
        <f>SUM(O49:R51)</f>
        <v>0.22</v>
      </c>
      <c r="X49" s="295">
        <f>SUM(S49:V51)</f>
        <v>0.22</v>
      </c>
      <c r="Y49" s="303">
        <f>STDEV(F49:F51)</f>
        <v>0</v>
      </c>
      <c r="Z49" s="295">
        <f>Y49/W49</f>
        <v>0</v>
      </c>
      <c r="AA49" s="303">
        <f>IF(Z49&lt;=0.25, X49, W49)</f>
        <v>0.22</v>
      </c>
      <c r="AB49" s="291">
        <f>AA49*D49*($AB$6+1)</f>
        <v>23.478377389221556</v>
      </c>
      <c r="AC49" s="114"/>
      <c r="AD49" s="114"/>
      <c r="AE49" s="118"/>
      <c r="AF49" s="114"/>
      <c r="AG49" s="118"/>
      <c r="AH49" s="119"/>
    </row>
    <row r="50" spans="1:36" s="120" customFormat="1" ht="25.5" customHeight="1">
      <c r="A50" s="319"/>
      <c r="B50" s="326"/>
      <c r="C50" s="310"/>
      <c r="D50" s="310"/>
      <c r="E50" s="167" t="s">
        <v>1034</v>
      </c>
      <c r="F50" s="165">
        <v>0.22</v>
      </c>
      <c r="G50" s="117">
        <f>ROUNDUP(AVERAGE(F49:F51),2)</f>
        <v>0.22</v>
      </c>
      <c r="H50" s="116">
        <f t="shared" si="3"/>
        <v>0</v>
      </c>
      <c r="I50" s="136">
        <f t="shared" si="1"/>
        <v>0</v>
      </c>
      <c r="J50" s="136">
        <f>SMALL(I49:I51,2)</f>
        <v>0</v>
      </c>
      <c r="K50" s="139">
        <f>IF(J50=I49,F49,IF(J50=I50,F50,IF(J50=I51,F51)))</f>
        <v>0.22</v>
      </c>
      <c r="L50" s="139">
        <f t="shared" si="0"/>
        <v>0.22</v>
      </c>
      <c r="M50" s="139">
        <f t="shared" si="2"/>
        <v>0.22</v>
      </c>
      <c r="N50" s="312"/>
      <c r="O50" s="293"/>
      <c r="P50" s="293"/>
      <c r="Q50" s="293"/>
      <c r="R50" s="293"/>
      <c r="S50" s="293"/>
      <c r="T50" s="293"/>
      <c r="U50" s="293"/>
      <c r="V50" s="293"/>
      <c r="W50" s="296"/>
      <c r="X50" s="296"/>
      <c r="Y50" s="303"/>
      <c r="Z50" s="296"/>
      <c r="AA50" s="303"/>
      <c r="AB50" s="292"/>
      <c r="AC50" s="114"/>
      <c r="AD50" s="114"/>
      <c r="AE50" s="118"/>
      <c r="AF50" s="114"/>
      <c r="AG50" s="118"/>
      <c r="AH50" s="119"/>
    </row>
    <row r="51" spans="1:36" s="120" customFormat="1" ht="25.5" customHeight="1" thickBot="1">
      <c r="A51" s="319"/>
      <c r="B51" s="327"/>
      <c r="C51" s="310"/>
      <c r="D51" s="310"/>
      <c r="E51" s="167" t="s">
        <v>1034</v>
      </c>
      <c r="F51" s="165">
        <v>0.22</v>
      </c>
      <c r="G51" s="117">
        <f>ROUNDUP(AVERAGE(F49:F51),2)</f>
        <v>0.22</v>
      </c>
      <c r="H51" s="116">
        <f t="shared" si="3"/>
        <v>0</v>
      </c>
      <c r="I51" s="136">
        <f t="shared" si="1"/>
        <v>0</v>
      </c>
      <c r="J51" s="136">
        <f>SMALL(I49:I51,3)</f>
        <v>0</v>
      </c>
      <c r="K51" s="139">
        <f>IF(J51=I49,F49,IF(J51=I50,F50,IF(J51=I51,F51)))</f>
        <v>0.22</v>
      </c>
      <c r="L51" s="139">
        <f t="shared" si="0"/>
        <v>0.22</v>
      </c>
      <c r="M51" s="139">
        <f t="shared" si="2"/>
        <v>0.22</v>
      </c>
      <c r="N51" s="312"/>
      <c r="O51" s="293"/>
      <c r="P51" s="293"/>
      <c r="Q51" s="293"/>
      <c r="R51" s="293"/>
      <c r="S51" s="293"/>
      <c r="T51" s="293"/>
      <c r="U51" s="293"/>
      <c r="V51" s="293"/>
      <c r="W51" s="296"/>
      <c r="X51" s="296"/>
      <c r="Y51" s="303"/>
      <c r="Z51" s="296"/>
      <c r="AA51" s="303"/>
      <c r="AB51" s="292"/>
      <c r="AC51" s="114"/>
      <c r="AD51" s="114"/>
      <c r="AE51" s="118"/>
      <c r="AF51" s="114"/>
      <c r="AG51" s="118"/>
      <c r="AH51" s="119"/>
    </row>
    <row r="52" spans="1:36" s="112" customFormat="1" ht="25.5" customHeight="1">
      <c r="A52" s="314">
        <v>15</v>
      </c>
      <c r="B52" s="328" t="s">
        <v>264</v>
      </c>
      <c r="C52" s="316" t="s">
        <v>2</v>
      </c>
      <c r="D52" s="317">
        <v>90</v>
      </c>
      <c r="E52" s="168" t="s">
        <v>1035</v>
      </c>
      <c r="F52" s="132">
        <v>0.11</v>
      </c>
      <c r="G52" s="129">
        <f>ROUNDUP(AVERAGE(F52:F54),2)</f>
        <v>0.11</v>
      </c>
      <c r="H52" s="134">
        <f t="shared" si="3"/>
        <v>0</v>
      </c>
      <c r="I52" s="133">
        <f t="shared" si="1"/>
        <v>0</v>
      </c>
      <c r="J52" s="135">
        <f>SMALL(I52:I54,1)</f>
        <v>0</v>
      </c>
      <c r="K52" s="137">
        <f>IF(J52=I52,F52,IF(J52=I53,F53,IF(J52=I54,F54)))</f>
        <v>0.11</v>
      </c>
      <c r="L52" s="137">
        <f t="shared" si="0"/>
        <v>0.11</v>
      </c>
      <c r="M52" s="137">
        <f t="shared" si="2"/>
        <v>0.11</v>
      </c>
      <c r="N52" s="318">
        <f>COUNTIF(L52:L54,"FORA")</f>
        <v>0</v>
      </c>
      <c r="O52" s="298">
        <f>IF(N52=0,AVERAGE(K52:K54),"")</f>
        <v>0.11</v>
      </c>
      <c r="P52" s="298" t="str">
        <f>IF(N52=1,AVERAGE(M52:M53),"")</f>
        <v/>
      </c>
      <c r="Q52" s="298" t="str">
        <f>IF(N52=2,(SUM(M52,K53))/2,"")</f>
        <v/>
      </c>
      <c r="R52" s="298" t="str">
        <f>IF(N52=3,AVERAGE(K52:K53),"")</f>
        <v/>
      </c>
      <c r="S52" s="298">
        <f>IF(N52=0,MEDIAN(M52:M54),"")</f>
        <v>0.11</v>
      </c>
      <c r="T52" s="298" t="str">
        <f>IF(N52=1,MEDIAN(M52:M53),"")</f>
        <v/>
      </c>
      <c r="U52" s="298" t="str">
        <f>IF(N52=2,MEDIAN((SUM(M52,K53))/2),"")</f>
        <v/>
      </c>
      <c r="V52" s="298" t="str">
        <f>IF(N52=3,MEDIAN(K52:K53),"")</f>
        <v/>
      </c>
      <c r="W52" s="299">
        <f>SUM(O52:R54)</f>
        <v>0.11</v>
      </c>
      <c r="X52" s="299">
        <f>SUM(S52:V54)</f>
        <v>0.11</v>
      </c>
      <c r="Y52" s="301">
        <f>STDEV(F52:F54)</f>
        <v>0</v>
      </c>
      <c r="Z52" s="299">
        <f>Y52/W52</f>
        <v>0</v>
      </c>
      <c r="AA52" s="301">
        <f>IF(Z52&lt;=0.25, X52, W52)</f>
        <v>0.11</v>
      </c>
      <c r="AB52" s="291">
        <f>AA52*D52*($AB$6+1)</f>
        <v>11.739188694610778</v>
      </c>
      <c r="AC52" s="114"/>
      <c r="AD52" s="114"/>
      <c r="AE52" s="115"/>
      <c r="AF52" s="115"/>
      <c r="AG52" s="115"/>
      <c r="AH52" s="115"/>
      <c r="AI52" s="115"/>
      <c r="AJ52" s="115"/>
    </row>
    <row r="53" spans="1:36" s="112" customFormat="1" ht="25.5" customHeight="1">
      <c r="A53" s="314"/>
      <c r="B53" s="329"/>
      <c r="C53" s="316"/>
      <c r="D53" s="317"/>
      <c r="E53" s="168" t="s">
        <v>1035</v>
      </c>
      <c r="F53" s="132">
        <v>0.11</v>
      </c>
      <c r="G53" s="133">
        <f>ROUNDUP(AVERAGE(F52:F54),2)</f>
        <v>0.11</v>
      </c>
      <c r="H53" s="134">
        <f t="shared" si="3"/>
        <v>0</v>
      </c>
      <c r="I53" s="135">
        <f t="shared" si="1"/>
        <v>0</v>
      </c>
      <c r="J53" s="135">
        <f>SMALL(I52:I54,2)</f>
        <v>0</v>
      </c>
      <c r="K53" s="137">
        <f>IF(J53=I52,F52,IF(J53=I53,F53,IF(J53=I54,F54)))</f>
        <v>0.11</v>
      </c>
      <c r="L53" s="137">
        <f t="shared" si="0"/>
        <v>0.11</v>
      </c>
      <c r="M53" s="137">
        <f t="shared" si="2"/>
        <v>0.11</v>
      </c>
      <c r="N53" s="318"/>
      <c r="O53" s="298"/>
      <c r="P53" s="298"/>
      <c r="Q53" s="298"/>
      <c r="R53" s="298"/>
      <c r="S53" s="298"/>
      <c r="T53" s="298"/>
      <c r="U53" s="298"/>
      <c r="V53" s="298"/>
      <c r="W53" s="300"/>
      <c r="X53" s="300"/>
      <c r="Y53" s="301"/>
      <c r="Z53" s="300"/>
      <c r="AA53" s="301"/>
      <c r="AB53" s="292"/>
      <c r="AC53" s="114"/>
      <c r="AD53" s="114"/>
      <c r="AE53" s="115"/>
      <c r="AF53" s="115"/>
      <c r="AG53" s="115"/>
      <c r="AH53" s="115"/>
      <c r="AI53" s="115"/>
      <c r="AJ53" s="115"/>
    </row>
    <row r="54" spans="1:36" s="112" customFormat="1" ht="25.5" customHeight="1" thickBot="1">
      <c r="A54" s="314"/>
      <c r="B54" s="330"/>
      <c r="C54" s="316"/>
      <c r="D54" s="317"/>
      <c r="E54" s="168" t="s">
        <v>1035</v>
      </c>
      <c r="F54" s="132">
        <v>0.11</v>
      </c>
      <c r="G54" s="133">
        <f>ROUNDUP(AVERAGE(F52:F54),2)</f>
        <v>0.11</v>
      </c>
      <c r="H54" s="134">
        <f t="shared" si="3"/>
        <v>0</v>
      </c>
      <c r="I54" s="135">
        <f t="shared" si="1"/>
        <v>0</v>
      </c>
      <c r="J54" s="135">
        <f>SMALL(I52:I54,3)</f>
        <v>0</v>
      </c>
      <c r="K54" s="137">
        <f>IF(J54=I52,F52,IF(J54=I53,F53,IF(J54=I54,F54)))</f>
        <v>0.11</v>
      </c>
      <c r="L54" s="137">
        <f t="shared" si="0"/>
        <v>0.11</v>
      </c>
      <c r="M54" s="137">
        <f t="shared" si="2"/>
        <v>0.11</v>
      </c>
      <c r="N54" s="318"/>
      <c r="O54" s="298"/>
      <c r="P54" s="298"/>
      <c r="Q54" s="298"/>
      <c r="R54" s="298"/>
      <c r="S54" s="298"/>
      <c r="T54" s="298"/>
      <c r="U54" s="298"/>
      <c r="V54" s="298"/>
      <c r="W54" s="300"/>
      <c r="X54" s="300"/>
      <c r="Y54" s="301"/>
      <c r="Z54" s="300"/>
      <c r="AA54" s="301"/>
      <c r="AB54" s="292"/>
      <c r="AC54" s="114"/>
      <c r="AD54" s="114"/>
      <c r="AE54" s="115"/>
      <c r="AF54" s="115"/>
      <c r="AG54" s="115"/>
      <c r="AH54" s="115"/>
      <c r="AI54" s="115"/>
      <c r="AJ54" s="115"/>
    </row>
    <row r="55" spans="1:36" s="120" customFormat="1" ht="25.5" customHeight="1">
      <c r="A55" s="319">
        <v>16</v>
      </c>
      <c r="B55" s="325" t="s">
        <v>265</v>
      </c>
      <c r="C55" s="310" t="s">
        <v>474</v>
      </c>
      <c r="D55" s="310">
        <v>2000</v>
      </c>
      <c r="E55" s="167" t="s">
        <v>1036</v>
      </c>
      <c r="F55" s="117">
        <v>3.32</v>
      </c>
      <c r="G55" s="122">
        <f>ROUNDUP(AVERAGE(F55:F57),2)</f>
        <v>3.32</v>
      </c>
      <c r="H55" s="116">
        <f t="shared" si="3"/>
        <v>0</v>
      </c>
      <c r="I55" s="136">
        <f t="shared" si="1"/>
        <v>0</v>
      </c>
      <c r="J55" s="136">
        <f>SMALL(I55:I57,1)</f>
        <v>0</v>
      </c>
      <c r="K55" s="139">
        <f>IF(J55=I55,F55,IF(J55=I56,F56,IF(J55=I57,F57)))</f>
        <v>3.32</v>
      </c>
      <c r="L55" s="139">
        <f t="shared" si="0"/>
        <v>3.32</v>
      </c>
      <c r="M55" s="139">
        <f t="shared" si="2"/>
        <v>3.32</v>
      </c>
      <c r="N55" s="312">
        <f>COUNTIF(L55:L57,"FORA")</f>
        <v>0</v>
      </c>
      <c r="O55" s="293">
        <f>IF(N55=0,AVERAGE(K55:K57),"")</f>
        <v>3.32</v>
      </c>
      <c r="P55" s="293" t="str">
        <f>IF(N55=1,AVERAGE(M55:M56),"")</f>
        <v/>
      </c>
      <c r="Q55" s="293" t="str">
        <f>IF(N55=2,(SUM(M55,K56))/2,"")</f>
        <v/>
      </c>
      <c r="R55" s="293" t="str">
        <f>IF(N55=3,AVERAGE(K55:K56),"")</f>
        <v/>
      </c>
      <c r="S55" s="293">
        <f>IF(N55=0,MEDIAN(M55:M57),"")</f>
        <v>3.32</v>
      </c>
      <c r="T55" s="293" t="str">
        <f>IF(N55=1,MEDIAN(M55:M56),"")</f>
        <v/>
      </c>
      <c r="U55" s="293" t="str">
        <f>IF(N55=2,MEDIAN((SUM(M55,K56))/2),"")</f>
        <v/>
      </c>
      <c r="V55" s="293" t="str">
        <f>IF(N55=3,MEDIAN(K55:K56),"")</f>
        <v/>
      </c>
      <c r="W55" s="295">
        <f>SUM(O55:R57)</f>
        <v>3.32</v>
      </c>
      <c r="X55" s="295">
        <f>SUM(S55:V57)</f>
        <v>3.32</v>
      </c>
      <c r="Y55" s="303">
        <f>STDEV(F55:F57)</f>
        <v>0</v>
      </c>
      <c r="Z55" s="295">
        <f>Y55/W55</f>
        <v>0</v>
      </c>
      <c r="AA55" s="303">
        <f>IF(Z55&lt;=0.25, X55, W55)</f>
        <v>3.32</v>
      </c>
      <c r="AB55" s="291">
        <f>AA55*D55*($AB$6+1)</f>
        <v>7873.5568618399566</v>
      </c>
      <c r="AC55" s="114"/>
      <c r="AD55" s="114"/>
      <c r="AE55" s="118"/>
      <c r="AF55" s="114"/>
      <c r="AG55" s="118"/>
      <c r="AH55" s="119"/>
    </row>
    <row r="56" spans="1:36" s="120" customFormat="1" ht="25.5" customHeight="1">
      <c r="A56" s="319"/>
      <c r="B56" s="326"/>
      <c r="C56" s="310"/>
      <c r="D56" s="310"/>
      <c r="E56" s="167" t="s">
        <v>1036</v>
      </c>
      <c r="F56" s="227">
        <v>3.32</v>
      </c>
      <c r="G56" s="117">
        <f>ROUNDUP(AVERAGE(F55:F57),2)</f>
        <v>3.32</v>
      </c>
      <c r="H56" s="116">
        <f t="shared" si="3"/>
        <v>0</v>
      </c>
      <c r="I56" s="136">
        <f t="shared" si="1"/>
        <v>0</v>
      </c>
      <c r="J56" s="136">
        <f>SMALL(I55:I57,2)</f>
        <v>0</v>
      </c>
      <c r="K56" s="139">
        <f>IF(J56=I55,F55,IF(J56=I56,F56,IF(J56=I57,F57)))</f>
        <v>3.32</v>
      </c>
      <c r="L56" s="139">
        <f t="shared" si="0"/>
        <v>3.32</v>
      </c>
      <c r="M56" s="139">
        <f t="shared" si="2"/>
        <v>3.32</v>
      </c>
      <c r="N56" s="312"/>
      <c r="O56" s="293"/>
      <c r="P56" s="293"/>
      <c r="Q56" s="293"/>
      <c r="R56" s="293"/>
      <c r="S56" s="293"/>
      <c r="T56" s="293"/>
      <c r="U56" s="293"/>
      <c r="V56" s="293"/>
      <c r="W56" s="296"/>
      <c r="X56" s="296"/>
      <c r="Y56" s="303"/>
      <c r="Z56" s="296"/>
      <c r="AA56" s="303"/>
      <c r="AB56" s="292"/>
      <c r="AC56" s="114"/>
      <c r="AD56" s="114"/>
      <c r="AE56" s="118"/>
      <c r="AF56" s="114"/>
      <c r="AG56" s="118"/>
      <c r="AH56" s="119"/>
    </row>
    <row r="57" spans="1:36" s="120" customFormat="1" ht="25.5" customHeight="1" thickBot="1">
      <c r="A57" s="319"/>
      <c r="B57" s="327"/>
      <c r="C57" s="310"/>
      <c r="D57" s="310"/>
      <c r="E57" s="167" t="s">
        <v>1036</v>
      </c>
      <c r="F57" s="227">
        <v>3.32</v>
      </c>
      <c r="G57" s="117">
        <f>ROUNDUP(AVERAGE(F55:F57),2)</f>
        <v>3.32</v>
      </c>
      <c r="H57" s="116">
        <f t="shared" si="3"/>
        <v>0</v>
      </c>
      <c r="I57" s="136">
        <f t="shared" si="1"/>
        <v>0</v>
      </c>
      <c r="J57" s="136">
        <f>SMALL(I55:I57,3)</f>
        <v>0</v>
      </c>
      <c r="K57" s="139">
        <f>IF(J57=I55,F55,IF(J57=I56,F56,IF(J57=I57,F57)))</f>
        <v>3.32</v>
      </c>
      <c r="L57" s="139">
        <f t="shared" si="0"/>
        <v>3.32</v>
      </c>
      <c r="M57" s="139">
        <f t="shared" si="2"/>
        <v>3.32</v>
      </c>
      <c r="N57" s="312"/>
      <c r="O57" s="293"/>
      <c r="P57" s="293"/>
      <c r="Q57" s="293"/>
      <c r="R57" s="293"/>
      <c r="S57" s="293"/>
      <c r="T57" s="293"/>
      <c r="U57" s="293"/>
      <c r="V57" s="293"/>
      <c r="W57" s="296"/>
      <c r="X57" s="296"/>
      <c r="Y57" s="303"/>
      <c r="Z57" s="296"/>
      <c r="AA57" s="303"/>
      <c r="AB57" s="292"/>
      <c r="AC57" s="114"/>
      <c r="AD57" s="114"/>
      <c r="AE57" s="118"/>
      <c r="AF57" s="114"/>
      <c r="AG57" s="118"/>
      <c r="AH57" s="119"/>
    </row>
    <row r="58" spans="1:36" s="112" customFormat="1" ht="25.5" customHeight="1">
      <c r="A58" s="314">
        <v>17</v>
      </c>
      <c r="B58" s="328" t="s">
        <v>266</v>
      </c>
      <c r="C58" s="316" t="s">
        <v>474</v>
      </c>
      <c r="D58" s="317">
        <v>2000</v>
      </c>
      <c r="E58" s="168" t="s">
        <v>1037</v>
      </c>
      <c r="F58" s="132">
        <v>4.76</v>
      </c>
      <c r="G58" s="129">
        <f>ROUNDUP(AVERAGE(F58:F60),2)</f>
        <v>4.76</v>
      </c>
      <c r="H58" s="134">
        <f t="shared" si="3"/>
        <v>0</v>
      </c>
      <c r="I58" s="133">
        <f t="shared" si="1"/>
        <v>0</v>
      </c>
      <c r="J58" s="135">
        <f>SMALL(I58:I60,1)</f>
        <v>0</v>
      </c>
      <c r="K58" s="137">
        <f>IF(J58=I58,F58,IF(J58=I59,F59,IF(J58=I60,F60)))</f>
        <v>4.76</v>
      </c>
      <c r="L58" s="137">
        <f t="shared" si="0"/>
        <v>4.76</v>
      </c>
      <c r="M58" s="137">
        <f t="shared" si="2"/>
        <v>4.76</v>
      </c>
      <c r="N58" s="318">
        <f>COUNTIF(L58:L60,"FORA")</f>
        <v>0</v>
      </c>
      <c r="O58" s="298">
        <f>IF(N58=0,AVERAGE(K58:K60),"")</f>
        <v>4.76</v>
      </c>
      <c r="P58" s="298" t="str">
        <f>IF(N58=1,AVERAGE(M58:M59),"")</f>
        <v/>
      </c>
      <c r="Q58" s="298" t="str">
        <f>IF(N58=2,(SUM(M58,K59))/2,"")</f>
        <v/>
      </c>
      <c r="R58" s="298" t="str">
        <f>IF(N58=3,AVERAGE(K58:K59),"")</f>
        <v/>
      </c>
      <c r="S58" s="298">
        <f>IF(N58=0,MEDIAN(M58:M60),"")</f>
        <v>4.76</v>
      </c>
      <c r="T58" s="298" t="str">
        <f>IF(N58=1,MEDIAN(M58:M59),"")</f>
        <v/>
      </c>
      <c r="U58" s="298" t="str">
        <f>IF(N58=2,MEDIAN((SUM(M58,K59))/2),"")</f>
        <v/>
      </c>
      <c r="V58" s="298" t="str">
        <f>IF(N58=3,MEDIAN(K58:K59),"")</f>
        <v/>
      </c>
      <c r="W58" s="299">
        <f>SUM(O58:R60)</f>
        <v>4.76</v>
      </c>
      <c r="X58" s="299">
        <f>SUM(S58:V60)</f>
        <v>4.76</v>
      </c>
      <c r="Y58" s="301">
        <f>STDEV(F58:F60)</f>
        <v>0</v>
      </c>
      <c r="Z58" s="299">
        <f>Y58/W58</f>
        <v>0</v>
      </c>
      <c r="AA58" s="301">
        <f>IF(Z58&lt;=0.25, X58, W58)</f>
        <v>4.76</v>
      </c>
      <c r="AB58" s="291">
        <f>AA58*D58*($AB$6+1)</f>
        <v>11288.593572999454</v>
      </c>
      <c r="AC58" s="114"/>
      <c r="AD58" s="114"/>
      <c r="AE58" s="115"/>
      <c r="AF58" s="115"/>
      <c r="AG58" s="115"/>
      <c r="AH58" s="115"/>
      <c r="AI58" s="115"/>
      <c r="AJ58" s="115"/>
    </row>
    <row r="59" spans="1:36" s="112" customFormat="1" ht="25.5" customHeight="1">
      <c r="A59" s="314"/>
      <c r="B59" s="329"/>
      <c r="C59" s="316"/>
      <c r="D59" s="317"/>
      <c r="E59" s="168" t="s">
        <v>1037</v>
      </c>
      <c r="F59" s="132">
        <v>4.76</v>
      </c>
      <c r="G59" s="133">
        <f>ROUNDUP(AVERAGE(F58:F60),2)</f>
        <v>4.76</v>
      </c>
      <c r="H59" s="134">
        <f t="shared" si="3"/>
        <v>0</v>
      </c>
      <c r="I59" s="135">
        <f t="shared" si="1"/>
        <v>0</v>
      </c>
      <c r="J59" s="135">
        <f>SMALL(I58:I60,2)</f>
        <v>0</v>
      </c>
      <c r="K59" s="137">
        <f>IF(J59=I58,F58,IF(J59=I59,F59,IF(J59=I60,F60)))</f>
        <v>4.76</v>
      </c>
      <c r="L59" s="137">
        <f t="shared" si="0"/>
        <v>4.76</v>
      </c>
      <c r="M59" s="137">
        <f t="shared" si="2"/>
        <v>4.76</v>
      </c>
      <c r="N59" s="318"/>
      <c r="O59" s="298"/>
      <c r="P59" s="298"/>
      <c r="Q59" s="298"/>
      <c r="R59" s="298"/>
      <c r="S59" s="298"/>
      <c r="T59" s="298"/>
      <c r="U59" s="298"/>
      <c r="V59" s="298"/>
      <c r="W59" s="300"/>
      <c r="X59" s="300"/>
      <c r="Y59" s="301"/>
      <c r="Z59" s="300"/>
      <c r="AA59" s="301"/>
      <c r="AB59" s="292"/>
      <c r="AC59" s="114"/>
      <c r="AD59" s="114"/>
      <c r="AE59" s="115"/>
      <c r="AF59" s="115"/>
      <c r="AG59" s="115"/>
      <c r="AH59" s="115"/>
      <c r="AI59" s="115"/>
      <c r="AJ59" s="115"/>
    </row>
    <row r="60" spans="1:36" s="112" customFormat="1" ht="25.5" customHeight="1" thickBot="1">
      <c r="A60" s="314"/>
      <c r="B60" s="330"/>
      <c r="C60" s="316"/>
      <c r="D60" s="317"/>
      <c r="E60" s="168" t="s">
        <v>1037</v>
      </c>
      <c r="F60" s="132">
        <v>4.76</v>
      </c>
      <c r="G60" s="133">
        <f>ROUNDUP(AVERAGE(F58:F60),2)</f>
        <v>4.76</v>
      </c>
      <c r="H60" s="134">
        <f t="shared" si="3"/>
        <v>0</v>
      </c>
      <c r="I60" s="135">
        <f t="shared" si="1"/>
        <v>0</v>
      </c>
      <c r="J60" s="135">
        <f>SMALL(I58:I60,3)</f>
        <v>0</v>
      </c>
      <c r="K60" s="137">
        <f>IF(J60=I58,F58,IF(J60=I59,F59,IF(J60=I60,F60)))</f>
        <v>4.76</v>
      </c>
      <c r="L60" s="137">
        <f t="shared" si="0"/>
        <v>4.76</v>
      </c>
      <c r="M60" s="137">
        <f t="shared" si="2"/>
        <v>4.76</v>
      </c>
      <c r="N60" s="318"/>
      <c r="O60" s="298"/>
      <c r="P60" s="298"/>
      <c r="Q60" s="298"/>
      <c r="R60" s="298"/>
      <c r="S60" s="298"/>
      <c r="T60" s="298"/>
      <c r="U60" s="298"/>
      <c r="V60" s="298"/>
      <c r="W60" s="300"/>
      <c r="X60" s="300"/>
      <c r="Y60" s="301"/>
      <c r="Z60" s="300"/>
      <c r="AA60" s="301"/>
      <c r="AB60" s="292"/>
      <c r="AC60" s="114"/>
      <c r="AD60" s="114"/>
      <c r="AE60" s="115"/>
      <c r="AF60" s="115"/>
      <c r="AG60" s="115"/>
      <c r="AH60" s="115"/>
      <c r="AI60" s="115"/>
      <c r="AJ60" s="115"/>
    </row>
    <row r="61" spans="1:36" s="120" customFormat="1" ht="25.5" customHeight="1">
      <c r="A61" s="319">
        <v>18</v>
      </c>
      <c r="B61" s="325" t="s">
        <v>267</v>
      </c>
      <c r="C61" s="310" t="s">
        <v>471</v>
      </c>
      <c r="D61" s="310">
        <v>3000</v>
      </c>
      <c r="E61" s="167" t="s">
        <v>1038</v>
      </c>
      <c r="F61" s="117">
        <v>1.38</v>
      </c>
      <c r="G61" s="122">
        <f>ROUNDUP(AVERAGE(F61:F63),2)</f>
        <v>1.38</v>
      </c>
      <c r="H61" s="116">
        <f t="shared" si="3"/>
        <v>0</v>
      </c>
      <c r="I61" s="136">
        <f t="shared" si="1"/>
        <v>0</v>
      </c>
      <c r="J61" s="136">
        <f>SMALL(I61:I63,1)</f>
        <v>0</v>
      </c>
      <c r="K61" s="139">
        <f>IF(J61=I61,F61,IF(J61=I62,F62,IF(J61=I63,F63)))</f>
        <v>1.38</v>
      </c>
      <c r="L61" s="139">
        <f t="shared" si="0"/>
        <v>1.38</v>
      </c>
      <c r="M61" s="139">
        <f t="shared" si="2"/>
        <v>1.38</v>
      </c>
      <c r="N61" s="312">
        <f>COUNTIF(L61:L63,"FORA")</f>
        <v>0</v>
      </c>
      <c r="O61" s="293">
        <f>IF(N61=0,AVERAGE(K61:K63),"")</f>
        <v>1.38</v>
      </c>
      <c r="P61" s="293" t="str">
        <f>IF(N61=1,AVERAGE(M61:M62),"")</f>
        <v/>
      </c>
      <c r="Q61" s="293" t="str">
        <f>IF(N61=2,(SUM(M61,K62))/2,"")</f>
        <v/>
      </c>
      <c r="R61" s="293" t="str">
        <f>IF(N61=3,AVERAGE(K61:K62),"")</f>
        <v/>
      </c>
      <c r="S61" s="293">
        <f>IF(N61=0,MEDIAN(M61:M63),"")</f>
        <v>1.38</v>
      </c>
      <c r="T61" s="293" t="str">
        <f>IF(N61=1,MEDIAN(M61:M62),"")</f>
        <v/>
      </c>
      <c r="U61" s="293" t="str">
        <f>IF(N61=2,MEDIAN((SUM(M61,K62))/2),"")</f>
        <v/>
      </c>
      <c r="V61" s="293" t="str">
        <f>IF(N61=3,MEDIAN(K61:K62),"")</f>
        <v/>
      </c>
      <c r="W61" s="295">
        <f>SUM(O61:R63)</f>
        <v>1.38</v>
      </c>
      <c r="X61" s="295">
        <f>SUM(S61:V63)</f>
        <v>1.38</v>
      </c>
      <c r="Y61" s="303">
        <f>STDEV(F61:F63)</f>
        <v>0</v>
      </c>
      <c r="Z61" s="295">
        <f>Y61/W61</f>
        <v>0</v>
      </c>
      <c r="AA61" s="303">
        <f>IF(Z61&lt;=0.25, X61, W61)</f>
        <v>1.38</v>
      </c>
      <c r="AB61" s="291">
        <f>AA61*D61*($AB$6+1)</f>
        <v>4909.1152722917795</v>
      </c>
      <c r="AC61" s="114"/>
      <c r="AD61" s="114"/>
      <c r="AE61" s="118"/>
      <c r="AF61" s="114"/>
      <c r="AG61" s="118"/>
      <c r="AH61" s="119"/>
    </row>
    <row r="62" spans="1:36" s="120" customFormat="1" ht="25.5" customHeight="1">
      <c r="A62" s="319"/>
      <c r="B62" s="326"/>
      <c r="C62" s="310"/>
      <c r="D62" s="310"/>
      <c r="E62" s="167" t="s">
        <v>1038</v>
      </c>
      <c r="F62" s="227">
        <v>1.38</v>
      </c>
      <c r="G62" s="117">
        <f>ROUNDUP(AVERAGE(F61:F63),2)</f>
        <v>1.38</v>
      </c>
      <c r="H62" s="116">
        <f t="shared" si="3"/>
        <v>0</v>
      </c>
      <c r="I62" s="136">
        <f t="shared" si="1"/>
        <v>0</v>
      </c>
      <c r="J62" s="136">
        <f>SMALL(I61:I63,2)</f>
        <v>0</v>
      </c>
      <c r="K62" s="139">
        <f>IF(J62=I61,F61,IF(J62=I62,F62,IF(J62=I63,F63)))</f>
        <v>1.38</v>
      </c>
      <c r="L62" s="139">
        <f t="shared" si="0"/>
        <v>1.38</v>
      </c>
      <c r="M62" s="139">
        <f t="shared" si="2"/>
        <v>1.38</v>
      </c>
      <c r="N62" s="312"/>
      <c r="O62" s="293"/>
      <c r="P62" s="293"/>
      <c r="Q62" s="293"/>
      <c r="R62" s="293"/>
      <c r="S62" s="293"/>
      <c r="T62" s="293"/>
      <c r="U62" s="293"/>
      <c r="V62" s="293"/>
      <c r="W62" s="296"/>
      <c r="X62" s="296"/>
      <c r="Y62" s="303"/>
      <c r="Z62" s="296"/>
      <c r="AA62" s="303"/>
      <c r="AB62" s="292"/>
      <c r="AC62" s="114"/>
      <c r="AD62" s="114"/>
      <c r="AE62" s="118"/>
      <c r="AF62" s="114"/>
      <c r="AG62" s="118"/>
      <c r="AH62" s="119"/>
    </row>
    <row r="63" spans="1:36" s="120" customFormat="1" ht="25.5" customHeight="1" thickBot="1">
      <c r="A63" s="319"/>
      <c r="B63" s="327"/>
      <c r="C63" s="310"/>
      <c r="D63" s="310"/>
      <c r="E63" s="167" t="s">
        <v>1038</v>
      </c>
      <c r="F63" s="227">
        <v>1.38</v>
      </c>
      <c r="G63" s="117">
        <f>ROUNDUP(AVERAGE(F61:F63),2)</f>
        <v>1.38</v>
      </c>
      <c r="H63" s="116">
        <f t="shared" si="3"/>
        <v>0</v>
      </c>
      <c r="I63" s="136">
        <f t="shared" si="1"/>
        <v>0</v>
      </c>
      <c r="J63" s="136">
        <f>SMALL(I61:I63,3)</f>
        <v>0</v>
      </c>
      <c r="K63" s="139">
        <f>IF(J63=I61,F61,IF(J63=I62,F62,IF(J63=I63,F63)))</f>
        <v>1.38</v>
      </c>
      <c r="L63" s="139">
        <f t="shared" si="0"/>
        <v>1.38</v>
      </c>
      <c r="M63" s="139">
        <f t="shared" si="2"/>
        <v>1.38</v>
      </c>
      <c r="N63" s="312"/>
      <c r="O63" s="293"/>
      <c r="P63" s="293"/>
      <c r="Q63" s="293"/>
      <c r="R63" s="293"/>
      <c r="S63" s="293"/>
      <c r="T63" s="293"/>
      <c r="U63" s="293"/>
      <c r="V63" s="293"/>
      <c r="W63" s="296"/>
      <c r="X63" s="296"/>
      <c r="Y63" s="303"/>
      <c r="Z63" s="296"/>
      <c r="AA63" s="303"/>
      <c r="AB63" s="292"/>
      <c r="AC63" s="114"/>
      <c r="AD63" s="114"/>
      <c r="AE63" s="118"/>
      <c r="AF63" s="114"/>
      <c r="AG63" s="118"/>
      <c r="AH63" s="119"/>
    </row>
    <row r="64" spans="1:36" s="112" customFormat="1" ht="25.5" customHeight="1">
      <c r="A64" s="314">
        <v>19</v>
      </c>
      <c r="B64" s="315" t="s">
        <v>268</v>
      </c>
      <c r="C64" s="322" t="s">
        <v>473</v>
      </c>
      <c r="D64" s="317">
        <v>51.84</v>
      </c>
      <c r="E64" s="168" t="s">
        <v>1039</v>
      </c>
      <c r="F64" s="132">
        <v>17.59</v>
      </c>
      <c r="G64" s="129">
        <f>ROUNDUP(AVERAGE(F64:F66),2)</f>
        <v>14.61</v>
      </c>
      <c r="H64" s="134">
        <f t="shared" si="3"/>
        <v>0.2039698836413415</v>
      </c>
      <c r="I64" s="133">
        <f t="shared" si="1"/>
        <v>0.2039698836413415</v>
      </c>
      <c r="J64" s="135">
        <f>SMALL(I64:I66,1)</f>
        <v>0.10198494182067075</v>
      </c>
      <c r="K64" s="137">
        <f>IF(J64=I64,F64,IF(J64=I65,F65,IF(J64=I66,F66)))</f>
        <v>13.12</v>
      </c>
      <c r="L64" s="137">
        <f t="shared" si="0"/>
        <v>13.12</v>
      </c>
      <c r="M64" s="137">
        <f t="shared" si="2"/>
        <v>13.12</v>
      </c>
      <c r="N64" s="318">
        <f>COUNTIF(L64:L66,"FORA")</f>
        <v>0</v>
      </c>
      <c r="O64" s="298">
        <f>IF(N64=0,AVERAGE(K64:K66),"")</f>
        <v>14.61</v>
      </c>
      <c r="P64" s="298" t="str">
        <f>IF(N64=1,AVERAGE(M64:M65),"")</f>
        <v/>
      </c>
      <c r="Q64" s="298" t="str">
        <f>IF(N64=2,(SUM(M64,K65))/2,"")</f>
        <v/>
      </c>
      <c r="R64" s="298" t="str">
        <f>IF(N64=3,AVERAGE(K64:K65),"")</f>
        <v/>
      </c>
      <c r="S64" s="298">
        <f>IF(N64=0,MEDIAN(M64:M66),"")</f>
        <v>13.12</v>
      </c>
      <c r="T64" s="298" t="str">
        <f>IF(N64=1,MEDIAN(M64:M65),"")</f>
        <v/>
      </c>
      <c r="U64" s="298" t="str">
        <f>IF(N64=2,MEDIAN((SUM(M64,K65))/2),"")</f>
        <v/>
      </c>
      <c r="V64" s="298" t="str">
        <f>IF(N64=3,MEDIAN(K64:K65),"")</f>
        <v/>
      </c>
      <c r="W64" s="299">
        <f>SUM(O64:R66)</f>
        <v>14.61</v>
      </c>
      <c r="X64" s="299">
        <f>SUM(S64:V66)</f>
        <v>13.12</v>
      </c>
      <c r="Y64" s="301">
        <f>STDEV(F64:F66)</f>
        <v>2.5807557032776285</v>
      </c>
      <c r="Z64" s="299">
        <f>Y64/W64</f>
        <v>0.17664310084035786</v>
      </c>
      <c r="AA64" s="301">
        <f>IF(Z64&lt;=0.25, X64, W64)</f>
        <v>13.12</v>
      </c>
      <c r="AB64" s="291">
        <f>AA64*D64*($AB$6+1)</f>
        <v>806.49506970742732</v>
      </c>
      <c r="AC64" s="114"/>
      <c r="AD64" s="114"/>
      <c r="AE64" s="115"/>
      <c r="AF64" s="115"/>
      <c r="AG64" s="115"/>
      <c r="AH64" s="115"/>
      <c r="AI64" s="115"/>
      <c r="AJ64" s="115"/>
    </row>
    <row r="65" spans="1:36" s="112" customFormat="1" ht="25.5" customHeight="1">
      <c r="A65" s="314"/>
      <c r="B65" s="315"/>
      <c r="C65" s="323"/>
      <c r="D65" s="317"/>
      <c r="E65" s="168" t="s">
        <v>1039</v>
      </c>
      <c r="F65" s="132">
        <v>13.12</v>
      </c>
      <c r="G65" s="133">
        <f>ROUNDUP(AVERAGE(F64:F66),2)</f>
        <v>14.61</v>
      </c>
      <c r="H65" s="134">
        <f t="shared" si="3"/>
        <v>-0.10198494182067075</v>
      </c>
      <c r="I65" s="135">
        <f t="shared" si="1"/>
        <v>0.10198494182067075</v>
      </c>
      <c r="J65" s="135">
        <f>SMALL(I64:I66,2)</f>
        <v>0.10198494182067075</v>
      </c>
      <c r="K65" s="137">
        <f>IF(J65=I64,F64,IF(J65=I65,F65,IF(J65=I66,F66)))</f>
        <v>13.12</v>
      </c>
      <c r="L65" s="137">
        <f t="shared" si="0"/>
        <v>13.12</v>
      </c>
      <c r="M65" s="137">
        <f t="shared" si="2"/>
        <v>13.12</v>
      </c>
      <c r="N65" s="318"/>
      <c r="O65" s="298"/>
      <c r="P65" s="298"/>
      <c r="Q65" s="298"/>
      <c r="R65" s="298"/>
      <c r="S65" s="298"/>
      <c r="T65" s="298"/>
      <c r="U65" s="298"/>
      <c r="V65" s="298"/>
      <c r="W65" s="300"/>
      <c r="X65" s="300"/>
      <c r="Y65" s="301"/>
      <c r="Z65" s="300"/>
      <c r="AA65" s="301"/>
      <c r="AB65" s="292"/>
      <c r="AC65" s="114"/>
      <c r="AD65" s="114"/>
      <c r="AE65" s="115"/>
      <c r="AF65" s="115"/>
      <c r="AG65" s="115"/>
      <c r="AH65" s="115"/>
      <c r="AI65" s="115"/>
      <c r="AJ65" s="115"/>
    </row>
    <row r="66" spans="1:36" s="112" customFormat="1" ht="25.5" customHeight="1" thickBot="1">
      <c r="A66" s="314"/>
      <c r="B66" s="315"/>
      <c r="C66" s="324"/>
      <c r="D66" s="317"/>
      <c r="E66" s="168" t="s">
        <v>1039</v>
      </c>
      <c r="F66" s="132">
        <v>13.12</v>
      </c>
      <c r="G66" s="133">
        <f>ROUNDUP(AVERAGE(F64:F66),2)</f>
        <v>14.61</v>
      </c>
      <c r="H66" s="134">
        <f t="shared" si="3"/>
        <v>-0.10198494182067075</v>
      </c>
      <c r="I66" s="135">
        <f t="shared" si="1"/>
        <v>0.10198494182067075</v>
      </c>
      <c r="J66" s="135">
        <f>SMALL(I64:I66,3)</f>
        <v>0.2039698836413415</v>
      </c>
      <c r="K66" s="137">
        <f>IF(J66=I64,F64,IF(J66=I65,F65,IF(J66=I66,F66)))</f>
        <v>17.59</v>
      </c>
      <c r="L66" s="137">
        <f t="shared" si="0"/>
        <v>17.59</v>
      </c>
      <c r="M66" s="137">
        <f t="shared" si="2"/>
        <v>17.59</v>
      </c>
      <c r="N66" s="318"/>
      <c r="O66" s="298"/>
      <c r="P66" s="298"/>
      <c r="Q66" s="298"/>
      <c r="R66" s="298"/>
      <c r="S66" s="298"/>
      <c r="T66" s="298"/>
      <c r="U66" s="298"/>
      <c r="V66" s="298"/>
      <c r="W66" s="300"/>
      <c r="X66" s="300"/>
      <c r="Y66" s="301"/>
      <c r="Z66" s="300"/>
      <c r="AA66" s="301"/>
      <c r="AB66" s="292"/>
      <c r="AC66" s="114"/>
      <c r="AD66" s="114"/>
      <c r="AE66" s="115"/>
      <c r="AF66" s="115"/>
      <c r="AG66" s="115"/>
      <c r="AH66" s="115"/>
      <c r="AI66" s="115"/>
      <c r="AJ66" s="115"/>
    </row>
    <row r="67" spans="1:36" s="120" customFormat="1" ht="25.5" customHeight="1">
      <c r="A67" s="319">
        <v>20</v>
      </c>
      <c r="B67" s="307" t="s">
        <v>269</v>
      </c>
      <c r="C67" s="310" t="s">
        <v>475</v>
      </c>
      <c r="D67" s="310">
        <v>100</v>
      </c>
      <c r="E67" s="167" t="s">
        <v>1040</v>
      </c>
      <c r="F67" s="117">
        <f>0.56*50</f>
        <v>28.000000000000004</v>
      </c>
      <c r="G67" s="122">
        <f>ROUNDUP(AVERAGE(F67:F69),2)</f>
        <v>28</v>
      </c>
      <c r="H67" s="116">
        <f t="shared" si="3"/>
        <v>0</v>
      </c>
      <c r="I67" s="136">
        <f t="shared" si="1"/>
        <v>0</v>
      </c>
      <c r="J67" s="136">
        <f>SMALL(I67:I69,1)</f>
        <v>0</v>
      </c>
      <c r="K67" s="139">
        <f>IF(J67=I67,F67,IF(J67=I68,F68,IF(J67=I69,F69)))</f>
        <v>28.000000000000004</v>
      </c>
      <c r="L67" s="139">
        <f t="shared" si="0"/>
        <v>28.000000000000004</v>
      </c>
      <c r="M67" s="139">
        <f t="shared" si="2"/>
        <v>28.000000000000004</v>
      </c>
      <c r="N67" s="312">
        <f>COUNTIF(L67:L69,"FORA")</f>
        <v>0</v>
      </c>
      <c r="O67" s="293">
        <f>IF(N67=0,AVERAGE(K67:K69),"")</f>
        <v>28.000000000000004</v>
      </c>
      <c r="P67" s="293" t="str">
        <f>IF(N67=1,AVERAGE(M67:M68),"")</f>
        <v/>
      </c>
      <c r="Q67" s="293" t="str">
        <f>IF(N67=2,(SUM(M67,K68))/2,"")</f>
        <v/>
      </c>
      <c r="R67" s="293" t="str">
        <f>IF(N67=3,AVERAGE(K67:K68),"")</f>
        <v/>
      </c>
      <c r="S67" s="293">
        <f>IF(N67=0,MEDIAN(M67:M69),"")</f>
        <v>28.000000000000004</v>
      </c>
      <c r="T67" s="293" t="str">
        <f>IF(N67=1,MEDIAN(M67:M68),"")</f>
        <v/>
      </c>
      <c r="U67" s="293" t="str">
        <f>IF(N67=2,MEDIAN((SUM(M67,K68))/2),"")</f>
        <v/>
      </c>
      <c r="V67" s="293" t="str">
        <f>IF(N67=3,MEDIAN(K67:K68),"")</f>
        <v/>
      </c>
      <c r="W67" s="295">
        <f>SUM(O67:R69)</f>
        <v>28.000000000000004</v>
      </c>
      <c r="X67" s="295">
        <f>SUM(S67:V69)</f>
        <v>28.000000000000004</v>
      </c>
      <c r="Y67" s="303">
        <f>STDEV(F67:F69)</f>
        <v>0</v>
      </c>
      <c r="Z67" s="295">
        <f>Y67/W67</f>
        <v>0</v>
      </c>
      <c r="AA67" s="303">
        <f>IF(Z67&lt;=0.25, X67, W67)</f>
        <v>28.000000000000004</v>
      </c>
      <c r="AB67" s="291">
        <f>AA67*D67*($AB$6+1)</f>
        <v>3320.1745802939581</v>
      </c>
      <c r="AC67" s="114"/>
      <c r="AD67" s="114"/>
      <c r="AE67" s="118"/>
      <c r="AF67" s="114"/>
      <c r="AG67" s="118"/>
      <c r="AH67" s="119"/>
    </row>
    <row r="68" spans="1:36" s="120" customFormat="1" ht="25.5" customHeight="1">
      <c r="A68" s="319"/>
      <c r="B68" s="308"/>
      <c r="C68" s="310"/>
      <c r="D68" s="310"/>
      <c r="E68" s="167" t="s">
        <v>1040</v>
      </c>
      <c r="F68" s="227">
        <f t="shared" ref="F68:F69" si="4">0.56*50</f>
        <v>28.000000000000004</v>
      </c>
      <c r="G68" s="117">
        <f>ROUNDUP(AVERAGE(F67:F69),2)</f>
        <v>28</v>
      </c>
      <c r="H68" s="116">
        <f t="shared" si="3"/>
        <v>0</v>
      </c>
      <c r="I68" s="136">
        <f t="shared" si="1"/>
        <v>0</v>
      </c>
      <c r="J68" s="136">
        <f>SMALL(I67:I69,2)</f>
        <v>0</v>
      </c>
      <c r="K68" s="139">
        <f>IF(J68=I67,F67,IF(J68=I68,F68,IF(J68=I69,F69)))</f>
        <v>28.000000000000004</v>
      </c>
      <c r="L68" s="139">
        <f t="shared" si="0"/>
        <v>28.000000000000004</v>
      </c>
      <c r="M68" s="139">
        <f t="shared" si="2"/>
        <v>28.000000000000004</v>
      </c>
      <c r="N68" s="312"/>
      <c r="O68" s="293"/>
      <c r="P68" s="293"/>
      <c r="Q68" s="293"/>
      <c r="R68" s="293"/>
      <c r="S68" s="293"/>
      <c r="T68" s="293"/>
      <c r="U68" s="293"/>
      <c r="V68" s="293"/>
      <c r="W68" s="296"/>
      <c r="X68" s="296"/>
      <c r="Y68" s="303"/>
      <c r="Z68" s="296"/>
      <c r="AA68" s="303"/>
      <c r="AB68" s="292"/>
      <c r="AC68" s="114"/>
      <c r="AD68" s="114"/>
      <c r="AE68" s="118"/>
      <c r="AF68" s="114"/>
      <c r="AG68" s="118"/>
      <c r="AH68" s="119"/>
    </row>
    <row r="69" spans="1:36" s="120" customFormat="1" ht="25.5" customHeight="1" thickBot="1">
      <c r="A69" s="319"/>
      <c r="B69" s="308"/>
      <c r="C69" s="310"/>
      <c r="D69" s="310"/>
      <c r="E69" s="167" t="s">
        <v>1040</v>
      </c>
      <c r="F69" s="227">
        <f t="shared" si="4"/>
        <v>28.000000000000004</v>
      </c>
      <c r="G69" s="117">
        <f>ROUNDUP(AVERAGE(F67:F69),2)</f>
        <v>28</v>
      </c>
      <c r="H69" s="116">
        <f t="shared" si="3"/>
        <v>0</v>
      </c>
      <c r="I69" s="136">
        <f t="shared" si="1"/>
        <v>0</v>
      </c>
      <c r="J69" s="136">
        <f>SMALL(I67:I69,3)</f>
        <v>0</v>
      </c>
      <c r="K69" s="139">
        <f>IF(J69=I67,F67,IF(J69=I68,F68,IF(J69=I69,F69)))</f>
        <v>28.000000000000004</v>
      </c>
      <c r="L69" s="139">
        <f t="shared" si="0"/>
        <v>28.000000000000004</v>
      </c>
      <c r="M69" s="139">
        <f t="shared" si="2"/>
        <v>28.000000000000004</v>
      </c>
      <c r="N69" s="312"/>
      <c r="O69" s="293"/>
      <c r="P69" s="293"/>
      <c r="Q69" s="293"/>
      <c r="R69" s="293"/>
      <c r="S69" s="293"/>
      <c r="T69" s="293"/>
      <c r="U69" s="293"/>
      <c r="V69" s="293"/>
      <c r="W69" s="296"/>
      <c r="X69" s="296"/>
      <c r="Y69" s="303"/>
      <c r="Z69" s="296"/>
      <c r="AA69" s="303"/>
      <c r="AB69" s="292"/>
      <c r="AC69" s="114"/>
      <c r="AD69" s="114"/>
      <c r="AE69" s="118"/>
      <c r="AF69" s="114"/>
      <c r="AG69" s="118"/>
      <c r="AH69" s="119"/>
    </row>
    <row r="70" spans="1:36" s="112" customFormat="1" ht="25.5" customHeight="1">
      <c r="A70" s="314">
        <v>21</v>
      </c>
      <c r="B70" s="315" t="s">
        <v>270</v>
      </c>
      <c r="C70" s="316" t="s">
        <v>475</v>
      </c>
      <c r="D70" s="317">
        <v>75</v>
      </c>
      <c r="E70" s="168" t="s">
        <v>1041</v>
      </c>
      <c r="F70" s="132">
        <f>0.61*50</f>
        <v>30.5</v>
      </c>
      <c r="G70" s="129">
        <f>ROUNDUP(AVERAGE(F70:F72),2)</f>
        <v>30.5</v>
      </c>
      <c r="H70" s="134">
        <f t="shared" si="3"/>
        <v>0</v>
      </c>
      <c r="I70" s="133">
        <f t="shared" si="1"/>
        <v>0</v>
      </c>
      <c r="J70" s="135">
        <f>SMALL(I70:I72,1)</f>
        <v>0</v>
      </c>
      <c r="K70" s="137">
        <f>IF(J70=I70,F70,IF(J70=I71,F71,IF(J70=I72,F72)))</f>
        <v>30.5</v>
      </c>
      <c r="L70" s="137">
        <f t="shared" si="0"/>
        <v>30.5</v>
      </c>
      <c r="M70" s="137">
        <f t="shared" si="2"/>
        <v>30.5</v>
      </c>
      <c r="N70" s="318">
        <f>COUNTIF(L70:L72,"FORA")</f>
        <v>0</v>
      </c>
      <c r="O70" s="298">
        <f>IF(N70=0,AVERAGE(K70:K72),"")</f>
        <v>30.5</v>
      </c>
      <c r="P70" s="298" t="str">
        <f>IF(N70=1,AVERAGE(M70:M71),"")</f>
        <v/>
      </c>
      <c r="Q70" s="298" t="str">
        <f>IF(N70=2,(SUM(M70,K71))/2,"")</f>
        <v/>
      </c>
      <c r="R70" s="298" t="str">
        <f>IF(N70=3,AVERAGE(K70:K71),"")</f>
        <v/>
      </c>
      <c r="S70" s="298">
        <f>IF(N70=0,MEDIAN(M70:M72),"")</f>
        <v>30.5</v>
      </c>
      <c r="T70" s="298" t="str">
        <f>IF(N70=1,MEDIAN(M70:M71),"")</f>
        <v/>
      </c>
      <c r="U70" s="298" t="str">
        <f>IF(N70=2,MEDIAN((SUM(M70,K71))/2),"")</f>
        <v/>
      </c>
      <c r="V70" s="298" t="str">
        <f>IF(N70=3,MEDIAN(K70:K71),"")</f>
        <v/>
      </c>
      <c r="W70" s="299">
        <f>SUM(O70:R72)</f>
        <v>30.5</v>
      </c>
      <c r="X70" s="299">
        <f>SUM(S70:V72)</f>
        <v>30.5</v>
      </c>
      <c r="Y70" s="301">
        <f>STDEV(F70:F72)</f>
        <v>0</v>
      </c>
      <c r="Z70" s="299">
        <f>Y70/W70</f>
        <v>0</v>
      </c>
      <c r="AA70" s="301">
        <f>IF(Z70&lt;=0.25, X70, W70)</f>
        <v>30.5</v>
      </c>
      <c r="AB70" s="291">
        <f>AA70*D70*($AB$6+1)</f>
        <v>2712.4640544365811</v>
      </c>
      <c r="AC70" s="114"/>
      <c r="AD70" s="114"/>
      <c r="AE70" s="115"/>
      <c r="AF70" s="115"/>
      <c r="AG70" s="115"/>
      <c r="AH70" s="115"/>
      <c r="AI70" s="115"/>
      <c r="AJ70" s="115"/>
    </row>
    <row r="71" spans="1:36" s="112" customFormat="1" ht="25.5" customHeight="1">
      <c r="A71" s="314"/>
      <c r="B71" s="315"/>
      <c r="C71" s="316"/>
      <c r="D71" s="317"/>
      <c r="E71" s="168" t="s">
        <v>1041</v>
      </c>
      <c r="F71" s="132">
        <f t="shared" ref="F71:F72" si="5">0.61*50</f>
        <v>30.5</v>
      </c>
      <c r="G71" s="133">
        <f>ROUNDUP(AVERAGE(F70:F72),2)</f>
        <v>30.5</v>
      </c>
      <c r="H71" s="134">
        <f t="shared" si="3"/>
        <v>0</v>
      </c>
      <c r="I71" s="135">
        <f t="shared" si="1"/>
        <v>0</v>
      </c>
      <c r="J71" s="135">
        <f>SMALL(I70:I72,2)</f>
        <v>0</v>
      </c>
      <c r="K71" s="137">
        <f>IF(J71=I70,F70,IF(J71=I71,F71,IF(J71=I72,F72)))</f>
        <v>30.5</v>
      </c>
      <c r="L71" s="137">
        <f t="shared" si="0"/>
        <v>30.5</v>
      </c>
      <c r="M71" s="137">
        <f t="shared" si="2"/>
        <v>30.5</v>
      </c>
      <c r="N71" s="318"/>
      <c r="O71" s="298"/>
      <c r="P71" s="298"/>
      <c r="Q71" s="298"/>
      <c r="R71" s="298"/>
      <c r="S71" s="298"/>
      <c r="T71" s="298"/>
      <c r="U71" s="298"/>
      <c r="V71" s="298"/>
      <c r="W71" s="300"/>
      <c r="X71" s="300"/>
      <c r="Y71" s="301"/>
      <c r="Z71" s="300"/>
      <c r="AA71" s="301"/>
      <c r="AB71" s="292"/>
      <c r="AC71" s="114"/>
      <c r="AD71" s="114"/>
      <c r="AE71" s="115"/>
      <c r="AF71" s="115"/>
      <c r="AG71" s="115"/>
      <c r="AH71" s="115"/>
      <c r="AI71" s="115"/>
      <c r="AJ71" s="115"/>
    </row>
    <row r="72" spans="1:36" s="112" customFormat="1" ht="25.5" customHeight="1" thickBot="1">
      <c r="A72" s="314"/>
      <c r="B72" s="315"/>
      <c r="C72" s="316"/>
      <c r="D72" s="317"/>
      <c r="E72" s="168" t="s">
        <v>1041</v>
      </c>
      <c r="F72" s="132">
        <f t="shared" si="5"/>
        <v>30.5</v>
      </c>
      <c r="G72" s="133">
        <f>ROUNDUP(AVERAGE(F70:F72),2)</f>
        <v>30.5</v>
      </c>
      <c r="H72" s="134">
        <f t="shared" si="3"/>
        <v>0</v>
      </c>
      <c r="I72" s="135">
        <f t="shared" si="1"/>
        <v>0</v>
      </c>
      <c r="J72" s="135">
        <f>SMALL(I70:I72,3)</f>
        <v>0</v>
      </c>
      <c r="K72" s="137">
        <f>IF(J72=I70,F70,IF(J72=I71,F71,IF(J72=I72,F72)))</f>
        <v>30.5</v>
      </c>
      <c r="L72" s="137">
        <f t="shared" si="0"/>
        <v>30.5</v>
      </c>
      <c r="M72" s="137">
        <f t="shared" si="2"/>
        <v>30.5</v>
      </c>
      <c r="N72" s="318"/>
      <c r="O72" s="298"/>
      <c r="P72" s="298"/>
      <c r="Q72" s="298"/>
      <c r="R72" s="298"/>
      <c r="S72" s="298"/>
      <c r="T72" s="298"/>
      <c r="U72" s="298"/>
      <c r="V72" s="298"/>
      <c r="W72" s="300"/>
      <c r="X72" s="300"/>
      <c r="Y72" s="301"/>
      <c r="Z72" s="300"/>
      <c r="AA72" s="301"/>
      <c r="AB72" s="292"/>
      <c r="AC72" s="114"/>
      <c r="AD72" s="114"/>
      <c r="AE72" s="115"/>
      <c r="AF72" s="115"/>
      <c r="AG72" s="115"/>
      <c r="AH72" s="115"/>
      <c r="AI72" s="115"/>
      <c r="AJ72" s="115"/>
    </row>
    <row r="73" spans="1:36" s="120" customFormat="1" ht="25.5" customHeight="1">
      <c r="A73" s="319">
        <v>22</v>
      </c>
      <c r="B73" s="307" t="s">
        <v>271</v>
      </c>
      <c r="C73" s="310" t="s">
        <v>2</v>
      </c>
      <c r="D73" s="310">
        <v>200</v>
      </c>
      <c r="E73" s="167" t="s">
        <v>1042</v>
      </c>
      <c r="F73" s="117">
        <v>18.3</v>
      </c>
      <c r="G73" s="122">
        <f>ROUNDUP(AVERAGE(F73:F75),2)</f>
        <v>18.3</v>
      </c>
      <c r="H73" s="116">
        <f t="shared" si="3"/>
        <v>0</v>
      </c>
      <c r="I73" s="136">
        <f t="shared" si="1"/>
        <v>0</v>
      </c>
      <c r="J73" s="136">
        <f>SMALL(I73:I75,1)</f>
        <v>0</v>
      </c>
      <c r="K73" s="139">
        <f>IF(J73=I73,F73,IF(J73=I74,F74,IF(J73=I75,F75)))</f>
        <v>18.3</v>
      </c>
      <c r="L73" s="139">
        <f t="shared" si="0"/>
        <v>18.3</v>
      </c>
      <c r="M73" s="139">
        <f t="shared" si="2"/>
        <v>18.3</v>
      </c>
      <c r="N73" s="312">
        <f>COUNTIF(L73:L75,"FORA")</f>
        <v>0</v>
      </c>
      <c r="O73" s="293">
        <f>IF(N73=0,AVERAGE(K73:K75),"")</f>
        <v>18.3</v>
      </c>
      <c r="P73" s="293" t="str">
        <f>IF(N73=1,AVERAGE(M73:M74),"")</f>
        <v/>
      </c>
      <c r="Q73" s="293" t="str">
        <f>IF(N73=2,(SUM(M73,K74))/2,"")</f>
        <v/>
      </c>
      <c r="R73" s="293" t="str">
        <f>IF(N73=3,AVERAGE(K73:K74),"")</f>
        <v/>
      </c>
      <c r="S73" s="293">
        <f>IF(N73=0,MEDIAN(M73:M75),"")</f>
        <v>18.3</v>
      </c>
      <c r="T73" s="293" t="str">
        <f>IF(N73=1,MEDIAN(M73:M74),"")</f>
        <v/>
      </c>
      <c r="U73" s="293" t="str">
        <f>IF(N73=2,MEDIAN((SUM(M73,K74))/2),"")</f>
        <v/>
      </c>
      <c r="V73" s="293" t="str">
        <f>IF(N73=3,MEDIAN(K73:K74),"")</f>
        <v/>
      </c>
      <c r="W73" s="295">
        <f>SUM(O73:R75)</f>
        <v>18.3</v>
      </c>
      <c r="X73" s="295">
        <f>SUM(S73:V75)</f>
        <v>18.3</v>
      </c>
      <c r="Y73" s="303">
        <f>STDEV(F73:F75)</f>
        <v>0</v>
      </c>
      <c r="Z73" s="295">
        <f>Y73/W73</f>
        <v>0</v>
      </c>
      <c r="AA73" s="303">
        <f>IF(Z73&lt;=0.25, X73, W73)</f>
        <v>18.3</v>
      </c>
      <c r="AB73" s="291">
        <f>AA73*D73*($AB$6+1)</f>
        <v>4339.9424870985304</v>
      </c>
      <c r="AC73" s="114"/>
      <c r="AD73" s="114"/>
      <c r="AE73" s="118"/>
      <c r="AF73" s="114"/>
      <c r="AG73" s="118"/>
      <c r="AH73" s="119"/>
    </row>
    <row r="74" spans="1:36" s="120" customFormat="1" ht="25.5" customHeight="1">
      <c r="A74" s="319"/>
      <c r="B74" s="308"/>
      <c r="C74" s="310"/>
      <c r="D74" s="310"/>
      <c r="E74" s="167" t="s">
        <v>1042</v>
      </c>
      <c r="F74" s="165">
        <v>18.3</v>
      </c>
      <c r="G74" s="117">
        <f>ROUNDUP(AVERAGE(F73:F75),2)</f>
        <v>18.3</v>
      </c>
      <c r="H74" s="116">
        <f t="shared" si="3"/>
        <v>0</v>
      </c>
      <c r="I74" s="136">
        <f t="shared" si="1"/>
        <v>0</v>
      </c>
      <c r="J74" s="136">
        <f>SMALL(I73:I75,2)</f>
        <v>0</v>
      </c>
      <c r="K74" s="139">
        <f>IF(J74=I73,F73,IF(J74=I74,F74,IF(J74=I75,F75)))</f>
        <v>18.3</v>
      </c>
      <c r="L74" s="139">
        <f t="shared" ref="L74:L137" si="6">IF(J74&gt;0.3,"FORA",K74)</f>
        <v>18.3</v>
      </c>
      <c r="M74" s="139">
        <f t="shared" si="2"/>
        <v>18.3</v>
      </c>
      <c r="N74" s="312"/>
      <c r="O74" s="293"/>
      <c r="P74" s="293"/>
      <c r="Q74" s="293"/>
      <c r="R74" s="293"/>
      <c r="S74" s="293"/>
      <c r="T74" s="293"/>
      <c r="U74" s="293"/>
      <c r="V74" s="293"/>
      <c r="W74" s="296"/>
      <c r="X74" s="296"/>
      <c r="Y74" s="303"/>
      <c r="Z74" s="296"/>
      <c r="AA74" s="303"/>
      <c r="AB74" s="292"/>
      <c r="AC74" s="114"/>
      <c r="AD74" s="114"/>
      <c r="AE74" s="118"/>
      <c r="AF74" s="114"/>
      <c r="AG74" s="118"/>
      <c r="AH74" s="119"/>
    </row>
    <row r="75" spans="1:36" s="120" customFormat="1" ht="25.5" customHeight="1" thickBot="1">
      <c r="A75" s="319"/>
      <c r="B75" s="308"/>
      <c r="C75" s="310"/>
      <c r="D75" s="310"/>
      <c r="E75" s="167" t="s">
        <v>1042</v>
      </c>
      <c r="F75" s="165">
        <v>18.3</v>
      </c>
      <c r="G75" s="117">
        <f>ROUNDUP(AVERAGE(F73:F75),2)</f>
        <v>18.3</v>
      </c>
      <c r="H75" s="116">
        <f t="shared" si="3"/>
        <v>0</v>
      </c>
      <c r="I75" s="136">
        <f t="shared" ref="I75:I138" si="7">ABS(H75)</f>
        <v>0</v>
      </c>
      <c r="J75" s="136">
        <f>SMALL(I73:I75,3)</f>
        <v>0</v>
      </c>
      <c r="K75" s="139">
        <f>IF(J75=I73,F73,IF(J75=I74,F74,IF(J75=I75,F75)))</f>
        <v>18.3</v>
      </c>
      <c r="L75" s="139">
        <f t="shared" si="6"/>
        <v>18.3</v>
      </c>
      <c r="M75" s="139">
        <f t="shared" ref="M75:M138" si="8">IF(L75="FORA","",L75)</f>
        <v>18.3</v>
      </c>
      <c r="N75" s="312"/>
      <c r="O75" s="293"/>
      <c r="P75" s="293"/>
      <c r="Q75" s="293"/>
      <c r="R75" s="293"/>
      <c r="S75" s="293"/>
      <c r="T75" s="293"/>
      <c r="U75" s="293"/>
      <c r="V75" s="293"/>
      <c r="W75" s="296"/>
      <c r="X75" s="296"/>
      <c r="Y75" s="303"/>
      <c r="Z75" s="296"/>
      <c r="AA75" s="303"/>
      <c r="AB75" s="292"/>
      <c r="AC75" s="114"/>
      <c r="AD75" s="114"/>
      <c r="AE75" s="118"/>
      <c r="AF75" s="114"/>
      <c r="AG75" s="118"/>
      <c r="AH75" s="119"/>
    </row>
    <row r="76" spans="1:36" s="112" customFormat="1" ht="25.5" customHeight="1">
      <c r="A76" s="314">
        <v>23</v>
      </c>
      <c r="B76" s="315" t="s">
        <v>272</v>
      </c>
      <c r="C76" s="317" t="s">
        <v>2</v>
      </c>
      <c r="D76" s="317">
        <v>200</v>
      </c>
      <c r="E76" s="168" t="s">
        <v>1043</v>
      </c>
      <c r="F76" s="132">
        <v>2.06</v>
      </c>
      <c r="G76" s="129">
        <f>ROUNDUP(AVERAGE(F76:F78),2)</f>
        <v>2.06</v>
      </c>
      <c r="H76" s="134">
        <f t="shared" si="3"/>
        <v>0</v>
      </c>
      <c r="I76" s="133">
        <f t="shared" si="7"/>
        <v>0</v>
      </c>
      <c r="J76" s="135">
        <f>SMALL(I76:I78,1)</f>
        <v>0</v>
      </c>
      <c r="K76" s="137">
        <f>IF(J76=I76,F76,IF(J76=I77,F77,IF(J76=I78,F78)))</f>
        <v>2.06</v>
      </c>
      <c r="L76" s="137">
        <f t="shared" si="6"/>
        <v>2.06</v>
      </c>
      <c r="M76" s="137">
        <f t="shared" si="8"/>
        <v>2.06</v>
      </c>
      <c r="N76" s="318">
        <f>COUNTIF(L76:L78,"FORA")</f>
        <v>0</v>
      </c>
      <c r="O76" s="298">
        <f>IF(N76=0,AVERAGE(K76:K78),"")</f>
        <v>2.06</v>
      </c>
      <c r="P76" s="298" t="str">
        <f>IF(N76=1,AVERAGE(M76:M77),"")</f>
        <v/>
      </c>
      <c r="Q76" s="298" t="str">
        <f>IF(N76=2,(SUM(M76,K77))/2,"")</f>
        <v/>
      </c>
      <c r="R76" s="298" t="str">
        <f>IF(N76=3,AVERAGE(K76:K77),"")</f>
        <v/>
      </c>
      <c r="S76" s="298">
        <f>IF(N76=0,MEDIAN(M76:M78),"")</f>
        <v>2.06</v>
      </c>
      <c r="T76" s="298" t="str">
        <f>IF(N76=1,MEDIAN(M76:M77),"")</f>
        <v/>
      </c>
      <c r="U76" s="298" t="str">
        <f>IF(N76=2,MEDIAN((SUM(M76,K77))/2),"")</f>
        <v/>
      </c>
      <c r="V76" s="298" t="str">
        <f>IF(N76=3,MEDIAN(K76:K77),"")</f>
        <v/>
      </c>
      <c r="W76" s="299">
        <f>SUM(O76:R78)</f>
        <v>2.06</v>
      </c>
      <c r="X76" s="299">
        <f>SUM(S76:V78)</f>
        <v>2.06</v>
      </c>
      <c r="Y76" s="301">
        <f>STDEV(F76:F78)</f>
        <v>0</v>
      </c>
      <c r="Z76" s="299">
        <f>Y76/W76</f>
        <v>0</v>
      </c>
      <c r="AA76" s="301">
        <f>IF(Z76&lt;=0.25, X76, W76)</f>
        <v>2.06</v>
      </c>
      <c r="AB76" s="291">
        <f>AA76*D76*($AB$6+1)</f>
        <v>488.53997395753947</v>
      </c>
      <c r="AC76" s="114"/>
      <c r="AD76" s="114"/>
      <c r="AE76" s="115"/>
      <c r="AF76" s="115"/>
      <c r="AG76" s="115"/>
      <c r="AH76" s="115"/>
      <c r="AI76" s="115"/>
      <c r="AJ76" s="115"/>
    </row>
    <row r="77" spans="1:36" s="112" customFormat="1" ht="25.5" customHeight="1">
      <c r="A77" s="314"/>
      <c r="B77" s="315"/>
      <c r="C77" s="317"/>
      <c r="D77" s="317"/>
      <c r="E77" s="168" t="s">
        <v>1043</v>
      </c>
      <c r="F77" s="132">
        <v>2.06</v>
      </c>
      <c r="G77" s="133">
        <f>ROUNDUP(AVERAGE(F76:F78),2)</f>
        <v>2.06</v>
      </c>
      <c r="H77" s="134">
        <f t="shared" ref="H77:H140" si="9">F77/G77-1</f>
        <v>0</v>
      </c>
      <c r="I77" s="135">
        <f t="shared" si="7"/>
        <v>0</v>
      </c>
      <c r="J77" s="135">
        <f>SMALL(I76:I78,2)</f>
        <v>0</v>
      </c>
      <c r="K77" s="137">
        <f>IF(J77=I76,F76,IF(J77=I77,F77,IF(J77=I78,F78)))</f>
        <v>2.06</v>
      </c>
      <c r="L77" s="137">
        <f t="shared" si="6"/>
        <v>2.06</v>
      </c>
      <c r="M77" s="137">
        <f t="shared" si="8"/>
        <v>2.06</v>
      </c>
      <c r="N77" s="318"/>
      <c r="O77" s="298"/>
      <c r="P77" s="298"/>
      <c r="Q77" s="298"/>
      <c r="R77" s="298"/>
      <c r="S77" s="298"/>
      <c r="T77" s="298"/>
      <c r="U77" s="298"/>
      <c r="V77" s="298"/>
      <c r="W77" s="300"/>
      <c r="X77" s="300"/>
      <c r="Y77" s="301"/>
      <c r="Z77" s="300"/>
      <c r="AA77" s="301"/>
      <c r="AB77" s="292"/>
      <c r="AC77" s="114"/>
      <c r="AD77" s="114"/>
      <c r="AE77" s="115"/>
      <c r="AF77" s="115"/>
      <c r="AG77" s="115"/>
      <c r="AH77" s="115"/>
      <c r="AI77" s="115"/>
      <c r="AJ77" s="115"/>
    </row>
    <row r="78" spans="1:36" s="112" customFormat="1" ht="25.5" customHeight="1" thickBot="1">
      <c r="A78" s="314"/>
      <c r="B78" s="315"/>
      <c r="C78" s="317"/>
      <c r="D78" s="317"/>
      <c r="E78" s="168" t="s">
        <v>1043</v>
      </c>
      <c r="F78" s="132">
        <v>2.06</v>
      </c>
      <c r="G78" s="133">
        <f>ROUNDUP(AVERAGE(F76:F78),2)</f>
        <v>2.06</v>
      </c>
      <c r="H78" s="134">
        <f t="shared" si="9"/>
        <v>0</v>
      </c>
      <c r="I78" s="135">
        <f t="shared" si="7"/>
        <v>0</v>
      </c>
      <c r="J78" s="135">
        <f>SMALL(I76:I78,3)</f>
        <v>0</v>
      </c>
      <c r="K78" s="137">
        <f>IF(J78=I76,F76,IF(J78=I77,F77,IF(J78=I78,F78)))</f>
        <v>2.06</v>
      </c>
      <c r="L78" s="137">
        <f t="shared" si="6"/>
        <v>2.06</v>
      </c>
      <c r="M78" s="137">
        <f t="shared" si="8"/>
        <v>2.06</v>
      </c>
      <c r="N78" s="318"/>
      <c r="O78" s="298"/>
      <c r="P78" s="298"/>
      <c r="Q78" s="298"/>
      <c r="R78" s="298"/>
      <c r="S78" s="298"/>
      <c r="T78" s="298"/>
      <c r="U78" s="298"/>
      <c r="V78" s="298"/>
      <c r="W78" s="300"/>
      <c r="X78" s="300"/>
      <c r="Y78" s="301"/>
      <c r="Z78" s="300"/>
      <c r="AA78" s="301"/>
      <c r="AB78" s="292"/>
      <c r="AC78" s="114"/>
      <c r="AD78" s="114"/>
      <c r="AE78" s="115"/>
      <c r="AF78" s="115"/>
      <c r="AG78" s="115"/>
      <c r="AH78" s="115"/>
      <c r="AI78" s="115"/>
      <c r="AJ78" s="115"/>
    </row>
    <row r="79" spans="1:36" s="120" customFormat="1" ht="25.5" customHeight="1">
      <c r="A79" s="319">
        <v>24</v>
      </c>
      <c r="B79" s="307" t="s">
        <v>273</v>
      </c>
      <c r="C79" s="310" t="s">
        <v>2</v>
      </c>
      <c r="D79" s="310">
        <v>50</v>
      </c>
      <c r="E79" s="167" t="s">
        <v>1044</v>
      </c>
      <c r="F79" s="117">
        <v>82.47</v>
      </c>
      <c r="G79" s="122">
        <f>ROUNDUP(AVERAGE(F79:F81),2)</f>
        <v>82.47</v>
      </c>
      <c r="H79" s="116">
        <f>F79/G79-1</f>
        <v>0</v>
      </c>
      <c r="I79" s="136">
        <f t="shared" si="7"/>
        <v>0</v>
      </c>
      <c r="J79" s="136">
        <f>SMALL(I79:I81,1)</f>
        <v>0</v>
      </c>
      <c r="K79" s="139">
        <f>IF(J79=I79,F79,IF(J79=I80,F80,IF(J79=I81,F81)))</f>
        <v>82.47</v>
      </c>
      <c r="L79" s="139">
        <f t="shared" si="6"/>
        <v>82.47</v>
      </c>
      <c r="M79" s="139">
        <f t="shared" si="8"/>
        <v>82.47</v>
      </c>
      <c r="N79" s="312">
        <f>COUNTIF(L79:L81,"FORA")</f>
        <v>0</v>
      </c>
      <c r="O79" s="293">
        <f>IF(N79=0,AVERAGE(K79:K81),"")</f>
        <v>82.47</v>
      </c>
      <c r="P79" s="293" t="str">
        <f>IF(N79=1,AVERAGE(M79:M80),"")</f>
        <v/>
      </c>
      <c r="Q79" s="293" t="str">
        <f>IF(N79=2,(SUM(M79,K80))/2,"")</f>
        <v/>
      </c>
      <c r="R79" s="293" t="str">
        <f>IF(N79=3,AVERAGE(K79:K80),"")</f>
        <v/>
      </c>
      <c r="S79" s="293">
        <f>IF(N79=0,MEDIAN(M79:M81),"")</f>
        <v>82.47</v>
      </c>
      <c r="T79" s="293" t="str">
        <f>IF(N79=1,MEDIAN(M79:M80),"")</f>
        <v/>
      </c>
      <c r="U79" s="293" t="str">
        <f>IF(N79=2,MEDIAN((SUM(M79,K80))/2),"")</f>
        <v/>
      </c>
      <c r="V79" s="293" t="str">
        <f>IF(N79=3,MEDIAN(K79:K80),"")</f>
        <v/>
      </c>
      <c r="W79" s="295">
        <f>SUM(O79:R81)</f>
        <v>82.47</v>
      </c>
      <c r="X79" s="295">
        <f>SUM(S79:V81)</f>
        <v>82.47</v>
      </c>
      <c r="Y79" s="303">
        <f>STDEV(F79:F81)</f>
        <v>0</v>
      </c>
      <c r="Z79" s="295">
        <f>Y79/W79</f>
        <v>0</v>
      </c>
      <c r="AA79" s="303">
        <f>IF(Z79&lt;=0.25, X79, W79)</f>
        <v>82.47</v>
      </c>
      <c r="AB79" s="291">
        <f>AA79*D79*($AB$6+1)</f>
        <v>4889.5499578007621</v>
      </c>
      <c r="AC79" s="114"/>
      <c r="AD79" s="114"/>
      <c r="AE79" s="118"/>
      <c r="AF79" s="114"/>
      <c r="AG79" s="118"/>
      <c r="AH79" s="119"/>
    </row>
    <row r="80" spans="1:36" s="120" customFormat="1" ht="25.5" customHeight="1">
      <c r="A80" s="319"/>
      <c r="B80" s="308"/>
      <c r="C80" s="310"/>
      <c r="D80" s="310"/>
      <c r="E80" s="167" t="s">
        <v>1044</v>
      </c>
      <c r="F80" s="227">
        <v>82.47</v>
      </c>
      <c r="G80" s="117">
        <f>ROUNDUP(AVERAGE(F79:F81),2)</f>
        <v>82.47</v>
      </c>
      <c r="H80" s="116">
        <f t="shared" si="9"/>
        <v>0</v>
      </c>
      <c r="I80" s="136">
        <f t="shared" si="7"/>
        <v>0</v>
      </c>
      <c r="J80" s="136">
        <f>SMALL(I79:I81,2)</f>
        <v>0</v>
      </c>
      <c r="K80" s="139">
        <f>IF(J80=I79,F79,IF(J80=I80,F80,IF(J80=I81,F81)))</f>
        <v>82.47</v>
      </c>
      <c r="L80" s="139">
        <f t="shared" si="6"/>
        <v>82.47</v>
      </c>
      <c r="M80" s="139">
        <f t="shared" si="8"/>
        <v>82.47</v>
      </c>
      <c r="N80" s="312"/>
      <c r="O80" s="293"/>
      <c r="P80" s="293"/>
      <c r="Q80" s="293"/>
      <c r="R80" s="293"/>
      <c r="S80" s="293"/>
      <c r="T80" s="293"/>
      <c r="U80" s="293"/>
      <c r="V80" s="293"/>
      <c r="W80" s="296"/>
      <c r="X80" s="296"/>
      <c r="Y80" s="303"/>
      <c r="Z80" s="296"/>
      <c r="AA80" s="303"/>
      <c r="AB80" s="292"/>
      <c r="AC80" s="114"/>
      <c r="AD80" s="114"/>
      <c r="AE80" s="118"/>
      <c r="AF80" s="114"/>
      <c r="AG80" s="118"/>
      <c r="AH80" s="119"/>
    </row>
    <row r="81" spans="1:36" s="120" customFormat="1" ht="25.5" customHeight="1" thickBot="1">
      <c r="A81" s="319"/>
      <c r="B81" s="308"/>
      <c r="C81" s="310"/>
      <c r="D81" s="310"/>
      <c r="E81" s="167" t="s">
        <v>1044</v>
      </c>
      <c r="F81" s="227">
        <v>82.47</v>
      </c>
      <c r="G81" s="117">
        <f>ROUNDUP(AVERAGE(F79:F81),2)</f>
        <v>82.47</v>
      </c>
      <c r="H81" s="116">
        <f>F81/G81-1</f>
        <v>0</v>
      </c>
      <c r="I81" s="136">
        <f t="shared" si="7"/>
        <v>0</v>
      </c>
      <c r="J81" s="136">
        <f>SMALL(I79:I81,3)</f>
        <v>0</v>
      </c>
      <c r="K81" s="139">
        <f>IF(J81=I79,F79,IF(J81=I80,F80,IF(J81=I81,F81)))</f>
        <v>82.47</v>
      </c>
      <c r="L81" s="139">
        <f t="shared" si="6"/>
        <v>82.47</v>
      </c>
      <c r="M81" s="139">
        <f t="shared" si="8"/>
        <v>82.47</v>
      </c>
      <c r="N81" s="312"/>
      <c r="O81" s="293"/>
      <c r="P81" s="293"/>
      <c r="Q81" s="293"/>
      <c r="R81" s="293"/>
      <c r="S81" s="293"/>
      <c r="T81" s="293"/>
      <c r="U81" s="293"/>
      <c r="V81" s="293"/>
      <c r="W81" s="296"/>
      <c r="X81" s="296"/>
      <c r="Y81" s="303"/>
      <c r="Z81" s="296"/>
      <c r="AA81" s="303"/>
      <c r="AB81" s="292"/>
      <c r="AC81" s="114"/>
      <c r="AD81" s="114"/>
      <c r="AE81" s="118"/>
      <c r="AF81" s="114"/>
      <c r="AG81" s="118"/>
      <c r="AH81" s="119"/>
    </row>
    <row r="82" spans="1:36" s="112" customFormat="1" ht="25.5" customHeight="1">
      <c r="A82" s="314">
        <v>25</v>
      </c>
      <c r="B82" s="315" t="s">
        <v>274</v>
      </c>
      <c r="C82" s="317" t="s">
        <v>2</v>
      </c>
      <c r="D82" s="317">
        <v>50</v>
      </c>
      <c r="E82" s="168" t="s">
        <v>1045</v>
      </c>
      <c r="F82" s="132">
        <v>20</v>
      </c>
      <c r="G82" s="129">
        <f>ROUNDUP(AVERAGE(F82:F84),2)</f>
        <v>20</v>
      </c>
      <c r="H82" s="134">
        <f t="shared" si="9"/>
        <v>0</v>
      </c>
      <c r="I82" s="133">
        <f t="shared" si="7"/>
        <v>0</v>
      </c>
      <c r="J82" s="135">
        <f>SMALL(I82:I84,1)</f>
        <v>0</v>
      </c>
      <c r="K82" s="137">
        <f>IF(J82=I82,F82,IF(J82=I83,F83,IF(J82=I84,F84)))</f>
        <v>20</v>
      </c>
      <c r="L82" s="137">
        <f t="shared" si="6"/>
        <v>20</v>
      </c>
      <c r="M82" s="137">
        <f t="shared" si="8"/>
        <v>20</v>
      </c>
      <c r="N82" s="318">
        <f>COUNTIF(L82:L84,"FORA")</f>
        <v>0</v>
      </c>
      <c r="O82" s="298">
        <f>IF(N82=0,AVERAGE(K82:K84),"")</f>
        <v>20</v>
      </c>
      <c r="P82" s="298" t="str">
        <f>IF(N82=1,AVERAGE(M82:M83),"")</f>
        <v/>
      </c>
      <c r="Q82" s="298" t="str">
        <f>IF(N82=2,(SUM(M82,K83))/2,"")</f>
        <v/>
      </c>
      <c r="R82" s="298" t="str">
        <f>IF(N82=3,AVERAGE(K82:K83),"")</f>
        <v/>
      </c>
      <c r="S82" s="298">
        <f>IF(N82=0,MEDIAN(M82:M84),"")</f>
        <v>20</v>
      </c>
      <c r="T82" s="298" t="str">
        <f>IF(N82=1,MEDIAN(M82:M83),"")</f>
        <v/>
      </c>
      <c r="U82" s="298" t="str">
        <f>IF(N82=2,MEDIAN((SUM(M82,K83))/2),"")</f>
        <v/>
      </c>
      <c r="V82" s="298" t="str">
        <f>IF(N82=3,MEDIAN(K82:K83),"")</f>
        <v/>
      </c>
      <c r="W82" s="299">
        <f>SUM(O82:R84)</f>
        <v>20</v>
      </c>
      <c r="X82" s="299">
        <f>SUM(S82:V84)</f>
        <v>20</v>
      </c>
      <c r="Y82" s="301">
        <f>STDEV(F82:F84)</f>
        <v>0</v>
      </c>
      <c r="Z82" s="299">
        <f>Y82/W82</f>
        <v>0</v>
      </c>
      <c r="AA82" s="301">
        <f>IF(Z82&lt;=0.25, X82, W82)</f>
        <v>20</v>
      </c>
      <c r="AB82" s="291">
        <f>AA82*D82*($AB$6+1)</f>
        <v>1185.7766358192705</v>
      </c>
      <c r="AC82" s="114"/>
      <c r="AD82" s="114"/>
      <c r="AE82" s="115"/>
      <c r="AF82" s="115"/>
      <c r="AG82" s="115"/>
      <c r="AH82" s="115"/>
      <c r="AI82" s="115"/>
      <c r="AJ82" s="115"/>
    </row>
    <row r="83" spans="1:36" s="112" customFormat="1" ht="25.5" customHeight="1">
      <c r="A83" s="314"/>
      <c r="B83" s="315"/>
      <c r="C83" s="317"/>
      <c r="D83" s="317"/>
      <c r="E83" s="168" t="s">
        <v>1045</v>
      </c>
      <c r="F83" s="132">
        <v>20</v>
      </c>
      <c r="G83" s="133">
        <f>ROUNDUP(AVERAGE(F82:F84),2)</f>
        <v>20</v>
      </c>
      <c r="H83" s="134">
        <f t="shared" si="9"/>
        <v>0</v>
      </c>
      <c r="I83" s="135">
        <f t="shared" si="7"/>
        <v>0</v>
      </c>
      <c r="J83" s="135">
        <f>SMALL(I82:I84,2)</f>
        <v>0</v>
      </c>
      <c r="K83" s="137">
        <f>IF(J83=I82,F82,IF(J83=I83,F83,IF(J83=I84,F84)))</f>
        <v>20</v>
      </c>
      <c r="L83" s="137">
        <f t="shared" si="6"/>
        <v>20</v>
      </c>
      <c r="M83" s="137">
        <f t="shared" si="8"/>
        <v>20</v>
      </c>
      <c r="N83" s="318"/>
      <c r="O83" s="298"/>
      <c r="P83" s="298"/>
      <c r="Q83" s="298"/>
      <c r="R83" s="298"/>
      <c r="S83" s="298"/>
      <c r="T83" s="298"/>
      <c r="U83" s="298"/>
      <c r="V83" s="298"/>
      <c r="W83" s="300"/>
      <c r="X83" s="300"/>
      <c r="Y83" s="301"/>
      <c r="Z83" s="300"/>
      <c r="AA83" s="301"/>
      <c r="AB83" s="292"/>
      <c r="AC83" s="114"/>
      <c r="AD83" s="114"/>
      <c r="AE83" s="115"/>
      <c r="AF83" s="115"/>
      <c r="AG83" s="115"/>
      <c r="AH83" s="115"/>
      <c r="AI83" s="115"/>
      <c r="AJ83" s="115"/>
    </row>
    <row r="84" spans="1:36" s="112" customFormat="1" ht="25.5" customHeight="1" thickBot="1">
      <c r="A84" s="314"/>
      <c r="B84" s="315"/>
      <c r="C84" s="317"/>
      <c r="D84" s="317"/>
      <c r="E84" s="168" t="s">
        <v>1045</v>
      </c>
      <c r="F84" s="132">
        <v>20</v>
      </c>
      <c r="G84" s="133">
        <f>ROUNDUP(AVERAGE(F82:F84),2)</f>
        <v>20</v>
      </c>
      <c r="H84" s="134">
        <f t="shared" si="9"/>
        <v>0</v>
      </c>
      <c r="I84" s="135">
        <f t="shared" si="7"/>
        <v>0</v>
      </c>
      <c r="J84" s="135">
        <f>SMALL(I82:I84,3)</f>
        <v>0</v>
      </c>
      <c r="K84" s="137">
        <f>IF(J84=I82,F82,IF(J84=I83,F83,IF(J84=I84,F84)))</f>
        <v>20</v>
      </c>
      <c r="L84" s="137">
        <f t="shared" si="6"/>
        <v>20</v>
      </c>
      <c r="M84" s="137">
        <f t="shared" si="8"/>
        <v>20</v>
      </c>
      <c r="N84" s="318"/>
      <c r="O84" s="298"/>
      <c r="P84" s="298"/>
      <c r="Q84" s="298"/>
      <c r="R84" s="298"/>
      <c r="S84" s="298"/>
      <c r="T84" s="298"/>
      <c r="U84" s="298"/>
      <c r="V84" s="298"/>
      <c r="W84" s="300"/>
      <c r="X84" s="300"/>
      <c r="Y84" s="301"/>
      <c r="Z84" s="300"/>
      <c r="AA84" s="301"/>
      <c r="AB84" s="292"/>
      <c r="AC84" s="114"/>
      <c r="AD84" s="114"/>
      <c r="AE84" s="115"/>
      <c r="AF84" s="115"/>
      <c r="AG84" s="115"/>
      <c r="AH84" s="115"/>
      <c r="AI84" s="115"/>
      <c r="AJ84" s="115"/>
    </row>
    <row r="85" spans="1:36" s="120" customFormat="1" ht="25.5" customHeight="1">
      <c r="A85" s="319">
        <v>26</v>
      </c>
      <c r="B85" s="307" t="s">
        <v>275</v>
      </c>
      <c r="C85" s="310" t="s">
        <v>2</v>
      </c>
      <c r="D85" s="310">
        <v>50</v>
      </c>
      <c r="E85" s="167" t="s">
        <v>1046</v>
      </c>
      <c r="F85" s="117">
        <v>21.08</v>
      </c>
      <c r="G85" s="122">
        <f>ROUNDUP(AVERAGE(F85:F87),2)</f>
        <v>21.08</v>
      </c>
      <c r="H85" s="116">
        <f t="shared" si="9"/>
        <v>0</v>
      </c>
      <c r="I85" s="136">
        <f t="shared" si="7"/>
        <v>0</v>
      </c>
      <c r="J85" s="136">
        <f>SMALL(I85:I87,1)</f>
        <v>0</v>
      </c>
      <c r="K85" s="139">
        <f>IF(J85=I85,F85,IF(J85=I86,F86,IF(J85=I87,F87)))</f>
        <v>21.08</v>
      </c>
      <c r="L85" s="139">
        <f t="shared" si="6"/>
        <v>21.08</v>
      </c>
      <c r="M85" s="139">
        <f t="shared" si="8"/>
        <v>21.08</v>
      </c>
      <c r="N85" s="312">
        <f>COUNTIF(L85:L87,"FORA")</f>
        <v>0</v>
      </c>
      <c r="O85" s="293">
        <f>IF(N85=0,AVERAGE(K85:K87),"")</f>
        <v>21.08</v>
      </c>
      <c r="P85" s="293" t="str">
        <f>IF(N85=1,AVERAGE(M85:M86),"")</f>
        <v/>
      </c>
      <c r="Q85" s="293" t="str">
        <f>IF(N85=2,(SUM(M85,K86))/2,"")</f>
        <v/>
      </c>
      <c r="R85" s="293" t="str">
        <f>IF(N85=3,AVERAGE(K85:K86),"")</f>
        <v/>
      </c>
      <c r="S85" s="293">
        <f>IF(N85=0,MEDIAN(M85:M87),"")</f>
        <v>21.08</v>
      </c>
      <c r="T85" s="293" t="str">
        <f>IF(N85=1,MEDIAN(M85:M86),"")</f>
        <v/>
      </c>
      <c r="U85" s="293" t="str">
        <f>IF(N85=2,MEDIAN((SUM(M85,K86))/2),"")</f>
        <v/>
      </c>
      <c r="V85" s="293" t="str">
        <f>IF(N85=3,MEDIAN(K85:K86),"")</f>
        <v/>
      </c>
      <c r="W85" s="295">
        <f>SUM(O85:R87)</f>
        <v>21.08</v>
      </c>
      <c r="X85" s="295">
        <f>SUM(S85:V87)</f>
        <v>21.08</v>
      </c>
      <c r="Y85" s="303">
        <f>STDEV(F85:F87)</f>
        <v>0</v>
      </c>
      <c r="Z85" s="295">
        <f>Y85/W85</f>
        <v>0</v>
      </c>
      <c r="AA85" s="303">
        <f>IF(Z85&lt;=0.25, X85, W85)</f>
        <v>21.08</v>
      </c>
      <c r="AB85" s="291">
        <f>AA85*D85*($AB$6+1)</f>
        <v>1249.808574153511</v>
      </c>
      <c r="AC85" s="114"/>
      <c r="AD85" s="114"/>
      <c r="AE85" s="118"/>
      <c r="AF85" s="114"/>
      <c r="AG85" s="118"/>
      <c r="AH85" s="119"/>
    </row>
    <row r="86" spans="1:36" s="120" customFormat="1" ht="25.5" customHeight="1">
      <c r="A86" s="319"/>
      <c r="B86" s="308"/>
      <c r="C86" s="310"/>
      <c r="D86" s="310"/>
      <c r="E86" s="167" t="s">
        <v>1046</v>
      </c>
      <c r="F86" s="227">
        <v>21.08</v>
      </c>
      <c r="G86" s="117">
        <f>ROUNDUP(AVERAGE(F85:F87),2)</f>
        <v>21.08</v>
      </c>
      <c r="H86" s="116">
        <f t="shared" si="9"/>
        <v>0</v>
      </c>
      <c r="I86" s="136">
        <f t="shared" si="7"/>
        <v>0</v>
      </c>
      <c r="J86" s="136">
        <f>SMALL(I85:I87,2)</f>
        <v>0</v>
      </c>
      <c r="K86" s="139">
        <f>IF(J86=I85,F85,IF(J86=I86,F86,IF(J86=I87,F87)))</f>
        <v>21.08</v>
      </c>
      <c r="L86" s="139">
        <f t="shared" si="6"/>
        <v>21.08</v>
      </c>
      <c r="M86" s="139">
        <f t="shared" si="8"/>
        <v>21.08</v>
      </c>
      <c r="N86" s="312"/>
      <c r="O86" s="293"/>
      <c r="P86" s="293"/>
      <c r="Q86" s="293"/>
      <c r="R86" s="293"/>
      <c r="S86" s="293"/>
      <c r="T86" s="293"/>
      <c r="U86" s="293"/>
      <c r="V86" s="293"/>
      <c r="W86" s="296"/>
      <c r="X86" s="296"/>
      <c r="Y86" s="303"/>
      <c r="Z86" s="296"/>
      <c r="AA86" s="303"/>
      <c r="AB86" s="292"/>
      <c r="AC86" s="114"/>
      <c r="AD86" s="114"/>
      <c r="AE86" s="118"/>
      <c r="AF86" s="114"/>
      <c r="AG86" s="118"/>
      <c r="AH86" s="119"/>
    </row>
    <row r="87" spans="1:36" s="120" customFormat="1" ht="25.5" customHeight="1" thickBot="1">
      <c r="A87" s="319"/>
      <c r="B87" s="308"/>
      <c r="C87" s="310"/>
      <c r="D87" s="310"/>
      <c r="E87" s="167" t="s">
        <v>1046</v>
      </c>
      <c r="F87" s="227">
        <v>21.08</v>
      </c>
      <c r="G87" s="117">
        <f>ROUNDUP(AVERAGE(F85:F87),2)</f>
        <v>21.08</v>
      </c>
      <c r="H87" s="116">
        <f t="shared" si="9"/>
        <v>0</v>
      </c>
      <c r="I87" s="136">
        <f t="shared" si="7"/>
        <v>0</v>
      </c>
      <c r="J87" s="136">
        <f>SMALL(I85:I87,3)</f>
        <v>0</v>
      </c>
      <c r="K87" s="139">
        <f>IF(J87=I85,F85,IF(J87=I86,F86,IF(J87=I87,F87)))</f>
        <v>21.08</v>
      </c>
      <c r="L87" s="139">
        <f t="shared" si="6"/>
        <v>21.08</v>
      </c>
      <c r="M87" s="139">
        <f t="shared" si="8"/>
        <v>21.08</v>
      </c>
      <c r="N87" s="312"/>
      <c r="O87" s="293"/>
      <c r="P87" s="293"/>
      <c r="Q87" s="293"/>
      <c r="R87" s="293"/>
      <c r="S87" s="293"/>
      <c r="T87" s="293"/>
      <c r="U87" s="293"/>
      <c r="V87" s="293"/>
      <c r="W87" s="296"/>
      <c r="X87" s="296"/>
      <c r="Y87" s="303"/>
      <c r="Z87" s="296"/>
      <c r="AA87" s="303"/>
      <c r="AB87" s="292"/>
      <c r="AC87" s="114"/>
      <c r="AD87" s="114"/>
      <c r="AE87" s="118"/>
      <c r="AF87" s="114"/>
      <c r="AG87" s="118"/>
      <c r="AH87" s="119"/>
    </row>
    <row r="88" spans="1:36" s="112" customFormat="1" ht="25.5" customHeight="1">
      <c r="A88" s="314">
        <v>27</v>
      </c>
      <c r="B88" s="315" t="s">
        <v>276</v>
      </c>
      <c r="C88" s="317" t="s">
        <v>2</v>
      </c>
      <c r="D88" s="317">
        <v>50</v>
      </c>
      <c r="E88" s="168" t="s">
        <v>1047</v>
      </c>
      <c r="F88" s="132">
        <v>5.19</v>
      </c>
      <c r="G88" s="129">
        <f>ROUNDUP(AVERAGE(F88:F90),2)</f>
        <v>5.19</v>
      </c>
      <c r="H88" s="134">
        <f t="shared" si="9"/>
        <v>0</v>
      </c>
      <c r="I88" s="133">
        <f t="shared" si="7"/>
        <v>0</v>
      </c>
      <c r="J88" s="135">
        <f>SMALL(I88:I90,1)</f>
        <v>0</v>
      </c>
      <c r="K88" s="137">
        <f>IF(J88=I88,F88,IF(J88=I89,F89,IF(J88=I90,F90)))</f>
        <v>5.19</v>
      </c>
      <c r="L88" s="137">
        <f t="shared" si="6"/>
        <v>5.19</v>
      </c>
      <c r="M88" s="137">
        <f t="shared" si="8"/>
        <v>5.19</v>
      </c>
      <c r="N88" s="318">
        <f>COUNTIF(L88:L90,"FORA")</f>
        <v>0</v>
      </c>
      <c r="O88" s="298">
        <f>IF(N88=0,AVERAGE(K88:K90),"")</f>
        <v>5.19</v>
      </c>
      <c r="P88" s="298" t="str">
        <f>IF(N88=1,AVERAGE(M88:M89),"")</f>
        <v/>
      </c>
      <c r="Q88" s="298" t="str">
        <f>IF(N88=2,(SUM(M88,K89))/2,"")</f>
        <v/>
      </c>
      <c r="R88" s="298" t="str">
        <f>IF(N88=3,AVERAGE(K88:K89),"")</f>
        <v/>
      </c>
      <c r="S88" s="298">
        <f>IF(N88=0,MEDIAN(M88:M90),"")</f>
        <v>5.19</v>
      </c>
      <c r="T88" s="298" t="str">
        <f>IF(N88=1,MEDIAN(M88:M89),"")</f>
        <v/>
      </c>
      <c r="U88" s="298" t="str">
        <f>IF(N88=2,MEDIAN((SUM(M88,K89))/2),"")</f>
        <v/>
      </c>
      <c r="V88" s="298" t="str">
        <f>IF(N88=3,MEDIAN(K88:K89),"")</f>
        <v/>
      </c>
      <c r="W88" s="299">
        <f>SUM(O88:R90)</f>
        <v>5.19</v>
      </c>
      <c r="X88" s="299">
        <f>SUM(S88:V90)</f>
        <v>5.19</v>
      </c>
      <c r="Y88" s="301">
        <f>STDEV(F88:F90)</f>
        <v>0</v>
      </c>
      <c r="Z88" s="299">
        <f>Y88/W88</f>
        <v>0</v>
      </c>
      <c r="AA88" s="301">
        <f>IF(Z88&lt;=0.25, X88, W88)</f>
        <v>5.19</v>
      </c>
      <c r="AB88" s="291">
        <f>AA88*D88*($AB$6+1)</f>
        <v>307.70903699510069</v>
      </c>
      <c r="AC88" s="114"/>
      <c r="AD88" s="114"/>
      <c r="AE88" s="115"/>
      <c r="AF88" s="115"/>
      <c r="AG88" s="115"/>
      <c r="AH88" s="115"/>
      <c r="AI88" s="115"/>
      <c r="AJ88" s="115"/>
    </row>
    <row r="89" spans="1:36" s="112" customFormat="1" ht="25.5" customHeight="1">
      <c r="A89" s="314"/>
      <c r="B89" s="315"/>
      <c r="C89" s="317"/>
      <c r="D89" s="317"/>
      <c r="E89" s="168" t="s">
        <v>1047</v>
      </c>
      <c r="F89" s="132">
        <v>5.19</v>
      </c>
      <c r="G89" s="133">
        <f>ROUNDUP(AVERAGE(F88:F90),2)</f>
        <v>5.19</v>
      </c>
      <c r="H89" s="134">
        <f t="shared" si="9"/>
        <v>0</v>
      </c>
      <c r="I89" s="135">
        <f t="shared" si="7"/>
        <v>0</v>
      </c>
      <c r="J89" s="135">
        <f>SMALL(I88:I90,2)</f>
        <v>0</v>
      </c>
      <c r="K89" s="137">
        <f>IF(J89=I88,F88,IF(J89=I89,F89,IF(J89=I90,F90)))</f>
        <v>5.19</v>
      </c>
      <c r="L89" s="137">
        <f t="shared" si="6"/>
        <v>5.19</v>
      </c>
      <c r="M89" s="137">
        <f t="shared" si="8"/>
        <v>5.19</v>
      </c>
      <c r="N89" s="318"/>
      <c r="O89" s="298"/>
      <c r="P89" s="298"/>
      <c r="Q89" s="298"/>
      <c r="R89" s="298"/>
      <c r="S89" s="298"/>
      <c r="T89" s="298"/>
      <c r="U89" s="298"/>
      <c r="V89" s="298"/>
      <c r="W89" s="300"/>
      <c r="X89" s="300"/>
      <c r="Y89" s="301"/>
      <c r="Z89" s="300"/>
      <c r="AA89" s="301"/>
      <c r="AB89" s="292"/>
      <c r="AC89" s="114"/>
      <c r="AD89" s="114"/>
      <c r="AE89" s="115"/>
      <c r="AF89" s="115"/>
      <c r="AG89" s="115"/>
      <c r="AH89" s="115"/>
      <c r="AI89" s="115"/>
      <c r="AJ89" s="115"/>
    </row>
    <row r="90" spans="1:36" s="112" customFormat="1" ht="25.5" customHeight="1" thickBot="1">
      <c r="A90" s="314"/>
      <c r="B90" s="315"/>
      <c r="C90" s="317"/>
      <c r="D90" s="317"/>
      <c r="E90" s="168" t="s">
        <v>1047</v>
      </c>
      <c r="F90" s="132">
        <v>5.19</v>
      </c>
      <c r="G90" s="133">
        <f>ROUNDUP(AVERAGE(F88:F90),2)</f>
        <v>5.19</v>
      </c>
      <c r="H90" s="134">
        <f t="shared" si="9"/>
        <v>0</v>
      </c>
      <c r="I90" s="135">
        <f t="shared" si="7"/>
        <v>0</v>
      </c>
      <c r="J90" s="135">
        <f>SMALL(I88:I90,3)</f>
        <v>0</v>
      </c>
      <c r="K90" s="137">
        <f>IF(J90=I88,F88,IF(J90=I89,F89,IF(J90=I90,F90)))</f>
        <v>5.19</v>
      </c>
      <c r="L90" s="137">
        <f t="shared" si="6"/>
        <v>5.19</v>
      </c>
      <c r="M90" s="137">
        <f t="shared" si="8"/>
        <v>5.19</v>
      </c>
      <c r="N90" s="318"/>
      <c r="O90" s="298"/>
      <c r="P90" s="298"/>
      <c r="Q90" s="298"/>
      <c r="R90" s="298"/>
      <c r="S90" s="298"/>
      <c r="T90" s="298"/>
      <c r="U90" s="298"/>
      <c r="V90" s="298"/>
      <c r="W90" s="300"/>
      <c r="X90" s="300"/>
      <c r="Y90" s="301"/>
      <c r="Z90" s="300"/>
      <c r="AA90" s="301"/>
      <c r="AB90" s="292"/>
      <c r="AC90" s="114"/>
      <c r="AD90" s="114"/>
      <c r="AE90" s="115"/>
      <c r="AF90" s="115"/>
      <c r="AG90" s="115"/>
      <c r="AH90" s="115"/>
      <c r="AI90" s="115"/>
      <c r="AJ90" s="115"/>
    </row>
    <row r="91" spans="1:36" s="120" customFormat="1" ht="25.5" customHeight="1">
      <c r="A91" s="319">
        <v>28</v>
      </c>
      <c r="B91" s="307" t="s">
        <v>277</v>
      </c>
      <c r="C91" s="310" t="s">
        <v>2</v>
      </c>
      <c r="D91" s="310">
        <v>75</v>
      </c>
      <c r="E91" s="167" t="s">
        <v>1048</v>
      </c>
      <c r="F91" s="117">
        <v>8.8800000000000008</v>
      </c>
      <c r="G91" s="122">
        <f>ROUNDUP(AVERAGE(F91:F93),2)</f>
        <v>8.8800000000000008</v>
      </c>
      <c r="H91" s="116">
        <f t="shared" si="9"/>
        <v>0</v>
      </c>
      <c r="I91" s="136">
        <f t="shared" si="7"/>
        <v>0</v>
      </c>
      <c r="J91" s="136">
        <f>SMALL(I91:I93,1)</f>
        <v>0</v>
      </c>
      <c r="K91" s="139">
        <f>IF(J91=I91,F91,IF(J91=I92,F92,IF(J91=I93,F93)))</f>
        <v>8.8800000000000008</v>
      </c>
      <c r="L91" s="139">
        <f t="shared" si="6"/>
        <v>8.8800000000000008</v>
      </c>
      <c r="M91" s="139">
        <f t="shared" si="8"/>
        <v>8.8800000000000008</v>
      </c>
      <c r="N91" s="312">
        <f>COUNTIF(L91:L93,"FORA")</f>
        <v>0</v>
      </c>
      <c r="O91" s="293">
        <f>IF(N91=0,AVERAGE(K91:K93),"")</f>
        <v>8.8800000000000008</v>
      </c>
      <c r="P91" s="293" t="str">
        <f>IF(N91=1,AVERAGE(M91:M92),"")</f>
        <v/>
      </c>
      <c r="Q91" s="293" t="str">
        <f>IF(N91=2,(SUM(M91,K92))/2,"")</f>
        <v/>
      </c>
      <c r="R91" s="293" t="str">
        <f>IF(N91=3,AVERAGE(K91:K92),"")</f>
        <v/>
      </c>
      <c r="S91" s="293">
        <f>IF(N91=0,MEDIAN(M91:M93),"")</f>
        <v>8.8800000000000008</v>
      </c>
      <c r="T91" s="293" t="str">
        <f>IF(N91=1,MEDIAN(M91:M92),"")</f>
        <v/>
      </c>
      <c r="U91" s="293" t="str">
        <f>IF(N91=2,MEDIAN((SUM(M91,K92))/2),"")</f>
        <v/>
      </c>
      <c r="V91" s="293" t="str">
        <f>IF(N91=3,MEDIAN(K91:K92),"")</f>
        <v/>
      </c>
      <c r="W91" s="295">
        <f>SUM(O91:R93)</f>
        <v>8.8800000000000008</v>
      </c>
      <c r="X91" s="295">
        <f>SUM(S91:V93)</f>
        <v>8.8800000000000008</v>
      </c>
      <c r="Y91" s="303">
        <f>STDEV(F91:F93)</f>
        <v>0</v>
      </c>
      <c r="Z91" s="295">
        <f>Y91/W91</f>
        <v>0</v>
      </c>
      <c r="AA91" s="303">
        <f>IF(Z91&lt;=0.25, X91, W91)</f>
        <v>8.8800000000000008</v>
      </c>
      <c r="AB91" s="291">
        <f>AA91*D91*($AB$6+1)</f>
        <v>789.72723945563428</v>
      </c>
      <c r="AC91" s="114"/>
      <c r="AD91" s="114"/>
      <c r="AE91" s="118"/>
      <c r="AF91" s="114"/>
      <c r="AG91" s="118"/>
      <c r="AH91" s="119"/>
    </row>
    <row r="92" spans="1:36" s="120" customFormat="1" ht="25.5" customHeight="1">
      <c r="A92" s="319"/>
      <c r="B92" s="308"/>
      <c r="C92" s="310"/>
      <c r="D92" s="310"/>
      <c r="E92" s="167" t="s">
        <v>1048</v>
      </c>
      <c r="F92" s="165">
        <v>8.8800000000000008</v>
      </c>
      <c r="G92" s="117">
        <f>ROUNDUP(AVERAGE(F91:F93),2)</f>
        <v>8.8800000000000008</v>
      </c>
      <c r="H92" s="116">
        <f t="shared" si="9"/>
        <v>0</v>
      </c>
      <c r="I92" s="136">
        <f t="shared" si="7"/>
        <v>0</v>
      </c>
      <c r="J92" s="136">
        <f>SMALL(I91:I93,2)</f>
        <v>0</v>
      </c>
      <c r="K92" s="139">
        <f>IF(J92=I91,F91,IF(J92=I92,F92,IF(J92=I93,F93)))</f>
        <v>8.8800000000000008</v>
      </c>
      <c r="L92" s="139">
        <f t="shared" si="6"/>
        <v>8.8800000000000008</v>
      </c>
      <c r="M92" s="139">
        <f t="shared" si="8"/>
        <v>8.8800000000000008</v>
      </c>
      <c r="N92" s="312"/>
      <c r="O92" s="293"/>
      <c r="P92" s="293"/>
      <c r="Q92" s="293"/>
      <c r="R92" s="293"/>
      <c r="S92" s="293"/>
      <c r="T92" s="293"/>
      <c r="U92" s="293"/>
      <c r="V92" s="293"/>
      <c r="W92" s="296"/>
      <c r="X92" s="296"/>
      <c r="Y92" s="303"/>
      <c r="Z92" s="296"/>
      <c r="AA92" s="303"/>
      <c r="AB92" s="292"/>
      <c r="AC92" s="114"/>
      <c r="AD92" s="114"/>
      <c r="AE92" s="118"/>
      <c r="AF92" s="114"/>
      <c r="AG92" s="118"/>
      <c r="AH92" s="119"/>
    </row>
    <row r="93" spans="1:36" s="120" customFormat="1" ht="25.5" customHeight="1" thickBot="1">
      <c r="A93" s="319"/>
      <c r="B93" s="308"/>
      <c r="C93" s="310"/>
      <c r="D93" s="310"/>
      <c r="E93" s="167" t="s">
        <v>1048</v>
      </c>
      <c r="F93" s="165">
        <v>8.8800000000000008</v>
      </c>
      <c r="G93" s="117">
        <f>ROUNDUP(AVERAGE(F91:F93),2)</f>
        <v>8.8800000000000008</v>
      </c>
      <c r="H93" s="116">
        <f t="shared" si="9"/>
        <v>0</v>
      </c>
      <c r="I93" s="136">
        <f t="shared" si="7"/>
        <v>0</v>
      </c>
      <c r="J93" s="136">
        <f>SMALL(I91:I93,3)</f>
        <v>0</v>
      </c>
      <c r="K93" s="139">
        <f>IF(J93=I91,F91,IF(J93=I92,F92,IF(J93=I93,F93)))</f>
        <v>8.8800000000000008</v>
      </c>
      <c r="L93" s="139">
        <f t="shared" si="6"/>
        <v>8.8800000000000008</v>
      </c>
      <c r="M93" s="139">
        <f t="shared" si="8"/>
        <v>8.8800000000000008</v>
      </c>
      <c r="N93" s="312"/>
      <c r="O93" s="293"/>
      <c r="P93" s="293"/>
      <c r="Q93" s="293"/>
      <c r="R93" s="293"/>
      <c r="S93" s="293"/>
      <c r="T93" s="293"/>
      <c r="U93" s="293"/>
      <c r="V93" s="293"/>
      <c r="W93" s="296"/>
      <c r="X93" s="296"/>
      <c r="Y93" s="303"/>
      <c r="Z93" s="296"/>
      <c r="AA93" s="303"/>
      <c r="AB93" s="292"/>
      <c r="AC93" s="114"/>
      <c r="AD93" s="114"/>
      <c r="AE93" s="118"/>
      <c r="AF93" s="114"/>
      <c r="AG93" s="118"/>
      <c r="AH93" s="119"/>
    </row>
    <row r="94" spans="1:36" s="112" customFormat="1" ht="25.5" customHeight="1">
      <c r="A94" s="314">
        <v>29</v>
      </c>
      <c r="B94" s="315" t="s">
        <v>278</v>
      </c>
      <c r="C94" s="317" t="s">
        <v>2</v>
      </c>
      <c r="D94" s="317">
        <v>75</v>
      </c>
      <c r="E94" s="168" t="s">
        <v>1049</v>
      </c>
      <c r="F94" s="132">
        <v>62.36</v>
      </c>
      <c r="G94" s="129">
        <f>ROUNDUP(AVERAGE(F94:F96),2)</f>
        <v>62.36</v>
      </c>
      <c r="H94" s="134">
        <f t="shared" si="9"/>
        <v>0</v>
      </c>
      <c r="I94" s="133">
        <f t="shared" si="7"/>
        <v>0</v>
      </c>
      <c r="J94" s="135">
        <f>SMALL(I94:I96,1)</f>
        <v>0</v>
      </c>
      <c r="K94" s="137">
        <f>IF(J94=I94,F94,IF(J94=I95,F95,IF(J94=I96,F96)))</f>
        <v>62.36</v>
      </c>
      <c r="L94" s="137">
        <f t="shared" si="6"/>
        <v>62.36</v>
      </c>
      <c r="M94" s="137">
        <f t="shared" si="8"/>
        <v>62.36</v>
      </c>
      <c r="N94" s="318">
        <f>COUNTIF(L94:L96,"FORA")</f>
        <v>0</v>
      </c>
      <c r="O94" s="298">
        <f>IF(N94=0,AVERAGE(K94:K96),"")</f>
        <v>62.359999999999992</v>
      </c>
      <c r="P94" s="298" t="str">
        <f>IF(N94=1,AVERAGE(M94:M95),"")</f>
        <v/>
      </c>
      <c r="Q94" s="298" t="str">
        <f>IF(N94=2,(SUM(M94,K95))/2,"")</f>
        <v/>
      </c>
      <c r="R94" s="298" t="str">
        <f>IF(N94=3,AVERAGE(K94:K95),"")</f>
        <v/>
      </c>
      <c r="S94" s="298">
        <f>IF(N94=0,MEDIAN(M94:M96),"")</f>
        <v>62.36</v>
      </c>
      <c r="T94" s="298" t="str">
        <f>IF(N94=1,MEDIAN(M94:M95),"")</f>
        <v/>
      </c>
      <c r="U94" s="298" t="str">
        <f>IF(N94=2,MEDIAN((SUM(M94,K95))/2),"")</f>
        <v/>
      </c>
      <c r="V94" s="298" t="str">
        <f>IF(N94=3,MEDIAN(K94:K95),"")</f>
        <v/>
      </c>
      <c r="W94" s="299">
        <f>SUM(O94:R96)</f>
        <v>62.359999999999992</v>
      </c>
      <c r="X94" s="299">
        <f>SUM(S94:V96)</f>
        <v>62.36</v>
      </c>
      <c r="Y94" s="301">
        <f>STDEV(F94:F96)</f>
        <v>8.7023357152673167E-15</v>
      </c>
      <c r="Z94" s="299">
        <f>Y94/W94</f>
        <v>1.3954996336220843E-16</v>
      </c>
      <c r="AA94" s="301">
        <f>IF(Z94&lt;=0.25, X94, W94)</f>
        <v>62.36</v>
      </c>
      <c r="AB94" s="291">
        <f>AA94*D94*($AB$6+1)</f>
        <v>5545.8773257267285</v>
      </c>
      <c r="AC94" s="114"/>
      <c r="AD94" s="114"/>
      <c r="AE94" s="115"/>
      <c r="AF94" s="115"/>
      <c r="AG94" s="115"/>
      <c r="AH94" s="115"/>
      <c r="AI94" s="115"/>
      <c r="AJ94" s="115"/>
    </row>
    <row r="95" spans="1:36" s="112" customFormat="1" ht="25.5" customHeight="1">
      <c r="A95" s="314"/>
      <c r="B95" s="315"/>
      <c r="C95" s="317"/>
      <c r="D95" s="317"/>
      <c r="E95" s="168" t="s">
        <v>1049</v>
      </c>
      <c r="F95" s="132">
        <v>62.36</v>
      </c>
      <c r="G95" s="133">
        <f>ROUNDUP(AVERAGE(F94:F96),2)</f>
        <v>62.36</v>
      </c>
      <c r="H95" s="134">
        <f t="shared" si="9"/>
        <v>0</v>
      </c>
      <c r="I95" s="135">
        <f t="shared" si="7"/>
        <v>0</v>
      </c>
      <c r="J95" s="135">
        <f>SMALL(I94:I96,2)</f>
        <v>0</v>
      </c>
      <c r="K95" s="137">
        <f>IF(J95=I94,F94,IF(J95=I95,F95,IF(J95=I96,F96)))</f>
        <v>62.36</v>
      </c>
      <c r="L95" s="137">
        <f t="shared" si="6"/>
        <v>62.36</v>
      </c>
      <c r="M95" s="137">
        <f t="shared" si="8"/>
        <v>62.36</v>
      </c>
      <c r="N95" s="318"/>
      <c r="O95" s="298"/>
      <c r="P95" s="298"/>
      <c r="Q95" s="298"/>
      <c r="R95" s="298"/>
      <c r="S95" s="298"/>
      <c r="T95" s="298"/>
      <c r="U95" s="298"/>
      <c r="V95" s="298"/>
      <c r="W95" s="300"/>
      <c r="X95" s="300"/>
      <c r="Y95" s="301"/>
      <c r="Z95" s="300"/>
      <c r="AA95" s="301"/>
      <c r="AB95" s="292"/>
      <c r="AC95" s="114"/>
      <c r="AD95" s="114"/>
      <c r="AE95" s="115"/>
      <c r="AF95" s="115"/>
      <c r="AG95" s="115"/>
      <c r="AH95" s="115"/>
      <c r="AI95" s="115"/>
      <c r="AJ95" s="115"/>
    </row>
    <row r="96" spans="1:36" s="112" customFormat="1" ht="25.5" customHeight="1" thickBot="1">
      <c r="A96" s="314"/>
      <c r="B96" s="315"/>
      <c r="C96" s="317"/>
      <c r="D96" s="317"/>
      <c r="E96" s="168" t="s">
        <v>1049</v>
      </c>
      <c r="F96" s="132">
        <v>62.36</v>
      </c>
      <c r="G96" s="133">
        <f>ROUNDUP(AVERAGE(F94:F96),2)</f>
        <v>62.36</v>
      </c>
      <c r="H96" s="134">
        <f t="shared" si="9"/>
        <v>0</v>
      </c>
      <c r="I96" s="135">
        <f t="shared" si="7"/>
        <v>0</v>
      </c>
      <c r="J96" s="135">
        <f>SMALL(I94:I96,3)</f>
        <v>0</v>
      </c>
      <c r="K96" s="137">
        <f>IF(J96=I94,F94,IF(J96=I95,F95,IF(J96=I96,F96)))</f>
        <v>62.36</v>
      </c>
      <c r="L96" s="137">
        <f t="shared" si="6"/>
        <v>62.36</v>
      </c>
      <c r="M96" s="137">
        <f t="shared" si="8"/>
        <v>62.36</v>
      </c>
      <c r="N96" s="318"/>
      <c r="O96" s="298"/>
      <c r="P96" s="298"/>
      <c r="Q96" s="298"/>
      <c r="R96" s="298"/>
      <c r="S96" s="298"/>
      <c r="T96" s="298"/>
      <c r="U96" s="298"/>
      <c r="V96" s="298"/>
      <c r="W96" s="300"/>
      <c r="X96" s="300"/>
      <c r="Y96" s="301"/>
      <c r="Z96" s="300"/>
      <c r="AA96" s="301"/>
      <c r="AB96" s="292"/>
      <c r="AC96" s="114"/>
      <c r="AD96" s="114"/>
      <c r="AE96" s="115"/>
      <c r="AF96" s="115"/>
      <c r="AG96" s="115"/>
      <c r="AH96" s="115"/>
      <c r="AI96" s="115"/>
      <c r="AJ96" s="115"/>
    </row>
    <row r="97" spans="1:36" s="120" customFormat="1" ht="25.5" customHeight="1">
      <c r="A97" s="319">
        <v>30</v>
      </c>
      <c r="B97" s="307" t="s">
        <v>279</v>
      </c>
      <c r="C97" s="310" t="s">
        <v>2</v>
      </c>
      <c r="D97" s="310">
        <v>75</v>
      </c>
      <c r="E97" s="167" t="s">
        <v>1050</v>
      </c>
      <c r="F97" s="117">
        <v>11.5</v>
      </c>
      <c r="G97" s="122">
        <f>ROUNDUP(AVERAGE(F97:F99),2)</f>
        <v>11.5</v>
      </c>
      <c r="H97" s="116">
        <f>F97/G97-1</f>
        <v>0</v>
      </c>
      <c r="I97" s="136">
        <f t="shared" si="7"/>
        <v>0</v>
      </c>
      <c r="J97" s="136">
        <f>SMALL(I97:I99,1)</f>
        <v>0</v>
      </c>
      <c r="K97" s="139">
        <f>IF(J97=I97,F97,IF(J97=I98,F98,IF(J97=I99,F99)))</f>
        <v>11.5</v>
      </c>
      <c r="L97" s="139">
        <f t="shared" si="6"/>
        <v>11.5</v>
      </c>
      <c r="M97" s="139">
        <f t="shared" si="8"/>
        <v>11.5</v>
      </c>
      <c r="N97" s="312">
        <f>COUNTIF(L97:L99,"FORA")</f>
        <v>0</v>
      </c>
      <c r="O97" s="293">
        <f>IF(N97=0,AVERAGE(K97:K99),"")</f>
        <v>11.5</v>
      </c>
      <c r="P97" s="293" t="str">
        <f>IF(N97=1,AVERAGE(M97:M98),"")</f>
        <v/>
      </c>
      <c r="Q97" s="293" t="str">
        <f>IF(N97=2,(SUM(M97,K98))/2,"")</f>
        <v/>
      </c>
      <c r="R97" s="293" t="str">
        <f>IF(N97=3,AVERAGE(K97:K98),"")</f>
        <v/>
      </c>
      <c r="S97" s="293">
        <f>IF(N97=0,MEDIAN(M97:M99),"")</f>
        <v>11.5</v>
      </c>
      <c r="T97" s="293" t="str">
        <f>IF(N97=1,MEDIAN(M97:M98),"")</f>
        <v/>
      </c>
      <c r="U97" s="293" t="str">
        <f>IF(N97=2,MEDIAN((SUM(M97,K98))/2),"")</f>
        <v/>
      </c>
      <c r="V97" s="293" t="str">
        <f>IF(N97=3,MEDIAN(K97:K98),"")</f>
        <v/>
      </c>
      <c r="W97" s="295">
        <f>SUM(O97:R99)</f>
        <v>11.5</v>
      </c>
      <c r="X97" s="295">
        <f>SUM(S97:V99)</f>
        <v>11.5</v>
      </c>
      <c r="Y97" s="303">
        <f>STDEV(F97:F99)</f>
        <v>0</v>
      </c>
      <c r="Z97" s="295">
        <f>Y97/W97</f>
        <v>0</v>
      </c>
      <c r="AA97" s="303">
        <f>IF(Z97&lt;=0.25, X97, W97)</f>
        <v>11.5</v>
      </c>
      <c r="AB97" s="291">
        <f>AA97*D97*($AB$6+1)</f>
        <v>1022.7323483941208</v>
      </c>
      <c r="AC97" s="114"/>
      <c r="AD97" s="114"/>
      <c r="AE97" s="118"/>
      <c r="AF97" s="114"/>
      <c r="AG97" s="118"/>
      <c r="AH97" s="119"/>
    </row>
    <row r="98" spans="1:36" s="120" customFormat="1" ht="25.5" customHeight="1">
      <c r="A98" s="319"/>
      <c r="B98" s="308"/>
      <c r="C98" s="310"/>
      <c r="D98" s="310"/>
      <c r="E98" s="167" t="s">
        <v>1050</v>
      </c>
      <c r="F98" s="227">
        <v>11.5</v>
      </c>
      <c r="G98" s="117">
        <f>ROUNDUP(AVERAGE(F97:F99),2)</f>
        <v>11.5</v>
      </c>
      <c r="H98" s="116">
        <f t="shared" si="9"/>
        <v>0</v>
      </c>
      <c r="I98" s="136">
        <f t="shared" si="7"/>
        <v>0</v>
      </c>
      <c r="J98" s="136">
        <f>SMALL(I97:I99,2)</f>
        <v>0</v>
      </c>
      <c r="K98" s="139">
        <f>IF(J98=I97,F97,IF(J98=I98,F98,IF(J98=I99,F99)))</f>
        <v>11.5</v>
      </c>
      <c r="L98" s="139">
        <f t="shared" si="6"/>
        <v>11.5</v>
      </c>
      <c r="M98" s="139">
        <f t="shared" si="8"/>
        <v>11.5</v>
      </c>
      <c r="N98" s="312"/>
      <c r="O98" s="293"/>
      <c r="P98" s="293"/>
      <c r="Q98" s="293"/>
      <c r="R98" s="293"/>
      <c r="S98" s="293"/>
      <c r="T98" s="293"/>
      <c r="U98" s="293"/>
      <c r="V98" s="293"/>
      <c r="W98" s="296"/>
      <c r="X98" s="296"/>
      <c r="Y98" s="303"/>
      <c r="Z98" s="296"/>
      <c r="AA98" s="303"/>
      <c r="AB98" s="292"/>
      <c r="AC98" s="114"/>
      <c r="AD98" s="114"/>
      <c r="AE98" s="118"/>
      <c r="AF98" s="114"/>
      <c r="AG98" s="118"/>
      <c r="AH98" s="119"/>
    </row>
    <row r="99" spans="1:36" s="120" customFormat="1" ht="25.5" customHeight="1" thickBot="1">
      <c r="A99" s="319"/>
      <c r="B99" s="308"/>
      <c r="C99" s="310"/>
      <c r="D99" s="310"/>
      <c r="E99" s="167" t="s">
        <v>1050</v>
      </c>
      <c r="F99" s="227">
        <v>11.5</v>
      </c>
      <c r="G99" s="117">
        <f>ROUNDUP(AVERAGE(F97:F99),2)</f>
        <v>11.5</v>
      </c>
      <c r="H99" s="116">
        <f t="shared" si="9"/>
        <v>0</v>
      </c>
      <c r="I99" s="136">
        <f t="shared" si="7"/>
        <v>0</v>
      </c>
      <c r="J99" s="136">
        <f>SMALL(I97:I99,3)</f>
        <v>0</v>
      </c>
      <c r="K99" s="139">
        <f>IF(J99=I97,F97,IF(J99=I98,F98,IF(J99=I99,F99)))</f>
        <v>11.5</v>
      </c>
      <c r="L99" s="139">
        <f t="shared" si="6"/>
        <v>11.5</v>
      </c>
      <c r="M99" s="139">
        <f t="shared" si="8"/>
        <v>11.5</v>
      </c>
      <c r="N99" s="312"/>
      <c r="O99" s="293"/>
      <c r="P99" s="293"/>
      <c r="Q99" s="293"/>
      <c r="R99" s="293"/>
      <c r="S99" s="293"/>
      <c r="T99" s="293"/>
      <c r="U99" s="293"/>
      <c r="V99" s="293"/>
      <c r="W99" s="296"/>
      <c r="X99" s="296"/>
      <c r="Y99" s="303"/>
      <c r="Z99" s="296"/>
      <c r="AA99" s="303"/>
      <c r="AB99" s="292"/>
      <c r="AC99" s="114"/>
      <c r="AD99" s="114"/>
      <c r="AE99" s="118"/>
      <c r="AF99" s="114"/>
      <c r="AG99" s="118"/>
      <c r="AH99" s="119"/>
    </row>
    <row r="100" spans="1:36" s="112" customFormat="1" ht="25.5" customHeight="1">
      <c r="A100" s="314">
        <v>31</v>
      </c>
      <c r="B100" s="315" t="s">
        <v>280</v>
      </c>
      <c r="C100" s="317" t="s">
        <v>2</v>
      </c>
      <c r="D100" s="317">
        <v>75</v>
      </c>
      <c r="E100" s="168" t="s">
        <v>1051</v>
      </c>
      <c r="F100" s="132">
        <v>19.29</v>
      </c>
      <c r="G100" s="129">
        <f>ROUNDUP(AVERAGE(F100:F102),2)</f>
        <v>19.29</v>
      </c>
      <c r="H100" s="134">
        <f t="shared" si="9"/>
        <v>0</v>
      </c>
      <c r="I100" s="133">
        <f t="shared" si="7"/>
        <v>0</v>
      </c>
      <c r="J100" s="135">
        <f>SMALL(I100:I102,1)</f>
        <v>0</v>
      </c>
      <c r="K100" s="137">
        <f>IF(J100=I100,F100,IF(J100=I101,F101,IF(J100=I102,F102)))</f>
        <v>19.29</v>
      </c>
      <c r="L100" s="137">
        <f t="shared" si="6"/>
        <v>19.29</v>
      </c>
      <c r="M100" s="137">
        <f t="shared" si="8"/>
        <v>19.29</v>
      </c>
      <c r="N100" s="318">
        <f>COUNTIF(L100:L102,"FORA")</f>
        <v>0</v>
      </c>
      <c r="O100" s="298">
        <f>IF(N100=0,AVERAGE(K100:K102),"")</f>
        <v>19.29</v>
      </c>
      <c r="P100" s="298" t="str">
        <f>IF(N100=1,AVERAGE(M100:M101),"")</f>
        <v/>
      </c>
      <c r="Q100" s="298" t="str">
        <f>IF(N100=2,(SUM(M100,K101))/2,"")</f>
        <v/>
      </c>
      <c r="R100" s="298" t="str">
        <f>IF(N100=3,AVERAGE(K100:K101),"")</f>
        <v/>
      </c>
      <c r="S100" s="298">
        <f>IF(N100=0,MEDIAN(M100:M102),"")</f>
        <v>19.29</v>
      </c>
      <c r="T100" s="298" t="str">
        <f>IF(N100=1,MEDIAN(M100:M101),"")</f>
        <v/>
      </c>
      <c r="U100" s="298" t="str">
        <f>IF(N100=2,MEDIAN((SUM(M100,K101))/2),"")</f>
        <v/>
      </c>
      <c r="V100" s="298" t="str">
        <f>IF(N100=3,MEDIAN(K100:K101),"")</f>
        <v/>
      </c>
      <c r="W100" s="299">
        <f>SUM(O100:R102)</f>
        <v>19.29</v>
      </c>
      <c r="X100" s="299">
        <f>SUM(S100:V102)</f>
        <v>19.29</v>
      </c>
      <c r="Y100" s="301">
        <f>STDEV(F100:F102)</f>
        <v>0</v>
      </c>
      <c r="Z100" s="299">
        <f>Y100/W100</f>
        <v>0</v>
      </c>
      <c r="AA100" s="301">
        <f>IF(Z100&lt;=0.25, X100, W100)</f>
        <v>19.29</v>
      </c>
      <c r="AB100" s="291">
        <f>AA100*D100*($AB$6+1)</f>
        <v>1715.5223478715295</v>
      </c>
      <c r="AC100" s="114"/>
      <c r="AD100" s="114"/>
      <c r="AE100" s="115"/>
      <c r="AF100" s="115"/>
      <c r="AG100" s="115"/>
      <c r="AH100" s="115"/>
      <c r="AI100" s="115"/>
      <c r="AJ100" s="115"/>
    </row>
    <row r="101" spans="1:36" s="112" customFormat="1" ht="25.5" customHeight="1">
      <c r="A101" s="314"/>
      <c r="B101" s="315"/>
      <c r="C101" s="317"/>
      <c r="D101" s="317"/>
      <c r="E101" s="168" t="s">
        <v>1051</v>
      </c>
      <c r="F101" s="132">
        <v>19.29</v>
      </c>
      <c r="G101" s="133">
        <f>ROUNDUP(AVERAGE(F100:F102),2)</f>
        <v>19.29</v>
      </c>
      <c r="H101" s="134">
        <f t="shared" si="9"/>
        <v>0</v>
      </c>
      <c r="I101" s="135">
        <f t="shared" si="7"/>
        <v>0</v>
      </c>
      <c r="J101" s="135">
        <f>SMALL(I100:I102,2)</f>
        <v>0</v>
      </c>
      <c r="K101" s="137">
        <f>IF(J101=I100,F100,IF(J101=I101,F101,IF(J101=I102,F102)))</f>
        <v>19.29</v>
      </c>
      <c r="L101" s="137">
        <f t="shared" si="6"/>
        <v>19.29</v>
      </c>
      <c r="M101" s="137">
        <f t="shared" si="8"/>
        <v>19.29</v>
      </c>
      <c r="N101" s="318"/>
      <c r="O101" s="298"/>
      <c r="P101" s="298"/>
      <c r="Q101" s="298"/>
      <c r="R101" s="298"/>
      <c r="S101" s="298"/>
      <c r="T101" s="298"/>
      <c r="U101" s="298"/>
      <c r="V101" s="298"/>
      <c r="W101" s="300"/>
      <c r="X101" s="300"/>
      <c r="Y101" s="301"/>
      <c r="Z101" s="300"/>
      <c r="AA101" s="301"/>
      <c r="AB101" s="292"/>
      <c r="AC101" s="114"/>
      <c r="AD101" s="114"/>
      <c r="AE101" s="115"/>
      <c r="AF101" s="115"/>
      <c r="AG101" s="115"/>
      <c r="AH101" s="115"/>
      <c r="AI101" s="115"/>
      <c r="AJ101" s="115"/>
    </row>
    <row r="102" spans="1:36" s="112" customFormat="1" ht="25.5" customHeight="1" thickBot="1">
      <c r="A102" s="314"/>
      <c r="B102" s="315"/>
      <c r="C102" s="317"/>
      <c r="D102" s="317"/>
      <c r="E102" s="168" t="s">
        <v>1051</v>
      </c>
      <c r="F102" s="132">
        <v>19.29</v>
      </c>
      <c r="G102" s="133">
        <f>ROUNDUP(AVERAGE(F100:F102),2)</f>
        <v>19.29</v>
      </c>
      <c r="H102" s="134">
        <f t="shared" si="9"/>
        <v>0</v>
      </c>
      <c r="I102" s="135">
        <f t="shared" si="7"/>
        <v>0</v>
      </c>
      <c r="J102" s="135">
        <f>SMALL(I100:I102,3)</f>
        <v>0</v>
      </c>
      <c r="K102" s="137">
        <f>IF(J102=I100,F100,IF(J102=I101,F101,IF(J102=I102,F102)))</f>
        <v>19.29</v>
      </c>
      <c r="L102" s="137">
        <f t="shared" si="6"/>
        <v>19.29</v>
      </c>
      <c r="M102" s="137">
        <f t="shared" si="8"/>
        <v>19.29</v>
      </c>
      <c r="N102" s="318"/>
      <c r="O102" s="298"/>
      <c r="P102" s="298"/>
      <c r="Q102" s="298"/>
      <c r="R102" s="298"/>
      <c r="S102" s="298"/>
      <c r="T102" s="298"/>
      <c r="U102" s="298"/>
      <c r="V102" s="298"/>
      <c r="W102" s="300"/>
      <c r="X102" s="300"/>
      <c r="Y102" s="301"/>
      <c r="Z102" s="300"/>
      <c r="AA102" s="301"/>
      <c r="AB102" s="292"/>
      <c r="AC102" s="114"/>
      <c r="AD102" s="114"/>
      <c r="AE102" s="115"/>
      <c r="AF102" s="115"/>
      <c r="AG102" s="115"/>
      <c r="AH102" s="115"/>
      <c r="AI102" s="115"/>
      <c r="AJ102" s="115"/>
    </row>
    <row r="103" spans="1:36" s="120" customFormat="1" ht="25.5" customHeight="1">
      <c r="A103" s="319">
        <v>32</v>
      </c>
      <c r="B103" s="307" t="s">
        <v>281</v>
      </c>
      <c r="C103" s="310" t="s">
        <v>2</v>
      </c>
      <c r="D103" s="310">
        <v>75</v>
      </c>
      <c r="E103" s="167" t="s">
        <v>1052</v>
      </c>
      <c r="F103" s="117">
        <v>77.2</v>
      </c>
      <c r="G103" s="122">
        <f>ROUNDUP(AVERAGE(F103:F105),2)</f>
        <v>77.2</v>
      </c>
      <c r="H103" s="116">
        <f t="shared" si="9"/>
        <v>0</v>
      </c>
      <c r="I103" s="136">
        <f t="shared" si="7"/>
        <v>0</v>
      </c>
      <c r="J103" s="136">
        <f>SMALL(I103:I105,1)</f>
        <v>0</v>
      </c>
      <c r="K103" s="139">
        <f>IF(J103=I103,F103,IF(J103=I104,F104,IF(J103=I105,F105)))</f>
        <v>77.2</v>
      </c>
      <c r="L103" s="139">
        <f t="shared" si="6"/>
        <v>77.2</v>
      </c>
      <c r="M103" s="139">
        <f t="shared" si="8"/>
        <v>77.2</v>
      </c>
      <c r="N103" s="312">
        <f>COUNTIF(L103:L105,"FORA")</f>
        <v>0</v>
      </c>
      <c r="O103" s="293">
        <f>IF(N103=0,AVERAGE(K103:K105),"")</f>
        <v>77.2</v>
      </c>
      <c r="P103" s="293" t="str">
        <f>IF(N103=1,AVERAGE(M103:M104),"")</f>
        <v/>
      </c>
      <c r="Q103" s="293" t="str">
        <f>IF(N103=2,(SUM(M103,K104))/2,"")</f>
        <v/>
      </c>
      <c r="R103" s="293" t="str">
        <f>IF(N103=3,AVERAGE(K103:K104),"")</f>
        <v/>
      </c>
      <c r="S103" s="293">
        <f>IF(N103=0,MEDIAN(M103:M105),"")</f>
        <v>77.2</v>
      </c>
      <c r="T103" s="293" t="str">
        <f>IF(N103=1,MEDIAN(M103:M104),"")</f>
        <v/>
      </c>
      <c r="U103" s="293" t="str">
        <f>IF(N103=2,MEDIAN((SUM(M103,K104))/2),"")</f>
        <v/>
      </c>
      <c r="V103" s="293" t="str">
        <f>IF(N103=3,MEDIAN(K103:K104),"")</f>
        <v/>
      </c>
      <c r="W103" s="295">
        <f>SUM(O103:R105)</f>
        <v>77.2</v>
      </c>
      <c r="X103" s="295">
        <f>SUM(S103:V105)</f>
        <v>77.2</v>
      </c>
      <c r="Y103" s="303">
        <f>STDEV(F103:F105)</f>
        <v>0</v>
      </c>
      <c r="Z103" s="295">
        <f>Y103/W103</f>
        <v>0</v>
      </c>
      <c r="AA103" s="303">
        <f>IF(Z103&lt;=0.25, X103, W103)</f>
        <v>77.2</v>
      </c>
      <c r="AB103" s="291">
        <f>AA103*D103*($AB$6+1)</f>
        <v>6865.6467213935766</v>
      </c>
      <c r="AC103" s="114"/>
      <c r="AD103" s="114"/>
      <c r="AE103" s="118"/>
      <c r="AF103" s="114"/>
      <c r="AG103" s="118"/>
      <c r="AH103" s="119"/>
    </row>
    <row r="104" spans="1:36" s="120" customFormat="1" ht="25.5" customHeight="1">
      <c r="A104" s="319"/>
      <c r="B104" s="308"/>
      <c r="C104" s="310"/>
      <c r="D104" s="310"/>
      <c r="E104" s="167" t="s">
        <v>1052</v>
      </c>
      <c r="F104" s="227">
        <v>77.2</v>
      </c>
      <c r="G104" s="117">
        <f>ROUNDUP(AVERAGE(F103:F105),2)</f>
        <v>77.2</v>
      </c>
      <c r="H104" s="116">
        <f t="shared" si="9"/>
        <v>0</v>
      </c>
      <c r="I104" s="136">
        <f t="shared" si="7"/>
        <v>0</v>
      </c>
      <c r="J104" s="136">
        <f>SMALL(I103:I105,2)</f>
        <v>0</v>
      </c>
      <c r="K104" s="139">
        <f>IF(J104=I103,F103,IF(J104=I104,F104,IF(J104=I105,F105)))</f>
        <v>77.2</v>
      </c>
      <c r="L104" s="139">
        <f t="shared" si="6"/>
        <v>77.2</v>
      </c>
      <c r="M104" s="139">
        <f t="shared" si="8"/>
        <v>77.2</v>
      </c>
      <c r="N104" s="312"/>
      <c r="O104" s="293"/>
      <c r="P104" s="293"/>
      <c r="Q104" s="293"/>
      <c r="R104" s="293"/>
      <c r="S104" s="293"/>
      <c r="T104" s="293"/>
      <c r="U104" s="293"/>
      <c r="V104" s="293"/>
      <c r="W104" s="296"/>
      <c r="X104" s="296"/>
      <c r="Y104" s="303"/>
      <c r="Z104" s="296"/>
      <c r="AA104" s="303"/>
      <c r="AB104" s="292"/>
      <c r="AC104" s="114"/>
      <c r="AD104" s="114"/>
      <c r="AE104" s="118"/>
      <c r="AF104" s="114"/>
      <c r="AG104" s="118"/>
      <c r="AH104" s="119"/>
    </row>
    <row r="105" spans="1:36" s="120" customFormat="1" ht="25.5" customHeight="1" thickBot="1">
      <c r="A105" s="319"/>
      <c r="B105" s="308"/>
      <c r="C105" s="310"/>
      <c r="D105" s="310"/>
      <c r="E105" s="167" t="s">
        <v>1052</v>
      </c>
      <c r="F105" s="227">
        <v>77.2</v>
      </c>
      <c r="G105" s="117">
        <f>ROUNDUP(AVERAGE(F103:F105),2)</f>
        <v>77.2</v>
      </c>
      <c r="H105" s="116">
        <f t="shared" si="9"/>
        <v>0</v>
      </c>
      <c r="I105" s="136">
        <f t="shared" si="7"/>
        <v>0</v>
      </c>
      <c r="J105" s="136">
        <f>SMALL(I103:I105,3)</f>
        <v>0</v>
      </c>
      <c r="K105" s="139">
        <f>IF(J105=I103,F103,IF(J105=I104,F104,IF(J105=I105,F105)))</f>
        <v>77.2</v>
      </c>
      <c r="L105" s="139">
        <f t="shared" si="6"/>
        <v>77.2</v>
      </c>
      <c r="M105" s="139">
        <f t="shared" si="8"/>
        <v>77.2</v>
      </c>
      <c r="N105" s="312"/>
      <c r="O105" s="293"/>
      <c r="P105" s="293"/>
      <c r="Q105" s="293"/>
      <c r="R105" s="293"/>
      <c r="S105" s="293"/>
      <c r="T105" s="293"/>
      <c r="U105" s="293"/>
      <c r="V105" s="293"/>
      <c r="W105" s="296"/>
      <c r="X105" s="296"/>
      <c r="Y105" s="303"/>
      <c r="Z105" s="296"/>
      <c r="AA105" s="303"/>
      <c r="AB105" s="292"/>
      <c r="AC105" s="114"/>
      <c r="AD105" s="114"/>
      <c r="AE105" s="118"/>
      <c r="AF105" s="114"/>
      <c r="AG105" s="118"/>
      <c r="AH105" s="119"/>
    </row>
    <row r="106" spans="1:36" s="112" customFormat="1" ht="25.5" customHeight="1">
      <c r="A106" s="314">
        <v>33</v>
      </c>
      <c r="B106" s="315" t="s">
        <v>282</v>
      </c>
      <c r="C106" s="317" t="s">
        <v>2</v>
      </c>
      <c r="D106" s="317">
        <v>75</v>
      </c>
      <c r="E106" s="168" t="s">
        <v>1053</v>
      </c>
      <c r="F106" s="132">
        <v>108.76</v>
      </c>
      <c r="G106" s="129">
        <f>ROUNDUP(AVERAGE(F106:F108),2)</f>
        <v>108.76</v>
      </c>
      <c r="H106" s="134">
        <f t="shared" si="9"/>
        <v>0</v>
      </c>
      <c r="I106" s="133">
        <f t="shared" si="7"/>
        <v>0</v>
      </c>
      <c r="J106" s="135">
        <f>SMALL(I106:I108,1)</f>
        <v>0</v>
      </c>
      <c r="K106" s="137">
        <f>IF(J106=I106,F106,IF(J106=I107,F107,IF(J106=I108,F108)))</f>
        <v>108.76</v>
      </c>
      <c r="L106" s="137">
        <f t="shared" si="6"/>
        <v>108.76</v>
      </c>
      <c r="M106" s="137">
        <f t="shared" si="8"/>
        <v>108.76</v>
      </c>
      <c r="N106" s="318">
        <f>COUNTIF(L106:L108,"FORA")</f>
        <v>0</v>
      </c>
      <c r="O106" s="298">
        <f>IF(N106=0,AVERAGE(K106:K108),"")</f>
        <v>108.76</v>
      </c>
      <c r="P106" s="298" t="str">
        <f>IF(N106=1,AVERAGE(M106:M107),"")</f>
        <v/>
      </c>
      <c r="Q106" s="298" t="str">
        <f>IF(N106=2,(SUM(M106,K107))/2,"")</f>
        <v/>
      </c>
      <c r="R106" s="298" t="str">
        <f>IF(N106=3,AVERAGE(K106:K107),"")</f>
        <v/>
      </c>
      <c r="S106" s="298">
        <f>IF(N106=0,MEDIAN(M106:M108),"")</f>
        <v>108.76</v>
      </c>
      <c r="T106" s="298" t="str">
        <f>IF(N106=1,MEDIAN(M106:M107),"")</f>
        <v/>
      </c>
      <c r="U106" s="298" t="str">
        <f>IF(N106=2,MEDIAN((SUM(M106,K107))/2),"")</f>
        <v/>
      </c>
      <c r="V106" s="298" t="str">
        <f>IF(N106=3,MEDIAN(K106:K107),"")</f>
        <v/>
      </c>
      <c r="W106" s="299">
        <f>SUM(O106:R108)</f>
        <v>108.76</v>
      </c>
      <c r="X106" s="299">
        <f>SUM(S106:V108)</f>
        <v>108.76</v>
      </c>
      <c r="Y106" s="301">
        <f>STDEV(F106:F108)</f>
        <v>0</v>
      </c>
      <c r="Z106" s="299">
        <f>Y106/W106</f>
        <v>0</v>
      </c>
      <c r="AA106" s="301">
        <f>IF(Z106&lt;=0.25, X106, W106)</f>
        <v>108.76</v>
      </c>
      <c r="AB106" s="291">
        <f>AA106*D106*($AB$6+1)</f>
        <v>9672.3800183777894</v>
      </c>
      <c r="AC106" s="114"/>
      <c r="AD106" s="114"/>
      <c r="AE106" s="115"/>
      <c r="AF106" s="115"/>
      <c r="AG106" s="115"/>
      <c r="AH106" s="115"/>
      <c r="AI106" s="115"/>
      <c r="AJ106" s="115"/>
    </row>
    <row r="107" spans="1:36" s="112" customFormat="1" ht="25.5" customHeight="1">
      <c r="A107" s="314"/>
      <c r="B107" s="315"/>
      <c r="C107" s="317"/>
      <c r="D107" s="317"/>
      <c r="E107" s="168" t="s">
        <v>1053</v>
      </c>
      <c r="F107" s="132">
        <v>108.76</v>
      </c>
      <c r="G107" s="133">
        <f>ROUNDUP(AVERAGE(F106:F108),2)</f>
        <v>108.76</v>
      </c>
      <c r="H107" s="134">
        <f t="shared" si="9"/>
        <v>0</v>
      </c>
      <c r="I107" s="135">
        <f t="shared" si="7"/>
        <v>0</v>
      </c>
      <c r="J107" s="135">
        <f>SMALL(I106:I108,2)</f>
        <v>0</v>
      </c>
      <c r="K107" s="137">
        <f>IF(J107=I106,F106,IF(J107=I107,F107,IF(J107=I108,F108)))</f>
        <v>108.76</v>
      </c>
      <c r="L107" s="137">
        <f t="shared" si="6"/>
        <v>108.76</v>
      </c>
      <c r="M107" s="137">
        <f t="shared" si="8"/>
        <v>108.76</v>
      </c>
      <c r="N107" s="318"/>
      <c r="O107" s="298"/>
      <c r="P107" s="298"/>
      <c r="Q107" s="298"/>
      <c r="R107" s="298"/>
      <c r="S107" s="298"/>
      <c r="T107" s="298"/>
      <c r="U107" s="298"/>
      <c r="V107" s="298"/>
      <c r="W107" s="300"/>
      <c r="X107" s="300"/>
      <c r="Y107" s="301"/>
      <c r="Z107" s="300"/>
      <c r="AA107" s="301"/>
      <c r="AB107" s="292"/>
      <c r="AC107" s="114"/>
      <c r="AD107" s="114"/>
      <c r="AE107" s="115"/>
      <c r="AF107" s="115"/>
      <c r="AG107" s="115"/>
      <c r="AH107" s="115"/>
      <c r="AI107" s="115"/>
      <c r="AJ107" s="115"/>
    </row>
    <row r="108" spans="1:36" s="112" customFormat="1" ht="25.5" customHeight="1" thickBot="1">
      <c r="A108" s="314"/>
      <c r="B108" s="315"/>
      <c r="C108" s="317"/>
      <c r="D108" s="317"/>
      <c r="E108" s="168" t="s">
        <v>1053</v>
      </c>
      <c r="F108" s="132">
        <v>108.76</v>
      </c>
      <c r="G108" s="133">
        <f>ROUNDUP(AVERAGE(F106:F108),2)</f>
        <v>108.76</v>
      </c>
      <c r="H108" s="134">
        <f t="shared" si="9"/>
        <v>0</v>
      </c>
      <c r="I108" s="135">
        <f t="shared" si="7"/>
        <v>0</v>
      </c>
      <c r="J108" s="135">
        <f>SMALL(I106:I108,3)</f>
        <v>0</v>
      </c>
      <c r="K108" s="137">
        <f>IF(J108=I106,F106,IF(J108=I107,F107,IF(J108=I108,F108)))</f>
        <v>108.76</v>
      </c>
      <c r="L108" s="137">
        <f t="shared" si="6"/>
        <v>108.76</v>
      </c>
      <c r="M108" s="137">
        <f t="shared" si="8"/>
        <v>108.76</v>
      </c>
      <c r="N108" s="318"/>
      <c r="O108" s="298"/>
      <c r="P108" s="298"/>
      <c r="Q108" s="298"/>
      <c r="R108" s="298"/>
      <c r="S108" s="298"/>
      <c r="T108" s="298"/>
      <c r="U108" s="298"/>
      <c r="V108" s="298"/>
      <c r="W108" s="300"/>
      <c r="X108" s="300"/>
      <c r="Y108" s="301"/>
      <c r="Z108" s="300"/>
      <c r="AA108" s="301"/>
      <c r="AB108" s="292"/>
      <c r="AC108" s="114"/>
      <c r="AD108" s="114"/>
      <c r="AE108" s="115"/>
      <c r="AF108" s="115"/>
      <c r="AG108" s="115"/>
      <c r="AH108" s="115"/>
      <c r="AI108" s="115"/>
      <c r="AJ108" s="115"/>
    </row>
    <row r="109" spans="1:36" s="120" customFormat="1" ht="25.5" customHeight="1">
      <c r="A109" s="321">
        <v>34</v>
      </c>
      <c r="B109" s="307" t="s">
        <v>283</v>
      </c>
      <c r="C109" s="310" t="s">
        <v>2</v>
      </c>
      <c r="D109" s="310">
        <v>10</v>
      </c>
      <c r="E109" s="167" t="s">
        <v>1054</v>
      </c>
      <c r="F109" s="117">
        <v>509.96</v>
      </c>
      <c r="G109" s="122">
        <f>ROUNDUP(AVERAGE(F109:F111),2)</f>
        <v>509.96</v>
      </c>
      <c r="H109" s="116">
        <f t="shared" si="9"/>
        <v>0</v>
      </c>
      <c r="I109" s="136">
        <f t="shared" si="7"/>
        <v>0</v>
      </c>
      <c r="J109" s="136">
        <f>SMALL(I109:I111,1)</f>
        <v>0</v>
      </c>
      <c r="K109" s="139">
        <f>IF(J109=I109,F109,IF(J109=I110,F110,IF(J109=I111,F111)))</f>
        <v>509.96</v>
      </c>
      <c r="L109" s="139">
        <f t="shared" si="6"/>
        <v>509.96</v>
      </c>
      <c r="M109" s="139">
        <f t="shared" si="8"/>
        <v>509.96</v>
      </c>
      <c r="N109" s="312">
        <f>COUNTIF(L109:L111,"FORA")</f>
        <v>0</v>
      </c>
      <c r="O109" s="293">
        <f>IF(N109=0,AVERAGE(K109:K111),"")</f>
        <v>509.96</v>
      </c>
      <c r="P109" s="293" t="str">
        <f>IF(N109=1,AVERAGE(M109:M110),"")</f>
        <v/>
      </c>
      <c r="Q109" s="293" t="str">
        <f>IF(N109=2,(SUM(M109,K110))/2,"")</f>
        <v/>
      </c>
      <c r="R109" s="293" t="str">
        <f>IF(N109=3,AVERAGE(K109:K110),"")</f>
        <v/>
      </c>
      <c r="S109" s="293">
        <f>IF(N109=0,MEDIAN(M109:M111),"")</f>
        <v>509.96</v>
      </c>
      <c r="T109" s="293" t="str">
        <f>IF(N109=1,MEDIAN(M109:M110),"")</f>
        <v/>
      </c>
      <c r="U109" s="293" t="str">
        <f>IF(N109=2,MEDIAN((SUM(M109,K110))/2),"")</f>
        <v/>
      </c>
      <c r="V109" s="293" t="str">
        <f>IF(N109=3,MEDIAN(K109:K110),"")</f>
        <v/>
      </c>
      <c r="W109" s="295">
        <f>SUM(O109:R111)</f>
        <v>509.96</v>
      </c>
      <c r="X109" s="295">
        <f>SUM(S109:V111)</f>
        <v>509.96</v>
      </c>
      <c r="Y109" s="303">
        <f>STDEV(F109:F111)</f>
        <v>0</v>
      </c>
      <c r="Z109" s="295">
        <f>Y109/W109</f>
        <v>0</v>
      </c>
      <c r="AA109" s="303">
        <f>IF(Z109&lt;=0.25, X109, W109)</f>
        <v>509.96</v>
      </c>
      <c r="AB109" s="291">
        <f>AA109*D109*($AB$6+1)</f>
        <v>6046.9865320239514</v>
      </c>
      <c r="AC109" s="114"/>
      <c r="AD109" s="114"/>
      <c r="AE109" s="118"/>
      <c r="AF109" s="114"/>
      <c r="AG109" s="118"/>
      <c r="AH109" s="119"/>
    </row>
    <row r="110" spans="1:36" s="120" customFormat="1" ht="25.5" customHeight="1">
      <c r="A110" s="321"/>
      <c r="B110" s="308"/>
      <c r="C110" s="310"/>
      <c r="D110" s="310"/>
      <c r="E110" s="167" t="s">
        <v>1054</v>
      </c>
      <c r="F110" s="227">
        <v>509.96</v>
      </c>
      <c r="G110" s="117">
        <f>ROUNDUP(AVERAGE(F109:F111),2)</f>
        <v>509.96</v>
      </c>
      <c r="H110" s="116">
        <f t="shared" si="9"/>
        <v>0</v>
      </c>
      <c r="I110" s="136">
        <f t="shared" si="7"/>
        <v>0</v>
      </c>
      <c r="J110" s="136">
        <f>SMALL(I109:I111,2)</f>
        <v>0</v>
      </c>
      <c r="K110" s="139">
        <f>IF(J110=I109,F109,IF(J110=I110,F110,IF(J110=I111,F111)))</f>
        <v>509.96</v>
      </c>
      <c r="L110" s="139">
        <f t="shared" si="6"/>
        <v>509.96</v>
      </c>
      <c r="M110" s="139">
        <f t="shared" si="8"/>
        <v>509.96</v>
      </c>
      <c r="N110" s="312"/>
      <c r="O110" s="293"/>
      <c r="P110" s="293"/>
      <c r="Q110" s="293"/>
      <c r="R110" s="293"/>
      <c r="S110" s="293"/>
      <c r="T110" s="293"/>
      <c r="U110" s="293"/>
      <c r="V110" s="293"/>
      <c r="W110" s="296"/>
      <c r="X110" s="296"/>
      <c r="Y110" s="303"/>
      <c r="Z110" s="296"/>
      <c r="AA110" s="303"/>
      <c r="AB110" s="292"/>
      <c r="AC110" s="114"/>
      <c r="AD110" s="114"/>
      <c r="AE110" s="118"/>
      <c r="AF110" s="114"/>
      <c r="AG110" s="118"/>
      <c r="AH110" s="119"/>
    </row>
    <row r="111" spans="1:36" s="120" customFormat="1" ht="25.5" customHeight="1" thickBot="1">
      <c r="A111" s="321"/>
      <c r="B111" s="308"/>
      <c r="C111" s="310"/>
      <c r="D111" s="310"/>
      <c r="E111" s="167" t="s">
        <v>1054</v>
      </c>
      <c r="F111" s="227">
        <v>509.96</v>
      </c>
      <c r="G111" s="117">
        <f>ROUNDUP(AVERAGE(F109:F111),2)</f>
        <v>509.96</v>
      </c>
      <c r="H111" s="116">
        <f t="shared" si="9"/>
        <v>0</v>
      </c>
      <c r="I111" s="136">
        <f t="shared" si="7"/>
        <v>0</v>
      </c>
      <c r="J111" s="136">
        <f>SMALL(I109:I111,3)</f>
        <v>0</v>
      </c>
      <c r="K111" s="139">
        <f>IF(J111=I109,F109,IF(J111=I110,F110,IF(J111=I111,F111)))</f>
        <v>509.96</v>
      </c>
      <c r="L111" s="139">
        <f t="shared" si="6"/>
        <v>509.96</v>
      </c>
      <c r="M111" s="139">
        <f t="shared" si="8"/>
        <v>509.96</v>
      </c>
      <c r="N111" s="312"/>
      <c r="O111" s="293"/>
      <c r="P111" s="293"/>
      <c r="Q111" s="293"/>
      <c r="R111" s="293"/>
      <c r="S111" s="293"/>
      <c r="T111" s="293"/>
      <c r="U111" s="293"/>
      <c r="V111" s="293"/>
      <c r="W111" s="296"/>
      <c r="X111" s="296"/>
      <c r="Y111" s="303"/>
      <c r="Z111" s="296"/>
      <c r="AA111" s="303"/>
      <c r="AB111" s="292"/>
      <c r="AC111" s="114"/>
      <c r="AD111" s="114"/>
      <c r="AE111" s="118"/>
      <c r="AF111" s="114"/>
      <c r="AG111" s="118"/>
      <c r="AH111" s="119"/>
    </row>
    <row r="112" spans="1:36" s="112" customFormat="1" ht="25.5" customHeight="1">
      <c r="A112" s="314">
        <v>35</v>
      </c>
      <c r="B112" s="315" t="s">
        <v>284</v>
      </c>
      <c r="C112" s="317" t="s">
        <v>2</v>
      </c>
      <c r="D112" s="317">
        <v>10</v>
      </c>
      <c r="E112" s="168" t="s">
        <v>1055</v>
      </c>
      <c r="F112" s="132">
        <v>193.41</v>
      </c>
      <c r="G112" s="129">
        <f>ROUNDUP(AVERAGE(F112:F114),2)</f>
        <v>193.41</v>
      </c>
      <c r="H112" s="134">
        <f t="shared" si="9"/>
        <v>0</v>
      </c>
      <c r="I112" s="133">
        <f t="shared" si="7"/>
        <v>0</v>
      </c>
      <c r="J112" s="135">
        <f>SMALL(I112:I114,1)</f>
        <v>0</v>
      </c>
      <c r="K112" s="137">
        <f>IF(J112=I112,F112,IF(J112=I113,F113,IF(J112=I114,F114)))</f>
        <v>193.41</v>
      </c>
      <c r="L112" s="137">
        <f t="shared" si="6"/>
        <v>193.41</v>
      </c>
      <c r="M112" s="137">
        <f t="shared" si="8"/>
        <v>193.41</v>
      </c>
      <c r="N112" s="318">
        <f>COUNTIF(L112:L114,"FORA")</f>
        <v>0</v>
      </c>
      <c r="O112" s="298">
        <f>IF(N112=0,AVERAGE(K112:K114),"")</f>
        <v>193.41</v>
      </c>
      <c r="P112" s="298" t="str">
        <f>IF(N112=1,AVERAGE(M112:M113),"")</f>
        <v/>
      </c>
      <c r="Q112" s="298" t="str">
        <f>IF(N112=2,(SUM(M112,K113))/2,"")</f>
        <v/>
      </c>
      <c r="R112" s="298" t="str">
        <f>IF(N112=3,AVERAGE(K112:K113),"")</f>
        <v/>
      </c>
      <c r="S112" s="298">
        <f>IF(N112=0,MEDIAN(M112:M114),"")</f>
        <v>193.41</v>
      </c>
      <c r="T112" s="298" t="str">
        <f>IF(N112=1,MEDIAN(M112:M113),"")</f>
        <v/>
      </c>
      <c r="U112" s="298" t="str">
        <f>IF(N112=2,MEDIAN((SUM(M112,K113))/2),"")</f>
        <v/>
      </c>
      <c r="V112" s="298" t="str">
        <f>IF(N112=3,MEDIAN(K112:K113),"")</f>
        <v/>
      </c>
      <c r="W112" s="299">
        <f>SUM(O112:R114)</f>
        <v>193.41</v>
      </c>
      <c r="X112" s="299">
        <f>SUM(S112:V114)</f>
        <v>193.41</v>
      </c>
      <c r="Y112" s="301">
        <f>STDEV(F112:F114)</f>
        <v>0</v>
      </c>
      <c r="Z112" s="299">
        <f>Y112/W112</f>
        <v>0</v>
      </c>
      <c r="AA112" s="301">
        <f>IF(Z112&lt;=0.25, X112, W112)</f>
        <v>193.41</v>
      </c>
      <c r="AB112" s="291">
        <f>AA112*D112*($AB$6+1)</f>
        <v>2293.4105913380508</v>
      </c>
      <c r="AC112" s="114"/>
      <c r="AD112" s="114"/>
      <c r="AE112" s="115"/>
      <c r="AF112" s="115"/>
      <c r="AG112" s="115"/>
      <c r="AH112" s="115"/>
      <c r="AI112" s="115"/>
      <c r="AJ112" s="115"/>
    </row>
    <row r="113" spans="1:36" s="112" customFormat="1" ht="25.5" customHeight="1">
      <c r="A113" s="314"/>
      <c r="B113" s="315"/>
      <c r="C113" s="317"/>
      <c r="D113" s="317"/>
      <c r="E113" s="168" t="s">
        <v>1055</v>
      </c>
      <c r="F113" s="132">
        <v>193.41</v>
      </c>
      <c r="G113" s="133">
        <f>ROUNDUP(AVERAGE(F112:F114),2)</f>
        <v>193.41</v>
      </c>
      <c r="H113" s="134">
        <f t="shared" si="9"/>
        <v>0</v>
      </c>
      <c r="I113" s="135">
        <f t="shared" si="7"/>
        <v>0</v>
      </c>
      <c r="J113" s="135">
        <f>SMALL(I112:I114,2)</f>
        <v>0</v>
      </c>
      <c r="K113" s="137">
        <f>IF(J113=I112,F112,IF(J113=I113,F113,IF(J113=I114,F114)))</f>
        <v>193.41</v>
      </c>
      <c r="L113" s="137">
        <f t="shared" si="6"/>
        <v>193.41</v>
      </c>
      <c r="M113" s="137">
        <f t="shared" si="8"/>
        <v>193.41</v>
      </c>
      <c r="N113" s="318"/>
      <c r="O113" s="298"/>
      <c r="P113" s="298"/>
      <c r="Q113" s="298"/>
      <c r="R113" s="298"/>
      <c r="S113" s="298"/>
      <c r="T113" s="298"/>
      <c r="U113" s="298"/>
      <c r="V113" s="298"/>
      <c r="W113" s="300"/>
      <c r="X113" s="300"/>
      <c r="Y113" s="301"/>
      <c r="Z113" s="300"/>
      <c r="AA113" s="301"/>
      <c r="AB113" s="292"/>
      <c r="AC113" s="114"/>
      <c r="AD113" s="114"/>
      <c r="AE113" s="115"/>
      <c r="AF113" s="115"/>
      <c r="AG113" s="115"/>
      <c r="AH113" s="115"/>
      <c r="AI113" s="115"/>
      <c r="AJ113" s="115"/>
    </row>
    <row r="114" spans="1:36" s="112" customFormat="1" ht="25.5" customHeight="1" thickBot="1">
      <c r="A114" s="314"/>
      <c r="B114" s="315"/>
      <c r="C114" s="317"/>
      <c r="D114" s="317"/>
      <c r="E114" s="168" t="s">
        <v>1055</v>
      </c>
      <c r="F114" s="132">
        <v>193.41</v>
      </c>
      <c r="G114" s="133">
        <f>ROUNDUP(AVERAGE(F112:F114),2)</f>
        <v>193.41</v>
      </c>
      <c r="H114" s="134">
        <f t="shared" si="9"/>
        <v>0</v>
      </c>
      <c r="I114" s="135">
        <f t="shared" si="7"/>
        <v>0</v>
      </c>
      <c r="J114" s="135">
        <f>SMALL(I112:I114,3)</f>
        <v>0</v>
      </c>
      <c r="K114" s="137">
        <f>IF(J114=I112,F112,IF(J114=I113,F113,IF(J114=I114,F114)))</f>
        <v>193.41</v>
      </c>
      <c r="L114" s="137">
        <f t="shared" si="6"/>
        <v>193.41</v>
      </c>
      <c r="M114" s="137">
        <f t="shared" si="8"/>
        <v>193.41</v>
      </c>
      <c r="N114" s="318"/>
      <c r="O114" s="298"/>
      <c r="P114" s="298"/>
      <c r="Q114" s="298"/>
      <c r="R114" s="298"/>
      <c r="S114" s="298"/>
      <c r="T114" s="298"/>
      <c r="U114" s="298"/>
      <c r="V114" s="298"/>
      <c r="W114" s="300"/>
      <c r="X114" s="300"/>
      <c r="Y114" s="301"/>
      <c r="Z114" s="300"/>
      <c r="AA114" s="301"/>
      <c r="AB114" s="292"/>
      <c r="AC114" s="114"/>
      <c r="AD114" s="114"/>
      <c r="AE114" s="115"/>
      <c r="AF114" s="115"/>
      <c r="AG114" s="115"/>
      <c r="AH114" s="115"/>
      <c r="AI114" s="115"/>
      <c r="AJ114" s="115"/>
    </row>
    <row r="115" spans="1:36" s="120" customFormat="1" ht="25.5" customHeight="1">
      <c r="A115" s="319">
        <v>36</v>
      </c>
      <c r="B115" s="307" t="s">
        <v>285</v>
      </c>
      <c r="C115" s="310" t="s">
        <v>2</v>
      </c>
      <c r="D115" s="310">
        <v>10</v>
      </c>
      <c r="E115" s="167" t="s">
        <v>1056</v>
      </c>
      <c r="F115" s="117">
        <v>226.63</v>
      </c>
      <c r="G115" s="122">
        <f>ROUNDUP(AVERAGE(F115:F117),2)</f>
        <v>226.63</v>
      </c>
      <c r="H115" s="116">
        <f t="shared" si="9"/>
        <v>0</v>
      </c>
      <c r="I115" s="136">
        <f t="shared" si="7"/>
        <v>0</v>
      </c>
      <c r="J115" s="136">
        <f>SMALL(I115:I117,1)</f>
        <v>0</v>
      </c>
      <c r="K115" s="139">
        <f>IF(J115=I115,F115,IF(J115=I116,F116,IF(J115=I117,F117)))</f>
        <v>226.63</v>
      </c>
      <c r="L115" s="139">
        <f t="shared" si="6"/>
        <v>226.63</v>
      </c>
      <c r="M115" s="139">
        <f t="shared" si="8"/>
        <v>226.63</v>
      </c>
      <c r="N115" s="312">
        <f>COUNTIF(L115:L117,"FORA")</f>
        <v>0</v>
      </c>
      <c r="O115" s="293">
        <f>IF(N115=0,AVERAGE(K115:K117),"")</f>
        <v>226.63</v>
      </c>
      <c r="P115" s="293" t="str">
        <f>IF(N115=1,AVERAGE(M115:M116),"")</f>
        <v/>
      </c>
      <c r="Q115" s="293" t="str">
        <f>IF(N115=2,(SUM(M115,K116))/2,"")</f>
        <v/>
      </c>
      <c r="R115" s="293" t="str">
        <f>IF(N115=3,AVERAGE(K115:K116),"")</f>
        <v/>
      </c>
      <c r="S115" s="293">
        <f>IF(N115=0,MEDIAN(M115:M117),"")</f>
        <v>226.63</v>
      </c>
      <c r="T115" s="293" t="str">
        <f>IF(N115=1,MEDIAN(M115:M116),"")</f>
        <v/>
      </c>
      <c r="U115" s="293" t="str">
        <f>IF(N115=2,MEDIAN((SUM(M115,K116))/2),"")</f>
        <v/>
      </c>
      <c r="V115" s="293" t="str">
        <f>IF(N115=3,MEDIAN(K115:K116),"")</f>
        <v/>
      </c>
      <c r="W115" s="295">
        <f>SUM(O115:R117)</f>
        <v>226.63</v>
      </c>
      <c r="X115" s="295">
        <f>SUM(S115:V117)</f>
        <v>226.63</v>
      </c>
      <c r="Y115" s="303">
        <f>STDEV(F115:F117)</f>
        <v>0</v>
      </c>
      <c r="Z115" s="295">
        <f>Y115/W115</f>
        <v>0</v>
      </c>
      <c r="AA115" s="303">
        <f>IF(Z115&lt;=0.25, X115, W115)</f>
        <v>226.63</v>
      </c>
      <c r="AB115" s="291">
        <f>AA115*D115*($AB$6+1)</f>
        <v>2687.325589757213</v>
      </c>
      <c r="AC115" s="114"/>
      <c r="AD115" s="114"/>
      <c r="AE115" s="118"/>
      <c r="AF115" s="114"/>
      <c r="AG115" s="118"/>
      <c r="AH115" s="119"/>
    </row>
    <row r="116" spans="1:36" s="120" customFormat="1" ht="25.5" customHeight="1">
      <c r="A116" s="319"/>
      <c r="B116" s="308"/>
      <c r="C116" s="310"/>
      <c r="D116" s="310"/>
      <c r="E116" s="167" t="s">
        <v>1056</v>
      </c>
      <c r="F116" s="227">
        <v>226.63</v>
      </c>
      <c r="G116" s="117">
        <f>ROUNDUP(AVERAGE(F115:F117),2)</f>
        <v>226.63</v>
      </c>
      <c r="H116" s="116">
        <f t="shared" si="9"/>
        <v>0</v>
      </c>
      <c r="I116" s="136">
        <f t="shared" si="7"/>
        <v>0</v>
      </c>
      <c r="J116" s="136">
        <f>SMALL(I115:I117,2)</f>
        <v>0</v>
      </c>
      <c r="K116" s="139">
        <f>IF(J116=I115,F115,IF(J116=I116,F116,IF(J116=I117,F117)))</f>
        <v>226.63</v>
      </c>
      <c r="L116" s="139">
        <f t="shared" si="6"/>
        <v>226.63</v>
      </c>
      <c r="M116" s="139">
        <f t="shared" si="8"/>
        <v>226.63</v>
      </c>
      <c r="N116" s="312"/>
      <c r="O116" s="293"/>
      <c r="P116" s="293"/>
      <c r="Q116" s="293"/>
      <c r="R116" s="293"/>
      <c r="S116" s="293"/>
      <c r="T116" s="293"/>
      <c r="U116" s="293"/>
      <c r="V116" s="293"/>
      <c r="W116" s="296"/>
      <c r="X116" s="296"/>
      <c r="Y116" s="303"/>
      <c r="Z116" s="296"/>
      <c r="AA116" s="303"/>
      <c r="AB116" s="292"/>
      <c r="AC116" s="114"/>
      <c r="AD116" s="114"/>
      <c r="AE116" s="118"/>
      <c r="AF116" s="114"/>
      <c r="AG116" s="118"/>
      <c r="AH116" s="119"/>
    </row>
    <row r="117" spans="1:36" s="120" customFormat="1" ht="25.5" customHeight="1" thickBot="1">
      <c r="A117" s="319"/>
      <c r="B117" s="308"/>
      <c r="C117" s="310"/>
      <c r="D117" s="310"/>
      <c r="E117" s="167" t="s">
        <v>1056</v>
      </c>
      <c r="F117" s="227">
        <v>226.63</v>
      </c>
      <c r="G117" s="117">
        <f>ROUNDUP(AVERAGE(F115:F117),2)</f>
        <v>226.63</v>
      </c>
      <c r="H117" s="116">
        <f t="shared" si="9"/>
        <v>0</v>
      </c>
      <c r="I117" s="136">
        <f t="shared" si="7"/>
        <v>0</v>
      </c>
      <c r="J117" s="136">
        <f>SMALL(I115:I117,3)</f>
        <v>0</v>
      </c>
      <c r="K117" s="139">
        <f>IF(J117=I115,F115,IF(J117=I116,F116,IF(J117=I117,F117)))</f>
        <v>226.63</v>
      </c>
      <c r="L117" s="139">
        <f t="shared" si="6"/>
        <v>226.63</v>
      </c>
      <c r="M117" s="139">
        <f t="shared" si="8"/>
        <v>226.63</v>
      </c>
      <c r="N117" s="312"/>
      <c r="O117" s="293"/>
      <c r="P117" s="293"/>
      <c r="Q117" s="293"/>
      <c r="R117" s="293"/>
      <c r="S117" s="293"/>
      <c r="T117" s="293"/>
      <c r="U117" s="293"/>
      <c r="V117" s="293"/>
      <c r="W117" s="296"/>
      <c r="X117" s="296"/>
      <c r="Y117" s="303"/>
      <c r="Z117" s="296"/>
      <c r="AA117" s="303"/>
      <c r="AB117" s="292"/>
      <c r="AC117" s="114"/>
      <c r="AD117" s="114"/>
      <c r="AE117" s="118"/>
      <c r="AF117" s="114"/>
      <c r="AG117" s="118"/>
      <c r="AH117" s="119"/>
    </row>
    <row r="118" spans="1:36" s="112" customFormat="1" ht="25.5" customHeight="1">
      <c r="A118" s="314">
        <v>37</v>
      </c>
      <c r="B118" s="315" t="s">
        <v>286</v>
      </c>
      <c r="C118" s="317" t="s">
        <v>2</v>
      </c>
      <c r="D118" s="317">
        <v>10</v>
      </c>
      <c r="E118" s="168" t="s">
        <v>1057</v>
      </c>
      <c r="F118" s="132">
        <v>218.42</v>
      </c>
      <c r="G118" s="129">
        <f>ROUNDUP(AVERAGE(F118:F120),2)</f>
        <v>218.42</v>
      </c>
      <c r="H118" s="134">
        <f t="shared" si="9"/>
        <v>0</v>
      </c>
      <c r="I118" s="133">
        <f t="shared" si="7"/>
        <v>0</v>
      </c>
      <c r="J118" s="135">
        <f>SMALL(I118:I120,1)</f>
        <v>0</v>
      </c>
      <c r="K118" s="137">
        <f>IF(J118=I118,F118,IF(J118=I119,F119,IF(J118=I120,F120)))</f>
        <v>218.42</v>
      </c>
      <c r="L118" s="137">
        <f t="shared" si="6"/>
        <v>218.42</v>
      </c>
      <c r="M118" s="137">
        <f t="shared" si="8"/>
        <v>218.42</v>
      </c>
      <c r="N118" s="318">
        <f>COUNTIF(L118:L120,"FORA")</f>
        <v>0</v>
      </c>
      <c r="O118" s="298">
        <f>IF(N118=0,AVERAGE(K118:K120),"")</f>
        <v>218.42</v>
      </c>
      <c r="P118" s="298" t="str">
        <f>IF(N118=1,AVERAGE(M118:M119),"")</f>
        <v/>
      </c>
      <c r="Q118" s="298" t="str">
        <f>IF(N118=2,(SUM(M118,K119))/2,"")</f>
        <v/>
      </c>
      <c r="R118" s="298" t="str">
        <f>IF(N118=3,AVERAGE(K118:K119),"")</f>
        <v/>
      </c>
      <c r="S118" s="298">
        <f>IF(N118=0,MEDIAN(M118:M120),"")</f>
        <v>218.42</v>
      </c>
      <c r="T118" s="298" t="str">
        <f>IF(N118=1,MEDIAN(M118:M119),"")</f>
        <v/>
      </c>
      <c r="U118" s="298" t="str">
        <f>IF(N118=2,MEDIAN((SUM(M118,K119))/2),"")</f>
        <v/>
      </c>
      <c r="V118" s="298" t="str">
        <f>IF(N118=3,MEDIAN(K118:K119),"")</f>
        <v/>
      </c>
      <c r="W118" s="299">
        <f>SUM(O118:R120)</f>
        <v>218.42</v>
      </c>
      <c r="X118" s="299">
        <f>SUM(S118:V120)</f>
        <v>218.42</v>
      </c>
      <c r="Y118" s="301">
        <f>STDEV(F118:F120)</f>
        <v>0</v>
      </c>
      <c r="Z118" s="299">
        <f>Y118/W118</f>
        <v>0</v>
      </c>
      <c r="AA118" s="301">
        <f>IF(Z118&lt;=0.25, X118, W118)</f>
        <v>218.42</v>
      </c>
      <c r="AB118" s="291">
        <f>AA118*D118*($AB$6+1)</f>
        <v>2589.9733279564502</v>
      </c>
      <c r="AC118" s="114"/>
      <c r="AD118" s="114"/>
      <c r="AE118" s="115"/>
      <c r="AF118" s="115"/>
      <c r="AG118" s="115"/>
      <c r="AH118" s="115"/>
      <c r="AI118" s="115"/>
      <c r="AJ118" s="115"/>
    </row>
    <row r="119" spans="1:36" s="112" customFormat="1" ht="25.5" customHeight="1">
      <c r="A119" s="314"/>
      <c r="B119" s="315"/>
      <c r="C119" s="317"/>
      <c r="D119" s="317"/>
      <c r="E119" s="168" t="s">
        <v>1057</v>
      </c>
      <c r="F119" s="132">
        <v>218.42</v>
      </c>
      <c r="G119" s="133">
        <f>ROUNDUP(AVERAGE(F118:F120),2)</f>
        <v>218.42</v>
      </c>
      <c r="H119" s="134">
        <f t="shared" si="9"/>
        <v>0</v>
      </c>
      <c r="I119" s="135">
        <f t="shared" si="7"/>
        <v>0</v>
      </c>
      <c r="J119" s="135">
        <f>SMALL(I118:I120,2)</f>
        <v>0</v>
      </c>
      <c r="K119" s="137">
        <f>IF(J119=I118,F118,IF(J119=I119,F119,IF(J119=I120,F120)))</f>
        <v>218.42</v>
      </c>
      <c r="L119" s="137">
        <f t="shared" si="6"/>
        <v>218.42</v>
      </c>
      <c r="M119" s="137">
        <f t="shared" si="8"/>
        <v>218.42</v>
      </c>
      <c r="N119" s="318"/>
      <c r="O119" s="298"/>
      <c r="P119" s="298"/>
      <c r="Q119" s="298"/>
      <c r="R119" s="298"/>
      <c r="S119" s="298"/>
      <c r="T119" s="298"/>
      <c r="U119" s="298"/>
      <c r="V119" s="298"/>
      <c r="W119" s="300"/>
      <c r="X119" s="300"/>
      <c r="Y119" s="301"/>
      <c r="Z119" s="300"/>
      <c r="AA119" s="301"/>
      <c r="AB119" s="292"/>
      <c r="AC119" s="114"/>
      <c r="AD119" s="114"/>
      <c r="AE119" s="115"/>
      <c r="AF119" s="115"/>
      <c r="AG119" s="115"/>
      <c r="AH119" s="115"/>
      <c r="AI119" s="115"/>
      <c r="AJ119" s="115"/>
    </row>
    <row r="120" spans="1:36" s="112" customFormat="1" ht="25.5" customHeight="1" thickBot="1">
      <c r="A120" s="314"/>
      <c r="B120" s="315"/>
      <c r="C120" s="317"/>
      <c r="D120" s="317"/>
      <c r="E120" s="168" t="s">
        <v>1057</v>
      </c>
      <c r="F120" s="132">
        <v>218.42</v>
      </c>
      <c r="G120" s="133">
        <f>ROUNDUP(AVERAGE(F118:F120),2)</f>
        <v>218.42</v>
      </c>
      <c r="H120" s="134">
        <f t="shared" si="9"/>
        <v>0</v>
      </c>
      <c r="I120" s="135">
        <f t="shared" si="7"/>
        <v>0</v>
      </c>
      <c r="J120" s="135">
        <f>SMALL(I118:I120,3)</f>
        <v>0</v>
      </c>
      <c r="K120" s="137">
        <f>IF(J120=I118,F118,IF(J120=I119,F119,IF(J120=I120,F120)))</f>
        <v>218.42</v>
      </c>
      <c r="L120" s="137">
        <f t="shared" si="6"/>
        <v>218.42</v>
      </c>
      <c r="M120" s="137">
        <f t="shared" si="8"/>
        <v>218.42</v>
      </c>
      <c r="N120" s="318"/>
      <c r="O120" s="298"/>
      <c r="P120" s="298"/>
      <c r="Q120" s="298"/>
      <c r="R120" s="298"/>
      <c r="S120" s="298"/>
      <c r="T120" s="298"/>
      <c r="U120" s="298"/>
      <c r="V120" s="298"/>
      <c r="W120" s="300"/>
      <c r="X120" s="300"/>
      <c r="Y120" s="301"/>
      <c r="Z120" s="300"/>
      <c r="AA120" s="301"/>
      <c r="AB120" s="292"/>
      <c r="AC120" s="114"/>
      <c r="AD120" s="114"/>
      <c r="AE120" s="115"/>
      <c r="AF120" s="115"/>
      <c r="AG120" s="115"/>
      <c r="AH120" s="115"/>
      <c r="AI120" s="115"/>
      <c r="AJ120" s="115"/>
    </row>
    <row r="121" spans="1:36" s="120" customFormat="1" ht="25.5" customHeight="1">
      <c r="A121" s="319">
        <v>38</v>
      </c>
      <c r="B121" s="307" t="s">
        <v>287</v>
      </c>
      <c r="C121" s="310" t="s">
        <v>2</v>
      </c>
      <c r="D121" s="310">
        <v>10</v>
      </c>
      <c r="E121" s="167" t="s">
        <v>1058</v>
      </c>
      <c r="F121" s="117">
        <v>506</v>
      </c>
      <c r="G121" s="122">
        <f>ROUNDUP(AVERAGE(F121:F123),2)</f>
        <v>506</v>
      </c>
      <c r="H121" s="116">
        <f t="shared" si="9"/>
        <v>0</v>
      </c>
      <c r="I121" s="136">
        <f t="shared" si="7"/>
        <v>0</v>
      </c>
      <c r="J121" s="136">
        <f>SMALL(I121:I123,1)</f>
        <v>0</v>
      </c>
      <c r="K121" s="139">
        <f>IF(J121=I121,F121,IF(J121=I122,F122,IF(J121=I123,F123)))</f>
        <v>506</v>
      </c>
      <c r="L121" s="139">
        <f t="shared" si="6"/>
        <v>506</v>
      </c>
      <c r="M121" s="139">
        <f t="shared" si="8"/>
        <v>506</v>
      </c>
      <c r="N121" s="312">
        <f>COUNTIF(L121:L123,"FORA")</f>
        <v>0</v>
      </c>
      <c r="O121" s="293">
        <f>IF(N121=0,AVERAGE(K121:K123),"")</f>
        <v>506</v>
      </c>
      <c r="P121" s="293" t="str">
        <f>IF(N121=1,AVERAGE(M121:M122),"")</f>
        <v/>
      </c>
      <c r="Q121" s="293" t="str">
        <f>IF(N121=2,(SUM(M121,K122))/2,"")</f>
        <v/>
      </c>
      <c r="R121" s="293" t="str">
        <f>IF(N121=3,AVERAGE(K121:K122),"")</f>
        <v/>
      </c>
      <c r="S121" s="293">
        <f>IF(N121=0,MEDIAN(M121:M123),"")</f>
        <v>506</v>
      </c>
      <c r="T121" s="293" t="str">
        <f>IF(N121=1,MEDIAN(M121:M122),"")</f>
        <v/>
      </c>
      <c r="U121" s="293" t="str">
        <f>IF(N121=2,MEDIAN((SUM(M121,K122))/2),"")</f>
        <v/>
      </c>
      <c r="V121" s="293" t="str">
        <f>IF(N121=3,MEDIAN(K121:K122),"")</f>
        <v/>
      </c>
      <c r="W121" s="295">
        <f>SUM(O121:R123)</f>
        <v>506</v>
      </c>
      <c r="X121" s="295">
        <f>SUM(S121:V123)</f>
        <v>506</v>
      </c>
      <c r="Y121" s="303">
        <f>STDEV(F121:F123)</f>
        <v>0</v>
      </c>
      <c r="Z121" s="295">
        <f>Y121/W121</f>
        <v>0</v>
      </c>
      <c r="AA121" s="303">
        <f>IF(Z121&lt;=0.25, X121, W121)</f>
        <v>506</v>
      </c>
      <c r="AB121" s="291">
        <f>AA121*D121*($AB$6+1)</f>
        <v>6000.0297772455087</v>
      </c>
      <c r="AC121" s="114"/>
      <c r="AD121" s="114"/>
      <c r="AE121" s="118"/>
      <c r="AF121" s="114"/>
      <c r="AG121" s="118"/>
      <c r="AH121" s="119"/>
    </row>
    <row r="122" spans="1:36" s="120" customFormat="1" ht="25.5" customHeight="1">
      <c r="A122" s="319"/>
      <c r="B122" s="308"/>
      <c r="C122" s="310"/>
      <c r="D122" s="310"/>
      <c r="E122" s="167" t="s">
        <v>1058</v>
      </c>
      <c r="F122" s="227">
        <v>506</v>
      </c>
      <c r="G122" s="117">
        <f>ROUNDUP(AVERAGE(F121:F123),2)</f>
        <v>506</v>
      </c>
      <c r="H122" s="116">
        <f t="shared" si="9"/>
        <v>0</v>
      </c>
      <c r="I122" s="136">
        <f t="shared" si="7"/>
        <v>0</v>
      </c>
      <c r="J122" s="136">
        <f>SMALL(I121:I123,2)</f>
        <v>0</v>
      </c>
      <c r="K122" s="139">
        <f>IF(J122=I121,F121,IF(J122=I122,F122,IF(J122=I123,F123)))</f>
        <v>506</v>
      </c>
      <c r="L122" s="139">
        <f t="shared" si="6"/>
        <v>506</v>
      </c>
      <c r="M122" s="139">
        <f t="shared" si="8"/>
        <v>506</v>
      </c>
      <c r="N122" s="312"/>
      <c r="O122" s="293"/>
      <c r="P122" s="293"/>
      <c r="Q122" s="293"/>
      <c r="R122" s="293"/>
      <c r="S122" s="293"/>
      <c r="T122" s="293"/>
      <c r="U122" s="293"/>
      <c r="V122" s="293"/>
      <c r="W122" s="296"/>
      <c r="X122" s="296"/>
      <c r="Y122" s="303"/>
      <c r="Z122" s="296"/>
      <c r="AA122" s="303"/>
      <c r="AB122" s="292"/>
      <c r="AC122" s="114"/>
      <c r="AD122" s="114"/>
      <c r="AE122" s="118"/>
      <c r="AF122" s="114"/>
      <c r="AG122" s="118"/>
      <c r="AH122" s="119"/>
    </row>
    <row r="123" spans="1:36" s="120" customFormat="1" ht="25.5" customHeight="1" thickBot="1">
      <c r="A123" s="319"/>
      <c r="B123" s="308"/>
      <c r="C123" s="310"/>
      <c r="D123" s="310"/>
      <c r="E123" s="167" t="s">
        <v>1058</v>
      </c>
      <c r="F123" s="227">
        <v>506</v>
      </c>
      <c r="G123" s="117">
        <f>ROUNDUP(AVERAGE(F121:F123),2)</f>
        <v>506</v>
      </c>
      <c r="H123" s="116">
        <f t="shared" si="9"/>
        <v>0</v>
      </c>
      <c r="I123" s="136">
        <f t="shared" si="7"/>
        <v>0</v>
      </c>
      <c r="J123" s="136">
        <f>SMALL(I121:I123,3)</f>
        <v>0</v>
      </c>
      <c r="K123" s="139">
        <f>IF(J123=I121,F121,IF(J123=I122,F122,IF(J123=I123,F123)))</f>
        <v>506</v>
      </c>
      <c r="L123" s="139">
        <f t="shared" si="6"/>
        <v>506</v>
      </c>
      <c r="M123" s="139">
        <f t="shared" si="8"/>
        <v>506</v>
      </c>
      <c r="N123" s="312"/>
      <c r="O123" s="293"/>
      <c r="P123" s="293"/>
      <c r="Q123" s="293"/>
      <c r="R123" s="293"/>
      <c r="S123" s="293"/>
      <c r="T123" s="293"/>
      <c r="U123" s="293"/>
      <c r="V123" s="293"/>
      <c r="W123" s="296"/>
      <c r="X123" s="296"/>
      <c r="Y123" s="303"/>
      <c r="Z123" s="296"/>
      <c r="AA123" s="303"/>
      <c r="AB123" s="292"/>
      <c r="AC123" s="114"/>
      <c r="AD123" s="114"/>
      <c r="AE123" s="118"/>
      <c r="AF123" s="114"/>
      <c r="AG123" s="118"/>
      <c r="AH123" s="119"/>
    </row>
    <row r="124" spans="1:36" s="112" customFormat="1" ht="25.5" customHeight="1">
      <c r="A124" s="320">
        <v>39</v>
      </c>
      <c r="B124" s="315" t="s">
        <v>288</v>
      </c>
      <c r="C124" s="316" t="s">
        <v>473</v>
      </c>
      <c r="D124" s="317">
        <v>30</v>
      </c>
      <c r="E124" s="168" t="s">
        <v>756</v>
      </c>
      <c r="F124" s="132">
        <v>189.55</v>
      </c>
      <c r="G124" s="129">
        <f>ROUNDUP(AVERAGE(F124:F126),2)</f>
        <v>189.55</v>
      </c>
      <c r="H124" s="134">
        <f t="shared" si="9"/>
        <v>0</v>
      </c>
      <c r="I124" s="133">
        <f t="shared" si="7"/>
        <v>0</v>
      </c>
      <c r="J124" s="135">
        <f>SMALL(I124:I126,1)</f>
        <v>0</v>
      </c>
      <c r="K124" s="137">
        <f>IF(J124=I124,F124,IF(J124=I125,F125,IF(J124=I126,F126)))</f>
        <v>189.55</v>
      </c>
      <c r="L124" s="137">
        <f t="shared" si="6"/>
        <v>189.55</v>
      </c>
      <c r="M124" s="137">
        <f t="shared" si="8"/>
        <v>189.55</v>
      </c>
      <c r="N124" s="318">
        <f>COUNTIF(L124:L126,"FORA")</f>
        <v>0</v>
      </c>
      <c r="O124" s="298">
        <f>IF(N124=0,AVERAGE(K124:K126),"")</f>
        <v>189.55000000000004</v>
      </c>
      <c r="P124" s="298" t="str">
        <f>IF(N124=1,AVERAGE(M124:M125),"")</f>
        <v/>
      </c>
      <c r="Q124" s="298" t="str">
        <f>IF(N124=2,(SUM(M124,K125))/2,"")</f>
        <v/>
      </c>
      <c r="R124" s="298" t="str">
        <f>IF(N124=3,AVERAGE(K124:K125),"")</f>
        <v/>
      </c>
      <c r="S124" s="298">
        <f>IF(N124=0,MEDIAN(M124:M126),"")</f>
        <v>189.55</v>
      </c>
      <c r="T124" s="298" t="str">
        <f>IF(N124=1,MEDIAN(M124:M125),"")</f>
        <v/>
      </c>
      <c r="U124" s="298" t="str">
        <f>IF(N124=2,MEDIAN((SUM(M124,K125))/2),"")</f>
        <v/>
      </c>
      <c r="V124" s="298" t="str">
        <f>IF(N124=3,MEDIAN(K124:K125),"")</f>
        <v/>
      </c>
      <c r="W124" s="299">
        <f>SUM(O124:R126)</f>
        <v>189.55000000000004</v>
      </c>
      <c r="X124" s="299">
        <f>SUM(S124:V126)</f>
        <v>189.55</v>
      </c>
      <c r="Y124" s="301">
        <f>STDEV(F124:F126)</f>
        <v>3.4809342861069267E-14</v>
      </c>
      <c r="Z124" s="299">
        <f>Y124/W124</f>
        <v>1.8364200929079008E-16</v>
      </c>
      <c r="AA124" s="301">
        <f>IF(Z124&lt;=0.25, X124, W124)</f>
        <v>189.55</v>
      </c>
      <c r="AB124" s="291">
        <f>AA124*D124*($AB$6+1)</f>
        <v>6742.918839586282</v>
      </c>
      <c r="AC124" s="114"/>
      <c r="AD124" s="114"/>
      <c r="AE124" s="115"/>
      <c r="AF124" s="115"/>
      <c r="AG124" s="115"/>
      <c r="AH124" s="115"/>
      <c r="AI124" s="115"/>
      <c r="AJ124" s="115"/>
    </row>
    <row r="125" spans="1:36" s="112" customFormat="1" ht="25.5" customHeight="1">
      <c r="A125" s="320"/>
      <c r="B125" s="315"/>
      <c r="C125" s="316"/>
      <c r="D125" s="317"/>
      <c r="E125" s="168" t="s">
        <v>756</v>
      </c>
      <c r="F125" s="132">
        <v>189.55</v>
      </c>
      <c r="G125" s="133">
        <f>ROUNDUP(AVERAGE(F124:F126),2)</f>
        <v>189.55</v>
      </c>
      <c r="H125" s="134">
        <f t="shared" si="9"/>
        <v>0</v>
      </c>
      <c r="I125" s="135">
        <f t="shared" si="7"/>
        <v>0</v>
      </c>
      <c r="J125" s="135">
        <f>SMALL(I124:I126,2)</f>
        <v>0</v>
      </c>
      <c r="K125" s="137">
        <f>IF(J125=I124,F124,IF(J125=I125,F125,IF(J125=I126,F126)))</f>
        <v>189.55</v>
      </c>
      <c r="L125" s="137">
        <f t="shared" si="6"/>
        <v>189.55</v>
      </c>
      <c r="M125" s="137">
        <f t="shared" si="8"/>
        <v>189.55</v>
      </c>
      <c r="N125" s="318"/>
      <c r="O125" s="298"/>
      <c r="P125" s="298"/>
      <c r="Q125" s="298"/>
      <c r="R125" s="298"/>
      <c r="S125" s="298"/>
      <c r="T125" s="298"/>
      <c r="U125" s="298"/>
      <c r="V125" s="298"/>
      <c r="W125" s="300"/>
      <c r="X125" s="300"/>
      <c r="Y125" s="301"/>
      <c r="Z125" s="300"/>
      <c r="AA125" s="301"/>
      <c r="AB125" s="292"/>
      <c r="AC125" s="114"/>
      <c r="AD125" s="114"/>
      <c r="AE125" s="115"/>
      <c r="AF125" s="115"/>
      <c r="AG125" s="115"/>
      <c r="AH125" s="115"/>
      <c r="AI125" s="115"/>
      <c r="AJ125" s="115"/>
    </row>
    <row r="126" spans="1:36" s="112" customFormat="1" ht="25.5" customHeight="1" thickBot="1">
      <c r="A126" s="320"/>
      <c r="B126" s="315"/>
      <c r="C126" s="316"/>
      <c r="D126" s="317"/>
      <c r="E126" s="168" t="s">
        <v>756</v>
      </c>
      <c r="F126" s="132">
        <v>189.55</v>
      </c>
      <c r="G126" s="133">
        <f>ROUNDUP(AVERAGE(F124:F126),2)</f>
        <v>189.55</v>
      </c>
      <c r="H126" s="134">
        <f t="shared" si="9"/>
        <v>0</v>
      </c>
      <c r="I126" s="135">
        <f t="shared" si="7"/>
        <v>0</v>
      </c>
      <c r="J126" s="135">
        <f>SMALL(I124:I126,3)</f>
        <v>0</v>
      </c>
      <c r="K126" s="137">
        <f>IF(J126=I124,F124,IF(J126=I125,F125,IF(J126=I126,F126)))</f>
        <v>189.55</v>
      </c>
      <c r="L126" s="137">
        <f t="shared" si="6"/>
        <v>189.55</v>
      </c>
      <c r="M126" s="137">
        <f t="shared" si="8"/>
        <v>189.55</v>
      </c>
      <c r="N126" s="318"/>
      <c r="O126" s="298"/>
      <c r="P126" s="298"/>
      <c r="Q126" s="298"/>
      <c r="R126" s="298"/>
      <c r="S126" s="298"/>
      <c r="T126" s="298"/>
      <c r="U126" s="298"/>
      <c r="V126" s="298"/>
      <c r="W126" s="300"/>
      <c r="X126" s="300"/>
      <c r="Y126" s="301"/>
      <c r="Z126" s="300"/>
      <c r="AA126" s="301"/>
      <c r="AB126" s="292"/>
      <c r="AC126" s="114"/>
      <c r="AD126" s="114"/>
      <c r="AE126" s="115"/>
      <c r="AF126" s="115"/>
      <c r="AG126" s="115"/>
      <c r="AH126" s="115"/>
      <c r="AI126" s="115"/>
      <c r="AJ126" s="115"/>
    </row>
    <row r="127" spans="1:36" s="120" customFormat="1" ht="25.5" customHeight="1">
      <c r="A127" s="305">
        <v>40</v>
      </c>
      <c r="B127" s="307" t="s">
        <v>289</v>
      </c>
      <c r="C127" s="310" t="s">
        <v>473</v>
      </c>
      <c r="D127" s="310">
        <v>30</v>
      </c>
      <c r="E127" s="167" t="s">
        <v>757</v>
      </c>
      <c r="F127" s="117">
        <v>158.57</v>
      </c>
      <c r="G127" s="122">
        <f>ROUNDUP(AVERAGE(F127:F129),2)</f>
        <v>158.57</v>
      </c>
      <c r="H127" s="116">
        <f t="shared" si="9"/>
        <v>0</v>
      </c>
      <c r="I127" s="136">
        <f t="shared" si="7"/>
        <v>0</v>
      </c>
      <c r="J127" s="136">
        <f>SMALL(I127:I129,1)</f>
        <v>0</v>
      </c>
      <c r="K127" s="139">
        <f>IF(J127=I127,F127,IF(J127=I128,F128,IF(J127=I129,F129)))</f>
        <v>158.57</v>
      </c>
      <c r="L127" s="139">
        <f t="shared" si="6"/>
        <v>158.57</v>
      </c>
      <c r="M127" s="139">
        <f t="shared" si="8"/>
        <v>158.57</v>
      </c>
      <c r="N127" s="312">
        <f>COUNTIF(L127:L129,"FORA")</f>
        <v>0</v>
      </c>
      <c r="O127" s="293">
        <f>IF(N127=0,AVERAGE(K127:K129),"")</f>
        <v>158.57</v>
      </c>
      <c r="P127" s="293" t="str">
        <f>IF(N127=1,AVERAGE(M127:M128),"")</f>
        <v/>
      </c>
      <c r="Q127" s="293" t="str">
        <f>IF(N127=2,(SUM(M127,K128))/2,"")</f>
        <v/>
      </c>
      <c r="R127" s="293" t="str">
        <f>IF(N127=3,AVERAGE(K127:K128),"")</f>
        <v/>
      </c>
      <c r="S127" s="293">
        <f>IF(N127=0,MEDIAN(M127:M129),"")</f>
        <v>158.57</v>
      </c>
      <c r="T127" s="293" t="str">
        <f>IF(N127=1,MEDIAN(M127:M128),"")</f>
        <v/>
      </c>
      <c r="U127" s="293" t="str">
        <f>IF(N127=2,MEDIAN((SUM(M127,K128))/2),"")</f>
        <v/>
      </c>
      <c r="V127" s="293" t="str">
        <f>IF(N127=3,MEDIAN(K127:K128),"")</f>
        <v/>
      </c>
      <c r="W127" s="295">
        <f>SUM(O127:R129)</f>
        <v>158.57</v>
      </c>
      <c r="X127" s="295">
        <f>SUM(S127:V129)</f>
        <v>158.57</v>
      </c>
      <c r="Y127" s="303">
        <f>STDEV(F127:F129)</f>
        <v>0</v>
      </c>
      <c r="Z127" s="295">
        <f>Y127/W127</f>
        <v>0</v>
      </c>
      <c r="AA127" s="303">
        <f>IF(Z127&lt;=0.25, X127, W127)</f>
        <v>158.57</v>
      </c>
      <c r="AB127" s="291">
        <f>AA127*D127*($AB$6+1)</f>
        <v>5640.8580342558507</v>
      </c>
      <c r="AC127" s="114"/>
      <c r="AD127" s="114"/>
      <c r="AE127" s="118"/>
      <c r="AF127" s="114"/>
      <c r="AG127" s="118"/>
      <c r="AH127" s="119"/>
    </row>
    <row r="128" spans="1:36" s="120" customFormat="1" ht="25.5" customHeight="1">
      <c r="A128" s="305"/>
      <c r="B128" s="308"/>
      <c r="C128" s="310"/>
      <c r="D128" s="310"/>
      <c r="E128" s="167" t="s">
        <v>757</v>
      </c>
      <c r="F128" s="197">
        <v>158.57</v>
      </c>
      <c r="G128" s="117">
        <f>ROUNDUP(AVERAGE(F127:F129),2)</f>
        <v>158.57</v>
      </c>
      <c r="H128" s="116">
        <f t="shared" si="9"/>
        <v>0</v>
      </c>
      <c r="I128" s="136">
        <f t="shared" si="7"/>
        <v>0</v>
      </c>
      <c r="J128" s="136">
        <f>SMALL(I127:I129,2)</f>
        <v>0</v>
      </c>
      <c r="K128" s="139">
        <f>IF(J128=I127,F127,IF(J128=I128,F128,IF(J128=I129,F129)))</f>
        <v>158.57</v>
      </c>
      <c r="L128" s="139">
        <f t="shared" si="6"/>
        <v>158.57</v>
      </c>
      <c r="M128" s="139">
        <f t="shared" si="8"/>
        <v>158.57</v>
      </c>
      <c r="N128" s="312"/>
      <c r="O128" s="293"/>
      <c r="P128" s="293"/>
      <c r="Q128" s="293"/>
      <c r="R128" s="293"/>
      <c r="S128" s="293"/>
      <c r="T128" s="293"/>
      <c r="U128" s="293"/>
      <c r="V128" s="293"/>
      <c r="W128" s="296"/>
      <c r="X128" s="296"/>
      <c r="Y128" s="303"/>
      <c r="Z128" s="296"/>
      <c r="AA128" s="303"/>
      <c r="AB128" s="292"/>
      <c r="AC128" s="114"/>
      <c r="AD128" s="114"/>
      <c r="AE128" s="118"/>
      <c r="AF128" s="114"/>
      <c r="AG128" s="118"/>
      <c r="AH128" s="119"/>
    </row>
    <row r="129" spans="1:36" s="120" customFormat="1" ht="25.5" customHeight="1" thickBot="1">
      <c r="A129" s="305"/>
      <c r="B129" s="308"/>
      <c r="C129" s="310"/>
      <c r="D129" s="310"/>
      <c r="E129" s="167" t="s">
        <v>757</v>
      </c>
      <c r="F129" s="197">
        <v>158.57</v>
      </c>
      <c r="G129" s="117">
        <f>ROUNDUP(AVERAGE(F127:F129),2)</f>
        <v>158.57</v>
      </c>
      <c r="H129" s="116">
        <f t="shared" si="9"/>
        <v>0</v>
      </c>
      <c r="I129" s="136">
        <f t="shared" si="7"/>
        <v>0</v>
      </c>
      <c r="J129" s="136">
        <f>SMALL(I127:I129,3)</f>
        <v>0</v>
      </c>
      <c r="K129" s="139">
        <f>IF(J129=I127,F127,IF(J129=I128,F128,IF(J129=I129,F129)))</f>
        <v>158.57</v>
      </c>
      <c r="L129" s="139">
        <f t="shared" si="6"/>
        <v>158.57</v>
      </c>
      <c r="M129" s="139">
        <f t="shared" si="8"/>
        <v>158.57</v>
      </c>
      <c r="N129" s="312"/>
      <c r="O129" s="293"/>
      <c r="P129" s="293"/>
      <c r="Q129" s="293"/>
      <c r="R129" s="293"/>
      <c r="S129" s="293"/>
      <c r="T129" s="293"/>
      <c r="U129" s="293"/>
      <c r="V129" s="293"/>
      <c r="W129" s="296"/>
      <c r="X129" s="296"/>
      <c r="Y129" s="303"/>
      <c r="Z129" s="296"/>
      <c r="AA129" s="303"/>
      <c r="AB129" s="292"/>
      <c r="AC129" s="114"/>
      <c r="AD129" s="114"/>
      <c r="AE129" s="118"/>
      <c r="AF129" s="114"/>
      <c r="AG129" s="118"/>
      <c r="AH129" s="119"/>
    </row>
    <row r="130" spans="1:36" s="112" customFormat="1" ht="25.5" customHeight="1">
      <c r="A130" s="320">
        <v>41</v>
      </c>
      <c r="B130" s="315" t="s">
        <v>290</v>
      </c>
      <c r="C130" s="316" t="s">
        <v>473</v>
      </c>
      <c r="D130" s="317">
        <v>30</v>
      </c>
      <c r="E130" s="168" t="s">
        <v>758</v>
      </c>
      <c r="F130" s="132">
        <v>154.28</v>
      </c>
      <c r="G130" s="129">
        <f>ROUNDUP(AVERAGE(F130:F132),2)</f>
        <v>154.28</v>
      </c>
      <c r="H130" s="134">
        <f t="shared" si="9"/>
        <v>0</v>
      </c>
      <c r="I130" s="133">
        <f t="shared" si="7"/>
        <v>0</v>
      </c>
      <c r="J130" s="135">
        <f>SMALL(I130:I132,1)</f>
        <v>0</v>
      </c>
      <c r="K130" s="137">
        <f>IF(J130=I130,F130,IF(J130=I131,F131,IF(J130=I132,F132)))</f>
        <v>154.28</v>
      </c>
      <c r="L130" s="137">
        <f t="shared" si="6"/>
        <v>154.28</v>
      </c>
      <c r="M130" s="137">
        <f t="shared" si="8"/>
        <v>154.28</v>
      </c>
      <c r="N130" s="318">
        <f>COUNTIF(L130:L132,"FORA")</f>
        <v>0</v>
      </c>
      <c r="O130" s="298">
        <f>IF(N130=0,AVERAGE(K130:K132),"")</f>
        <v>154.28</v>
      </c>
      <c r="P130" s="298" t="str">
        <f>IF(N130=1,AVERAGE(M130:M131),"")</f>
        <v/>
      </c>
      <c r="Q130" s="298" t="str">
        <f>IF(N130=2,(SUM(M130,K131))/2,"")</f>
        <v/>
      </c>
      <c r="R130" s="298" t="str">
        <f>IF(N130=3,AVERAGE(K130:K131),"")</f>
        <v/>
      </c>
      <c r="S130" s="298">
        <f>IF(N130=0,MEDIAN(M130:M132),"")</f>
        <v>154.28</v>
      </c>
      <c r="T130" s="298" t="str">
        <f>IF(N130=1,MEDIAN(M130:M131),"")</f>
        <v/>
      </c>
      <c r="U130" s="298" t="str">
        <f>IF(N130=2,MEDIAN((SUM(M130,K131))/2),"")</f>
        <v/>
      </c>
      <c r="V130" s="298" t="str">
        <f>IF(N130=3,MEDIAN(K130:K131),"")</f>
        <v/>
      </c>
      <c r="W130" s="299">
        <f>SUM(O130:R132)</f>
        <v>154.28</v>
      </c>
      <c r="X130" s="299">
        <f>SUM(S130:V132)</f>
        <v>154.28</v>
      </c>
      <c r="Y130" s="301">
        <f>STDEV(F130:F132)</f>
        <v>0</v>
      </c>
      <c r="Z130" s="299">
        <f>Y130/W130</f>
        <v>0</v>
      </c>
      <c r="AA130" s="301">
        <f>IF(Z130&lt;=0.25, X130, W130)</f>
        <v>154.28</v>
      </c>
      <c r="AB130" s="291">
        <f>AA130*D130*($AB$6+1)</f>
        <v>5488.248581225911</v>
      </c>
      <c r="AC130" s="114"/>
      <c r="AD130" s="114"/>
      <c r="AE130" s="115"/>
      <c r="AF130" s="115"/>
      <c r="AG130" s="115"/>
      <c r="AH130" s="115"/>
      <c r="AI130" s="115"/>
      <c r="AJ130" s="115"/>
    </row>
    <row r="131" spans="1:36" s="112" customFormat="1" ht="25.5" customHeight="1">
      <c r="A131" s="320"/>
      <c r="B131" s="315"/>
      <c r="C131" s="316"/>
      <c r="D131" s="317"/>
      <c r="E131" s="168" t="s">
        <v>758</v>
      </c>
      <c r="F131" s="132">
        <v>154.28</v>
      </c>
      <c r="G131" s="133">
        <f>ROUNDUP(AVERAGE(F130:F132),2)</f>
        <v>154.28</v>
      </c>
      <c r="H131" s="134">
        <f t="shared" si="9"/>
        <v>0</v>
      </c>
      <c r="I131" s="135">
        <f t="shared" si="7"/>
        <v>0</v>
      </c>
      <c r="J131" s="135">
        <f>SMALL(I130:I132,2)</f>
        <v>0</v>
      </c>
      <c r="K131" s="137">
        <f>IF(J131=I130,F130,IF(J131=I131,F131,IF(J131=I132,F132)))</f>
        <v>154.28</v>
      </c>
      <c r="L131" s="137">
        <f t="shared" si="6"/>
        <v>154.28</v>
      </c>
      <c r="M131" s="137">
        <f t="shared" si="8"/>
        <v>154.28</v>
      </c>
      <c r="N131" s="318"/>
      <c r="O131" s="298"/>
      <c r="P131" s="298"/>
      <c r="Q131" s="298"/>
      <c r="R131" s="298"/>
      <c r="S131" s="298"/>
      <c r="T131" s="298"/>
      <c r="U131" s="298"/>
      <c r="V131" s="298"/>
      <c r="W131" s="300"/>
      <c r="X131" s="300"/>
      <c r="Y131" s="301"/>
      <c r="Z131" s="300"/>
      <c r="AA131" s="301"/>
      <c r="AB131" s="292"/>
      <c r="AC131" s="114"/>
      <c r="AD131" s="114"/>
      <c r="AE131" s="115"/>
      <c r="AF131" s="115"/>
      <c r="AG131" s="115"/>
      <c r="AH131" s="115"/>
      <c r="AI131" s="115"/>
      <c r="AJ131" s="115"/>
    </row>
    <row r="132" spans="1:36" s="112" customFormat="1" ht="25.5" customHeight="1" thickBot="1">
      <c r="A132" s="320"/>
      <c r="B132" s="315"/>
      <c r="C132" s="316"/>
      <c r="D132" s="317"/>
      <c r="E132" s="168" t="s">
        <v>758</v>
      </c>
      <c r="F132" s="132">
        <v>154.28</v>
      </c>
      <c r="G132" s="133">
        <f>ROUNDUP(AVERAGE(F130:F132),2)</f>
        <v>154.28</v>
      </c>
      <c r="H132" s="134">
        <f t="shared" si="9"/>
        <v>0</v>
      </c>
      <c r="I132" s="135">
        <f t="shared" si="7"/>
        <v>0</v>
      </c>
      <c r="J132" s="135">
        <f>SMALL(I130:I132,3)</f>
        <v>0</v>
      </c>
      <c r="K132" s="137">
        <f>IF(J132=I130,F130,IF(J132=I131,F131,IF(J132=I132,F132)))</f>
        <v>154.28</v>
      </c>
      <c r="L132" s="137">
        <f t="shared" si="6"/>
        <v>154.28</v>
      </c>
      <c r="M132" s="137">
        <f t="shared" si="8"/>
        <v>154.28</v>
      </c>
      <c r="N132" s="318"/>
      <c r="O132" s="298"/>
      <c r="P132" s="298"/>
      <c r="Q132" s="298"/>
      <c r="R132" s="298"/>
      <c r="S132" s="298"/>
      <c r="T132" s="298"/>
      <c r="U132" s="298"/>
      <c r="V132" s="298"/>
      <c r="W132" s="300"/>
      <c r="X132" s="300"/>
      <c r="Y132" s="301"/>
      <c r="Z132" s="300"/>
      <c r="AA132" s="301"/>
      <c r="AB132" s="292"/>
      <c r="AC132" s="114"/>
      <c r="AD132" s="114"/>
      <c r="AE132" s="115"/>
      <c r="AF132" s="115"/>
      <c r="AG132" s="115"/>
      <c r="AH132" s="115"/>
      <c r="AI132" s="115"/>
      <c r="AJ132" s="115"/>
    </row>
    <row r="133" spans="1:36" s="120" customFormat="1" ht="25.5" customHeight="1">
      <c r="A133" s="305">
        <v>42</v>
      </c>
      <c r="B133" s="307" t="s">
        <v>291</v>
      </c>
      <c r="C133" s="310" t="s">
        <v>473</v>
      </c>
      <c r="D133" s="310">
        <v>30</v>
      </c>
      <c r="E133" s="167" t="s">
        <v>759</v>
      </c>
      <c r="F133" s="165">
        <v>137.13999999999999</v>
      </c>
      <c r="G133" s="122">
        <f>ROUNDUP(AVERAGE(F134:F135),2)</f>
        <v>137.13999999999999</v>
      </c>
      <c r="H133" s="116">
        <f>F135/G133-1</f>
        <v>0</v>
      </c>
      <c r="I133" s="136">
        <f t="shared" si="7"/>
        <v>0</v>
      </c>
      <c r="J133" s="136">
        <f>SMALL(I133:I135,1)</f>
        <v>0</v>
      </c>
      <c r="K133" s="139">
        <f>IF(J133=I133,F135,IF(J133=I134,F134,IF(J133=I135,#REF!)))</f>
        <v>137.13999999999999</v>
      </c>
      <c r="L133" s="139">
        <f t="shared" si="6"/>
        <v>137.13999999999999</v>
      </c>
      <c r="M133" s="139">
        <f t="shared" si="8"/>
        <v>137.13999999999999</v>
      </c>
      <c r="N133" s="312">
        <f>COUNTIF(L133:L135,"FORA")</f>
        <v>0</v>
      </c>
      <c r="O133" s="293">
        <f>IF(N133=0,AVERAGE(K133:K135),"")</f>
        <v>137.13999999999999</v>
      </c>
      <c r="P133" s="293" t="str">
        <f>IF(N133=1,AVERAGE(M133:M134),"")</f>
        <v/>
      </c>
      <c r="Q133" s="293" t="str">
        <f>IF(N133=2,(SUM(M133,K134))/2,"")</f>
        <v/>
      </c>
      <c r="R133" s="293" t="str">
        <f>IF(N133=3,AVERAGE(K133:K134),"")</f>
        <v/>
      </c>
      <c r="S133" s="293">
        <f>IF(N133=0,MEDIAN(M133:M135),"")</f>
        <v>137.13999999999999</v>
      </c>
      <c r="T133" s="293" t="str">
        <f>IF(N133=1,MEDIAN(M133:M134),"")</f>
        <v/>
      </c>
      <c r="U133" s="293" t="str">
        <f>IF(N133=2,MEDIAN((SUM(M133,K134))/2),"")</f>
        <v/>
      </c>
      <c r="V133" s="293" t="str">
        <f>IF(N133=3,MEDIAN(K133:K134),"")</f>
        <v/>
      </c>
      <c r="W133" s="295">
        <f>SUM(O133:R135)</f>
        <v>137.13999999999999</v>
      </c>
      <c r="X133" s="295">
        <f>SUM(S133:V135)</f>
        <v>137.13999999999999</v>
      </c>
      <c r="Y133" s="303">
        <f>STDEV(F134:F135)</f>
        <v>0</v>
      </c>
      <c r="Z133" s="295">
        <f>Y133/W133</f>
        <v>0</v>
      </c>
      <c r="AA133" s="303">
        <f>IF(Z133&lt;=0.25, X133, W133)</f>
        <v>137.13999999999999</v>
      </c>
      <c r="AB133" s="291">
        <f>AA133*D133*($AB$6+1)</f>
        <v>4878.5222350876429</v>
      </c>
      <c r="AC133" s="114"/>
      <c r="AD133" s="114"/>
      <c r="AE133" s="118"/>
      <c r="AF133" s="114"/>
      <c r="AG133" s="118"/>
      <c r="AH133" s="119"/>
    </row>
    <row r="134" spans="1:36" s="120" customFormat="1" ht="25.5" customHeight="1">
      <c r="A134" s="305"/>
      <c r="B134" s="308"/>
      <c r="C134" s="310"/>
      <c r="D134" s="310"/>
      <c r="E134" s="167" t="s">
        <v>759</v>
      </c>
      <c r="F134" s="165">
        <v>137.13999999999999</v>
      </c>
      <c r="G134" s="117">
        <f>ROUNDUP(AVERAGE(F134:F135),2)</f>
        <v>137.13999999999999</v>
      </c>
      <c r="H134" s="116">
        <f t="shared" si="9"/>
        <v>0</v>
      </c>
      <c r="I134" s="136">
        <f t="shared" si="7"/>
        <v>0</v>
      </c>
      <c r="J134" s="136">
        <f>SMALL(I133:I135,2)</f>
        <v>0</v>
      </c>
      <c r="K134" s="139">
        <f>IF(J134=I133,F135,IF(J134=I134,F134,IF(J134=I135,#REF!)))</f>
        <v>137.13999999999999</v>
      </c>
      <c r="L134" s="139">
        <f t="shared" si="6"/>
        <v>137.13999999999999</v>
      </c>
      <c r="M134" s="139">
        <f t="shared" si="8"/>
        <v>137.13999999999999</v>
      </c>
      <c r="N134" s="312"/>
      <c r="O134" s="293"/>
      <c r="P134" s="293"/>
      <c r="Q134" s="293"/>
      <c r="R134" s="293"/>
      <c r="S134" s="293"/>
      <c r="T134" s="293"/>
      <c r="U134" s="293"/>
      <c r="V134" s="293"/>
      <c r="W134" s="296"/>
      <c r="X134" s="296"/>
      <c r="Y134" s="303"/>
      <c r="Z134" s="296"/>
      <c r="AA134" s="303"/>
      <c r="AB134" s="292"/>
      <c r="AC134" s="114"/>
      <c r="AD134" s="114"/>
      <c r="AE134" s="118"/>
      <c r="AF134" s="114"/>
      <c r="AG134" s="118"/>
      <c r="AH134" s="119"/>
    </row>
    <row r="135" spans="1:36" s="120" customFormat="1" ht="25.5" customHeight="1" thickBot="1">
      <c r="A135" s="305"/>
      <c r="B135" s="308"/>
      <c r="C135" s="310"/>
      <c r="D135" s="310"/>
      <c r="E135" s="167" t="s">
        <v>759</v>
      </c>
      <c r="F135" s="165">
        <v>137.13999999999999</v>
      </c>
      <c r="G135" s="117">
        <f>ROUNDUP(AVERAGE(F134:F135),2)</f>
        <v>137.13999999999999</v>
      </c>
      <c r="H135" s="116">
        <f t="shared" si="9"/>
        <v>0</v>
      </c>
      <c r="I135" s="136">
        <f t="shared" si="7"/>
        <v>0</v>
      </c>
      <c r="J135" s="136">
        <f>SMALL(I133:I135,3)</f>
        <v>0</v>
      </c>
      <c r="K135" s="139">
        <f>IF(J135=I133,F135,IF(J135=I134,F134,IF(J135=I135,#REF!)))</f>
        <v>137.13999999999999</v>
      </c>
      <c r="L135" s="139">
        <f t="shared" si="6"/>
        <v>137.13999999999999</v>
      </c>
      <c r="M135" s="139">
        <f t="shared" si="8"/>
        <v>137.13999999999999</v>
      </c>
      <c r="N135" s="312"/>
      <c r="O135" s="293"/>
      <c r="P135" s="293"/>
      <c r="Q135" s="293"/>
      <c r="R135" s="293"/>
      <c r="S135" s="293"/>
      <c r="T135" s="293"/>
      <c r="U135" s="293"/>
      <c r="V135" s="293"/>
      <c r="W135" s="296"/>
      <c r="X135" s="296"/>
      <c r="Y135" s="303"/>
      <c r="Z135" s="296"/>
      <c r="AA135" s="303"/>
      <c r="AB135" s="292"/>
      <c r="AC135" s="114"/>
      <c r="AD135" s="114"/>
      <c r="AE135" s="118"/>
      <c r="AF135" s="114"/>
      <c r="AG135" s="118"/>
      <c r="AH135" s="119"/>
    </row>
    <row r="136" spans="1:36" s="112" customFormat="1" ht="25.5" customHeight="1">
      <c r="A136" s="314">
        <v>43</v>
      </c>
      <c r="B136" s="315" t="s">
        <v>292</v>
      </c>
      <c r="C136" s="316" t="s">
        <v>2</v>
      </c>
      <c r="D136" s="317">
        <v>24</v>
      </c>
      <c r="E136" s="168" t="s">
        <v>1059</v>
      </c>
      <c r="F136" s="132">
        <v>26.52</v>
      </c>
      <c r="G136" s="129">
        <f>ROUNDUP(AVERAGE(F136:F138),2)</f>
        <v>26.52</v>
      </c>
      <c r="H136" s="134">
        <f t="shared" si="9"/>
        <v>0</v>
      </c>
      <c r="I136" s="133">
        <f t="shared" si="7"/>
        <v>0</v>
      </c>
      <c r="J136" s="135">
        <f>SMALL(I136:I138,1)</f>
        <v>0</v>
      </c>
      <c r="K136" s="137">
        <f>IF(J136=I136,F136,IF(J136=I137,F137,IF(J136=I138,F138)))</f>
        <v>26.52</v>
      </c>
      <c r="L136" s="137">
        <f t="shared" si="6"/>
        <v>26.52</v>
      </c>
      <c r="M136" s="137">
        <f t="shared" si="8"/>
        <v>26.52</v>
      </c>
      <c r="N136" s="318">
        <f>COUNTIF(L136:L138,"FORA")</f>
        <v>0</v>
      </c>
      <c r="O136" s="298">
        <f>IF(N136=0,AVERAGE(K136:K138),"")</f>
        <v>26.52</v>
      </c>
      <c r="P136" s="298" t="str">
        <f>IF(N136=1,AVERAGE(M136:M137),"")</f>
        <v/>
      </c>
      <c r="Q136" s="298" t="str">
        <f>IF(N136=2,(SUM(M136,K137))/2,"")</f>
        <v/>
      </c>
      <c r="R136" s="298" t="str">
        <f>IF(N136=3,AVERAGE(K136:K137),"")</f>
        <v/>
      </c>
      <c r="S136" s="298">
        <f>IF(N136=0,MEDIAN(M136:M138),"")</f>
        <v>26.52</v>
      </c>
      <c r="T136" s="298" t="str">
        <f>IF(N136=1,MEDIAN(M136:M137),"")</f>
        <v/>
      </c>
      <c r="U136" s="298" t="str">
        <f>IF(N136=2,MEDIAN((SUM(M136,K137))/2),"")</f>
        <v/>
      </c>
      <c r="V136" s="298" t="str">
        <f>IF(N136=3,MEDIAN(K136:K137),"")</f>
        <v/>
      </c>
      <c r="W136" s="299">
        <f>SUM(O136:R138)</f>
        <v>26.52</v>
      </c>
      <c r="X136" s="299">
        <f>SUM(S136:V138)</f>
        <v>26.52</v>
      </c>
      <c r="Y136" s="301">
        <f>STDEV(F136:F138)</f>
        <v>0</v>
      </c>
      <c r="Z136" s="299">
        <f>Y136/W136</f>
        <v>0</v>
      </c>
      <c r="AA136" s="301">
        <f>IF(Z136&lt;=0.25, X136, W136)</f>
        <v>26.52</v>
      </c>
      <c r="AB136" s="291">
        <f>AA136*D136*($AB$6+1)</f>
        <v>754.72311316624928</v>
      </c>
      <c r="AC136" s="114"/>
      <c r="AD136" s="114"/>
      <c r="AE136" s="115"/>
      <c r="AF136" s="115"/>
      <c r="AG136" s="115"/>
      <c r="AH136" s="115"/>
      <c r="AI136" s="115"/>
      <c r="AJ136" s="115"/>
    </row>
    <row r="137" spans="1:36" s="112" customFormat="1" ht="25.5" customHeight="1">
      <c r="A137" s="314"/>
      <c r="B137" s="315"/>
      <c r="C137" s="316"/>
      <c r="D137" s="317"/>
      <c r="E137" s="168" t="s">
        <v>1059</v>
      </c>
      <c r="F137" s="132">
        <v>26.52</v>
      </c>
      <c r="G137" s="133">
        <f>ROUNDUP(AVERAGE(F136:F138),2)</f>
        <v>26.52</v>
      </c>
      <c r="H137" s="134">
        <f t="shared" si="9"/>
        <v>0</v>
      </c>
      <c r="I137" s="135">
        <f t="shared" si="7"/>
        <v>0</v>
      </c>
      <c r="J137" s="135">
        <f>SMALL(I136:I138,2)</f>
        <v>0</v>
      </c>
      <c r="K137" s="137">
        <f>IF(J137=I136,F136,IF(J137=I137,F137,IF(J137=I138,F138)))</f>
        <v>26.52</v>
      </c>
      <c r="L137" s="137">
        <f t="shared" si="6"/>
        <v>26.52</v>
      </c>
      <c r="M137" s="137">
        <f t="shared" si="8"/>
        <v>26.52</v>
      </c>
      <c r="N137" s="318"/>
      <c r="O137" s="298"/>
      <c r="P137" s="298"/>
      <c r="Q137" s="298"/>
      <c r="R137" s="298"/>
      <c r="S137" s="298"/>
      <c r="T137" s="298"/>
      <c r="U137" s="298"/>
      <c r="V137" s="298"/>
      <c r="W137" s="300"/>
      <c r="X137" s="300"/>
      <c r="Y137" s="301"/>
      <c r="Z137" s="300"/>
      <c r="AA137" s="301"/>
      <c r="AB137" s="292"/>
      <c r="AC137" s="114"/>
      <c r="AD137" s="114"/>
      <c r="AE137" s="115"/>
      <c r="AF137" s="115"/>
      <c r="AG137" s="115"/>
      <c r="AH137" s="115"/>
      <c r="AI137" s="115"/>
      <c r="AJ137" s="115"/>
    </row>
    <row r="138" spans="1:36" s="112" customFormat="1" ht="25.5" customHeight="1" thickBot="1">
      <c r="A138" s="314"/>
      <c r="B138" s="315"/>
      <c r="C138" s="316"/>
      <c r="D138" s="317"/>
      <c r="E138" s="168" t="s">
        <v>1059</v>
      </c>
      <c r="F138" s="132">
        <v>26.52</v>
      </c>
      <c r="G138" s="133">
        <f>ROUNDUP(AVERAGE(F136:F138),2)</f>
        <v>26.52</v>
      </c>
      <c r="H138" s="134">
        <f t="shared" si="9"/>
        <v>0</v>
      </c>
      <c r="I138" s="135">
        <f t="shared" si="7"/>
        <v>0</v>
      </c>
      <c r="J138" s="135">
        <f>SMALL(I136:I138,3)</f>
        <v>0</v>
      </c>
      <c r="K138" s="137">
        <f>IF(J138=I136,F136,IF(J138=I137,F137,IF(J138=I138,F138)))</f>
        <v>26.52</v>
      </c>
      <c r="L138" s="137">
        <f t="shared" ref="L138:L201" si="10">IF(J138&gt;0.3,"FORA",K138)</f>
        <v>26.52</v>
      </c>
      <c r="M138" s="137">
        <f t="shared" si="8"/>
        <v>26.52</v>
      </c>
      <c r="N138" s="318"/>
      <c r="O138" s="298"/>
      <c r="P138" s="298"/>
      <c r="Q138" s="298"/>
      <c r="R138" s="298"/>
      <c r="S138" s="298"/>
      <c r="T138" s="298"/>
      <c r="U138" s="298"/>
      <c r="V138" s="298"/>
      <c r="W138" s="300"/>
      <c r="X138" s="300"/>
      <c r="Y138" s="301"/>
      <c r="Z138" s="300"/>
      <c r="AA138" s="301"/>
      <c r="AB138" s="292"/>
      <c r="AC138" s="114"/>
      <c r="AD138" s="114"/>
      <c r="AE138" s="115"/>
      <c r="AF138" s="115"/>
      <c r="AG138" s="115"/>
      <c r="AH138" s="115"/>
      <c r="AI138" s="115"/>
      <c r="AJ138" s="115"/>
    </row>
    <row r="139" spans="1:36" s="120" customFormat="1" ht="25.5" customHeight="1">
      <c r="A139" s="305">
        <v>44</v>
      </c>
      <c r="B139" s="307" t="s">
        <v>293</v>
      </c>
      <c r="C139" s="310" t="s">
        <v>2</v>
      </c>
      <c r="D139" s="310">
        <v>24</v>
      </c>
      <c r="E139" s="167" t="s">
        <v>761</v>
      </c>
      <c r="F139" s="117">
        <v>135.51</v>
      </c>
      <c r="G139" s="122">
        <f>ROUNDUP(AVERAGE(F139:F141),2)</f>
        <v>135.51</v>
      </c>
      <c r="H139" s="116">
        <f t="shared" si="9"/>
        <v>0</v>
      </c>
      <c r="I139" s="136">
        <f t="shared" ref="I139:I202" si="11">ABS(H139)</f>
        <v>0</v>
      </c>
      <c r="J139" s="136">
        <f>SMALL(I139:I141,1)</f>
        <v>0</v>
      </c>
      <c r="K139" s="139">
        <f>IF(J139=I139,F139,IF(J139=I140,F140,IF(J139=I141,F141)))</f>
        <v>135.51</v>
      </c>
      <c r="L139" s="139">
        <f t="shared" si="10"/>
        <v>135.51</v>
      </c>
      <c r="M139" s="139">
        <f t="shared" ref="M139:M202" si="12">IF(L139="FORA","",L139)</f>
        <v>135.51</v>
      </c>
      <c r="N139" s="312">
        <f>COUNTIF(L139:L141,"FORA")</f>
        <v>0</v>
      </c>
      <c r="O139" s="293">
        <f>IF(N139=0,AVERAGE(K139:K141),"")</f>
        <v>135.51</v>
      </c>
      <c r="P139" s="293" t="str">
        <f>IF(N139=1,AVERAGE(M139:M140),"")</f>
        <v/>
      </c>
      <c r="Q139" s="293" t="str">
        <f>IF(N139=2,(SUM(M139,K140))/2,"")</f>
        <v/>
      </c>
      <c r="R139" s="293" t="str">
        <f>IF(N139=3,AVERAGE(K139:K140),"")</f>
        <v/>
      </c>
      <c r="S139" s="293">
        <f>IF(N139=0,MEDIAN(M139:M141),"")</f>
        <v>135.51</v>
      </c>
      <c r="T139" s="293" t="str">
        <f>IF(N139=1,MEDIAN(M139:M140),"")</f>
        <v/>
      </c>
      <c r="U139" s="293" t="str">
        <f>IF(N139=2,MEDIAN((SUM(M139,K140))/2),"")</f>
        <v/>
      </c>
      <c r="V139" s="293" t="str">
        <f>IF(N139=3,MEDIAN(K139:K140),"")</f>
        <v/>
      </c>
      <c r="W139" s="295">
        <f>SUM(O139:R141)</f>
        <v>135.51</v>
      </c>
      <c r="X139" s="295">
        <f>SUM(S139:V141)</f>
        <v>135.51</v>
      </c>
      <c r="Y139" s="303">
        <f>STDEV(F139:F141)</f>
        <v>0</v>
      </c>
      <c r="Z139" s="295">
        <f>Y139/W139</f>
        <v>0</v>
      </c>
      <c r="AA139" s="303">
        <f>IF(Z139&lt;=0.25, X139, W139)</f>
        <v>135.51</v>
      </c>
      <c r="AB139" s="291">
        <f>AA139*D139*($AB$6+1)</f>
        <v>3856.4302060768641</v>
      </c>
      <c r="AC139" s="114"/>
      <c r="AD139" s="114"/>
      <c r="AE139" s="118"/>
      <c r="AF139" s="114"/>
      <c r="AG139" s="118"/>
      <c r="AH139" s="119"/>
    </row>
    <row r="140" spans="1:36" s="120" customFormat="1" ht="25.5" customHeight="1">
      <c r="A140" s="305"/>
      <c r="B140" s="308"/>
      <c r="C140" s="310"/>
      <c r="D140" s="310"/>
      <c r="E140" s="167" t="s">
        <v>761</v>
      </c>
      <c r="F140" s="165">
        <v>135.51</v>
      </c>
      <c r="G140" s="117">
        <f>ROUNDUP(AVERAGE(F139:F141),2)</f>
        <v>135.51</v>
      </c>
      <c r="H140" s="116">
        <f t="shared" si="9"/>
        <v>0</v>
      </c>
      <c r="I140" s="136">
        <f t="shared" si="11"/>
        <v>0</v>
      </c>
      <c r="J140" s="136">
        <f>SMALL(I139:I141,2)</f>
        <v>0</v>
      </c>
      <c r="K140" s="139">
        <f>IF(J140=I139,F139,IF(J140=I140,F140,IF(J140=I141,F141)))</f>
        <v>135.51</v>
      </c>
      <c r="L140" s="139">
        <f t="shared" si="10"/>
        <v>135.51</v>
      </c>
      <c r="M140" s="139">
        <f t="shared" si="12"/>
        <v>135.51</v>
      </c>
      <c r="N140" s="312"/>
      <c r="O140" s="293"/>
      <c r="P140" s="293"/>
      <c r="Q140" s="293"/>
      <c r="R140" s="293"/>
      <c r="S140" s="293"/>
      <c r="T140" s="293"/>
      <c r="U140" s="293"/>
      <c r="V140" s="293"/>
      <c r="W140" s="296"/>
      <c r="X140" s="296"/>
      <c r="Y140" s="303"/>
      <c r="Z140" s="296"/>
      <c r="AA140" s="303"/>
      <c r="AB140" s="292"/>
      <c r="AC140" s="114"/>
      <c r="AD140" s="114"/>
      <c r="AE140" s="118"/>
      <c r="AF140" s="114"/>
      <c r="AG140" s="118"/>
      <c r="AH140" s="119"/>
    </row>
    <row r="141" spans="1:36" s="120" customFormat="1" ht="25.5" customHeight="1" thickBot="1">
      <c r="A141" s="305"/>
      <c r="B141" s="308"/>
      <c r="C141" s="310"/>
      <c r="D141" s="310"/>
      <c r="E141" s="167" t="s">
        <v>761</v>
      </c>
      <c r="F141" s="165">
        <v>135.51</v>
      </c>
      <c r="G141" s="117">
        <f>ROUNDUP(AVERAGE(F139:F141),2)</f>
        <v>135.51</v>
      </c>
      <c r="H141" s="116">
        <f t="shared" ref="H141:H204" si="13">F141/G141-1</f>
        <v>0</v>
      </c>
      <c r="I141" s="136">
        <f t="shared" si="11"/>
        <v>0</v>
      </c>
      <c r="J141" s="136">
        <f>SMALL(I139:I141,3)</f>
        <v>0</v>
      </c>
      <c r="K141" s="139">
        <f>IF(J141=I139,F139,IF(J141=I140,F140,IF(J141=I141,F141)))</f>
        <v>135.51</v>
      </c>
      <c r="L141" s="139">
        <f t="shared" si="10"/>
        <v>135.51</v>
      </c>
      <c r="M141" s="139">
        <f t="shared" si="12"/>
        <v>135.51</v>
      </c>
      <c r="N141" s="312"/>
      <c r="O141" s="293"/>
      <c r="P141" s="293"/>
      <c r="Q141" s="293"/>
      <c r="R141" s="293"/>
      <c r="S141" s="293"/>
      <c r="T141" s="293"/>
      <c r="U141" s="293"/>
      <c r="V141" s="293"/>
      <c r="W141" s="296"/>
      <c r="X141" s="296"/>
      <c r="Y141" s="303"/>
      <c r="Z141" s="296"/>
      <c r="AA141" s="303"/>
      <c r="AB141" s="292"/>
      <c r="AC141" s="114"/>
      <c r="AD141" s="114"/>
      <c r="AE141" s="118"/>
      <c r="AF141" s="114"/>
      <c r="AG141" s="118"/>
      <c r="AH141" s="119"/>
    </row>
    <row r="142" spans="1:36" s="112" customFormat="1" ht="25.5" customHeight="1">
      <c r="A142" s="314">
        <v>45</v>
      </c>
      <c r="B142" s="315" t="s">
        <v>294</v>
      </c>
      <c r="C142" s="316" t="s">
        <v>2</v>
      </c>
      <c r="D142" s="317">
        <v>12</v>
      </c>
      <c r="E142" s="168" t="s">
        <v>1060</v>
      </c>
      <c r="F142" s="132">
        <v>411.49</v>
      </c>
      <c r="G142" s="129">
        <f>ROUNDUP(AVERAGE(F142:F144),2)</f>
        <v>411.49</v>
      </c>
      <c r="H142" s="134">
        <f t="shared" si="13"/>
        <v>0</v>
      </c>
      <c r="I142" s="133">
        <f t="shared" si="11"/>
        <v>0</v>
      </c>
      <c r="J142" s="135">
        <f>SMALL(I142:I144,1)</f>
        <v>0</v>
      </c>
      <c r="K142" s="137">
        <f>IF(J142=I142,F142,IF(J142=I143,F143,IF(J142=I144,F144)))</f>
        <v>411.49</v>
      </c>
      <c r="L142" s="137">
        <f t="shared" si="10"/>
        <v>411.49</v>
      </c>
      <c r="M142" s="137">
        <f t="shared" si="12"/>
        <v>411.49</v>
      </c>
      <c r="N142" s="318">
        <f>COUNTIF(L142:L144,"FORA")</f>
        <v>0</v>
      </c>
      <c r="O142" s="298">
        <f>IF(N142=0,AVERAGE(K142:K144),"")</f>
        <v>411.49</v>
      </c>
      <c r="P142" s="298" t="str">
        <f>IF(N142=1,AVERAGE(M142:M143),"")</f>
        <v/>
      </c>
      <c r="Q142" s="298" t="str">
        <f>IF(N142=2,(SUM(M142,K143))/2,"")</f>
        <v/>
      </c>
      <c r="R142" s="298" t="str">
        <f>IF(N142=3,AVERAGE(K142:K143),"")</f>
        <v/>
      </c>
      <c r="S142" s="298">
        <f>IF(N142=0,MEDIAN(M142:M144),"")</f>
        <v>411.49</v>
      </c>
      <c r="T142" s="298" t="str">
        <f>IF(N142=1,MEDIAN(M142:M143),"")</f>
        <v/>
      </c>
      <c r="U142" s="298" t="str">
        <f>IF(N142=2,MEDIAN((SUM(M142,K143))/2),"")</f>
        <v/>
      </c>
      <c r="V142" s="298" t="str">
        <f>IF(N142=3,MEDIAN(K142:K143),"")</f>
        <v/>
      </c>
      <c r="W142" s="299">
        <f>SUM(O142:R144)</f>
        <v>411.49</v>
      </c>
      <c r="X142" s="299">
        <f>SUM(S142:V144)</f>
        <v>411.49</v>
      </c>
      <c r="Y142" s="301">
        <f>STDEV(F142:F144)</f>
        <v>0</v>
      </c>
      <c r="Z142" s="299">
        <f>Y142/W142</f>
        <v>0</v>
      </c>
      <c r="AA142" s="301">
        <f>IF(Z142&lt;=0.25, X142, W142)</f>
        <v>411.49</v>
      </c>
      <c r="AB142" s="291">
        <f>AA142*D142*($AB$6+1)</f>
        <v>5855.22273447926</v>
      </c>
      <c r="AC142" s="114"/>
      <c r="AD142" s="114"/>
      <c r="AE142" s="115"/>
      <c r="AF142" s="115"/>
      <c r="AG142" s="115"/>
      <c r="AH142" s="115"/>
      <c r="AI142" s="115"/>
      <c r="AJ142" s="115"/>
    </row>
    <row r="143" spans="1:36" s="112" customFormat="1" ht="25.5" customHeight="1">
      <c r="A143" s="314"/>
      <c r="B143" s="315"/>
      <c r="C143" s="316"/>
      <c r="D143" s="317"/>
      <c r="E143" s="168" t="s">
        <v>1060</v>
      </c>
      <c r="F143" s="132">
        <v>411.49</v>
      </c>
      <c r="G143" s="133">
        <f>ROUNDUP(AVERAGE(F142:F144),2)</f>
        <v>411.49</v>
      </c>
      <c r="H143" s="134">
        <f t="shared" si="13"/>
        <v>0</v>
      </c>
      <c r="I143" s="135">
        <f t="shared" si="11"/>
        <v>0</v>
      </c>
      <c r="J143" s="135">
        <f>SMALL(I142:I144,2)</f>
        <v>0</v>
      </c>
      <c r="K143" s="137">
        <f>IF(J143=I142,F142,IF(J143=I143,F143,IF(J143=I144,F144)))</f>
        <v>411.49</v>
      </c>
      <c r="L143" s="137">
        <f t="shared" si="10"/>
        <v>411.49</v>
      </c>
      <c r="M143" s="137">
        <f t="shared" si="12"/>
        <v>411.49</v>
      </c>
      <c r="N143" s="318"/>
      <c r="O143" s="298"/>
      <c r="P143" s="298"/>
      <c r="Q143" s="298"/>
      <c r="R143" s="298"/>
      <c r="S143" s="298"/>
      <c r="T143" s="298"/>
      <c r="U143" s="298"/>
      <c r="V143" s="298"/>
      <c r="W143" s="300"/>
      <c r="X143" s="300"/>
      <c r="Y143" s="301"/>
      <c r="Z143" s="300"/>
      <c r="AA143" s="301"/>
      <c r="AB143" s="292"/>
      <c r="AC143" s="114"/>
      <c r="AD143" s="114"/>
      <c r="AE143" s="115"/>
      <c r="AF143" s="115"/>
      <c r="AG143" s="115"/>
      <c r="AH143" s="115"/>
      <c r="AI143" s="115"/>
      <c r="AJ143" s="115"/>
    </row>
    <row r="144" spans="1:36" s="112" customFormat="1" ht="25.5" customHeight="1" thickBot="1">
      <c r="A144" s="314"/>
      <c r="B144" s="315"/>
      <c r="C144" s="316"/>
      <c r="D144" s="317"/>
      <c r="E144" s="168" t="s">
        <v>1060</v>
      </c>
      <c r="F144" s="132">
        <v>411.49</v>
      </c>
      <c r="G144" s="133">
        <f>ROUNDUP(AVERAGE(F142:F144),2)</f>
        <v>411.49</v>
      </c>
      <c r="H144" s="134">
        <f t="shared" si="13"/>
        <v>0</v>
      </c>
      <c r="I144" s="135">
        <f t="shared" si="11"/>
        <v>0</v>
      </c>
      <c r="J144" s="135">
        <f>SMALL(I142:I144,3)</f>
        <v>0</v>
      </c>
      <c r="K144" s="137">
        <f>IF(J144=I142,F142,IF(J144=I143,F143,IF(J144=I144,F144)))</f>
        <v>411.49</v>
      </c>
      <c r="L144" s="137">
        <f t="shared" si="10"/>
        <v>411.49</v>
      </c>
      <c r="M144" s="137">
        <f t="shared" si="12"/>
        <v>411.49</v>
      </c>
      <c r="N144" s="318"/>
      <c r="O144" s="298"/>
      <c r="P144" s="298"/>
      <c r="Q144" s="298"/>
      <c r="R144" s="298"/>
      <c r="S144" s="298"/>
      <c r="T144" s="298"/>
      <c r="U144" s="298"/>
      <c r="V144" s="298"/>
      <c r="W144" s="300"/>
      <c r="X144" s="300"/>
      <c r="Y144" s="301"/>
      <c r="Z144" s="300"/>
      <c r="AA144" s="301"/>
      <c r="AB144" s="292"/>
      <c r="AC144" s="114"/>
      <c r="AD144" s="114"/>
      <c r="AE144" s="115"/>
      <c r="AF144" s="115"/>
      <c r="AG144" s="115"/>
      <c r="AH144" s="115"/>
      <c r="AI144" s="115"/>
      <c r="AJ144" s="115"/>
    </row>
    <row r="145" spans="1:36" s="120" customFormat="1" ht="25.5" customHeight="1">
      <c r="A145" s="319">
        <v>46</v>
      </c>
      <c r="B145" s="307" t="s">
        <v>295</v>
      </c>
      <c r="C145" s="310" t="s">
        <v>474</v>
      </c>
      <c r="D145" s="310">
        <v>200</v>
      </c>
      <c r="E145" s="167" t="s">
        <v>1061</v>
      </c>
      <c r="F145" s="117">
        <v>5.08</v>
      </c>
      <c r="G145" s="122">
        <f>ROUNDUP(AVERAGE(F145:F147),2)</f>
        <v>5.08</v>
      </c>
      <c r="H145" s="116">
        <f t="shared" si="13"/>
        <v>0</v>
      </c>
      <c r="I145" s="136">
        <f t="shared" si="11"/>
        <v>0</v>
      </c>
      <c r="J145" s="136">
        <f>SMALL(I145:I147,1)</f>
        <v>0</v>
      </c>
      <c r="K145" s="139">
        <f>IF(J145=I145,F145,IF(J145=I146,F146,IF(J145=I147,F147)))</f>
        <v>5.08</v>
      </c>
      <c r="L145" s="139">
        <f t="shared" si="10"/>
        <v>5.08</v>
      </c>
      <c r="M145" s="139">
        <f t="shared" si="12"/>
        <v>5.08</v>
      </c>
      <c r="N145" s="312">
        <f>COUNTIF(L145:L147,"FORA")</f>
        <v>0</v>
      </c>
      <c r="O145" s="293">
        <f>IF(N145=0,AVERAGE(K145:K147),"")</f>
        <v>5.08</v>
      </c>
      <c r="P145" s="293" t="str">
        <f>IF(N145=1,AVERAGE(M145:M146),"")</f>
        <v/>
      </c>
      <c r="Q145" s="293" t="str">
        <f>IF(N145=2,(SUM(M145,K146))/2,"")</f>
        <v/>
      </c>
      <c r="R145" s="293" t="str">
        <f>IF(N145=3,AVERAGE(K145:K146),"")</f>
        <v/>
      </c>
      <c r="S145" s="293">
        <f>IF(N145=0,MEDIAN(M145:M147),"")</f>
        <v>5.08</v>
      </c>
      <c r="T145" s="293" t="str">
        <f>IF(N145=1,MEDIAN(M145:M146),"")</f>
        <v/>
      </c>
      <c r="U145" s="293" t="str">
        <f>IF(N145=2,MEDIAN((SUM(M145,K146))/2),"")</f>
        <v/>
      </c>
      <c r="V145" s="293" t="str">
        <f>IF(N145=3,MEDIAN(K145:K146),"")</f>
        <v/>
      </c>
      <c r="W145" s="295">
        <f>SUM(O145:R147)</f>
        <v>5.08</v>
      </c>
      <c r="X145" s="295">
        <f>SUM(S145:V147)</f>
        <v>5.08</v>
      </c>
      <c r="Y145" s="303">
        <f>STDEV(F145:F147)</f>
        <v>0</v>
      </c>
      <c r="Z145" s="295">
        <f>Y145/W145</f>
        <v>0</v>
      </c>
      <c r="AA145" s="303">
        <f>IF(Z145&lt;=0.25, X145, W145)</f>
        <v>5.08</v>
      </c>
      <c r="AB145" s="291">
        <f>AA145*D145*($AB$6+1)</f>
        <v>1204.7490619923788</v>
      </c>
      <c r="AC145" s="114"/>
      <c r="AD145" s="114"/>
      <c r="AE145" s="118"/>
      <c r="AF145" s="114"/>
      <c r="AG145" s="118"/>
      <c r="AH145" s="119"/>
    </row>
    <row r="146" spans="1:36" s="120" customFormat="1" ht="25.5" customHeight="1">
      <c r="A146" s="319"/>
      <c r="B146" s="308"/>
      <c r="C146" s="310"/>
      <c r="D146" s="310"/>
      <c r="E146" s="167" t="s">
        <v>1061</v>
      </c>
      <c r="F146" s="165">
        <v>5.08</v>
      </c>
      <c r="G146" s="117">
        <f>ROUNDUP(AVERAGE(F145:F147),2)</f>
        <v>5.08</v>
      </c>
      <c r="H146" s="116">
        <f t="shared" si="13"/>
        <v>0</v>
      </c>
      <c r="I146" s="136">
        <f t="shared" si="11"/>
        <v>0</v>
      </c>
      <c r="J146" s="136">
        <f>SMALL(I145:I147,2)</f>
        <v>0</v>
      </c>
      <c r="K146" s="139">
        <f>IF(J146=I145,F145,IF(J146=I146,F146,IF(J146=I147,F147)))</f>
        <v>5.08</v>
      </c>
      <c r="L146" s="139">
        <f t="shared" si="10"/>
        <v>5.08</v>
      </c>
      <c r="M146" s="139">
        <f t="shared" si="12"/>
        <v>5.08</v>
      </c>
      <c r="N146" s="312"/>
      <c r="O146" s="293"/>
      <c r="P146" s="293"/>
      <c r="Q146" s="293"/>
      <c r="R146" s="293"/>
      <c r="S146" s="293"/>
      <c r="T146" s="293"/>
      <c r="U146" s="293"/>
      <c r="V146" s="293"/>
      <c r="W146" s="296"/>
      <c r="X146" s="296"/>
      <c r="Y146" s="303"/>
      <c r="Z146" s="296"/>
      <c r="AA146" s="303"/>
      <c r="AB146" s="292"/>
      <c r="AC146" s="114"/>
      <c r="AD146" s="114"/>
      <c r="AE146" s="118"/>
      <c r="AF146" s="114"/>
      <c r="AG146" s="118"/>
      <c r="AH146" s="119"/>
    </row>
    <row r="147" spans="1:36" s="120" customFormat="1" ht="25.5" customHeight="1" thickBot="1">
      <c r="A147" s="319"/>
      <c r="B147" s="308"/>
      <c r="C147" s="310"/>
      <c r="D147" s="310"/>
      <c r="E147" s="167" t="s">
        <v>1061</v>
      </c>
      <c r="F147" s="165">
        <v>5.08</v>
      </c>
      <c r="G147" s="117">
        <f>ROUNDUP(AVERAGE(F145:F147),2)</f>
        <v>5.08</v>
      </c>
      <c r="H147" s="116">
        <f t="shared" si="13"/>
        <v>0</v>
      </c>
      <c r="I147" s="136">
        <f t="shared" si="11"/>
        <v>0</v>
      </c>
      <c r="J147" s="136">
        <f>SMALL(I145:I147,3)</f>
        <v>0</v>
      </c>
      <c r="K147" s="139">
        <f>IF(J147=I145,F145,IF(J147=I146,F146,IF(J147=I147,F147)))</f>
        <v>5.08</v>
      </c>
      <c r="L147" s="139">
        <f t="shared" si="10"/>
        <v>5.08</v>
      </c>
      <c r="M147" s="139">
        <f t="shared" si="12"/>
        <v>5.08</v>
      </c>
      <c r="N147" s="312"/>
      <c r="O147" s="293"/>
      <c r="P147" s="293"/>
      <c r="Q147" s="293"/>
      <c r="R147" s="293"/>
      <c r="S147" s="293"/>
      <c r="T147" s="293"/>
      <c r="U147" s="293"/>
      <c r="V147" s="293"/>
      <c r="W147" s="296"/>
      <c r="X147" s="296"/>
      <c r="Y147" s="303"/>
      <c r="Z147" s="296"/>
      <c r="AA147" s="303"/>
      <c r="AB147" s="292"/>
      <c r="AC147" s="114"/>
      <c r="AD147" s="114"/>
      <c r="AE147" s="118"/>
      <c r="AF147" s="114"/>
      <c r="AG147" s="118"/>
      <c r="AH147" s="119"/>
    </row>
    <row r="148" spans="1:36" s="112" customFormat="1" ht="25.5" customHeight="1">
      <c r="A148" s="314">
        <v>47</v>
      </c>
      <c r="B148" s="328" t="s">
        <v>296</v>
      </c>
      <c r="C148" s="316" t="s">
        <v>474</v>
      </c>
      <c r="D148" s="317">
        <v>200</v>
      </c>
      <c r="E148" s="168" t="s">
        <v>1062</v>
      </c>
      <c r="F148" s="132">
        <v>3.25</v>
      </c>
      <c r="G148" s="129">
        <f>ROUNDUP(AVERAGE(F148:F150),2)</f>
        <v>3.25</v>
      </c>
      <c r="H148" s="134">
        <f t="shared" si="13"/>
        <v>0</v>
      </c>
      <c r="I148" s="133">
        <f t="shared" si="11"/>
        <v>0</v>
      </c>
      <c r="J148" s="135">
        <f>SMALL(I148:I150,1)</f>
        <v>0</v>
      </c>
      <c r="K148" s="137">
        <f>IF(J148=I148,F148,IF(J148=I149,F149,IF(J148=I150,F150)))</f>
        <v>3.25</v>
      </c>
      <c r="L148" s="137">
        <f t="shared" si="10"/>
        <v>3.25</v>
      </c>
      <c r="M148" s="137">
        <f t="shared" si="12"/>
        <v>3.25</v>
      </c>
      <c r="N148" s="318">
        <f>COUNTIF(L148:L150,"FORA")</f>
        <v>0</v>
      </c>
      <c r="O148" s="298">
        <f>IF(N148=0,AVERAGE(K148:K150),"")</f>
        <v>3.25</v>
      </c>
      <c r="P148" s="298" t="str">
        <f>IF(N148=1,AVERAGE(M148:M149),"")</f>
        <v/>
      </c>
      <c r="Q148" s="298" t="str">
        <f>IF(N148=2,(SUM(M148,K149))/2,"")</f>
        <v/>
      </c>
      <c r="R148" s="298" t="str">
        <f>IF(N148=3,AVERAGE(K148:K149),"")</f>
        <v/>
      </c>
      <c r="S148" s="298">
        <f>IF(N148=0,MEDIAN(M148:M150),"")</f>
        <v>3.25</v>
      </c>
      <c r="T148" s="298" t="str">
        <f>IF(N148=1,MEDIAN(M148:M149),"")</f>
        <v/>
      </c>
      <c r="U148" s="298" t="str">
        <f>IF(N148=2,MEDIAN((SUM(M148,K149))/2),"")</f>
        <v/>
      </c>
      <c r="V148" s="298" t="str">
        <f>IF(N148=3,MEDIAN(K148:K149),"")</f>
        <v/>
      </c>
      <c r="W148" s="299">
        <f>SUM(O148:R150)</f>
        <v>3.25</v>
      </c>
      <c r="X148" s="299">
        <f>SUM(S148:V150)</f>
        <v>3.25</v>
      </c>
      <c r="Y148" s="301">
        <f>STDEV(F148:F150)</f>
        <v>0</v>
      </c>
      <c r="Z148" s="299">
        <f>Y148/W148</f>
        <v>0</v>
      </c>
      <c r="AA148" s="301">
        <f>IF(Z148&lt;=0.25, X148, W148)</f>
        <v>3.25</v>
      </c>
      <c r="AB148" s="291">
        <f>AA148*D148*($AB$6+1)</f>
        <v>770.75481328252579</v>
      </c>
      <c r="AC148" s="114"/>
      <c r="AD148" s="114"/>
      <c r="AE148" s="115"/>
      <c r="AF148" s="115"/>
      <c r="AG148" s="115"/>
      <c r="AH148" s="115"/>
      <c r="AI148" s="115"/>
      <c r="AJ148" s="115"/>
    </row>
    <row r="149" spans="1:36" s="112" customFormat="1" ht="25.5" customHeight="1">
      <c r="A149" s="314"/>
      <c r="B149" s="329"/>
      <c r="C149" s="316"/>
      <c r="D149" s="317"/>
      <c r="E149" s="168" t="s">
        <v>1062</v>
      </c>
      <c r="F149" s="132">
        <v>3.25</v>
      </c>
      <c r="G149" s="133">
        <f>ROUNDUP(AVERAGE(F148:F150),2)</f>
        <v>3.25</v>
      </c>
      <c r="H149" s="134">
        <f t="shared" si="13"/>
        <v>0</v>
      </c>
      <c r="I149" s="135">
        <f t="shared" si="11"/>
        <v>0</v>
      </c>
      <c r="J149" s="135">
        <f>SMALL(I148:I150,2)</f>
        <v>0</v>
      </c>
      <c r="K149" s="137">
        <f>IF(J149=I148,F148,IF(J149=I149,F149,IF(J149=I150,F150)))</f>
        <v>3.25</v>
      </c>
      <c r="L149" s="137">
        <f t="shared" si="10"/>
        <v>3.25</v>
      </c>
      <c r="M149" s="137">
        <f t="shared" si="12"/>
        <v>3.25</v>
      </c>
      <c r="N149" s="318"/>
      <c r="O149" s="298"/>
      <c r="P149" s="298"/>
      <c r="Q149" s="298"/>
      <c r="R149" s="298"/>
      <c r="S149" s="298"/>
      <c r="T149" s="298"/>
      <c r="U149" s="298"/>
      <c r="V149" s="298"/>
      <c r="W149" s="300"/>
      <c r="X149" s="300"/>
      <c r="Y149" s="301"/>
      <c r="Z149" s="300"/>
      <c r="AA149" s="301"/>
      <c r="AB149" s="292"/>
      <c r="AC149" s="114"/>
      <c r="AD149" s="114"/>
      <c r="AE149" s="115"/>
      <c r="AF149" s="115"/>
      <c r="AG149" s="115"/>
      <c r="AH149" s="115"/>
      <c r="AI149" s="115"/>
      <c r="AJ149" s="115"/>
    </row>
    <row r="150" spans="1:36" s="112" customFormat="1" ht="25.5" customHeight="1" thickBot="1">
      <c r="A150" s="314"/>
      <c r="B150" s="330"/>
      <c r="C150" s="316"/>
      <c r="D150" s="317"/>
      <c r="E150" s="168" t="s">
        <v>1062</v>
      </c>
      <c r="F150" s="132">
        <v>3.25</v>
      </c>
      <c r="G150" s="133">
        <f>ROUNDUP(AVERAGE(F148:F150),2)</f>
        <v>3.25</v>
      </c>
      <c r="H150" s="134">
        <f t="shared" si="13"/>
        <v>0</v>
      </c>
      <c r="I150" s="135">
        <f t="shared" si="11"/>
        <v>0</v>
      </c>
      <c r="J150" s="135">
        <f>SMALL(I148:I150,3)</f>
        <v>0</v>
      </c>
      <c r="K150" s="137">
        <f>IF(J150=I148,F148,IF(J150=I149,F149,IF(J150=I150,F150)))</f>
        <v>3.25</v>
      </c>
      <c r="L150" s="137">
        <f t="shared" si="10"/>
        <v>3.25</v>
      </c>
      <c r="M150" s="137">
        <f t="shared" si="12"/>
        <v>3.25</v>
      </c>
      <c r="N150" s="318"/>
      <c r="O150" s="298"/>
      <c r="P150" s="298"/>
      <c r="Q150" s="298"/>
      <c r="R150" s="298"/>
      <c r="S150" s="298"/>
      <c r="T150" s="298"/>
      <c r="U150" s="298"/>
      <c r="V150" s="298"/>
      <c r="W150" s="300"/>
      <c r="X150" s="300"/>
      <c r="Y150" s="301"/>
      <c r="Z150" s="300"/>
      <c r="AA150" s="301"/>
      <c r="AB150" s="292"/>
      <c r="AC150" s="114"/>
      <c r="AD150" s="114"/>
      <c r="AE150" s="115"/>
      <c r="AF150" s="115"/>
      <c r="AG150" s="115"/>
      <c r="AH150" s="115"/>
      <c r="AI150" s="115"/>
      <c r="AJ150" s="115"/>
    </row>
    <row r="151" spans="1:36" s="120" customFormat="1" ht="25.5" customHeight="1">
      <c r="A151" s="319">
        <v>48</v>
      </c>
      <c r="B151" s="325" t="s">
        <v>297</v>
      </c>
      <c r="C151" s="310" t="s">
        <v>474</v>
      </c>
      <c r="D151" s="310">
        <v>200</v>
      </c>
      <c r="E151" s="167" t="s">
        <v>1063</v>
      </c>
      <c r="F151" s="117">
        <v>9.6199999999999992</v>
      </c>
      <c r="G151" s="122">
        <f>ROUNDUP(AVERAGE(F151:F153),2)</f>
        <v>9.6199999999999992</v>
      </c>
      <c r="H151" s="116">
        <f t="shared" si="13"/>
        <v>0</v>
      </c>
      <c r="I151" s="136">
        <f t="shared" si="11"/>
        <v>0</v>
      </c>
      <c r="J151" s="136">
        <f>SMALL(I151:I153,1)</f>
        <v>0</v>
      </c>
      <c r="K151" s="139">
        <f>IF(J151=I151,F151,IF(J151=I152,F152,IF(J151=I153,F153)))</f>
        <v>9.6199999999999992</v>
      </c>
      <c r="L151" s="139">
        <f t="shared" si="10"/>
        <v>9.6199999999999992</v>
      </c>
      <c r="M151" s="139">
        <f t="shared" si="12"/>
        <v>9.6199999999999992</v>
      </c>
      <c r="N151" s="312">
        <f>COUNTIF(L151:L153,"FORA")</f>
        <v>0</v>
      </c>
      <c r="O151" s="293">
        <f>IF(N151=0,AVERAGE(K151:K153),"")</f>
        <v>9.6199999999999992</v>
      </c>
      <c r="P151" s="293" t="str">
        <f>IF(N151=1,AVERAGE(M151:M152),"")</f>
        <v/>
      </c>
      <c r="Q151" s="293" t="str">
        <f>IF(N151=2,(SUM(M151,K152))/2,"")</f>
        <v/>
      </c>
      <c r="R151" s="293" t="str">
        <f>IF(N151=3,AVERAGE(K151:K152),"")</f>
        <v/>
      </c>
      <c r="S151" s="293">
        <f>IF(N151=0,MEDIAN(M151:M153),"")</f>
        <v>9.6199999999999992</v>
      </c>
      <c r="T151" s="293" t="str">
        <f>IF(N151=1,MEDIAN(M151:M152),"")</f>
        <v/>
      </c>
      <c r="U151" s="293" t="str">
        <f>IF(N151=2,MEDIAN((SUM(M151,K152))/2),"")</f>
        <v/>
      </c>
      <c r="V151" s="293" t="str">
        <f>IF(N151=3,MEDIAN(K151:K152),"")</f>
        <v/>
      </c>
      <c r="W151" s="295">
        <f>SUM(O151:R153)</f>
        <v>9.6199999999999992</v>
      </c>
      <c r="X151" s="295">
        <f>SUM(S151:V153)</f>
        <v>9.6199999999999992</v>
      </c>
      <c r="Y151" s="303">
        <f>STDEV(F151:F153)</f>
        <v>0</v>
      </c>
      <c r="Z151" s="295">
        <f>Y151/W151</f>
        <v>0</v>
      </c>
      <c r="AA151" s="303">
        <f>IF(Z151&lt;=0.25, X151, W151)</f>
        <v>9.6199999999999992</v>
      </c>
      <c r="AB151" s="291">
        <f>AA151*D151*($AB$6+1)</f>
        <v>2281.434247316276</v>
      </c>
      <c r="AC151" s="114"/>
      <c r="AD151" s="114"/>
      <c r="AE151" s="118"/>
      <c r="AF151" s="114"/>
      <c r="AG151" s="118"/>
      <c r="AH151" s="119"/>
    </row>
    <row r="152" spans="1:36" s="120" customFormat="1" ht="25.5" customHeight="1">
      <c r="A152" s="319"/>
      <c r="B152" s="326"/>
      <c r="C152" s="310"/>
      <c r="D152" s="310"/>
      <c r="E152" s="167" t="s">
        <v>1063</v>
      </c>
      <c r="F152" s="165">
        <v>9.6199999999999992</v>
      </c>
      <c r="G152" s="117">
        <f>ROUNDUP(AVERAGE(F151:F153),2)</f>
        <v>9.6199999999999992</v>
      </c>
      <c r="H152" s="116">
        <f t="shared" si="13"/>
        <v>0</v>
      </c>
      <c r="I152" s="136">
        <f t="shared" si="11"/>
        <v>0</v>
      </c>
      <c r="J152" s="136">
        <f>SMALL(I151:I153,2)</f>
        <v>0</v>
      </c>
      <c r="K152" s="139">
        <f>IF(J152=I151,F151,IF(J152=I152,F152,IF(J152=I153,F153)))</f>
        <v>9.6199999999999992</v>
      </c>
      <c r="L152" s="139">
        <f t="shared" si="10"/>
        <v>9.6199999999999992</v>
      </c>
      <c r="M152" s="139">
        <f t="shared" si="12"/>
        <v>9.6199999999999992</v>
      </c>
      <c r="N152" s="312"/>
      <c r="O152" s="293"/>
      <c r="P152" s="293"/>
      <c r="Q152" s="293"/>
      <c r="R152" s="293"/>
      <c r="S152" s="293"/>
      <c r="T152" s="293"/>
      <c r="U152" s="293"/>
      <c r="V152" s="293"/>
      <c r="W152" s="296"/>
      <c r="X152" s="296"/>
      <c r="Y152" s="303"/>
      <c r="Z152" s="296"/>
      <c r="AA152" s="303"/>
      <c r="AB152" s="292"/>
      <c r="AC152" s="114"/>
      <c r="AD152" s="114"/>
      <c r="AE152" s="118"/>
      <c r="AF152" s="114"/>
      <c r="AG152" s="118"/>
      <c r="AH152" s="119"/>
    </row>
    <row r="153" spans="1:36" s="120" customFormat="1" ht="25.5" customHeight="1" thickBot="1">
      <c r="A153" s="319"/>
      <c r="B153" s="327"/>
      <c r="C153" s="310"/>
      <c r="D153" s="310"/>
      <c r="E153" s="167" t="s">
        <v>1063</v>
      </c>
      <c r="F153" s="165">
        <v>9.6199999999999992</v>
      </c>
      <c r="G153" s="117">
        <f>ROUNDUP(AVERAGE(F151:F153),2)</f>
        <v>9.6199999999999992</v>
      </c>
      <c r="H153" s="116">
        <f t="shared" si="13"/>
        <v>0</v>
      </c>
      <c r="I153" s="136">
        <f t="shared" si="11"/>
        <v>0</v>
      </c>
      <c r="J153" s="136">
        <f>SMALL(I151:I153,3)</f>
        <v>0</v>
      </c>
      <c r="K153" s="139">
        <f>IF(J153=I151,F151,IF(J153=I152,F152,IF(J153=I153,F153)))</f>
        <v>9.6199999999999992</v>
      </c>
      <c r="L153" s="139">
        <f t="shared" si="10"/>
        <v>9.6199999999999992</v>
      </c>
      <c r="M153" s="139">
        <f t="shared" si="12"/>
        <v>9.6199999999999992</v>
      </c>
      <c r="N153" s="312"/>
      <c r="O153" s="293"/>
      <c r="P153" s="293"/>
      <c r="Q153" s="293"/>
      <c r="R153" s="293"/>
      <c r="S153" s="293"/>
      <c r="T153" s="293"/>
      <c r="U153" s="293"/>
      <c r="V153" s="293"/>
      <c r="W153" s="296"/>
      <c r="X153" s="296"/>
      <c r="Y153" s="303"/>
      <c r="Z153" s="296"/>
      <c r="AA153" s="303"/>
      <c r="AB153" s="292"/>
      <c r="AC153" s="114"/>
      <c r="AD153" s="114"/>
      <c r="AE153" s="118"/>
      <c r="AF153" s="114"/>
      <c r="AG153" s="118"/>
      <c r="AH153" s="119"/>
    </row>
    <row r="154" spans="1:36" s="112" customFormat="1" ht="25.5" customHeight="1">
      <c r="A154" s="314">
        <v>49</v>
      </c>
      <c r="B154" s="328" t="s">
        <v>298</v>
      </c>
      <c r="C154" s="316" t="s">
        <v>474</v>
      </c>
      <c r="D154" s="317">
        <v>200</v>
      </c>
      <c r="E154" s="168" t="s">
        <v>1064</v>
      </c>
      <c r="F154" s="132">
        <v>14.51</v>
      </c>
      <c r="G154" s="129">
        <f>ROUNDUP(AVERAGE(F154:F156),2)</f>
        <v>14.51</v>
      </c>
      <c r="H154" s="134">
        <f t="shared" si="13"/>
        <v>0</v>
      </c>
      <c r="I154" s="133">
        <f t="shared" si="11"/>
        <v>0</v>
      </c>
      <c r="J154" s="135">
        <f>SMALL(I154:I156,1)</f>
        <v>0</v>
      </c>
      <c r="K154" s="137">
        <f>IF(J154=I154,F154,IF(J154=I155,F155,IF(J154=I156,F156)))</f>
        <v>14.51</v>
      </c>
      <c r="L154" s="137">
        <f t="shared" si="10"/>
        <v>14.51</v>
      </c>
      <c r="M154" s="137">
        <f t="shared" si="12"/>
        <v>14.51</v>
      </c>
      <c r="N154" s="318">
        <f>COUNTIF(L154:L156,"FORA")</f>
        <v>0</v>
      </c>
      <c r="O154" s="298">
        <f>IF(N154=0,AVERAGE(K154:K156),"")</f>
        <v>14.51</v>
      </c>
      <c r="P154" s="298" t="str">
        <f>IF(N154=1,AVERAGE(M154:M155),"")</f>
        <v/>
      </c>
      <c r="Q154" s="298" t="str">
        <f>IF(N154=2,(SUM(M154,K155))/2,"")</f>
        <v/>
      </c>
      <c r="R154" s="298" t="str">
        <f>IF(N154=3,AVERAGE(K154:K155),"")</f>
        <v/>
      </c>
      <c r="S154" s="298">
        <f>IF(N154=0,MEDIAN(M154:M156),"")</f>
        <v>14.51</v>
      </c>
      <c r="T154" s="298" t="str">
        <f>IF(N154=1,MEDIAN(M154:M155),"")</f>
        <v/>
      </c>
      <c r="U154" s="298" t="str">
        <f>IF(N154=2,MEDIAN((SUM(M154,K155))/2),"")</f>
        <v/>
      </c>
      <c r="V154" s="298" t="str">
        <f>IF(N154=3,MEDIAN(K154:K155),"")</f>
        <v/>
      </c>
      <c r="W154" s="299">
        <f>SUM(O154:R156)</f>
        <v>14.51</v>
      </c>
      <c r="X154" s="299">
        <f>SUM(S154:V156)</f>
        <v>14.51</v>
      </c>
      <c r="Y154" s="301">
        <f>STDEV(F154:F156)</f>
        <v>0</v>
      </c>
      <c r="Z154" s="299">
        <f>Y154/W154</f>
        <v>0</v>
      </c>
      <c r="AA154" s="301">
        <f>IF(Z154&lt;=0.25, X154, W154)</f>
        <v>14.51</v>
      </c>
      <c r="AB154" s="291">
        <f>AA154*D154*($AB$6+1)</f>
        <v>3441.123797147523</v>
      </c>
      <c r="AC154" s="114"/>
      <c r="AD154" s="114"/>
      <c r="AE154" s="115"/>
      <c r="AF154" s="115"/>
      <c r="AG154" s="115"/>
      <c r="AH154" s="115"/>
      <c r="AI154" s="115"/>
      <c r="AJ154" s="115"/>
    </row>
    <row r="155" spans="1:36" s="112" customFormat="1" ht="25.5" customHeight="1">
      <c r="A155" s="314"/>
      <c r="B155" s="329"/>
      <c r="C155" s="316"/>
      <c r="D155" s="317"/>
      <c r="E155" s="168" t="s">
        <v>1064</v>
      </c>
      <c r="F155" s="132">
        <v>14.51</v>
      </c>
      <c r="G155" s="133">
        <f>ROUNDUP(AVERAGE(F154:F156),2)</f>
        <v>14.51</v>
      </c>
      <c r="H155" s="134">
        <f t="shared" si="13"/>
        <v>0</v>
      </c>
      <c r="I155" s="135">
        <f t="shared" si="11"/>
        <v>0</v>
      </c>
      <c r="J155" s="135">
        <f>SMALL(I154:I156,2)</f>
        <v>0</v>
      </c>
      <c r="K155" s="137">
        <f>IF(J155=I154,F154,IF(J155=I155,F155,IF(J155=I156,F156)))</f>
        <v>14.51</v>
      </c>
      <c r="L155" s="137">
        <f t="shared" si="10"/>
        <v>14.51</v>
      </c>
      <c r="M155" s="137">
        <f t="shared" si="12"/>
        <v>14.51</v>
      </c>
      <c r="N155" s="318"/>
      <c r="O155" s="298"/>
      <c r="P155" s="298"/>
      <c r="Q155" s="298"/>
      <c r="R155" s="298"/>
      <c r="S155" s="298"/>
      <c r="T155" s="298"/>
      <c r="U155" s="298"/>
      <c r="V155" s="298"/>
      <c r="W155" s="300"/>
      <c r="X155" s="300"/>
      <c r="Y155" s="301"/>
      <c r="Z155" s="300"/>
      <c r="AA155" s="301"/>
      <c r="AB155" s="292"/>
      <c r="AC155" s="114"/>
      <c r="AD155" s="114"/>
      <c r="AE155" s="115"/>
      <c r="AF155" s="115"/>
      <c r="AG155" s="115"/>
      <c r="AH155" s="115"/>
      <c r="AI155" s="115"/>
      <c r="AJ155" s="115"/>
    </row>
    <row r="156" spans="1:36" s="112" customFormat="1" ht="25.5" customHeight="1" thickBot="1">
      <c r="A156" s="314"/>
      <c r="B156" s="330"/>
      <c r="C156" s="316"/>
      <c r="D156" s="317"/>
      <c r="E156" s="168" t="s">
        <v>1064</v>
      </c>
      <c r="F156" s="132">
        <v>14.51</v>
      </c>
      <c r="G156" s="133">
        <f>ROUNDUP(AVERAGE(F154:F156),2)</f>
        <v>14.51</v>
      </c>
      <c r="H156" s="134">
        <f t="shared" si="13"/>
        <v>0</v>
      </c>
      <c r="I156" s="135">
        <f t="shared" si="11"/>
        <v>0</v>
      </c>
      <c r="J156" s="135">
        <f>SMALL(I154:I156,3)</f>
        <v>0</v>
      </c>
      <c r="K156" s="137">
        <f>IF(J156=I154,F154,IF(J156=I155,F155,IF(J156=I156,F156)))</f>
        <v>14.51</v>
      </c>
      <c r="L156" s="137">
        <f t="shared" si="10"/>
        <v>14.51</v>
      </c>
      <c r="M156" s="137">
        <f t="shared" si="12"/>
        <v>14.51</v>
      </c>
      <c r="N156" s="318"/>
      <c r="O156" s="298"/>
      <c r="P156" s="298"/>
      <c r="Q156" s="298"/>
      <c r="R156" s="298"/>
      <c r="S156" s="298"/>
      <c r="T156" s="298"/>
      <c r="U156" s="298"/>
      <c r="V156" s="298"/>
      <c r="W156" s="300"/>
      <c r="X156" s="300"/>
      <c r="Y156" s="301"/>
      <c r="Z156" s="300"/>
      <c r="AA156" s="301"/>
      <c r="AB156" s="292"/>
      <c r="AC156" s="114"/>
      <c r="AD156" s="114"/>
      <c r="AE156" s="115"/>
      <c r="AF156" s="115"/>
      <c r="AG156" s="115"/>
      <c r="AH156" s="115"/>
      <c r="AI156" s="115"/>
      <c r="AJ156" s="115"/>
    </row>
    <row r="157" spans="1:36" s="120" customFormat="1" ht="25.5" customHeight="1">
      <c r="A157" s="319">
        <v>50</v>
      </c>
      <c r="B157" s="325" t="s">
        <v>299</v>
      </c>
      <c r="C157" s="310" t="s">
        <v>474</v>
      </c>
      <c r="D157" s="310">
        <v>200</v>
      </c>
      <c r="E157" s="167" t="s">
        <v>1065</v>
      </c>
      <c r="F157" s="117">
        <v>21.89</v>
      </c>
      <c r="G157" s="122">
        <f>ROUNDUP(AVERAGE(F157:F159),2)</f>
        <v>21.89</v>
      </c>
      <c r="H157" s="116">
        <f t="shared" si="13"/>
        <v>0</v>
      </c>
      <c r="I157" s="136">
        <f t="shared" si="11"/>
        <v>0</v>
      </c>
      <c r="J157" s="136">
        <f>SMALL(I157:I159,1)</f>
        <v>0</v>
      </c>
      <c r="K157" s="139">
        <f>IF(J157=I157,F157,IF(J157=I158,F158,IF(J157=I159,F159)))</f>
        <v>21.89</v>
      </c>
      <c r="L157" s="139">
        <f t="shared" si="10"/>
        <v>21.89</v>
      </c>
      <c r="M157" s="139">
        <f t="shared" si="12"/>
        <v>21.89</v>
      </c>
      <c r="N157" s="312">
        <f>COUNTIF(L157:L159,"FORA")</f>
        <v>0</v>
      </c>
      <c r="O157" s="293">
        <f>IF(N157=0,AVERAGE(K157:K159),"")</f>
        <v>21.89</v>
      </c>
      <c r="P157" s="293" t="str">
        <f>IF(N157=1,AVERAGE(M157:M158),"")</f>
        <v/>
      </c>
      <c r="Q157" s="293" t="str">
        <f>IF(N157=2,(SUM(M157,K158))/2,"")</f>
        <v/>
      </c>
      <c r="R157" s="293" t="str">
        <f>IF(N157=3,AVERAGE(K157:K158),"")</f>
        <v/>
      </c>
      <c r="S157" s="293">
        <f>IF(N157=0,MEDIAN(M157:M159),"")</f>
        <v>21.89</v>
      </c>
      <c r="T157" s="293" t="str">
        <f>IF(N157=1,MEDIAN(M157:M158),"")</f>
        <v/>
      </c>
      <c r="U157" s="293" t="str">
        <f>IF(N157=2,MEDIAN((SUM(M157,K158))/2),"")</f>
        <v/>
      </c>
      <c r="V157" s="293" t="str">
        <f>IF(N157=3,MEDIAN(K157:K158),"")</f>
        <v/>
      </c>
      <c r="W157" s="295">
        <f>SUM(O157:R159)</f>
        <v>21.89</v>
      </c>
      <c r="X157" s="295">
        <f>SUM(S157:V159)</f>
        <v>21.89</v>
      </c>
      <c r="Y157" s="303">
        <f>STDEV(F157:F159)</f>
        <v>0</v>
      </c>
      <c r="Z157" s="295">
        <f>Y157/W157</f>
        <v>0</v>
      </c>
      <c r="AA157" s="303">
        <f>IF(Z157&lt;=0.25, X157, W157)</f>
        <v>21.89</v>
      </c>
      <c r="AB157" s="291">
        <f>AA157*D157*($AB$6+1)</f>
        <v>5191.3301116167659</v>
      </c>
      <c r="AC157" s="114"/>
      <c r="AD157" s="114"/>
      <c r="AE157" s="118"/>
      <c r="AF157" s="114"/>
      <c r="AG157" s="118"/>
      <c r="AH157" s="119"/>
    </row>
    <row r="158" spans="1:36" s="120" customFormat="1" ht="25.5" customHeight="1">
      <c r="A158" s="319"/>
      <c r="B158" s="326"/>
      <c r="C158" s="310"/>
      <c r="D158" s="310"/>
      <c r="E158" s="167" t="s">
        <v>1065</v>
      </c>
      <c r="F158" s="227">
        <v>21.89</v>
      </c>
      <c r="G158" s="117">
        <f>ROUNDUP(AVERAGE(F157:F159),2)</f>
        <v>21.89</v>
      </c>
      <c r="H158" s="116">
        <f t="shared" si="13"/>
        <v>0</v>
      </c>
      <c r="I158" s="136">
        <f t="shared" si="11"/>
        <v>0</v>
      </c>
      <c r="J158" s="136">
        <f>SMALL(I157:I159,2)</f>
        <v>0</v>
      </c>
      <c r="K158" s="139">
        <f>IF(J158=I157,F157,IF(J158=I158,F158,IF(J158=I159,F159)))</f>
        <v>21.89</v>
      </c>
      <c r="L158" s="139">
        <f t="shared" si="10"/>
        <v>21.89</v>
      </c>
      <c r="M158" s="139">
        <f t="shared" si="12"/>
        <v>21.89</v>
      </c>
      <c r="N158" s="312"/>
      <c r="O158" s="293"/>
      <c r="P158" s="293"/>
      <c r="Q158" s="293"/>
      <c r="R158" s="293"/>
      <c r="S158" s="293"/>
      <c r="T158" s="293"/>
      <c r="U158" s="293"/>
      <c r="V158" s="293"/>
      <c r="W158" s="296"/>
      <c r="X158" s="296"/>
      <c r="Y158" s="303"/>
      <c r="Z158" s="296"/>
      <c r="AA158" s="303"/>
      <c r="AB158" s="292"/>
      <c r="AC158" s="114"/>
      <c r="AD158" s="114"/>
      <c r="AE158" s="118"/>
      <c r="AF158" s="114"/>
      <c r="AG158" s="118"/>
      <c r="AH158" s="119"/>
    </row>
    <row r="159" spans="1:36" s="120" customFormat="1" ht="25.5" customHeight="1" thickBot="1">
      <c r="A159" s="319"/>
      <c r="B159" s="327"/>
      <c r="C159" s="310"/>
      <c r="D159" s="310"/>
      <c r="E159" s="167" t="s">
        <v>1065</v>
      </c>
      <c r="F159" s="227">
        <v>21.89</v>
      </c>
      <c r="G159" s="117">
        <f>ROUNDUP(AVERAGE(F157:F159),2)</f>
        <v>21.89</v>
      </c>
      <c r="H159" s="116">
        <f t="shared" si="13"/>
        <v>0</v>
      </c>
      <c r="I159" s="136">
        <f t="shared" si="11"/>
        <v>0</v>
      </c>
      <c r="J159" s="136">
        <f>SMALL(I157:I159,3)</f>
        <v>0</v>
      </c>
      <c r="K159" s="139">
        <f>IF(J159=I157,F157,IF(J159=I158,F158,IF(J159=I159,F159)))</f>
        <v>21.89</v>
      </c>
      <c r="L159" s="139">
        <f t="shared" si="10"/>
        <v>21.89</v>
      </c>
      <c r="M159" s="139">
        <f t="shared" si="12"/>
        <v>21.89</v>
      </c>
      <c r="N159" s="312"/>
      <c r="O159" s="293"/>
      <c r="P159" s="293"/>
      <c r="Q159" s="293"/>
      <c r="R159" s="293"/>
      <c r="S159" s="293"/>
      <c r="T159" s="293"/>
      <c r="U159" s="293"/>
      <c r="V159" s="293"/>
      <c r="W159" s="296"/>
      <c r="X159" s="296"/>
      <c r="Y159" s="303"/>
      <c r="Z159" s="296"/>
      <c r="AA159" s="303"/>
      <c r="AB159" s="292"/>
      <c r="AC159" s="114"/>
      <c r="AD159" s="114"/>
      <c r="AE159" s="118"/>
      <c r="AF159" s="114"/>
      <c r="AG159" s="118"/>
      <c r="AH159" s="119"/>
    </row>
    <row r="160" spans="1:36" s="112" customFormat="1" ht="25.5" customHeight="1">
      <c r="A160" s="314">
        <v>51</v>
      </c>
      <c r="B160" s="315" t="s">
        <v>300</v>
      </c>
      <c r="C160" s="316" t="s">
        <v>474</v>
      </c>
      <c r="D160" s="317">
        <v>200</v>
      </c>
      <c r="E160" s="168" t="s">
        <v>1066</v>
      </c>
      <c r="F160" s="132">
        <v>28.17</v>
      </c>
      <c r="G160" s="129">
        <f>ROUNDUP(AVERAGE(F160:F162),2)</f>
        <v>28.17</v>
      </c>
      <c r="H160" s="134">
        <f t="shared" si="13"/>
        <v>0</v>
      </c>
      <c r="I160" s="133">
        <f t="shared" si="11"/>
        <v>0</v>
      </c>
      <c r="J160" s="135">
        <f>SMALL(I160:I162,1)</f>
        <v>0</v>
      </c>
      <c r="K160" s="137">
        <f>IF(J160=I160,F160,IF(J160=I161,F161,IF(J160=I162,F162)))</f>
        <v>28.17</v>
      </c>
      <c r="L160" s="137">
        <f t="shared" si="10"/>
        <v>28.17</v>
      </c>
      <c r="M160" s="137">
        <f t="shared" si="12"/>
        <v>28.17</v>
      </c>
      <c r="N160" s="318">
        <f>COUNTIF(L160:L162,"FORA")</f>
        <v>0</v>
      </c>
      <c r="O160" s="298">
        <f>IF(N160=0,AVERAGE(K160:K162),"")</f>
        <v>28.17</v>
      </c>
      <c r="P160" s="298" t="str">
        <f>IF(N160=1,AVERAGE(M160:M161),"")</f>
        <v/>
      </c>
      <c r="Q160" s="298" t="str">
        <f>IF(N160=2,(SUM(M160,K161))/2,"")</f>
        <v/>
      </c>
      <c r="R160" s="298" t="str">
        <f>IF(N160=3,AVERAGE(K160:K161),"")</f>
        <v/>
      </c>
      <c r="S160" s="298">
        <f>IF(N160=0,MEDIAN(M160:M162),"")</f>
        <v>28.17</v>
      </c>
      <c r="T160" s="298" t="str">
        <f>IF(N160=1,MEDIAN(M160:M161),"")</f>
        <v/>
      </c>
      <c r="U160" s="298" t="str">
        <f>IF(N160=2,MEDIAN((SUM(M160,K161))/2),"")</f>
        <v/>
      </c>
      <c r="V160" s="298" t="str">
        <f>IF(N160=3,MEDIAN(K160:K161),"")</f>
        <v/>
      </c>
      <c r="W160" s="299">
        <f>SUM(O160:R162)</f>
        <v>28.17</v>
      </c>
      <c r="X160" s="299">
        <f>SUM(S160:V162)</f>
        <v>28.17</v>
      </c>
      <c r="Y160" s="301">
        <f>STDEV(F160:F162)</f>
        <v>0</v>
      </c>
      <c r="Z160" s="299">
        <f>Y160/W160</f>
        <v>0</v>
      </c>
      <c r="AA160" s="301">
        <f>IF(Z160&lt;=0.25, X160, W160)</f>
        <v>28.17</v>
      </c>
      <c r="AB160" s="291">
        <f>AA160*D160*($AB$6+1)</f>
        <v>6680.6655662057701</v>
      </c>
      <c r="AC160" s="114"/>
      <c r="AD160" s="114"/>
      <c r="AE160" s="115"/>
      <c r="AF160" s="115"/>
      <c r="AG160" s="115"/>
      <c r="AH160" s="115"/>
      <c r="AI160" s="115"/>
      <c r="AJ160" s="115"/>
    </row>
    <row r="161" spans="1:36" s="112" customFormat="1" ht="25.5" customHeight="1">
      <c r="A161" s="314"/>
      <c r="B161" s="315"/>
      <c r="C161" s="316"/>
      <c r="D161" s="317"/>
      <c r="E161" s="168" t="s">
        <v>1066</v>
      </c>
      <c r="F161" s="132">
        <v>28.17</v>
      </c>
      <c r="G161" s="133">
        <f>ROUNDUP(AVERAGE(F160:F162),2)</f>
        <v>28.17</v>
      </c>
      <c r="H161" s="134">
        <f t="shared" si="13"/>
        <v>0</v>
      </c>
      <c r="I161" s="135">
        <f t="shared" si="11"/>
        <v>0</v>
      </c>
      <c r="J161" s="135">
        <f>SMALL(I160:I162,2)</f>
        <v>0</v>
      </c>
      <c r="K161" s="137">
        <f>IF(J161=I160,F160,IF(J161=I161,F161,IF(J161=I162,F162)))</f>
        <v>28.17</v>
      </c>
      <c r="L161" s="137">
        <f t="shared" si="10"/>
        <v>28.17</v>
      </c>
      <c r="M161" s="137">
        <f t="shared" si="12"/>
        <v>28.17</v>
      </c>
      <c r="N161" s="318"/>
      <c r="O161" s="298"/>
      <c r="P161" s="298"/>
      <c r="Q161" s="298"/>
      <c r="R161" s="298"/>
      <c r="S161" s="298"/>
      <c r="T161" s="298"/>
      <c r="U161" s="298"/>
      <c r="V161" s="298"/>
      <c r="W161" s="300"/>
      <c r="X161" s="300"/>
      <c r="Y161" s="301"/>
      <c r="Z161" s="300"/>
      <c r="AA161" s="301"/>
      <c r="AB161" s="292"/>
      <c r="AC161" s="114"/>
      <c r="AD161" s="114"/>
      <c r="AE161" s="115"/>
      <c r="AF161" s="115"/>
      <c r="AG161" s="115"/>
      <c r="AH161" s="115"/>
      <c r="AI161" s="115"/>
      <c r="AJ161" s="115"/>
    </row>
    <row r="162" spans="1:36" s="112" customFormat="1" ht="25.5" customHeight="1" thickBot="1">
      <c r="A162" s="314"/>
      <c r="B162" s="315"/>
      <c r="C162" s="316"/>
      <c r="D162" s="317"/>
      <c r="E162" s="168" t="s">
        <v>1066</v>
      </c>
      <c r="F162" s="132">
        <v>28.17</v>
      </c>
      <c r="G162" s="133">
        <f>ROUNDUP(AVERAGE(F160:F162),2)</f>
        <v>28.17</v>
      </c>
      <c r="H162" s="134">
        <f t="shared" si="13"/>
        <v>0</v>
      </c>
      <c r="I162" s="135">
        <f t="shared" si="11"/>
        <v>0</v>
      </c>
      <c r="J162" s="135">
        <f>SMALL(I160:I162,3)</f>
        <v>0</v>
      </c>
      <c r="K162" s="137">
        <f>IF(J162=I160,F160,IF(J162=I161,F161,IF(J162=I162,F162)))</f>
        <v>28.17</v>
      </c>
      <c r="L162" s="137">
        <f t="shared" si="10"/>
        <v>28.17</v>
      </c>
      <c r="M162" s="137">
        <f t="shared" si="12"/>
        <v>28.17</v>
      </c>
      <c r="N162" s="318"/>
      <c r="O162" s="298"/>
      <c r="P162" s="298"/>
      <c r="Q162" s="298"/>
      <c r="R162" s="298"/>
      <c r="S162" s="298"/>
      <c r="T162" s="298"/>
      <c r="U162" s="298"/>
      <c r="V162" s="298"/>
      <c r="W162" s="300"/>
      <c r="X162" s="300"/>
      <c r="Y162" s="301"/>
      <c r="Z162" s="300"/>
      <c r="AA162" s="301"/>
      <c r="AB162" s="292"/>
      <c r="AC162" s="114"/>
      <c r="AD162" s="114"/>
      <c r="AE162" s="115"/>
      <c r="AF162" s="115"/>
      <c r="AG162" s="115"/>
      <c r="AH162" s="115"/>
      <c r="AI162" s="115"/>
      <c r="AJ162" s="115"/>
    </row>
    <row r="163" spans="1:36" s="120" customFormat="1" ht="25.5" customHeight="1">
      <c r="A163" s="319">
        <v>52</v>
      </c>
      <c r="B163" s="307" t="s">
        <v>301</v>
      </c>
      <c r="C163" s="310" t="s">
        <v>474</v>
      </c>
      <c r="D163" s="310">
        <v>3</v>
      </c>
      <c r="E163" s="167" t="s">
        <v>1067</v>
      </c>
      <c r="F163" s="117">
        <v>37.520000000000003</v>
      </c>
      <c r="G163" s="122">
        <f>ROUNDUP(AVERAGE(F163:F165),2)</f>
        <v>37.520000000000003</v>
      </c>
      <c r="H163" s="116">
        <f t="shared" si="13"/>
        <v>0</v>
      </c>
      <c r="I163" s="136">
        <f t="shared" si="11"/>
        <v>0</v>
      </c>
      <c r="J163" s="136">
        <f>SMALL(I163:I165,1)</f>
        <v>0</v>
      </c>
      <c r="K163" s="139">
        <f>IF(J163=I163,F163,IF(J163=I164,F164,IF(J163=I165,F165)))</f>
        <v>37.520000000000003</v>
      </c>
      <c r="L163" s="139">
        <f t="shared" si="10"/>
        <v>37.520000000000003</v>
      </c>
      <c r="M163" s="139">
        <f t="shared" si="12"/>
        <v>37.520000000000003</v>
      </c>
      <c r="N163" s="312">
        <f>COUNTIF(L163:L165,"FORA")</f>
        <v>0</v>
      </c>
      <c r="O163" s="293">
        <f>IF(N163=0,AVERAGE(K163:K165),"")</f>
        <v>37.520000000000003</v>
      </c>
      <c r="P163" s="293" t="str">
        <f>IF(N163=1,AVERAGE(M163:M164),"")</f>
        <v/>
      </c>
      <c r="Q163" s="293" t="str">
        <f>IF(N163=2,(SUM(M163,K164))/2,"")</f>
        <v/>
      </c>
      <c r="R163" s="293" t="str">
        <f>IF(N163=3,AVERAGE(K163:K164),"")</f>
        <v/>
      </c>
      <c r="S163" s="293">
        <f>IF(N163=0,MEDIAN(M163:M165),"")</f>
        <v>37.520000000000003</v>
      </c>
      <c r="T163" s="293" t="str">
        <f>IF(N163=1,MEDIAN(M163:M164),"")</f>
        <v/>
      </c>
      <c r="U163" s="293" t="str">
        <f>IF(N163=2,MEDIAN((SUM(M163,K164))/2),"")</f>
        <v/>
      </c>
      <c r="V163" s="293" t="str">
        <f>IF(N163=3,MEDIAN(K163:K164),"")</f>
        <v/>
      </c>
      <c r="W163" s="295">
        <f>SUM(O163:R165)</f>
        <v>37.520000000000003</v>
      </c>
      <c r="X163" s="295">
        <f>SUM(S163:V165)</f>
        <v>37.520000000000003</v>
      </c>
      <c r="Y163" s="303">
        <f>STDEV(F163:F165)</f>
        <v>0</v>
      </c>
      <c r="Z163" s="295">
        <f>Y163/W163</f>
        <v>0</v>
      </c>
      <c r="AA163" s="303">
        <f>IF(Z163&lt;=0.25, X163, W163)</f>
        <v>37.520000000000003</v>
      </c>
      <c r="AB163" s="291">
        <f>AA163*D163*($AB$6+1)</f>
        <v>133.4710181278171</v>
      </c>
      <c r="AC163" s="114"/>
      <c r="AD163" s="114"/>
      <c r="AE163" s="118"/>
      <c r="AF163" s="114"/>
      <c r="AG163" s="118"/>
      <c r="AH163" s="119"/>
    </row>
    <row r="164" spans="1:36" s="120" customFormat="1" ht="25.5" customHeight="1">
      <c r="A164" s="319"/>
      <c r="B164" s="308"/>
      <c r="C164" s="310"/>
      <c r="D164" s="310"/>
      <c r="E164" s="167" t="s">
        <v>1067</v>
      </c>
      <c r="F164" s="227">
        <v>37.520000000000003</v>
      </c>
      <c r="G164" s="117">
        <f>ROUNDUP(AVERAGE(F163:F165),2)</f>
        <v>37.520000000000003</v>
      </c>
      <c r="H164" s="116">
        <f t="shared" si="13"/>
        <v>0</v>
      </c>
      <c r="I164" s="136">
        <f t="shared" si="11"/>
        <v>0</v>
      </c>
      <c r="J164" s="136">
        <f>SMALL(I163:I165,2)</f>
        <v>0</v>
      </c>
      <c r="K164" s="139">
        <f>IF(J164=I163,F163,IF(J164=I164,F164,IF(J164=I165,F165)))</f>
        <v>37.520000000000003</v>
      </c>
      <c r="L164" s="139">
        <f t="shared" si="10"/>
        <v>37.520000000000003</v>
      </c>
      <c r="M164" s="139">
        <f t="shared" si="12"/>
        <v>37.520000000000003</v>
      </c>
      <c r="N164" s="312"/>
      <c r="O164" s="293"/>
      <c r="P164" s="293"/>
      <c r="Q164" s="293"/>
      <c r="R164" s="293"/>
      <c r="S164" s="293"/>
      <c r="T164" s="293"/>
      <c r="U164" s="293"/>
      <c r="V164" s="293"/>
      <c r="W164" s="296"/>
      <c r="X164" s="296"/>
      <c r="Y164" s="303"/>
      <c r="Z164" s="296"/>
      <c r="AA164" s="303"/>
      <c r="AB164" s="292"/>
      <c r="AC164" s="114"/>
      <c r="AD164" s="114"/>
      <c r="AE164" s="118"/>
      <c r="AF164" s="114"/>
      <c r="AG164" s="118"/>
      <c r="AH164" s="119"/>
    </row>
    <row r="165" spans="1:36" s="120" customFormat="1" ht="25.5" customHeight="1" thickBot="1">
      <c r="A165" s="319"/>
      <c r="B165" s="308"/>
      <c r="C165" s="310"/>
      <c r="D165" s="310"/>
      <c r="E165" s="167" t="s">
        <v>1067</v>
      </c>
      <c r="F165" s="227">
        <v>37.520000000000003</v>
      </c>
      <c r="G165" s="117">
        <f>ROUNDUP(AVERAGE(F163:F165),2)</f>
        <v>37.520000000000003</v>
      </c>
      <c r="H165" s="116">
        <f t="shared" si="13"/>
        <v>0</v>
      </c>
      <c r="I165" s="136">
        <f t="shared" si="11"/>
        <v>0</v>
      </c>
      <c r="J165" s="136">
        <f>SMALL(I163:I165,3)</f>
        <v>0</v>
      </c>
      <c r="K165" s="139">
        <f>IF(J165=I163,F163,IF(J165=I164,F164,IF(J165=I165,F165)))</f>
        <v>37.520000000000003</v>
      </c>
      <c r="L165" s="139">
        <f t="shared" si="10"/>
        <v>37.520000000000003</v>
      </c>
      <c r="M165" s="139">
        <f t="shared" si="12"/>
        <v>37.520000000000003</v>
      </c>
      <c r="N165" s="312"/>
      <c r="O165" s="293"/>
      <c r="P165" s="293"/>
      <c r="Q165" s="293"/>
      <c r="R165" s="293"/>
      <c r="S165" s="293"/>
      <c r="T165" s="293"/>
      <c r="U165" s="293"/>
      <c r="V165" s="293"/>
      <c r="W165" s="296"/>
      <c r="X165" s="296"/>
      <c r="Y165" s="303"/>
      <c r="Z165" s="296"/>
      <c r="AA165" s="303"/>
      <c r="AB165" s="292"/>
      <c r="AC165" s="114"/>
      <c r="AD165" s="114"/>
      <c r="AE165" s="118"/>
      <c r="AF165" s="114"/>
      <c r="AG165" s="118"/>
      <c r="AH165" s="119"/>
    </row>
    <row r="166" spans="1:36" s="112" customFormat="1" ht="25.5" customHeight="1">
      <c r="A166" s="314">
        <v>53</v>
      </c>
      <c r="B166" s="315" t="s">
        <v>302</v>
      </c>
      <c r="C166" s="316" t="s">
        <v>474</v>
      </c>
      <c r="D166" s="317">
        <v>3</v>
      </c>
      <c r="E166" s="168" t="s">
        <v>1068</v>
      </c>
      <c r="F166" s="132">
        <v>58.48</v>
      </c>
      <c r="G166" s="129">
        <f>ROUNDUP(AVERAGE(F166:F168),2)</f>
        <v>58.48</v>
      </c>
      <c r="H166" s="134">
        <f t="shared" si="13"/>
        <v>0</v>
      </c>
      <c r="I166" s="133">
        <f t="shared" si="11"/>
        <v>0</v>
      </c>
      <c r="J166" s="135">
        <f>SMALL(I166:I168,1)</f>
        <v>0</v>
      </c>
      <c r="K166" s="137">
        <f>IF(J166=I166,F166,IF(J166=I167,F167,IF(J166=I168,F168)))</f>
        <v>58.48</v>
      </c>
      <c r="L166" s="137">
        <f t="shared" si="10"/>
        <v>58.48</v>
      </c>
      <c r="M166" s="137">
        <f t="shared" si="12"/>
        <v>58.48</v>
      </c>
      <c r="N166" s="318">
        <f>COUNTIF(L166:L168,"FORA")</f>
        <v>0</v>
      </c>
      <c r="O166" s="298">
        <f>IF(N166=0,AVERAGE(K166:K168),"")</f>
        <v>58.48</v>
      </c>
      <c r="P166" s="298" t="str">
        <f>IF(N166=1,AVERAGE(M166:M167),"")</f>
        <v/>
      </c>
      <c r="Q166" s="298" t="str">
        <f>IF(N166=2,(SUM(M166,K167))/2,"")</f>
        <v/>
      </c>
      <c r="R166" s="298" t="str">
        <f>IF(N166=3,AVERAGE(K166:K167),"")</f>
        <v/>
      </c>
      <c r="S166" s="298">
        <f>IF(N166=0,MEDIAN(M166:M168),"")</f>
        <v>58.48</v>
      </c>
      <c r="T166" s="298" t="str">
        <f>IF(N166=1,MEDIAN(M166:M167),"")</f>
        <v/>
      </c>
      <c r="U166" s="298" t="str">
        <f>IF(N166=2,MEDIAN((SUM(M166,K167))/2),"")</f>
        <v/>
      </c>
      <c r="V166" s="298" t="str">
        <f>IF(N166=3,MEDIAN(K166:K167),"")</f>
        <v/>
      </c>
      <c r="W166" s="299">
        <f>SUM(O166:R168)</f>
        <v>58.48</v>
      </c>
      <c r="X166" s="299">
        <f>SUM(S166:V168)</f>
        <v>58.48</v>
      </c>
      <c r="Y166" s="301">
        <f>STDEV(F166:F168)</f>
        <v>0</v>
      </c>
      <c r="Z166" s="299">
        <f>Y166/W166</f>
        <v>0</v>
      </c>
      <c r="AA166" s="301">
        <f>IF(Z166&lt;=0.25, X166, W166)</f>
        <v>58.48</v>
      </c>
      <c r="AB166" s="291">
        <f>AA166*D166*($AB$6+1)</f>
        <v>208.03265298813281</v>
      </c>
      <c r="AC166" s="114"/>
      <c r="AD166" s="114"/>
      <c r="AE166" s="115"/>
      <c r="AF166" s="115"/>
      <c r="AG166" s="115"/>
      <c r="AH166" s="115"/>
      <c r="AI166" s="115"/>
      <c r="AJ166" s="115"/>
    </row>
    <row r="167" spans="1:36" s="112" customFormat="1" ht="25.5" customHeight="1">
      <c r="A167" s="314"/>
      <c r="B167" s="315"/>
      <c r="C167" s="316"/>
      <c r="D167" s="317"/>
      <c r="E167" s="168" t="s">
        <v>1068</v>
      </c>
      <c r="F167" s="132">
        <v>58.48</v>
      </c>
      <c r="G167" s="133">
        <f>ROUNDUP(AVERAGE(F166:F168),2)</f>
        <v>58.48</v>
      </c>
      <c r="H167" s="134">
        <f t="shared" si="13"/>
        <v>0</v>
      </c>
      <c r="I167" s="135">
        <f t="shared" si="11"/>
        <v>0</v>
      </c>
      <c r="J167" s="135">
        <f>SMALL(I166:I168,2)</f>
        <v>0</v>
      </c>
      <c r="K167" s="137">
        <f>IF(J167=I166,F166,IF(J167=I167,F167,IF(J167=I168,F168)))</f>
        <v>58.48</v>
      </c>
      <c r="L167" s="137">
        <f t="shared" si="10"/>
        <v>58.48</v>
      </c>
      <c r="M167" s="137">
        <f t="shared" si="12"/>
        <v>58.48</v>
      </c>
      <c r="N167" s="318"/>
      <c r="O167" s="298"/>
      <c r="P167" s="298"/>
      <c r="Q167" s="298"/>
      <c r="R167" s="298"/>
      <c r="S167" s="298"/>
      <c r="T167" s="298"/>
      <c r="U167" s="298"/>
      <c r="V167" s="298"/>
      <c r="W167" s="300"/>
      <c r="X167" s="300"/>
      <c r="Y167" s="301"/>
      <c r="Z167" s="300"/>
      <c r="AA167" s="301"/>
      <c r="AB167" s="292"/>
      <c r="AC167" s="114"/>
      <c r="AD167" s="114"/>
      <c r="AE167" s="115"/>
      <c r="AF167" s="115"/>
      <c r="AG167" s="115"/>
      <c r="AH167" s="115"/>
      <c r="AI167" s="115"/>
      <c r="AJ167" s="115"/>
    </row>
    <row r="168" spans="1:36" s="112" customFormat="1" ht="25.5" customHeight="1" thickBot="1">
      <c r="A168" s="314"/>
      <c r="B168" s="315"/>
      <c r="C168" s="316"/>
      <c r="D168" s="317"/>
      <c r="E168" s="168" t="s">
        <v>1068</v>
      </c>
      <c r="F168" s="132">
        <v>58.48</v>
      </c>
      <c r="G168" s="133">
        <f>ROUNDUP(AVERAGE(F166:F168),2)</f>
        <v>58.48</v>
      </c>
      <c r="H168" s="134">
        <f t="shared" si="13"/>
        <v>0</v>
      </c>
      <c r="I168" s="135">
        <f t="shared" si="11"/>
        <v>0</v>
      </c>
      <c r="J168" s="135">
        <f>SMALL(I166:I168,3)</f>
        <v>0</v>
      </c>
      <c r="K168" s="137">
        <f>IF(J168=I166,F166,IF(J168=I167,F167,IF(J168=I168,F168)))</f>
        <v>58.48</v>
      </c>
      <c r="L168" s="137">
        <f t="shared" si="10"/>
        <v>58.48</v>
      </c>
      <c r="M168" s="137">
        <f t="shared" si="12"/>
        <v>58.48</v>
      </c>
      <c r="N168" s="318"/>
      <c r="O168" s="298"/>
      <c r="P168" s="298"/>
      <c r="Q168" s="298"/>
      <c r="R168" s="298"/>
      <c r="S168" s="298"/>
      <c r="T168" s="298"/>
      <c r="U168" s="298"/>
      <c r="V168" s="298"/>
      <c r="W168" s="300"/>
      <c r="X168" s="300"/>
      <c r="Y168" s="301"/>
      <c r="Z168" s="300"/>
      <c r="AA168" s="301"/>
      <c r="AB168" s="292"/>
      <c r="AC168" s="114"/>
      <c r="AD168" s="114"/>
      <c r="AE168" s="115"/>
      <c r="AF168" s="115"/>
      <c r="AG168" s="115"/>
      <c r="AH168" s="115"/>
      <c r="AI168" s="115"/>
      <c r="AJ168" s="115"/>
    </row>
    <row r="169" spans="1:36" s="120" customFormat="1" ht="25.5" customHeight="1">
      <c r="A169" s="319">
        <v>54</v>
      </c>
      <c r="B169" s="307" t="s">
        <v>303</v>
      </c>
      <c r="C169" s="310" t="s">
        <v>2</v>
      </c>
      <c r="D169" s="310">
        <v>3</v>
      </c>
      <c r="E169" s="167" t="s">
        <v>1069</v>
      </c>
      <c r="F169" s="117">
        <v>27.29</v>
      </c>
      <c r="G169" s="122">
        <f>ROUNDUP(AVERAGE(F169:F171),2)</f>
        <v>27.29</v>
      </c>
      <c r="H169" s="116">
        <f t="shared" si="13"/>
        <v>0</v>
      </c>
      <c r="I169" s="136">
        <f t="shared" si="11"/>
        <v>0</v>
      </c>
      <c r="J169" s="136">
        <f>SMALL(I169:I171,1)</f>
        <v>0</v>
      </c>
      <c r="K169" s="139">
        <f>IF(J169=I169,F169,IF(J169=I170,F170,IF(J169=I171,F171)))</f>
        <v>27.29</v>
      </c>
      <c r="L169" s="139">
        <f t="shared" si="10"/>
        <v>27.29</v>
      </c>
      <c r="M169" s="139">
        <f t="shared" si="12"/>
        <v>27.29</v>
      </c>
      <c r="N169" s="312">
        <f>COUNTIF(L169:L171,"FORA")</f>
        <v>0</v>
      </c>
      <c r="O169" s="293">
        <f>IF(N169=0,AVERAGE(K169:K171),"")</f>
        <v>27.290000000000003</v>
      </c>
      <c r="P169" s="293" t="str">
        <f>IF(N169=1,AVERAGE(M169:M170),"")</f>
        <v/>
      </c>
      <c r="Q169" s="293" t="str">
        <f>IF(N169=2,(SUM(M169,K170))/2,"")</f>
        <v/>
      </c>
      <c r="R169" s="293" t="str">
        <f>IF(N169=3,AVERAGE(K169:K170),"")</f>
        <v/>
      </c>
      <c r="S169" s="293">
        <f>IF(N169=0,MEDIAN(M169:M171),"")</f>
        <v>27.29</v>
      </c>
      <c r="T169" s="293" t="str">
        <f>IF(N169=1,MEDIAN(M169:M170),"")</f>
        <v/>
      </c>
      <c r="U169" s="293" t="str">
        <f>IF(N169=2,MEDIAN((SUM(M169,K170))/2),"")</f>
        <v/>
      </c>
      <c r="V169" s="293" t="str">
        <f>IF(N169=3,MEDIAN(K169:K170),"")</f>
        <v/>
      </c>
      <c r="W169" s="295">
        <f>SUM(O169:R171)</f>
        <v>27.290000000000003</v>
      </c>
      <c r="X169" s="295">
        <f>SUM(S169:V171)</f>
        <v>27.29</v>
      </c>
      <c r="Y169" s="303">
        <f>STDEV(F169:F171)</f>
        <v>4.3511678576336583E-15</v>
      </c>
      <c r="Z169" s="295">
        <f>Y169/W169</f>
        <v>1.5944184161354553E-16</v>
      </c>
      <c r="AA169" s="303">
        <f>IF(Z169&lt;=0.25, X169, W169)</f>
        <v>27.29</v>
      </c>
      <c r="AB169" s="291">
        <f>AA169*D169*($AB$6+1)</f>
        <v>97.079533174523675</v>
      </c>
      <c r="AC169" s="114"/>
      <c r="AD169" s="114"/>
      <c r="AE169" s="118"/>
      <c r="AF169" s="114"/>
      <c r="AG169" s="118"/>
      <c r="AH169" s="119"/>
    </row>
    <row r="170" spans="1:36" s="120" customFormat="1" ht="25.5" customHeight="1">
      <c r="A170" s="319"/>
      <c r="B170" s="308"/>
      <c r="C170" s="310"/>
      <c r="D170" s="310"/>
      <c r="E170" s="167" t="s">
        <v>1069</v>
      </c>
      <c r="F170" s="227">
        <v>27.29</v>
      </c>
      <c r="G170" s="117">
        <f>ROUNDUP(AVERAGE(F169:F171),2)</f>
        <v>27.29</v>
      </c>
      <c r="H170" s="116">
        <f t="shared" si="13"/>
        <v>0</v>
      </c>
      <c r="I170" s="136">
        <f t="shared" si="11"/>
        <v>0</v>
      </c>
      <c r="J170" s="136">
        <f>SMALL(I169:I171,2)</f>
        <v>0</v>
      </c>
      <c r="K170" s="139">
        <f>IF(J170=I169,F169,IF(J170=I170,F170,IF(J170=I171,F171)))</f>
        <v>27.29</v>
      </c>
      <c r="L170" s="139">
        <f t="shared" si="10"/>
        <v>27.29</v>
      </c>
      <c r="M170" s="139">
        <f t="shared" si="12"/>
        <v>27.29</v>
      </c>
      <c r="N170" s="312"/>
      <c r="O170" s="293"/>
      <c r="P170" s="293"/>
      <c r="Q170" s="293"/>
      <c r="R170" s="293"/>
      <c r="S170" s="293"/>
      <c r="T170" s="293"/>
      <c r="U170" s="293"/>
      <c r="V170" s="293"/>
      <c r="W170" s="296"/>
      <c r="X170" s="296"/>
      <c r="Y170" s="303"/>
      <c r="Z170" s="296"/>
      <c r="AA170" s="303"/>
      <c r="AB170" s="292"/>
      <c r="AC170" s="114"/>
      <c r="AD170" s="114"/>
      <c r="AE170" s="118"/>
      <c r="AF170" s="114"/>
      <c r="AG170" s="118"/>
      <c r="AH170" s="119"/>
    </row>
    <row r="171" spans="1:36" s="120" customFormat="1" ht="25.5" customHeight="1" thickBot="1">
      <c r="A171" s="319"/>
      <c r="B171" s="308"/>
      <c r="C171" s="310"/>
      <c r="D171" s="310"/>
      <c r="E171" s="167" t="s">
        <v>1069</v>
      </c>
      <c r="F171" s="227">
        <v>27.29</v>
      </c>
      <c r="G171" s="117">
        <f>ROUNDUP(AVERAGE(F169:F171),2)</f>
        <v>27.29</v>
      </c>
      <c r="H171" s="116">
        <f t="shared" si="13"/>
        <v>0</v>
      </c>
      <c r="I171" s="136">
        <f t="shared" si="11"/>
        <v>0</v>
      </c>
      <c r="J171" s="136">
        <f>SMALL(I169:I171,3)</f>
        <v>0</v>
      </c>
      <c r="K171" s="139">
        <f>IF(J171=I169,F169,IF(J171=I170,F170,IF(J171=I171,F171)))</f>
        <v>27.29</v>
      </c>
      <c r="L171" s="139">
        <f t="shared" si="10"/>
        <v>27.29</v>
      </c>
      <c r="M171" s="139">
        <f t="shared" si="12"/>
        <v>27.29</v>
      </c>
      <c r="N171" s="312"/>
      <c r="O171" s="293"/>
      <c r="P171" s="293"/>
      <c r="Q171" s="293"/>
      <c r="R171" s="293"/>
      <c r="S171" s="293"/>
      <c r="T171" s="293"/>
      <c r="U171" s="293"/>
      <c r="V171" s="293"/>
      <c r="W171" s="296"/>
      <c r="X171" s="296"/>
      <c r="Y171" s="303"/>
      <c r="Z171" s="296"/>
      <c r="AA171" s="303"/>
      <c r="AB171" s="292"/>
      <c r="AC171" s="114"/>
      <c r="AD171" s="114"/>
      <c r="AE171" s="118"/>
      <c r="AF171" s="114"/>
      <c r="AG171" s="118"/>
      <c r="AH171" s="119"/>
    </row>
    <row r="172" spans="1:36" s="112" customFormat="1" ht="25.5" customHeight="1">
      <c r="A172" s="314">
        <v>55</v>
      </c>
      <c r="B172" s="315" t="s">
        <v>304</v>
      </c>
      <c r="C172" s="322" t="s">
        <v>2</v>
      </c>
      <c r="D172" s="317">
        <v>3</v>
      </c>
      <c r="E172" s="168" t="s">
        <v>1070</v>
      </c>
      <c r="F172" s="132">
        <v>29.87</v>
      </c>
      <c r="G172" s="129">
        <f>ROUNDUP(AVERAGE(F172:F174),2)</f>
        <v>29.87</v>
      </c>
      <c r="H172" s="134">
        <f t="shared" si="13"/>
        <v>0</v>
      </c>
      <c r="I172" s="133">
        <f t="shared" si="11"/>
        <v>0</v>
      </c>
      <c r="J172" s="135">
        <f>SMALL(I172:I174,1)</f>
        <v>0</v>
      </c>
      <c r="K172" s="137">
        <f>IF(J172=I172,F172,IF(J172=I173,F173,IF(J172=I174,F174)))</f>
        <v>29.87</v>
      </c>
      <c r="L172" s="137">
        <f t="shared" si="10"/>
        <v>29.87</v>
      </c>
      <c r="M172" s="137">
        <f t="shared" si="12"/>
        <v>29.87</v>
      </c>
      <c r="N172" s="318">
        <f>COUNTIF(L172:L174,"FORA")</f>
        <v>0</v>
      </c>
      <c r="O172" s="298">
        <f>IF(N172=0,AVERAGE(K172:K174),"")</f>
        <v>29.87</v>
      </c>
      <c r="P172" s="298" t="str">
        <f>IF(N172=1,AVERAGE(M172:M173),"")</f>
        <v/>
      </c>
      <c r="Q172" s="298" t="str">
        <f>IF(N172=2,(SUM(M172,K173))/2,"")</f>
        <v/>
      </c>
      <c r="R172" s="298" t="str">
        <f>IF(N172=3,AVERAGE(K172:K173),"")</f>
        <v/>
      </c>
      <c r="S172" s="298">
        <f>IF(N172=0,MEDIAN(M172:M174),"")</f>
        <v>29.87</v>
      </c>
      <c r="T172" s="298" t="str">
        <f>IF(N172=1,MEDIAN(M172:M173),"")</f>
        <v/>
      </c>
      <c r="U172" s="298" t="str">
        <f>IF(N172=2,MEDIAN((SUM(M172,K173))/2),"")</f>
        <v/>
      </c>
      <c r="V172" s="298" t="str">
        <f>IF(N172=3,MEDIAN(K172:K173),"")</f>
        <v/>
      </c>
      <c r="W172" s="299">
        <f>SUM(O172:R174)</f>
        <v>29.87</v>
      </c>
      <c r="X172" s="299">
        <f>SUM(S172:V174)</f>
        <v>29.87</v>
      </c>
      <c r="Y172" s="301">
        <f>STDEV(F172:F174)</f>
        <v>0</v>
      </c>
      <c r="Z172" s="299">
        <f>Y172/W172</f>
        <v>0</v>
      </c>
      <c r="AA172" s="301">
        <f>IF(Z172&lt;=0.25, X172, W172)</f>
        <v>29.87</v>
      </c>
      <c r="AB172" s="291">
        <f>AA172*D172*($AB$6+1)</f>
        <v>106.25744433576483</v>
      </c>
      <c r="AC172" s="114"/>
      <c r="AD172" s="114"/>
      <c r="AE172" s="115"/>
      <c r="AF172" s="115"/>
      <c r="AG172" s="115"/>
      <c r="AH172" s="115"/>
      <c r="AI172" s="115"/>
      <c r="AJ172" s="115"/>
    </row>
    <row r="173" spans="1:36" s="112" customFormat="1" ht="25.5" customHeight="1">
      <c r="A173" s="314"/>
      <c r="B173" s="315"/>
      <c r="C173" s="323"/>
      <c r="D173" s="317"/>
      <c r="E173" s="168" t="s">
        <v>1070</v>
      </c>
      <c r="F173" s="132">
        <v>29.87</v>
      </c>
      <c r="G173" s="133">
        <f>ROUNDUP(AVERAGE(F172:F174),2)</f>
        <v>29.87</v>
      </c>
      <c r="H173" s="134">
        <f t="shared" si="13"/>
        <v>0</v>
      </c>
      <c r="I173" s="135">
        <f t="shared" si="11"/>
        <v>0</v>
      </c>
      <c r="J173" s="135">
        <f>SMALL(I172:I174,2)</f>
        <v>0</v>
      </c>
      <c r="K173" s="137">
        <f>IF(J173=I172,F172,IF(J173=I173,F173,IF(J173=I174,F174)))</f>
        <v>29.87</v>
      </c>
      <c r="L173" s="137">
        <f t="shared" si="10"/>
        <v>29.87</v>
      </c>
      <c r="M173" s="137">
        <f t="shared" si="12"/>
        <v>29.87</v>
      </c>
      <c r="N173" s="318"/>
      <c r="O173" s="298"/>
      <c r="P173" s="298"/>
      <c r="Q173" s="298"/>
      <c r="R173" s="298"/>
      <c r="S173" s="298"/>
      <c r="T173" s="298"/>
      <c r="U173" s="298"/>
      <c r="V173" s="298"/>
      <c r="W173" s="300"/>
      <c r="X173" s="300"/>
      <c r="Y173" s="301"/>
      <c r="Z173" s="300"/>
      <c r="AA173" s="301"/>
      <c r="AB173" s="292"/>
      <c r="AC173" s="114"/>
      <c r="AD173" s="114"/>
      <c r="AE173" s="115"/>
      <c r="AF173" s="115"/>
      <c r="AG173" s="115"/>
      <c r="AH173" s="115"/>
      <c r="AI173" s="115"/>
      <c r="AJ173" s="115"/>
    </row>
    <row r="174" spans="1:36" s="112" customFormat="1" ht="25.5" customHeight="1" thickBot="1">
      <c r="A174" s="314"/>
      <c r="B174" s="315"/>
      <c r="C174" s="324"/>
      <c r="D174" s="317"/>
      <c r="E174" s="168" t="s">
        <v>1070</v>
      </c>
      <c r="F174" s="132">
        <v>29.87</v>
      </c>
      <c r="G174" s="133">
        <f>ROUNDUP(AVERAGE(F172:F174),2)</f>
        <v>29.87</v>
      </c>
      <c r="H174" s="134">
        <f t="shared" si="13"/>
        <v>0</v>
      </c>
      <c r="I174" s="135">
        <f t="shared" si="11"/>
        <v>0</v>
      </c>
      <c r="J174" s="135">
        <f>SMALL(I172:I174,3)</f>
        <v>0</v>
      </c>
      <c r="K174" s="137">
        <f>IF(J174=I172,F172,IF(J174=I173,F173,IF(J174=I174,F174)))</f>
        <v>29.87</v>
      </c>
      <c r="L174" s="137">
        <f t="shared" si="10"/>
        <v>29.87</v>
      </c>
      <c r="M174" s="137">
        <f t="shared" si="12"/>
        <v>29.87</v>
      </c>
      <c r="N174" s="318"/>
      <c r="O174" s="298"/>
      <c r="P174" s="298"/>
      <c r="Q174" s="298"/>
      <c r="R174" s="298"/>
      <c r="S174" s="298"/>
      <c r="T174" s="298"/>
      <c r="U174" s="298"/>
      <c r="V174" s="298"/>
      <c r="W174" s="300"/>
      <c r="X174" s="300"/>
      <c r="Y174" s="301"/>
      <c r="Z174" s="300"/>
      <c r="AA174" s="301"/>
      <c r="AB174" s="292"/>
      <c r="AC174" s="114"/>
      <c r="AD174" s="114"/>
      <c r="AE174" s="115"/>
      <c r="AF174" s="115"/>
      <c r="AG174" s="115"/>
      <c r="AH174" s="115"/>
      <c r="AI174" s="115"/>
      <c r="AJ174" s="115"/>
    </row>
    <row r="175" spans="1:36" s="120" customFormat="1" ht="25.5" customHeight="1">
      <c r="A175" s="319">
        <v>56</v>
      </c>
      <c r="B175" s="307" t="s">
        <v>305</v>
      </c>
      <c r="C175" s="310" t="s">
        <v>2</v>
      </c>
      <c r="D175" s="310">
        <v>9</v>
      </c>
      <c r="E175" s="167" t="s">
        <v>1071</v>
      </c>
      <c r="F175" s="117">
        <v>3.6</v>
      </c>
      <c r="G175" s="122">
        <f>ROUNDUP(AVERAGE(F175:F177),2)</f>
        <v>3.6</v>
      </c>
      <c r="H175" s="116">
        <f t="shared" si="13"/>
        <v>0</v>
      </c>
      <c r="I175" s="136">
        <f t="shared" si="11"/>
        <v>0</v>
      </c>
      <c r="J175" s="136">
        <f>SMALL(I175:I177,1)</f>
        <v>0</v>
      </c>
      <c r="K175" s="139">
        <f>IF(J175=I175,F175,IF(J175=I176,F176,IF(J175=I177,F177)))</f>
        <v>3.6</v>
      </c>
      <c r="L175" s="139">
        <f t="shared" si="10"/>
        <v>3.6</v>
      </c>
      <c r="M175" s="139">
        <f t="shared" si="12"/>
        <v>3.6</v>
      </c>
      <c r="N175" s="312">
        <f>COUNTIF(L175:L177,"FORA")</f>
        <v>0</v>
      </c>
      <c r="O175" s="293">
        <f>IF(N175=0,AVERAGE(K175:K177),"")</f>
        <v>3.6</v>
      </c>
      <c r="P175" s="293" t="str">
        <f>IF(N175=1,AVERAGE(M175:M176),"")</f>
        <v/>
      </c>
      <c r="Q175" s="293" t="str">
        <f>IF(N175=2,(SUM(M175,K176))/2,"")</f>
        <v/>
      </c>
      <c r="R175" s="293" t="str">
        <f>IF(N175=3,AVERAGE(K175:K176),"")</f>
        <v/>
      </c>
      <c r="S175" s="293">
        <f>IF(N175=0,MEDIAN(M175:M177),"")</f>
        <v>3.6</v>
      </c>
      <c r="T175" s="293" t="str">
        <f>IF(N175=1,MEDIAN(M175:M176),"")</f>
        <v/>
      </c>
      <c r="U175" s="293" t="str">
        <f>IF(N175=2,MEDIAN((SUM(M175,K176))/2),"")</f>
        <v/>
      </c>
      <c r="V175" s="293" t="str">
        <f>IF(N175=3,MEDIAN(K175:K176),"")</f>
        <v/>
      </c>
      <c r="W175" s="295">
        <f>SUM(O175:R177)</f>
        <v>3.6</v>
      </c>
      <c r="X175" s="295">
        <f>SUM(S175:V177)</f>
        <v>3.6</v>
      </c>
      <c r="Y175" s="303">
        <f>STDEV(F175:F177)</f>
        <v>0</v>
      </c>
      <c r="Z175" s="295">
        <f>Y175/W175</f>
        <v>0</v>
      </c>
      <c r="AA175" s="303">
        <f>IF(Z175&lt;=0.25, X175, W175)</f>
        <v>3.6</v>
      </c>
      <c r="AB175" s="291">
        <f>AA175*D175*($AB$6+1)</f>
        <v>38.419163000544366</v>
      </c>
      <c r="AC175" s="114"/>
      <c r="AD175" s="114"/>
      <c r="AE175" s="118"/>
      <c r="AF175" s="114"/>
      <c r="AG175" s="118"/>
      <c r="AH175" s="119"/>
    </row>
    <row r="176" spans="1:36" s="120" customFormat="1" ht="25.5" customHeight="1">
      <c r="A176" s="319"/>
      <c r="B176" s="308"/>
      <c r="C176" s="310"/>
      <c r="D176" s="310"/>
      <c r="E176" s="167" t="s">
        <v>1071</v>
      </c>
      <c r="F176" s="165">
        <v>3.6</v>
      </c>
      <c r="G176" s="117">
        <f>ROUNDUP(AVERAGE(F175:F177),2)</f>
        <v>3.6</v>
      </c>
      <c r="H176" s="116">
        <f t="shared" si="13"/>
        <v>0</v>
      </c>
      <c r="I176" s="136">
        <f t="shared" si="11"/>
        <v>0</v>
      </c>
      <c r="J176" s="136">
        <f>SMALL(I175:I177,2)</f>
        <v>0</v>
      </c>
      <c r="K176" s="139">
        <f>IF(J176=I175,F175,IF(J176=I176,F176,IF(J176=I177,F177)))</f>
        <v>3.6</v>
      </c>
      <c r="L176" s="139">
        <f t="shared" si="10"/>
        <v>3.6</v>
      </c>
      <c r="M176" s="139">
        <f t="shared" si="12"/>
        <v>3.6</v>
      </c>
      <c r="N176" s="312"/>
      <c r="O176" s="293"/>
      <c r="P176" s="293"/>
      <c r="Q176" s="293"/>
      <c r="R176" s="293"/>
      <c r="S176" s="293"/>
      <c r="T176" s="293"/>
      <c r="U176" s="293"/>
      <c r="V176" s="293"/>
      <c r="W176" s="296"/>
      <c r="X176" s="296"/>
      <c r="Y176" s="303"/>
      <c r="Z176" s="296"/>
      <c r="AA176" s="303"/>
      <c r="AB176" s="292"/>
      <c r="AC176" s="114"/>
      <c r="AD176" s="114"/>
      <c r="AE176" s="118"/>
      <c r="AF176" s="114"/>
      <c r="AG176" s="118"/>
      <c r="AH176" s="119"/>
    </row>
    <row r="177" spans="1:36" s="120" customFormat="1" ht="25.5" customHeight="1" thickBot="1">
      <c r="A177" s="319"/>
      <c r="B177" s="308"/>
      <c r="C177" s="310"/>
      <c r="D177" s="310"/>
      <c r="E177" s="167" t="s">
        <v>1071</v>
      </c>
      <c r="F177" s="165">
        <v>3.6</v>
      </c>
      <c r="G177" s="117">
        <f>ROUNDUP(AVERAGE(F175:F177),2)</f>
        <v>3.6</v>
      </c>
      <c r="H177" s="116">
        <f t="shared" si="13"/>
        <v>0</v>
      </c>
      <c r="I177" s="136">
        <f t="shared" si="11"/>
        <v>0</v>
      </c>
      <c r="J177" s="136">
        <f>SMALL(I175:I177,3)</f>
        <v>0</v>
      </c>
      <c r="K177" s="139">
        <f>IF(J177=I175,F175,IF(J177=I176,F176,IF(J177=I177,F177)))</f>
        <v>3.6</v>
      </c>
      <c r="L177" s="139">
        <f t="shared" si="10"/>
        <v>3.6</v>
      </c>
      <c r="M177" s="139">
        <f t="shared" si="12"/>
        <v>3.6</v>
      </c>
      <c r="N177" s="312"/>
      <c r="O177" s="293"/>
      <c r="P177" s="293"/>
      <c r="Q177" s="293"/>
      <c r="R177" s="293"/>
      <c r="S177" s="293"/>
      <c r="T177" s="293"/>
      <c r="U177" s="293"/>
      <c r="V177" s="293"/>
      <c r="W177" s="296"/>
      <c r="X177" s="296"/>
      <c r="Y177" s="303"/>
      <c r="Z177" s="296"/>
      <c r="AA177" s="303"/>
      <c r="AB177" s="292"/>
      <c r="AC177" s="114"/>
      <c r="AD177" s="114"/>
      <c r="AE177" s="118"/>
      <c r="AF177" s="114"/>
      <c r="AG177" s="118"/>
      <c r="AH177" s="119"/>
    </row>
    <row r="178" spans="1:36" s="112" customFormat="1" ht="25.5" customHeight="1">
      <c r="A178" s="314">
        <v>57</v>
      </c>
      <c r="B178" s="315" t="s">
        <v>306</v>
      </c>
      <c r="C178" s="316" t="s">
        <v>2</v>
      </c>
      <c r="D178" s="317">
        <v>9</v>
      </c>
      <c r="E178" s="168" t="s">
        <v>1072</v>
      </c>
      <c r="F178" s="132">
        <v>4.76</v>
      </c>
      <c r="G178" s="129">
        <f>ROUNDUP(AVERAGE(F178:F180),2)</f>
        <v>4.76</v>
      </c>
      <c r="H178" s="134">
        <f t="shared" si="13"/>
        <v>0</v>
      </c>
      <c r="I178" s="133">
        <f t="shared" si="11"/>
        <v>0</v>
      </c>
      <c r="J178" s="135">
        <f>SMALL(I178:I180,1)</f>
        <v>0</v>
      </c>
      <c r="K178" s="137">
        <f>IF(J178=I178,F178,IF(J178=I179,F179,IF(J178=I180,F180)))</f>
        <v>4.76</v>
      </c>
      <c r="L178" s="137">
        <f t="shared" si="10"/>
        <v>4.76</v>
      </c>
      <c r="M178" s="137">
        <f t="shared" si="12"/>
        <v>4.76</v>
      </c>
      <c r="N178" s="318">
        <f>COUNTIF(L178:L180,"FORA")</f>
        <v>0</v>
      </c>
      <c r="O178" s="298">
        <f>IF(N178=0,AVERAGE(K178:K180),"")</f>
        <v>4.76</v>
      </c>
      <c r="P178" s="298" t="str">
        <f>IF(N178=1,AVERAGE(M178:M179),"")</f>
        <v/>
      </c>
      <c r="Q178" s="298" t="str">
        <f>IF(N178=2,(SUM(M178,K179))/2,"")</f>
        <v/>
      </c>
      <c r="R178" s="298" t="str">
        <f>IF(N178=3,AVERAGE(K178:K179),"")</f>
        <v/>
      </c>
      <c r="S178" s="298">
        <f>IF(N178=0,MEDIAN(M178:M180),"")</f>
        <v>4.76</v>
      </c>
      <c r="T178" s="298" t="str">
        <f>IF(N178=1,MEDIAN(M178:M179),"")</f>
        <v/>
      </c>
      <c r="U178" s="298" t="str">
        <f>IF(N178=2,MEDIAN((SUM(M178,K179))/2),"")</f>
        <v/>
      </c>
      <c r="V178" s="298" t="str">
        <f>IF(N178=3,MEDIAN(K178:K179),"")</f>
        <v/>
      </c>
      <c r="W178" s="299">
        <f>SUM(O178:R180)</f>
        <v>4.76</v>
      </c>
      <c r="X178" s="299">
        <f>SUM(S178:V180)</f>
        <v>4.76</v>
      </c>
      <c r="Y178" s="301">
        <f>STDEV(F178:F180)</f>
        <v>0</v>
      </c>
      <c r="Z178" s="299">
        <f>Y178/W178</f>
        <v>0</v>
      </c>
      <c r="AA178" s="301">
        <f>IF(Z178&lt;=0.25, X178, W178)</f>
        <v>4.76</v>
      </c>
      <c r="AB178" s="291">
        <f>AA178*D178*($AB$6+1)</f>
        <v>50.798671078497541</v>
      </c>
      <c r="AC178" s="114"/>
      <c r="AD178" s="114"/>
      <c r="AE178" s="115"/>
      <c r="AF178" s="115"/>
      <c r="AG178" s="115"/>
      <c r="AH178" s="115"/>
      <c r="AI178" s="115"/>
      <c r="AJ178" s="115"/>
    </row>
    <row r="179" spans="1:36" s="112" customFormat="1" ht="25.5" customHeight="1">
      <c r="A179" s="314"/>
      <c r="B179" s="315"/>
      <c r="C179" s="316"/>
      <c r="D179" s="317"/>
      <c r="E179" s="168" t="s">
        <v>1072</v>
      </c>
      <c r="F179" s="132">
        <v>4.76</v>
      </c>
      <c r="G179" s="133">
        <f>ROUNDUP(AVERAGE(F178:F180),2)</f>
        <v>4.76</v>
      </c>
      <c r="H179" s="134">
        <f t="shared" si="13"/>
        <v>0</v>
      </c>
      <c r="I179" s="135">
        <f t="shared" si="11"/>
        <v>0</v>
      </c>
      <c r="J179" s="135">
        <f>SMALL(I178:I180,2)</f>
        <v>0</v>
      </c>
      <c r="K179" s="137">
        <f>IF(J179=I178,F178,IF(J179=I179,F179,IF(J179=I180,F180)))</f>
        <v>4.76</v>
      </c>
      <c r="L179" s="137">
        <f t="shared" si="10"/>
        <v>4.76</v>
      </c>
      <c r="M179" s="137">
        <f t="shared" si="12"/>
        <v>4.76</v>
      </c>
      <c r="N179" s="318"/>
      <c r="O179" s="298"/>
      <c r="P179" s="298"/>
      <c r="Q179" s="298"/>
      <c r="R179" s="298"/>
      <c r="S179" s="298"/>
      <c r="T179" s="298"/>
      <c r="U179" s="298"/>
      <c r="V179" s="298"/>
      <c r="W179" s="300"/>
      <c r="X179" s="300"/>
      <c r="Y179" s="301"/>
      <c r="Z179" s="300"/>
      <c r="AA179" s="301"/>
      <c r="AB179" s="292"/>
      <c r="AC179" s="114"/>
      <c r="AD179" s="114"/>
      <c r="AE179" s="115"/>
      <c r="AF179" s="115"/>
      <c r="AG179" s="115"/>
      <c r="AH179" s="115"/>
      <c r="AI179" s="115"/>
      <c r="AJ179" s="115"/>
    </row>
    <row r="180" spans="1:36" s="112" customFormat="1" ht="25.5" customHeight="1" thickBot="1">
      <c r="A180" s="314"/>
      <c r="B180" s="315"/>
      <c r="C180" s="316"/>
      <c r="D180" s="317"/>
      <c r="E180" s="168" t="s">
        <v>1072</v>
      </c>
      <c r="F180" s="132">
        <v>4.76</v>
      </c>
      <c r="G180" s="133">
        <f>ROUNDUP(AVERAGE(F178:F180),2)</f>
        <v>4.76</v>
      </c>
      <c r="H180" s="134">
        <f t="shared" si="13"/>
        <v>0</v>
      </c>
      <c r="I180" s="135">
        <f t="shared" si="11"/>
        <v>0</v>
      </c>
      <c r="J180" s="135">
        <f>SMALL(I178:I180,3)</f>
        <v>0</v>
      </c>
      <c r="K180" s="137">
        <f>IF(J180=I178,F178,IF(J180=I179,F179,IF(J180=I180,F180)))</f>
        <v>4.76</v>
      </c>
      <c r="L180" s="137">
        <f t="shared" si="10"/>
        <v>4.76</v>
      </c>
      <c r="M180" s="137">
        <f t="shared" si="12"/>
        <v>4.76</v>
      </c>
      <c r="N180" s="318"/>
      <c r="O180" s="298"/>
      <c r="P180" s="298"/>
      <c r="Q180" s="298"/>
      <c r="R180" s="298"/>
      <c r="S180" s="298"/>
      <c r="T180" s="298"/>
      <c r="U180" s="298"/>
      <c r="V180" s="298"/>
      <c r="W180" s="300"/>
      <c r="X180" s="300"/>
      <c r="Y180" s="301"/>
      <c r="Z180" s="300"/>
      <c r="AA180" s="301"/>
      <c r="AB180" s="292"/>
      <c r="AC180" s="114"/>
      <c r="AD180" s="114"/>
      <c r="AE180" s="115"/>
      <c r="AF180" s="115"/>
      <c r="AG180" s="115"/>
      <c r="AH180" s="115"/>
      <c r="AI180" s="115"/>
      <c r="AJ180" s="115"/>
    </row>
    <row r="181" spans="1:36" s="120" customFormat="1" ht="25.5" customHeight="1">
      <c r="A181" s="319">
        <v>58</v>
      </c>
      <c r="B181" s="307" t="s">
        <v>307</v>
      </c>
      <c r="C181" s="310" t="s">
        <v>2</v>
      </c>
      <c r="D181" s="310">
        <v>6</v>
      </c>
      <c r="E181" s="167" t="s">
        <v>1073</v>
      </c>
      <c r="F181" s="117">
        <v>26.48</v>
      </c>
      <c r="G181" s="122">
        <f>ROUNDUP(AVERAGE(F181:F183),2)</f>
        <v>26.48</v>
      </c>
      <c r="H181" s="116">
        <f t="shared" si="13"/>
        <v>0</v>
      </c>
      <c r="I181" s="136">
        <f t="shared" si="11"/>
        <v>0</v>
      </c>
      <c r="J181" s="136">
        <f>SMALL(I181:I183,1)</f>
        <v>0</v>
      </c>
      <c r="K181" s="139">
        <f>IF(J181=I181,F181,IF(J181=I182,F182,IF(J181=I183,F183)))</f>
        <v>26.48</v>
      </c>
      <c r="L181" s="139">
        <f t="shared" si="10"/>
        <v>26.48</v>
      </c>
      <c r="M181" s="139">
        <f t="shared" si="12"/>
        <v>26.48</v>
      </c>
      <c r="N181" s="312">
        <f>COUNTIF(L181:L183,"FORA")</f>
        <v>0</v>
      </c>
      <c r="O181" s="293">
        <f>IF(N181=0,AVERAGE(K181:K183),"")</f>
        <v>26.48</v>
      </c>
      <c r="P181" s="293" t="str">
        <f>IF(N181=1,AVERAGE(M181:M182),"")</f>
        <v/>
      </c>
      <c r="Q181" s="293" t="str">
        <f>IF(N181=2,(SUM(M181,K182))/2,"")</f>
        <v/>
      </c>
      <c r="R181" s="293" t="str">
        <f>IF(N181=3,AVERAGE(K181:K182),"")</f>
        <v/>
      </c>
      <c r="S181" s="293">
        <f>IF(N181=0,MEDIAN(M181:M183),"")</f>
        <v>26.48</v>
      </c>
      <c r="T181" s="293" t="str">
        <f>IF(N181=1,MEDIAN(M181:M182),"")</f>
        <v/>
      </c>
      <c r="U181" s="293" t="str">
        <f>IF(N181=2,MEDIAN((SUM(M181,K182))/2),"")</f>
        <v/>
      </c>
      <c r="V181" s="293" t="str">
        <f>IF(N181=3,MEDIAN(K181:K182),"")</f>
        <v/>
      </c>
      <c r="W181" s="295">
        <f>SUM(O181:R183)</f>
        <v>26.48</v>
      </c>
      <c r="X181" s="295">
        <f>SUM(S181:V183)</f>
        <v>26.48</v>
      </c>
      <c r="Y181" s="303">
        <f>STDEV(F181:F183)</f>
        <v>0</v>
      </c>
      <c r="Z181" s="295">
        <f>Y181/W181</f>
        <v>0</v>
      </c>
      <c r="AA181" s="303">
        <f>IF(Z181&lt;=0.25, X181, W181)</f>
        <v>26.48</v>
      </c>
      <c r="AB181" s="291">
        <f>AA181*D181*($AB$6+1)</f>
        <v>188.3961918989657</v>
      </c>
      <c r="AC181" s="114"/>
      <c r="AD181" s="114"/>
      <c r="AE181" s="118"/>
      <c r="AF181" s="114"/>
      <c r="AG181" s="118"/>
      <c r="AH181" s="119"/>
    </row>
    <row r="182" spans="1:36" s="120" customFormat="1" ht="25.5" customHeight="1">
      <c r="A182" s="319"/>
      <c r="B182" s="308"/>
      <c r="C182" s="310"/>
      <c r="D182" s="310"/>
      <c r="E182" s="167" t="s">
        <v>1073</v>
      </c>
      <c r="F182" s="227">
        <v>26.48</v>
      </c>
      <c r="G182" s="117">
        <f>ROUNDUP(AVERAGE(F181:F183),2)</f>
        <v>26.48</v>
      </c>
      <c r="H182" s="116">
        <f t="shared" si="13"/>
        <v>0</v>
      </c>
      <c r="I182" s="136">
        <f t="shared" si="11"/>
        <v>0</v>
      </c>
      <c r="J182" s="136">
        <f>SMALL(I181:I183,2)</f>
        <v>0</v>
      </c>
      <c r="K182" s="139">
        <f>IF(J182=I181,F181,IF(J182=I182,F182,IF(J182=I183,F183)))</f>
        <v>26.48</v>
      </c>
      <c r="L182" s="139">
        <f t="shared" si="10"/>
        <v>26.48</v>
      </c>
      <c r="M182" s="139">
        <f t="shared" si="12"/>
        <v>26.48</v>
      </c>
      <c r="N182" s="312"/>
      <c r="O182" s="293"/>
      <c r="P182" s="293"/>
      <c r="Q182" s="293"/>
      <c r="R182" s="293"/>
      <c r="S182" s="293"/>
      <c r="T182" s="293"/>
      <c r="U182" s="293"/>
      <c r="V182" s="293"/>
      <c r="W182" s="296"/>
      <c r="X182" s="296"/>
      <c r="Y182" s="303"/>
      <c r="Z182" s="296"/>
      <c r="AA182" s="303"/>
      <c r="AB182" s="292"/>
      <c r="AC182" s="114"/>
      <c r="AD182" s="114"/>
      <c r="AE182" s="118"/>
      <c r="AF182" s="114"/>
      <c r="AG182" s="118"/>
      <c r="AH182" s="119"/>
    </row>
    <row r="183" spans="1:36" s="120" customFormat="1" ht="25.5" customHeight="1" thickBot="1">
      <c r="A183" s="319"/>
      <c r="B183" s="308"/>
      <c r="C183" s="310"/>
      <c r="D183" s="310"/>
      <c r="E183" s="167" t="s">
        <v>1073</v>
      </c>
      <c r="F183" s="227">
        <v>26.48</v>
      </c>
      <c r="G183" s="117">
        <f>ROUNDUP(AVERAGE(F181:F183),2)</f>
        <v>26.48</v>
      </c>
      <c r="H183" s="116">
        <f t="shared" si="13"/>
        <v>0</v>
      </c>
      <c r="I183" s="136">
        <f t="shared" si="11"/>
        <v>0</v>
      </c>
      <c r="J183" s="136">
        <f>SMALL(I181:I183,3)</f>
        <v>0</v>
      </c>
      <c r="K183" s="139">
        <f>IF(J183=I181,F181,IF(J183=I182,F182,IF(J183=I183,F183)))</f>
        <v>26.48</v>
      </c>
      <c r="L183" s="139">
        <f t="shared" si="10"/>
        <v>26.48</v>
      </c>
      <c r="M183" s="139">
        <f t="shared" si="12"/>
        <v>26.48</v>
      </c>
      <c r="N183" s="312"/>
      <c r="O183" s="293"/>
      <c r="P183" s="293"/>
      <c r="Q183" s="293"/>
      <c r="R183" s="293"/>
      <c r="S183" s="293"/>
      <c r="T183" s="293"/>
      <c r="U183" s="293"/>
      <c r="V183" s="293"/>
      <c r="W183" s="296"/>
      <c r="X183" s="296"/>
      <c r="Y183" s="303"/>
      <c r="Z183" s="296"/>
      <c r="AA183" s="303"/>
      <c r="AB183" s="292"/>
      <c r="AC183" s="114"/>
      <c r="AD183" s="114"/>
      <c r="AE183" s="118"/>
      <c r="AF183" s="114"/>
      <c r="AG183" s="118"/>
      <c r="AH183" s="119"/>
    </row>
    <row r="184" spans="1:36" s="112" customFormat="1" ht="25.5" customHeight="1">
      <c r="A184" s="314">
        <v>59</v>
      </c>
      <c r="B184" s="315" t="s">
        <v>308</v>
      </c>
      <c r="C184" s="316" t="s">
        <v>2</v>
      </c>
      <c r="D184" s="317">
        <v>3</v>
      </c>
      <c r="E184" s="168" t="s">
        <v>1074</v>
      </c>
      <c r="F184" s="132">
        <v>10.07</v>
      </c>
      <c r="G184" s="129">
        <f>ROUNDUP(AVERAGE(F184:F186),2)</f>
        <v>10.07</v>
      </c>
      <c r="H184" s="134">
        <f t="shared" si="13"/>
        <v>0</v>
      </c>
      <c r="I184" s="133">
        <f t="shared" si="11"/>
        <v>0</v>
      </c>
      <c r="J184" s="135">
        <f>SMALL(I184:I186,1)</f>
        <v>0</v>
      </c>
      <c r="K184" s="137">
        <f>IF(J184=I184,F184,IF(J184=I185,F185,IF(J184=I186,F186)))</f>
        <v>10.07</v>
      </c>
      <c r="L184" s="137">
        <f t="shared" si="10"/>
        <v>10.07</v>
      </c>
      <c r="M184" s="137">
        <f t="shared" si="12"/>
        <v>10.07</v>
      </c>
      <c r="N184" s="318">
        <f>COUNTIF(L184:L186,"FORA")</f>
        <v>0</v>
      </c>
      <c r="O184" s="298">
        <f>IF(N184=0,AVERAGE(K184:K186),"")</f>
        <v>10.07</v>
      </c>
      <c r="P184" s="298" t="str">
        <f>IF(N184=1,AVERAGE(M184:M185),"")</f>
        <v/>
      </c>
      <c r="Q184" s="298" t="str">
        <f>IF(N184=2,(SUM(M184,K185))/2,"")</f>
        <v/>
      </c>
      <c r="R184" s="298" t="str">
        <f>IF(N184=3,AVERAGE(K184:K185),"")</f>
        <v/>
      </c>
      <c r="S184" s="298">
        <f>IF(N184=0,MEDIAN(M184:M186),"")</f>
        <v>10.07</v>
      </c>
      <c r="T184" s="298" t="str">
        <f>IF(N184=1,MEDIAN(M184:M185),"")</f>
        <v/>
      </c>
      <c r="U184" s="298" t="str">
        <f>IF(N184=2,MEDIAN((SUM(M184,K185))/2),"")</f>
        <v/>
      </c>
      <c r="V184" s="298" t="str">
        <f>IF(N184=3,MEDIAN(K184:K185),"")</f>
        <v/>
      </c>
      <c r="W184" s="299">
        <f>SUM(O184:R186)</f>
        <v>10.07</v>
      </c>
      <c r="X184" s="299">
        <f>SUM(S184:V186)</f>
        <v>10.07</v>
      </c>
      <c r="Y184" s="301">
        <f>STDEV(F184:F186)</f>
        <v>0</v>
      </c>
      <c r="Z184" s="299">
        <f>Y184/W184</f>
        <v>0</v>
      </c>
      <c r="AA184" s="301">
        <f>IF(Z184&lt;=0.25, X184, W184)</f>
        <v>10.07</v>
      </c>
      <c r="AB184" s="291">
        <f>AA184*D184*($AB$6+1)</f>
        <v>35.822312168100162</v>
      </c>
      <c r="AC184" s="114"/>
      <c r="AD184" s="114"/>
      <c r="AE184" s="115"/>
      <c r="AF184" s="115"/>
      <c r="AG184" s="115"/>
      <c r="AH184" s="115"/>
      <c r="AI184" s="115"/>
      <c r="AJ184" s="115"/>
    </row>
    <row r="185" spans="1:36" s="112" customFormat="1" ht="25.5" customHeight="1">
      <c r="A185" s="314"/>
      <c r="B185" s="315"/>
      <c r="C185" s="316"/>
      <c r="D185" s="317"/>
      <c r="E185" s="168" t="s">
        <v>1074</v>
      </c>
      <c r="F185" s="132">
        <v>10.07</v>
      </c>
      <c r="G185" s="133">
        <f>ROUNDUP(AVERAGE(F184:F186),2)</f>
        <v>10.07</v>
      </c>
      <c r="H185" s="134">
        <f t="shared" si="13"/>
        <v>0</v>
      </c>
      <c r="I185" s="135">
        <f t="shared" si="11"/>
        <v>0</v>
      </c>
      <c r="J185" s="135">
        <f>SMALL(I184:I186,2)</f>
        <v>0</v>
      </c>
      <c r="K185" s="137">
        <f>IF(J185=I184,F184,IF(J185=I185,F185,IF(J185=I186,F186)))</f>
        <v>10.07</v>
      </c>
      <c r="L185" s="137">
        <f t="shared" si="10"/>
        <v>10.07</v>
      </c>
      <c r="M185" s="137">
        <f t="shared" si="12"/>
        <v>10.07</v>
      </c>
      <c r="N185" s="318"/>
      <c r="O185" s="298"/>
      <c r="P185" s="298"/>
      <c r="Q185" s="298"/>
      <c r="R185" s="298"/>
      <c r="S185" s="298"/>
      <c r="T185" s="298"/>
      <c r="U185" s="298"/>
      <c r="V185" s="298"/>
      <c r="W185" s="300"/>
      <c r="X185" s="300"/>
      <c r="Y185" s="301"/>
      <c r="Z185" s="300"/>
      <c r="AA185" s="301"/>
      <c r="AB185" s="292"/>
      <c r="AC185" s="114"/>
      <c r="AD185" s="114"/>
      <c r="AE185" s="115"/>
      <c r="AF185" s="115"/>
      <c r="AG185" s="115"/>
      <c r="AH185" s="115"/>
      <c r="AI185" s="115"/>
      <c r="AJ185" s="115"/>
    </row>
    <row r="186" spans="1:36" s="112" customFormat="1" ht="25.5" customHeight="1" thickBot="1">
      <c r="A186" s="314"/>
      <c r="B186" s="315"/>
      <c r="C186" s="316"/>
      <c r="D186" s="317"/>
      <c r="E186" s="168" t="s">
        <v>1074</v>
      </c>
      <c r="F186" s="132">
        <v>10.07</v>
      </c>
      <c r="G186" s="133">
        <f>ROUNDUP(AVERAGE(F184:F186),2)</f>
        <v>10.07</v>
      </c>
      <c r="H186" s="134">
        <f t="shared" si="13"/>
        <v>0</v>
      </c>
      <c r="I186" s="135">
        <f t="shared" si="11"/>
        <v>0</v>
      </c>
      <c r="J186" s="135">
        <f>SMALL(I184:I186,3)</f>
        <v>0</v>
      </c>
      <c r="K186" s="137">
        <f>IF(J186=I184,F184,IF(J186=I185,F185,IF(J186=I186,F186)))</f>
        <v>10.07</v>
      </c>
      <c r="L186" s="137">
        <f t="shared" si="10"/>
        <v>10.07</v>
      </c>
      <c r="M186" s="137">
        <f t="shared" si="12"/>
        <v>10.07</v>
      </c>
      <c r="N186" s="318"/>
      <c r="O186" s="298"/>
      <c r="P186" s="298"/>
      <c r="Q186" s="298"/>
      <c r="R186" s="298"/>
      <c r="S186" s="298"/>
      <c r="T186" s="298"/>
      <c r="U186" s="298"/>
      <c r="V186" s="298"/>
      <c r="W186" s="300"/>
      <c r="X186" s="300"/>
      <c r="Y186" s="301"/>
      <c r="Z186" s="300"/>
      <c r="AA186" s="301"/>
      <c r="AB186" s="292"/>
      <c r="AC186" s="114"/>
      <c r="AD186" s="114"/>
      <c r="AE186" s="115"/>
      <c r="AF186" s="115"/>
      <c r="AG186" s="115"/>
      <c r="AH186" s="115"/>
      <c r="AI186" s="115"/>
      <c r="AJ186" s="115"/>
    </row>
    <row r="187" spans="1:36" s="120" customFormat="1" ht="25.5" customHeight="1">
      <c r="A187" s="319">
        <v>60</v>
      </c>
      <c r="B187" s="307" t="s">
        <v>309</v>
      </c>
      <c r="C187" s="310" t="s">
        <v>476</v>
      </c>
      <c r="D187" s="310">
        <v>3</v>
      </c>
      <c r="E187" s="167" t="s">
        <v>1075</v>
      </c>
      <c r="F187" s="117">
        <v>40.1</v>
      </c>
      <c r="G187" s="122">
        <f>ROUNDUP(AVERAGE(F187:F189),2)</f>
        <v>40.1</v>
      </c>
      <c r="H187" s="116">
        <f t="shared" si="13"/>
        <v>0</v>
      </c>
      <c r="I187" s="136">
        <f t="shared" si="11"/>
        <v>0</v>
      </c>
      <c r="J187" s="136">
        <f>SMALL(I187:I189,1)</f>
        <v>0</v>
      </c>
      <c r="K187" s="139">
        <f>IF(J187=I187,F187,IF(J187=I188,F188,IF(J187=I189,F189)))</f>
        <v>40.1</v>
      </c>
      <c r="L187" s="139">
        <f t="shared" si="10"/>
        <v>40.1</v>
      </c>
      <c r="M187" s="139">
        <f t="shared" si="12"/>
        <v>40.1</v>
      </c>
      <c r="N187" s="312">
        <f>COUNTIF(L187:L189,"FORA")</f>
        <v>0</v>
      </c>
      <c r="O187" s="293">
        <f>IF(N187=0,AVERAGE(K187:K189),"")</f>
        <v>40.1</v>
      </c>
      <c r="P187" s="293" t="str">
        <f>IF(N187=1,AVERAGE(M187:M188),"")</f>
        <v/>
      </c>
      <c r="Q187" s="293" t="str">
        <f>IF(N187=2,(SUM(M187,K188))/2,"")</f>
        <v/>
      </c>
      <c r="R187" s="293" t="str">
        <f>IF(N187=3,AVERAGE(K187:K188),"")</f>
        <v/>
      </c>
      <c r="S187" s="293">
        <f>IF(N187=0,MEDIAN(M187:M189),"")</f>
        <v>40.1</v>
      </c>
      <c r="T187" s="293" t="str">
        <f>IF(N187=1,MEDIAN(M187:M188),"")</f>
        <v/>
      </c>
      <c r="U187" s="293" t="str">
        <f>IF(N187=2,MEDIAN((SUM(M187,K188))/2),"")</f>
        <v/>
      </c>
      <c r="V187" s="293" t="str">
        <f>IF(N187=3,MEDIAN(K187:K188),"")</f>
        <v/>
      </c>
      <c r="W187" s="295">
        <f>SUM(O187:R189)</f>
        <v>40.1</v>
      </c>
      <c r="X187" s="295">
        <f>SUM(S187:V189)</f>
        <v>40.1</v>
      </c>
      <c r="Y187" s="303">
        <f>STDEV(F187:F189)</f>
        <v>0</v>
      </c>
      <c r="Z187" s="295">
        <f>Y187/W187</f>
        <v>0</v>
      </c>
      <c r="AA187" s="303">
        <f>IF(Z187&lt;=0.25, X187, W187)</f>
        <v>40.1</v>
      </c>
      <c r="AB187" s="291">
        <f>AA187*D187*($AB$6+1)</f>
        <v>142.64892928905826</v>
      </c>
      <c r="AC187" s="114"/>
      <c r="AD187" s="114"/>
      <c r="AE187" s="118"/>
      <c r="AF187" s="114"/>
      <c r="AG187" s="118"/>
      <c r="AH187" s="119"/>
    </row>
    <row r="188" spans="1:36" s="120" customFormat="1" ht="25.5" customHeight="1">
      <c r="A188" s="319"/>
      <c r="B188" s="308"/>
      <c r="C188" s="310"/>
      <c r="D188" s="310"/>
      <c r="E188" s="167" t="s">
        <v>1075</v>
      </c>
      <c r="F188" s="227">
        <v>40.1</v>
      </c>
      <c r="G188" s="117">
        <f>ROUNDUP(AVERAGE(F187:F189),2)</f>
        <v>40.1</v>
      </c>
      <c r="H188" s="116">
        <f t="shared" si="13"/>
        <v>0</v>
      </c>
      <c r="I188" s="136">
        <f t="shared" si="11"/>
        <v>0</v>
      </c>
      <c r="J188" s="136">
        <f>SMALL(I187:I189,2)</f>
        <v>0</v>
      </c>
      <c r="K188" s="139">
        <f>IF(J188=I187,F187,IF(J188=I188,F188,IF(J188=I189,F189)))</f>
        <v>40.1</v>
      </c>
      <c r="L188" s="139">
        <f t="shared" si="10"/>
        <v>40.1</v>
      </c>
      <c r="M188" s="139">
        <f t="shared" si="12"/>
        <v>40.1</v>
      </c>
      <c r="N188" s="312"/>
      <c r="O188" s="293"/>
      <c r="P188" s="293"/>
      <c r="Q188" s="293"/>
      <c r="R188" s="293"/>
      <c r="S188" s="293"/>
      <c r="T188" s="293"/>
      <c r="U188" s="293"/>
      <c r="V188" s="293"/>
      <c r="W188" s="296"/>
      <c r="X188" s="296"/>
      <c r="Y188" s="303"/>
      <c r="Z188" s="296"/>
      <c r="AA188" s="303"/>
      <c r="AB188" s="292"/>
      <c r="AC188" s="114"/>
      <c r="AD188" s="114"/>
      <c r="AE188" s="118"/>
      <c r="AF188" s="114"/>
      <c r="AG188" s="118"/>
      <c r="AH188" s="119"/>
    </row>
    <row r="189" spans="1:36" s="120" customFormat="1" ht="25.5" customHeight="1" thickBot="1">
      <c r="A189" s="319"/>
      <c r="B189" s="308"/>
      <c r="C189" s="310"/>
      <c r="D189" s="310"/>
      <c r="E189" s="167" t="s">
        <v>1075</v>
      </c>
      <c r="F189" s="227">
        <v>40.1</v>
      </c>
      <c r="G189" s="117">
        <f>ROUNDUP(AVERAGE(F187:F189),2)</f>
        <v>40.1</v>
      </c>
      <c r="H189" s="116">
        <f t="shared" si="13"/>
        <v>0</v>
      </c>
      <c r="I189" s="136">
        <f t="shared" si="11"/>
        <v>0</v>
      </c>
      <c r="J189" s="136">
        <f>SMALL(I187:I189,3)</f>
        <v>0</v>
      </c>
      <c r="K189" s="139">
        <f>IF(J189=I187,F187,IF(J189=I188,F188,IF(J189=I189,F189)))</f>
        <v>40.1</v>
      </c>
      <c r="L189" s="139">
        <f t="shared" si="10"/>
        <v>40.1</v>
      </c>
      <c r="M189" s="139">
        <f t="shared" si="12"/>
        <v>40.1</v>
      </c>
      <c r="N189" s="312"/>
      <c r="O189" s="293"/>
      <c r="P189" s="293"/>
      <c r="Q189" s="293"/>
      <c r="R189" s="293"/>
      <c r="S189" s="293"/>
      <c r="T189" s="293"/>
      <c r="U189" s="293"/>
      <c r="V189" s="293"/>
      <c r="W189" s="296"/>
      <c r="X189" s="296"/>
      <c r="Y189" s="303"/>
      <c r="Z189" s="296"/>
      <c r="AA189" s="303"/>
      <c r="AB189" s="292"/>
      <c r="AC189" s="114"/>
      <c r="AD189" s="114"/>
      <c r="AE189" s="118"/>
      <c r="AF189" s="114"/>
      <c r="AG189" s="118"/>
      <c r="AH189" s="119"/>
    </row>
    <row r="190" spans="1:36" s="112" customFormat="1" ht="25.5" customHeight="1">
      <c r="A190" s="314">
        <v>61</v>
      </c>
      <c r="B190" s="315" t="s">
        <v>310</v>
      </c>
      <c r="C190" s="316" t="s">
        <v>476</v>
      </c>
      <c r="D190" s="317">
        <v>3</v>
      </c>
      <c r="E190" s="168" t="s">
        <v>1076</v>
      </c>
      <c r="F190" s="132">
        <v>51</v>
      </c>
      <c r="G190" s="129">
        <f>ROUNDUP(AVERAGE(F190:F192),2)</f>
        <v>51</v>
      </c>
      <c r="H190" s="134">
        <f t="shared" si="13"/>
        <v>0</v>
      </c>
      <c r="I190" s="133">
        <f t="shared" si="11"/>
        <v>0</v>
      </c>
      <c r="J190" s="135">
        <f>SMALL(I190:I192,1)</f>
        <v>0</v>
      </c>
      <c r="K190" s="137">
        <f>IF(J190=I190,F190,IF(J190=I191,F191,IF(J190=I192,F192)))</f>
        <v>51</v>
      </c>
      <c r="L190" s="137">
        <f t="shared" si="10"/>
        <v>51</v>
      </c>
      <c r="M190" s="137">
        <f t="shared" si="12"/>
        <v>51</v>
      </c>
      <c r="N190" s="318">
        <f>COUNTIF(L190:L192,"FORA")</f>
        <v>0</v>
      </c>
      <c r="O190" s="298">
        <f>IF(N190=0,AVERAGE(K190:K192),"")</f>
        <v>51</v>
      </c>
      <c r="P190" s="298" t="str">
        <f>IF(N190=1,AVERAGE(M190:M191),"")</f>
        <v/>
      </c>
      <c r="Q190" s="298" t="str">
        <f>IF(N190=2,(SUM(M190,K191))/2,"")</f>
        <v/>
      </c>
      <c r="R190" s="298" t="str">
        <f>IF(N190=3,AVERAGE(K190:K191),"")</f>
        <v/>
      </c>
      <c r="S190" s="298">
        <f>IF(N190=0,MEDIAN(M190:M192),"")</f>
        <v>51</v>
      </c>
      <c r="T190" s="298" t="str">
        <f>IF(N190=1,MEDIAN(M190:M191),"")</f>
        <v/>
      </c>
      <c r="U190" s="298" t="str">
        <f>IF(N190=2,MEDIAN((SUM(M190,K191))/2),"")</f>
        <v/>
      </c>
      <c r="V190" s="298" t="str">
        <f>IF(N190=3,MEDIAN(K190:K191),"")</f>
        <v/>
      </c>
      <c r="W190" s="299">
        <f>SUM(O190:R192)</f>
        <v>51</v>
      </c>
      <c r="X190" s="299">
        <f>SUM(S190:V192)</f>
        <v>51</v>
      </c>
      <c r="Y190" s="301">
        <f>STDEV(F190:F192)</f>
        <v>0</v>
      </c>
      <c r="Z190" s="299">
        <f>Y190/W190</f>
        <v>0</v>
      </c>
      <c r="AA190" s="301">
        <f>IF(Z190&lt;=0.25, X190, W190)</f>
        <v>51</v>
      </c>
      <c r="AB190" s="291">
        <f>AA190*D190*($AB$6+1)</f>
        <v>181.42382528034838</v>
      </c>
      <c r="AC190" s="114"/>
      <c r="AD190" s="114"/>
      <c r="AE190" s="115"/>
      <c r="AF190" s="115"/>
      <c r="AG190" s="115"/>
      <c r="AH190" s="115"/>
      <c r="AI190" s="115"/>
      <c r="AJ190" s="115"/>
    </row>
    <row r="191" spans="1:36" s="112" customFormat="1" ht="25.5" customHeight="1">
      <c r="A191" s="314"/>
      <c r="B191" s="315"/>
      <c r="C191" s="316"/>
      <c r="D191" s="317"/>
      <c r="E191" s="168" t="s">
        <v>1076</v>
      </c>
      <c r="F191" s="132">
        <v>51</v>
      </c>
      <c r="G191" s="133">
        <f>ROUNDUP(AVERAGE(F190:F192),2)</f>
        <v>51</v>
      </c>
      <c r="H191" s="134">
        <f t="shared" si="13"/>
        <v>0</v>
      </c>
      <c r="I191" s="135">
        <f t="shared" si="11"/>
        <v>0</v>
      </c>
      <c r="J191" s="135">
        <f>SMALL(I190:I192,2)</f>
        <v>0</v>
      </c>
      <c r="K191" s="137">
        <f>IF(J191=I190,F190,IF(J191=I191,F191,IF(J191=I192,F192)))</f>
        <v>51</v>
      </c>
      <c r="L191" s="137">
        <f t="shared" si="10"/>
        <v>51</v>
      </c>
      <c r="M191" s="137">
        <f t="shared" si="12"/>
        <v>51</v>
      </c>
      <c r="N191" s="318"/>
      <c r="O191" s="298"/>
      <c r="P191" s="298"/>
      <c r="Q191" s="298"/>
      <c r="R191" s="298"/>
      <c r="S191" s="298"/>
      <c r="T191" s="298"/>
      <c r="U191" s="298"/>
      <c r="V191" s="298"/>
      <c r="W191" s="300"/>
      <c r="X191" s="300"/>
      <c r="Y191" s="301"/>
      <c r="Z191" s="300"/>
      <c r="AA191" s="301"/>
      <c r="AB191" s="292"/>
      <c r="AC191" s="114"/>
      <c r="AD191" s="114"/>
      <c r="AE191" s="115"/>
      <c r="AF191" s="115"/>
      <c r="AG191" s="115"/>
      <c r="AH191" s="115"/>
      <c r="AI191" s="115"/>
      <c r="AJ191" s="115"/>
    </row>
    <row r="192" spans="1:36" s="112" customFormat="1" ht="25.5" customHeight="1" thickBot="1">
      <c r="A192" s="314"/>
      <c r="B192" s="315"/>
      <c r="C192" s="316"/>
      <c r="D192" s="317"/>
      <c r="E192" s="168" t="s">
        <v>1076</v>
      </c>
      <c r="F192" s="132">
        <v>51</v>
      </c>
      <c r="G192" s="133">
        <f>ROUNDUP(AVERAGE(F190:F192),2)</f>
        <v>51</v>
      </c>
      <c r="H192" s="134">
        <f t="shared" si="13"/>
        <v>0</v>
      </c>
      <c r="I192" s="135">
        <f t="shared" si="11"/>
        <v>0</v>
      </c>
      <c r="J192" s="135">
        <f>SMALL(I190:I192,3)</f>
        <v>0</v>
      </c>
      <c r="K192" s="137">
        <f>IF(J192=I190,F190,IF(J192=I191,F191,IF(J192=I192,F192)))</f>
        <v>51</v>
      </c>
      <c r="L192" s="137">
        <f t="shared" si="10"/>
        <v>51</v>
      </c>
      <c r="M192" s="137">
        <f t="shared" si="12"/>
        <v>51</v>
      </c>
      <c r="N192" s="318"/>
      <c r="O192" s="298"/>
      <c r="P192" s="298"/>
      <c r="Q192" s="298"/>
      <c r="R192" s="298"/>
      <c r="S192" s="298"/>
      <c r="T192" s="298"/>
      <c r="U192" s="298"/>
      <c r="V192" s="298"/>
      <c r="W192" s="300"/>
      <c r="X192" s="300"/>
      <c r="Y192" s="301"/>
      <c r="Z192" s="300"/>
      <c r="AA192" s="301"/>
      <c r="AB192" s="292"/>
      <c r="AC192" s="114"/>
      <c r="AD192" s="114"/>
      <c r="AE192" s="115"/>
      <c r="AF192" s="115"/>
      <c r="AG192" s="115"/>
      <c r="AH192" s="115"/>
      <c r="AI192" s="115"/>
      <c r="AJ192" s="115"/>
    </row>
    <row r="193" spans="1:36" s="120" customFormat="1" ht="25.5" customHeight="1">
      <c r="A193" s="319">
        <v>62</v>
      </c>
      <c r="B193" s="307" t="s">
        <v>311</v>
      </c>
      <c r="C193" s="310" t="s">
        <v>476</v>
      </c>
      <c r="D193" s="310">
        <v>3</v>
      </c>
      <c r="E193" s="167" t="s">
        <v>1077</v>
      </c>
      <c r="F193" s="117">
        <v>100.9</v>
      </c>
      <c r="G193" s="122">
        <f>ROUNDUP(AVERAGE(F193:F195),2)</f>
        <v>100.9</v>
      </c>
      <c r="H193" s="116">
        <f t="shared" si="13"/>
        <v>0</v>
      </c>
      <c r="I193" s="136">
        <f t="shared" si="11"/>
        <v>0</v>
      </c>
      <c r="J193" s="136">
        <f>SMALL(I193:I195,1)</f>
        <v>0</v>
      </c>
      <c r="K193" s="139">
        <f>IF(J193=I193,F193,IF(J193=I194,F194,IF(J193=I195,F195)))</f>
        <v>100.9</v>
      </c>
      <c r="L193" s="139">
        <f t="shared" si="10"/>
        <v>100.9</v>
      </c>
      <c r="M193" s="139">
        <f t="shared" si="12"/>
        <v>100.9</v>
      </c>
      <c r="N193" s="312">
        <f>COUNTIF(L193:L195,"FORA")</f>
        <v>0</v>
      </c>
      <c r="O193" s="293">
        <f>IF(N193=0,AVERAGE(K193:K195),"")</f>
        <v>100.90000000000002</v>
      </c>
      <c r="P193" s="293" t="str">
        <f>IF(N193=1,AVERAGE(M193:M194),"")</f>
        <v/>
      </c>
      <c r="Q193" s="293" t="str">
        <f>IF(N193=2,(SUM(M193,K194))/2,"")</f>
        <v/>
      </c>
      <c r="R193" s="293" t="str">
        <f>IF(N193=3,AVERAGE(K193:K194),"")</f>
        <v/>
      </c>
      <c r="S193" s="293">
        <f>IF(N193=0,MEDIAN(M193:M195),"")</f>
        <v>100.9</v>
      </c>
      <c r="T193" s="293" t="str">
        <f>IF(N193=1,MEDIAN(M193:M194),"")</f>
        <v/>
      </c>
      <c r="U193" s="293" t="str">
        <f>IF(N193=2,MEDIAN((SUM(M193,K194))/2),"")</f>
        <v/>
      </c>
      <c r="V193" s="293" t="str">
        <f>IF(N193=3,MEDIAN(K193:K194),"")</f>
        <v/>
      </c>
      <c r="W193" s="295">
        <f>SUM(O193:R195)</f>
        <v>100.90000000000002</v>
      </c>
      <c r="X193" s="295">
        <f>SUM(S193:V195)</f>
        <v>100.9</v>
      </c>
      <c r="Y193" s="303">
        <f>STDEV(F193:F195)</f>
        <v>1.7404671430534633E-14</v>
      </c>
      <c r="Z193" s="295">
        <f>Y193/W193</f>
        <v>1.7249426591213708E-16</v>
      </c>
      <c r="AA193" s="303">
        <f>IF(Z193&lt;=0.25, X193, W193)</f>
        <v>100.9</v>
      </c>
      <c r="AB193" s="291">
        <f>AA193*D193*($AB$6+1)</f>
        <v>358.93458766249324</v>
      </c>
      <c r="AC193" s="114"/>
      <c r="AD193" s="114"/>
      <c r="AE193" s="118"/>
      <c r="AF193" s="114"/>
      <c r="AG193" s="118"/>
      <c r="AH193" s="119"/>
    </row>
    <row r="194" spans="1:36" s="120" customFormat="1" ht="25.5" customHeight="1">
      <c r="A194" s="319"/>
      <c r="B194" s="308"/>
      <c r="C194" s="310"/>
      <c r="D194" s="310"/>
      <c r="E194" s="167" t="s">
        <v>1077</v>
      </c>
      <c r="F194" s="227">
        <v>100.9</v>
      </c>
      <c r="G194" s="117">
        <f>ROUNDUP(AVERAGE(F193:F195),2)</f>
        <v>100.9</v>
      </c>
      <c r="H194" s="116">
        <f t="shared" si="13"/>
        <v>0</v>
      </c>
      <c r="I194" s="136">
        <f t="shared" si="11"/>
        <v>0</v>
      </c>
      <c r="J194" s="136">
        <f>SMALL(I193:I195,2)</f>
        <v>0</v>
      </c>
      <c r="K194" s="139">
        <f>IF(J194=I193,F193,IF(J194=I194,F194,IF(J194=I195,F195)))</f>
        <v>100.9</v>
      </c>
      <c r="L194" s="139">
        <f t="shared" si="10"/>
        <v>100.9</v>
      </c>
      <c r="M194" s="139">
        <f t="shared" si="12"/>
        <v>100.9</v>
      </c>
      <c r="N194" s="312"/>
      <c r="O194" s="293"/>
      <c r="P194" s="293"/>
      <c r="Q194" s="293"/>
      <c r="R194" s="293"/>
      <c r="S194" s="293"/>
      <c r="T194" s="293"/>
      <c r="U194" s="293"/>
      <c r="V194" s="293"/>
      <c r="W194" s="296"/>
      <c r="X194" s="296"/>
      <c r="Y194" s="303"/>
      <c r="Z194" s="296"/>
      <c r="AA194" s="303"/>
      <c r="AB194" s="292"/>
      <c r="AC194" s="114"/>
      <c r="AD194" s="114"/>
      <c r="AE194" s="118"/>
      <c r="AF194" s="114"/>
      <c r="AG194" s="118"/>
      <c r="AH194" s="119"/>
    </row>
    <row r="195" spans="1:36" s="120" customFormat="1" ht="25.5" customHeight="1" thickBot="1">
      <c r="A195" s="319"/>
      <c r="B195" s="308"/>
      <c r="C195" s="310"/>
      <c r="D195" s="310"/>
      <c r="E195" s="167" t="s">
        <v>1077</v>
      </c>
      <c r="F195" s="227">
        <v>100.9</v>
      </c>
      <c r="G195" s="117">
        <f>ROUNDUP(AVERAGE(F193:F195),2)</f>
        <v>100.9</v>
      </c>
      <c r="H195" s="116">
        <f t="shared" si="13"/>
        <v>0</v>
      </c>
      <c r="I195" s="136">
        <f t="shared" si="11"/>
        <v>0</v>
      </c>
      <c r="J195" s="136">
        <f>SMALL(I193:I195,3)</f>
        <v>0</v>
      </c>
      <c r="K195" s="139">
        <f>IF(J195=I193,F193,IF(J195=I194,F194,IF(J195=I195,F195)))</f>
        <v>100.9</v>
      </c>
      <c r="L195" s="139">
        <f t="shared" si="10"/>
        <v>100.9</v>
      </c>
      <c r="M195" s="139">
        <f t="shared" si="12"/>
        <v>100.9</v>
      </c>
      <c r="N195" s="312"/>
      <c r="O195" s="293"/>
      <c r="P195" s="293"/>
      <c r="Q195" s="293"/>
      <c r="R195" s="293"/>
      <c r="S195" s="293"/>
      <c r="T195" s="293"/>
      <c r="U195" s="293"/>
      <c r="V195" s="293"/>
      <c r="W195" s="296"/>
      <c r="X195" s="296"/>
      <c r="Y195" s="303"/>
      <c r="Z195" s="296"/>
      <c r="AA195" s="303"/>
      <c r="AB195" s="292"/>
      <c r="AC195" s="114"/>
      <c r="AD195" s="114"/>
      <c r="AE195" s="118"/>
      <c r="AF195" s="114"/>
      <c r="AG195" s="118"/>
      <c r="AH195" s="119"/>
    </row>
    <row r="196" spans="1:36" s="112" customFormat="1" ht="25.5" customHeight="1">
      <c r="A196" s="314">
        <v>63</v>
      </c>
      <c r="B196" s="315" t="s">
        <v>312</v>
      </c>
      <c r="C196" s="316" t="s">
        <v>476</v>
      </c>
      <c r="D196" s="317">
        <v>3</v>
      </c>
      <c r="E196" s="168" t="s">
        <v>1078</v>
      </c>
      <c r="F196" s="132">
        <v>45.52</v>
      </c>
      <c r="G196" s="129">
        <f>ROUNDUP(AVERAGE(F196:F198),2)</f>
        <v>45.52</v>
      </c>
      <c r="H196" s="134">
        <f t="shared" si="13"/>
        <v>0</v>
      </c>
      <c r="I196" s="133">
        <f t="shared" si="11"/>
        <v>0</v>
      </c>
      <c r="J196" s="135">
        <f>SMALL(I196:I198,1)</f>
        <v>0</v>
      </c>
      <c r="K196" s="137">
        <f>IF(J196=I196,F196,IF(J196=I197,F197,IF(J196=I198,F198)))</f>
        <v>45.52</v>
      </c>
      <c r="L196" s="137">
        <f t="shared" si="10"/>
        <v>45.52</v>
      </c>
      <c r="M196" s="137">
        <f t="shared" si="12"/>
        <v>45.52</v>
      </c>
      <c r="N196" s="318">
        <f>COUNTIF(L196:L198,"FORA")</f>
        <v>0</v>
      </c>
      <c r="O196" s="298">
        <f>IF(N196=0,AVERAGE(K196:K198),"")</f>
        <v>45.52</v>
      </c>
      <c r="P196" s="298" t="str">
        <f>IF(N196=1,AVERAGE(M196:M197),"")</f>
        <v/>
      </c>
      <c r="Q196" s="298" t="str">
        <f>IF(N196=2,(SUM(M196,K197))/2,"")</f>
        <v/>
      </c>
      <c r="R196" s="298" t="str">
        <f>IF(N196=3,AVERAGE(K196:K197),"")</f>
        <v/>
      </c>
      <c r="S196" s="298">
        <f>IF(N196=0,MEDIAN(M196:M198),"")</f>
        <v>45.52</v>
      </c>
      <c r="T196" s="298" t="str">
        <f>IF(N196=1,MEDIAN(M196:M197),"")</f>
        <v/>
      </c>
      <c r="U196" s="298" t="str">
        <f>IF(N196=2,MEDIAN((SUM(M196,K197))/2),"")</f>
        <v/>
      </c>
      <c r="V196" s="298" t="str">
        <f>IF(N196=3,MEDIAN(K196:K197),"")</f>
        <v/>
      </c>
      <c r="W196" s="299">
        <f>SUM(O196:R198)</f>
        <v>45.52</v>
      </c>
      <c r="X196" s="299">
        <f>SUM(S196:V198)</f>
        <v>45.52</v>
      </c>
      <c r="Y196" s="301">
        <f>STDEV(F196:F198)</f>
        <v>0</v>
      </c>
      <c r="Z196" s="299">
        <f>Y196/W196</f>
        <v>0</v>
      </c>
      <c r="AA196" s="301">
        <f>IF(Z196&lt;=0.25, X196, W196)</f>
        <v>45.52</v>
      </c>
      <c r="AB196" s="291">
        <f>AA196*D196*($AB$6+1)</f>
        <v>161.92965738747958</v>
      </c>
      <c r="AC196" s="114"/>
      <c r="AD196" s="114"/>
      <c r="AE196" s="115"/>
      <c r="AF196" s="115"/>
      <c r="AG196" s="115"/>
      <c r="AH196" s="115"/>
      <c r="AI196" s="115"/>
      <c r="AJ196" s="115"/>
    </row>
    <row r="197" spans="1:36" s="112" customFormat="1" ht="25.5" customHeight="1">
      <c r="A197" s="314"/>
      <c r="B197" s="315"/>
      <c r="C197" s="316"/>
      <c r="D197" s="317"/>
      <c r="E197" s="168" t="s">
        <v>1078</v>
      </c>
      <c r="F197" s="132">
        <v>45.52</v>
      </c>
      <c r="G197" s="133">
        <f>ROUNDUP(AVERAGE(F196:F198),2)</f>
        <v>45.52</v>
      </c>
      <c r="H197" s="134">
        <f t="shared" si="13"/>
        <v>0</v>
      </c>
      <c r="I197" s="135">
        <f t="shared" si="11"/>
        <v>0</v>
      </c>
      <c r="J197" s="135">
        <f>SMALL(I196:I198,2)</f>
        <v>0</v>
      </c>
      <c r="K197" s="137">
        <f>IF(J197=I196,F196,IF(J197=I197,F197,IF(J197=I198,F198)))</f>
        <v>45.52</v>
      </c>
      <c r="L197" s="137">
        <f t="shared" si="10"/>
        <v>45.52</v>
      </c>
      <c r="M197" s="137">
        <f t="shared" si="12"/>
        <v>45.52</v>
      </c>
      <c r="N197" s="318"/>
      <c r="O197" s="298"/>
      <c r="P197" s="298"/>
      <c r="Q197" s="298"/>
      <c r="R197" s="298"/>
      <c r="S197" s="298"/>
      <c r="T197" s="298"/>
      <c r="U197" s="298"/>
      <c r="V197" s="298"/>
      <c r="W197" s="300"/>
      <c r="X197" s="300"/>
      <c r="Y197" s="301"/>
      <c r="Z197" s="300"/>
      <c r="AA197" s="301"/>
      <c r="AB197" s="292"/>
      <c r="AC197" s="114"/>
      <c r="AD197" s="114"/>
      <c r="AE197" s="115"/>
      <c r="AF197" s="115"/>
      <c r="AG197" s="115"/>
      <c r="AH197" s="115"/>
      <c r="AI197" s="115"/>
      <c r="AJ197" s="115"/>
    </row>
    <row r="198" spans="1:36" s="112" customFormat="1" ht="25.5" customHeight="1" thickBot="1">
      <c r="A198" s="314"/>
      <c r="B198" s="315"/>
      <c r="C198" s="316"/>
      <c r="D198" s="317"/>
      <c r="E198" s="168" t="s">
        <v>1078</v>
      </c>
      <c r="F198" s="132">
        <v>45.52</v>
      </c>
      <c r="G198" s="133">
        <f>ROUNDUP(AVERAGE(F196:F198),2)</f>
        <v>45.52</v>
      </c>
      <c r="H198" s="134">
        <f t="shared" si="13"/>
        <v>0</v>
      </c>
      <c r="I198" s="135">
        <f t="shared" si="11"/>
        <v>0</v>
      </c>
      <c r="J198" s="135">
        <f>SMALL(I196:I198,3)</f>
        <v>0</v>
      </c>
      <c r="K198" s="137">
        <f>IF(J198=I196,F196,IF(J198=I197,F197,IF(J198=I198,F198)))</f>
        <v>45.52</v>
      </c>
      <c r="L198" s="137">
        <f t="shared" si="10"/>
        <v>45.52</v>
      </c>
      <c r="M198" s="137">
        <f t="shared" si="12"/>
        <v>45.52</v>
      </c>
      <c r="N198" s="318"/>
      <c r="O198" s="298"/>
      <c r="P198" s="298"/>
      <c r="Q198" s="298"/>
      <c r="R198" s="298"/>
      <c r="S198" s="298"/>
      <c r="T198" s="298"/>
      <c r="U198" s="298"/>
      <c r="V198" s="298"/>
      <c r="W198" s="300"/>
      <c r="X198" s="300"/>
      <c r="Y198" s="301"/>
      <c r="Z198" s="300"/>
      <c r="AA198" s="301"/>
      <c r="AB198" s="292"/>
      <c r="AC198" s="114"/>
      <c r="AD198" s="114"/>
      <c r="AE198" s="115"/>
      <c r="AF198" s="115"/>
      <c r="AG198" s="115"/>
      <c r="AH198" s="115"/>
      <c r="AI198" s="115"/>
      <c r="AJ198" s="115"/>
    </row>
    <row r="199" spans="1:36" s="120" customFormat="1" ht="25.5" customHeight="1">
      <c r="A199" s="319">
        <v>64</v>
      </c>
      <c r="B199" s="307" t="s">
        <v>313</v>
      </c>
      <c r="C199" s="310" t="s">
        <v>476</v>
      </c>
      <c r="D199" s="310">
        <v>3</v>
      </c>
      <c r="E199" s="167" t="s">
        <v>1079</v>
      </c>
      <c r="F199" s="117">
        <v>91.43</v>
      </c>
      <c r="G199" s="122">
        <f>ROUNDUP(AVERAGE(F199:F201),2)</f>
        <v>91.43</v>
      </c>
      <c r="H199" s="116">
        <f t="shared" si="13"/>
        <v>0</v>
      </c>
      <c r="I199" s="136">
        <f t="shared" si="11"/>
        <v>0</v>
      </c>
      <c r="J199" s="136">
        <f>SMALL(I199:I201,1)</f>
        <v>0</v>
      </c>
      <c r="K199" s="139">
        <f>IF(J199=I199,F199,IF(J199=I200,F200,IF(J199=I201,F201)))</f>
        <v>91.43</v>
      </c>
      <c r="L199" s="139">
        <f t="shared" si="10"/>
        <v>91.43</v>
      </c>
      <c r="M199" s="139">
        <f t="shared" si="12"/>
        <v>91.43</v>
      </c>
      <c r="N199" s="312">
        <f>COUNTIF(L199:L201,"FORA")</f>
        <v>0</v>
      </c>
      <c r="O199" s="293">
        <f>IF(N199=0,AVERAGE(K199:K201),"")</f>
        <v>91.43</v>
      </c>
      <c r="P199" s="293" t="str">
        <f>IF(N199=1,AVERAGE(M199:M200),"")</f>
        <v/>
      </c>
      <c r="Q199" s="293" t="str">
        <f>IF(N199=2,(SUM(M199,K200))/2,"")</f>
        <v/>
      </c>
      <c r="R199" s="293" t="str">
        <f>IF(N199=3,AVERAGE(K199:K200),"")</f>
        <v/>
      </c>
      <c r="S199" s="293">
        <f>IF(N199=0,MEDIAN(M199:M201),"")</f>
        <v>91.43</v>
      </c>
      <c r="T199" s="293" t="str">
        <f>IF(N199=1,MEDIAN(M199:M200),"")</f>
        <v/>
      </c>
      <c r="U199" s="293" t="str">
        <f>IF(N199=2,MEDIAN((SUM(M199,K200))/2),"")</f>
        <v/>
      </c>
      <c r="V199" s="293" t="str">
        <f>IF(N199=3,MEDIAN(K199:K200),"")</f>
        <v/>
      </c>
      <c r="W199" s="295">
        <f>SUM(O199:R201)</f>
        <v>91.43</v>
      </c>
      <c r="X199" s="295">
        <f>SUM(S199:V201)</f>
        <v>91.43</v>
      </c>
      <c r="Y199" s="303">
        <f>STDEV(F199:F201)</f>
        <v>0</v>
      </c>
      <c r="Z199" s="295">
        <f>Y199/W199</f>
        <v>0</v>
      </c>
      <c r="AA199" s="303">
        <f>IF(Z199&lt;=0.25, X199, W199)</f>
        <v>91.43</v>
      </c>
      <c r="AB199" s="291">
        <f>AA199*D199*($AB$6+1)</f>
        <v>325.24667343886773</v>
      </c>
      <c r="AC199" s="114"/>
      <c r="AD199" s="114"/>
      <c r="AE199" s="118"/>
      <c r="AF199" s="114"/>
      <c r="AG199" s="118"/>
      <c r="AH199" s="119"/>
    </row>
    <row r="200" spans="1:36" s="120" customFormat="1" ht="25.5" customHeight="1">
      <c r="A200" s="319"/>
      <c r="B200" s="308"/>
      <c r="C200" s="310"/>
      <c r="D200" s="310"/>
      <c r="E200" s="167" t="s">
        <v>1079</v>
      </c>
      <c r="F200" s="227">
        <v>91.43</v>
      </c>
      <c r="G200" s="117">
        <f>ROUNDUP(AVERAGE(F199:F201),2)</f>
        <v>91.43</v>
      </c>
      <c r="H200" s="116">
        <f t="shared" si="13"/>
        <v>0</v>
      </c>
      <c r="I200" s="136">
        <f t="shared" si="11"/>
        <v>0</v>
      </c>
      <c r="J200" s="136">
        <f>SMALL(I199:I201,2)</f>
        <v>0</v>
      </c>
      <c r="K200" s="139">
        <f>IF(J200=I199,F199,IF(J200=I200,F200,IF(J200=I201,F201)))</f>
        <v>91.43</v>
      </c>
      <c r="L200" s="139">
        <f t="shared" si="10"/>
        <v>91.43</v>
      </c>
      <c r="M200" s="139">
        <f t="shared" si="12"/>
        <v>91.43</v>
      </c>
      <c r="N200" s="312"/>
      <c r="O200" s="293"/>
      <c r="P200" s="293"/>
      <c r="Q200" s="293"/>
      <c r="R200" s="293"/>
      <c r="S200" s="293"/>
      <c r="T200" s="293"/>
      <c r="U200" s="293"/>
      <c r="V200" s="293"/>
      <c r="W200" s="296"/>
      <c r="X200" s="296"/>
      <c r="Y200" s="303"/>
      <c r="Z200" s="296"/>
      <c r="AA200" s="303"/>
      <c r="AB200" s="292"/>
      <c r="AC200" s="114"/>
      <c r="AD200" s="114"/>
      <c r="AE200" s="118"/>
      <c r="AF200" s="114"/>
      <c r="AG200" s="118"/>
      <c r="AH200" s="119"/>
    </row>
    <row r="201" spans="1:36" s="120" customFormat="1" ht="25.5" customHeight="1" thickBot="1">
      <c r="A201" s="319"/>
      <c r="B201" s="308"/>
      <c r="C201" s="310"/>
      <c r="D201" s="310"/>
      <c r="E201" s="167" t="s">
        <v>1079</v>
      </c>
      <c r="F201" s="227">
        <v>91.43</v>
      </c>
      <c r="G201" s="117">
        <f>ROUNDUP(AVERAGE(F199:F201),2)</f>
        <v>91.43</v>
      </c>
      <c r="H201" s="116">
        <f t="shared" si="13"/>
        <v>0</v>
      </c>
      <c r="I201" s="136">
        <f t="shared" si="11"/>
        <v>0</v>
      </c>
      <c r="J201" s="136">
        <f>SMALL(I199:I201,3)</f>
        <v>0</v>
      </c>
      <c r="K201" s="139">
        <f>IF(J201=I199,F199,IF(J201=I200,F200,IF(J201=I201,F201)))</f>
        <v>91.43</v>
      </c>
      <c r="L201" s="139">
        <f t="shared" si="10"/>
        <v>91.43</v>
      </c>
      <c r="M201" s="139">
        <f t="shared" si="12"/>
        <v>91.43</v>
      </c>
      <c r="N201" s="312"/>
      <c r="O201" s="293"/>
      <c r="P201" s="293"/>
      <c r="Q201" s="293"/>
      <c r="R201" s="293"/>
      <c r="S201" s="293"/>
      <c r="T201" s="293"/>
      <c r="U201" s="293"/>
      <c r="V201" s="293"/>
      <c r="W201" s="296"/>
      <c r="X201" s="296"/>
      <c r="Y201" s="303"/>
      <c r="Z201" s="296"/>
      <c r="AA201" s="303"/>
      <c r="AB201" s="292"/>
      <c r="AC201" s="114"/>
      <c r="AD201" s="114"/>
      <c r="AE201" s="118"/>
      <c r="AF201" s="114"/>
      <c r="AG201" s="118"/>
      <c r="AH201" s="119"/>
    </row>
    <row r="202" spans="1:36" s="112" customFormat="1" ht="25.5" customHeight="1">
      <c r="A202" s="320">
        <v>65</v>
      </c>
      <c r="B202" s="315" t="s">
        <v>314</v>
      </c>
      <c r="C202" s="316" t="s">
        <v>2</v>
      </c>
      <c r="D202" s="317">
        <v>3</v>
      </c>
      <c r="E202" s="168" t="s">
        <v>783</v>
      </c>
      <c r="F202" s="132">
        <v>22.81</v>
      </c>
      <c r="G202" s="129">
        <f>ROUNDUP(AVERAGE(F202:F204),2)</f>
        <v>22.81</v>
      </c>
      <c r="H202" s="134">
        <f t="shared" si="13"/>
        <v>0</v>
      </c>
      <c r="I202" s="133">
        <f t="shared" si="11"/>
        <v>0</v>
      </c>
      <c r="J202" s="135">
        <f>SMALL(I202:I204,1)</f>
        <v>0</v>
      </c>
      <c r="K202" s="137">
        <f>IF(J202=I202,F202,IF(J202=I203,F203,IF(J202=I204,F204)))</f>
        <v>22.81</v>
      </c>
      <c r="L202" s="137">
        <f t="shared" ref="L202:L265" si="14">IF(J202&gt;0.3,"FORA",K202)</f>
        <v>22.81</v>
      </c>
      <c r="M202" s="137">
        <f t="shared" si="12"/>
        <v>22.81</v>
      </c>
      <c r="N202" s="318">
        <f>COUNTIF(L202:L204,"FORA")</f>
        <v>0</v>
      </c>
      <c r="O202" s="298">
        <f>IF(N202=0,AVERAGE(K202:K204),"")</f>
        <v>22.81</v>
      </c>
      <c r="P202" s="298" t="str">
        <f>IF(N202=1,AVERAGE(M202:M203),"")</f>
        <v/>
      </c>
      <c r="Q202" s="298" t="str">
        <f>IF(N202=2,(SUM(M202,K203))/2,"")</f>
        <v/>
      </c>
      <c r="R202" s="298" t="str">
        <f>IF(N202=3,AVERAGE(K202:K203),"")</f>
        <v/>
      </c>
      <c r="S202" s="298">
        <f>IF(N202=0,MEDIAN(M202:M204),"")</f>
        <v>22.81</v>
      </c>
      <c r="T202" s="298" t="str">
        <f>IF(N202=1,MEDIAN(M202:M203),"")</f>
        <v/>
      </c>
      <c r="U202" s="298" t="str">
        <f>IF(N202=2,MEDIAN((SUM(M202,K203))/2),"")</f>
        <v/>
      </c>
      <c r="V202" s="298" t="str">
        <f>IF(N202=3,MEDIAN(K202:K203),"")</f>
        <v/>
      </c>
      <c r="W202" s="299">
        <f>SUM(O202:R204)</f>
        <v>22.81</v>
      </c>
      <c r="X202" s="299">
        <f>SUM(S202:V204)</f>
        <v>22.81</v>
      </c>
      <c r="Y202" s="301">
        <f>STDEV(F202:F204)</f>
        <v>0</v>
      </c>
      <c r="Z202" s="299">
        <f>Y202/W202</f>
        <v>0</v>
      </c>
      <c r="AA202" s="301">
        <f>IF(Z202&lt;=0.25, X202, W202)</f>
        <v>22.81</v>
      </c>
      <c r="AB202" s="291">
        <f>AA202*D202*($AB$6+1)</f>
        <v>81.142695189112672</v>
      </c>
      <c r="AC202" s="114"/>
      <c r="AD202" s="114"/>
      <c r="AE202" s="115"/>
      <c r="AF202" s="115"/>
      <c r="AG202" s="115"/>
      <c r="AH202" s="115"/>
      <c r="AI202" s="115"/>
      <c r="AJ202" s="115"/>
    </row>
    <row r="203" spans="1:36" s="112" customFormat="1" ht="25.5" customHeight="1">
      <c r="A203" s="320"/>
      <c r="B203" s="315"/>
      <c r="C203" s="316"/>
      <c r="D203" s="317"/>
      <c r="E203" s="168" t="s">
        <v>783</v>
      </c>
      <c r="F203" s="132">
        <v>22.81</v>
      </c>
      <c r="G203" s="133">
        <f>ROUNDUP(AVERAGE(F202:F204),2)</f>
        <v>22.81</v>
      </c>
      <c r="H203" s="134">
        <f t="shared" si="13"/>
        <v>0</v>
      </c>
      <c r="I203" s="135">
        <f t="shared" ref="I203:I266" si="15">ABS(H203)</f>
        <v>0</v>
      </c>
      <c r="J203" s="135">
        <f>SMALL(I202:I204,2)</f>
        <v>0</v>
      </c>
      <c r="K203" s="137">
        <f>IF(J203=I202,F202,IF(J203=I203,F203,IF(J203=I204,F204)))</f>
        <v>22.81</v>
      </c>
      <c r="L203" s="137">
        <f t="shared" si="14"/>
        <v>22.81</v>
      </c>
      <c r="M203" s="137">
        <f t="shared" ref="M203:M266" si="16">IF(L203="FORA","",L203)</f>
        <v>22.81</v>
      </c>
      <c r="N203" s="318"/>
      <c r="O203" s="298"/>
      <c r="P203" s="298"/>
      <c r="Q203" s="298"/>
      <c r="R203" s="298"/>
      <c r="S203" s="298"/>
      <c r="T203" s="298"/>
      <c r="U203" s="298"/>
      <c r="V203" s="298"/>
      <c r="W203" s="300"/>
      <c r="X203" s="300"/>
      <c r="Y203" s="301"/>
      <c r="Z203" s="300"/>
      <c r="AA203" s="301"/>
      <c r="AB203" s="292"/>
      <c r="AC203" s="114"/>
      <c r="AD203" s="114"/>
      <c r="AE203" s="115"/>
      <c r="AF203" s="115"/>
      <c r="AG203" s="115"/>
      <c r="AH203" s="115"/>
      <c r="AI203" s="115"/>
      <c r="AJ203" s="115"/>
    </row>
    <row r="204" spans="1:36" s="112" customFormat="1" ht="25.5" customHeight="1" thickBot="1">
      <c r="A204" s="320"/>
      <c r="B204" s="315"/>
      <c r="C204" s="316"/>
      <c r="D204" s="317"/>
      <c r="E204" s="168" t="s">
        <v>783</v>
      </c>
      <c r="F204" s="132">
        <v>22.81</v>
      </c>
      <c r="G204" s="133">
        <f>ROUNDUP(AVERAGE(F202:F204),2)</f>
        <v>22.81</v>
      </c>
      <c r="H204" s="134">
        <f t="shared" si="13"/>
        <v>0</v>
      </c>
      <c r="I204" s="135">
        <f t="shared" si="15"/>
        <v>0</v>
      </c>
      <c r="J204" s="135">
        <f>SMALL(I202:I204,3)</f>
        <v>0</v>
      </c>
      <c r="K204" s="137">
        <f>IF(J204=I202,F202,IF(J204=I203,F203,IF(J204=I204,F204)))</f>
        <v>22.81</v>
      </c>
      <c r="L204" s="137">
        <f t="shared" si="14"/>
        <v>22.81</v>
      </c>
      <c r="M204" s="137">
        <f t="shared" si="16"/>
        <v>22.81</v>
      </c>
      <c r="N204" s="318"/>
      <c r="O204" s="298"/>
      <c r="P204" s="298"/>
      <c r="Q204" s="298"/>
      <c r="R204" s="298"/>
      <c r="S204" s="298"/>
      <c r="T204" s="298"/>
      <c r="U204" s="298"/>
      <c r="V204" s="298"/>
      <c r="W204" s="300"/>
      <c r="X204" s="300"/>
      <c r="Y204" s="301"/>
      <c r="Z204" s="300"/>
      <c r="AA204" s="301"/>
      <c r="AB204" s="292"/>
      <c r="AC204" s="114"/>
      <c r="AD204" s="114"/>
      <c r="AE204" s="115"/>
      <c r="AF204" s="115"/>
      <c r="AG204" s="115"/>
      <c r="AH204" s="115"/>
      <c r="AI204" s="115"/>
      <c r="AJ204" s="115"/>
    </row>
    <row r="205" spans="1:36" s="120" customFormat="1" ht="25.5" customHeight="1">
      <c r="A205" s="319">
        <v>66</v>
      </c>
      <c r="B205" s="307" t="s">
        <v>315</v>
      </c>
      <c r="C205" s="310" t="s">
        <v>2</v>
      </c>
      <c r="D205" s="310">
        <v>3</v>
      </c>
      <c r="E205" s="167" t="s">
        <v>1074</v>
      </c>
      <c r="F205" s="117">
        <v>10.07</v>
      </c>
      <c r="G205" s="122">
        <f>ROUNDUP(AVERAGE(F205:F207),2)</f>
        <v>10.07</v>
      </c>
      <c r="H205" s="116">
        <f t="shared" ref="H205:H268" si="17">F205/G205-1</f>
        <v>0</v>
      </c>
      <c r="I205" s="136">
        <f t="shared" si="15"/>
        <v>0</v>
      </c>
      <c r="J205" s="136">
        <f>SMALL(I205:I207,1)</f>
        <v>0</v>
      </c>
      <c r="K205" s="139">
        <f>IF(J205=I205,F205,IF(J205=I206,F206,IF(J205=I207,F207)))</f>
        <v>10.07</v>
      </c>
      <c r="L205" s="139">
        <f t="shared" si="14"/>
        <v>10.07</v>
      </c>
      <c r="M205" s="139">
        <f t="shared" si="16"/>
        <v>10.07</v>
      </c>
      <c r="N205" s="312">
        <f>COUNTIF(L205:L207,"FORA")</f>
        <v>0</v>
      </c>
      <c r="O205" s="293">
        <f>IF(N205=0,AVERAGE(K205:K207),"")</f>
        <v>10.07</v>
      </c>
      <c r="P205" s="293" t="str">
        <f>IF(N205=1,AVERAGE(M205:M206),"")</f>
        <v/>
      </c>
      <c r="Q205" s="293" t="str">
        <f>IF(N205=2,(SUM(M205,K206))/2,"")</f>
        <v/>
      </c>
      <c r="R205" s="293" t="str">
        <f>IF(N205=3,AVERAGE(K205:K206),"")</f>
        <v/>
      </c>
      <c r="S205" s="293">
        <f>IF(N205=0,MEDIAN(M205:M207),"")</f>
        <v>10.07</v>
      </c>
      <c r="T205" s="293" t="str">
        <f>IF(N205=1,MEDIAN(M205:M206),"")</f>
        <v/>
      </c>
      <c r="U205" s="293" t="str">
        <f>IF(N205=2,MEDIAN((SUM(M205,K206))/2),"")</f>
        <v/>
      </c>
      <c r="V205" s="293" t="str">
        <f>IF(N205=3,MEDIAN(K205:K206),"")</f>
        <v/>
      </c>
      <c r="W205" s="295">
        <f>SUM(O205:R207)</f>
        <v>10.07</v>
      </c>
      <c r="X205" s="295">
        <f>SUM(S205:V207)</f>
        <v>10.07</v>
      </c>
      <c r="Y205" s="303">
        <f>STDEV(F205:F207)</f>
        <v>0</v>
      </c>
      <c r="Z205" s="295">
        <f>Y205/W205</f>
        <v>0</v>
      </c>
      <c r="AA205" s="303">
        <f>IF(Z205&lt;=0.25, X205, W205)</f>
        <v>10.07</v>
      </c>
      <c r="AB205" s="291">
        <f>AA205*D205*($AB$6+1)</f>
        <v>35.822312168100162</v>
      </c>
      <c r="AC205" s="114"/>
      <c r="AD205" s="114"/>
      <c r="AE205" s="118"/>
      <c r="AF205" s="114"/>
      <c r="AG205" s="118"/>
      <c r="AH205" s="119"/>
    </row>
    <row r="206" spans="1:36" s="120" customFormat="1" ht="25.5" customHeight="1">
      <c r="A206" s="319"/>
      <c r="B206" s="308"/>
      <c r="C206" s="310"/>
      <c r="D206" s="310"/>
      <c r="E206" s="167" t="s">
        <v>1074</v>
      </c>
      <c r="F206" s="227">
        <v>10.07</v>
      </c>
      <c r="G206" s="117">
        <f>ROUNDUP(AVERAGE(F205:F207),2)</f>
        <v>10.07</v>
      </c>
      <c r="H206" s="116">
        <f t="shared" si="17"/>
        <v>0</v>
      </c>
      <c r="I206" s="136">
        <f t="shared" si="15"/>
        <v>0</v>
      </c>
      <c r="J206" s="136">
        <f>SMALL(I205:I207,2)</f>
        <v>0</v>
      </c>
      <c r="K206" s="139">
        <f>IF(J206=I205,F205,IF(J206=I206,F206,IF(J206=I207,F207)))</f>
        <v>10.07</v>
      </c>
      <c r="L206" s="139">
        <f t="shared" si="14"/>
        <v>10.07</v>
      </c>
      <c r="M206" s="139">
        <f t="shared" si="16"/>
        <v>10.07</v>
      </c>
      <c r="N206" s="312"/>
      <c r="O206" s="293"/>
      <c r="P206" s="293"/>
      <c r="Q206" s="293"/>
      <c r="R206" s="293"/>
      <c r="S206" s="293"/>
      <c r="T206" s="293"/>
      <c r="U206" s="293"/>
      <c r="V206" s="293"/>
      <c r="W206" s="296"/>
      <c r="X206" s="296"/>
      <c r="Y206" s="303"/>
      <c r="Z206" s="296"/>
      <c r="AA206" s="303"/>
      <c r="AB206" s="292"/>
      <c r="AC206" s="114"/>
      <c r="AD206" s="114"/>
      <c r="AE206" s="118"/>
      <c r="AF206" s="114"/>
      <c r="AG206" s="118"/>
      <c r="AH206" s="119"/>
    </row>
    <row r="207" spans="1:36" s="120" customFormat="1" ht="25.5" customHeight="1" thickBot="1">
      <c r="A207" s="319"/>
      <c r="B207" s="308"/>
      <c r="C207" s="310"/>
      <c r="D207" s="310"/>
      <c r="E207" s="167" t="s">
        <v>1074</v>
      </c>
      <c r="F207" s="227">
        <v>10.07</v>
      </c>
      <c r="G207" s="117">
        <f>ROUNDUP(AVERAGE(F205:F207),2)</f>
        <v>10.07</v>
      </c>
      <c r="H207" s="116">
        <f t="shared" si="17"/>
        <v>0</v>
      </c>
      <c r="I207" s="136">
        <f t="shared" si="15"/>
        <v>0</v>
      </c>
      <c r="J207" s="136">
        <f>SMALL(I205:I207,3)</f>
        <v>0</v>
      </c>
      <c r="K207" s="139">
        <f>IF(J207=I205,F205,IF(J207=I206,F206,IF(J207=I207,F207)))</f>
        <v>10.07</v>
      </c>
      <c r="L207" s="139">
        <f t="shared" si="14"/>
        <v>10.07</v>
      </c>
      <c r="M207" s="139">
        <f t="shared" si="16"/>
        <v>10.07</v>
      </c>
      <c r="N207" s="312"/>
      <c r="O207" s="293"/>
      <c r="P207" s="293"/>
      <c r="Q207" s="293"/>
      <c r="R207" s="293"/>
      <c r="S207" s="293"/>
      <c r="T207" s="293"/>
      <c r="U207" s="293"/>
      <c r="V207" s="293"/>
      <c r="W207" s="296"/>
      <c r="X207" s="296"/>
      <c r="Y207" s="303"/>
      <c r="Z207" s="296"/>
      <c r="AA207" s="303"/>
      <c r="AB207" s="292"/>
      <c r="AC207" s="114"/>
      <c r="AD207" s="114"/>
      <c r="AE207" s="118"/>
      <c r="AF207" s="114"/>
      <c r="AG207" s="118"/>
      <c r="AH207" s="119"/>
    </row>
    <row r="208" spans="1:36" s="112" customFormat="1" ht="25.5" customHeight="1">
      <c r="A208" s="320">
        <v>67</v>
      </c>
      <c r="B208" s="315" t="s">
        <v>316</v>
      </c>
      <c r="C208" s="316" t="s">
        <v>476</v>
      </c>
      <c r="D208" s="317">
        <v>3</v>
      </c>
      <c r="E208" s="168" t="s">
        <v>786</v>
      </c>
      <c r="F208" s="132">
        <v>43.66</v>
      </c>
      <c r="G208" s="129">
        <f>ROUNDUP(AVERAGE(F208:F210),2)</f>
        <v>43.66</v>
      </c>
      <c r="H208" s="134">
        <f t="shared" si="17"/>
        <v>0</v>
      </c>
      <c r="I208" s="133">
        <f t="shared" si="15"/>
        <v>0</v>
      </c>
      <c r="J208" s="135">
        <f>SMALL(I208:I210,1)</f>
        <v>0</v>
      </c>
      <c r="K208" s="137">
        <f>IF(J208=I208,F208,IF(J208=I209,F209,IF(J208=I210,F210)))</f>
        <v>43.66</v>
      </c>
      <c r="L208" s="137">
        <f t="shared" si="14"/>
        <v>43.66</v>
      </c>
      <c r="M208" s="137">
        <f t="shared" si="16"/>
        <v>43.66</v>
      </c>
      <c r="N208" s="318">
        <f>COUNTIF(L208:L210,"FORA")</f>
        <v>0</v>
      </c>
      <c r="O208" s="298">
        <f>IF(N208=0,AVERAGE(K208:K210),"")</f>
        <v>43.66</v>
      </c>
      <c r="P208" s="298" t="str">
        <f>IF(N208=1,AVERAGE(M208:M209),"")</f>
        <v/>
      </c>
      <c r="Q208" s="298" t="str">
        <f>IF(N208=2,(SUM(M208,K209))/2,"")</f>
        <v/>
      </c>
      <c r="R208" s="298" t="str">
        <f>IF(N208=3,AVERAGE(K208:K209),"")</f>
        <v/>
      </c>
      <c r="S208" s="298">
        <f>IF(N208=0,MEDIAN(M208:M210),"")</f>
        <v>43.66</v>
      </c>
      <c r="T208" s="298" t="str">
        <f>IF(N208=1,MEDIAN(M208:M209),"")</f>
        <v/>
      </c>
      <c r="U208" s="298" t="str">
        <f>IF(N208=2,MEDIAN((SUM(M208,K209))/2),"")</f>
        <v/>
      </c>
      <c r="V208" s="298" t="str">
        <f>IF(N208=3,MEDIAN(K208:K209),"")</f>
        <v/>
      </c>
      <c r="W208" s="299">
        <f>SUM(O208:R210)</f>
        <v>43.66</v>
      </c>
      <c r="X208" s="299">
        <f>SUM(S208:V210)</f>
        <v>43.66</v>
      </c>
      <c r="Y208" s="301">
        <f>STDEV(F208:F210)</f>
        <v>0</v>
      </c>
      <c r="Z208" s="299">
        <f>Y208/W208</f>
        <v>0</v>
      </c>
      <c r="AA208" s="301">
        <f>IF(Z208&lt;=0.25, X208, W208)</f>
        <v>43.66</v>
      </c>
      <c r="AB208" s="291">
        <f>AA208*D208*($AB$6+1)</f>
        <v>155.31302375960803</v>
      </c>
      <c r="AC208" s="114"/>
      <c r="AD208" s="114"/>
      <c r="AE208" s="115"/>
      <c r="AF208" s="115"/>
      <c r="AG208" s="115"/>
      <c r="AH208" s="115"/>
      <c r="AI208" s="115"/>
      <c r="AJ208" s="115"/>
    </row>
    <row r="209" spans="1:36" s="112" customFormat="1" ht="25.5" customHeight="1">
      <c r="A209" s="320"/>
      <c r="B209" s="315"/>
      <c r="C209" s="316"/>
      <c r="D209" s="317"/>
      <c r="E209" s="168" t="s">
        <v>786</v>
      </c>
      <c r="F209" s="132">
        <v>43.66</v>
      </c>
      <c r="G209" s="133">
        <f>ROUNDUP(AVERAGE(F208:F210),2)</f>
        <v>43.66</v>
      </c>
      <c r="H209" s="134">
        <f t="shared" si="17"/>
        <v>0</v>
      </c>
      <c r="I209" s="135">
        <f t="shared" si="15"/>
        <v>0</v>
      </c>
      <c r="J209" s="135">
        <f>SMALL(I208:I210,2)</f>
        <v>0</v>
      </c>
      <c r="K209" s="137">
        <f>IF(J209=I208,F208,IF(J209=I209,F209,IF(J209=I210,F210)))</f>
        <v>43.66</v>
      </c>
      <c r="L209" s="137">
        <f t="shared" si="14"/>
        <v>43.66</v>
      </c>
      <c r="M209" s="137">
        <f t="shared" si="16"/>
        <v>43.66</v>
      </c>
      <c r="N209" s="318"/>
      <c r="O209" s="298"/>
      <c r="P209" s="298"/>
      <c r="Q209" s="298"/>
      <c r="R209" s="298"/>
      <c r="S209" s="298"/>
      <c r="T209" s="298"/>
      <c r="U209" s="298"/>
      <c r="V209" s="298"/>
      <c r="W209" s="300"/>
      <c r="X209" s="300"/>
      <c r="Y209" s="301"/>
      <c r="Z209" s="300"/>
      <c r="AA209" s="301"/>
      <c r="AB209" s="292"/>
      <c r="AC209" s="114"/>
      <c r="AD209" s="114"/>
      <c r="AE209" s="115"/>
      <c r="AF209" s="115"/>
      <c r="AG209" s="115"/>
      <c r="AH209" s="115"/>
      <c r="AI209" s="115"/>
      <c r="AJ209" s="115"/>
    </row>
    <row r="210" spans="1:36" s="112" customFormat="1" ht="25.5" customHeight="1" thickBot="1">
      <c r="A210" s="320"/>
      <c r="B210" s="315"/>
      <c r="C210" s="316"/>
      <c r="D210" s="317"/>
      <c r="E210" s="168" t="s">
        <v>786</v>
      </c>
      <c r="F210" s="132">
        <v>43.66</v>
      </c>
      <c r="G210" s="133">
        <f>ROUNDUP(AVERAGE(F208:F210),2)</f>
        <v>43.66</v>
      </c>
      <c r="H210" s="134">
        <f t="shared" si="17"/>
        <v>0</v>
      </c>
      <c r="I210" s="135">
        <f t="shared" si="15"/>
        <v>0</v>
      </c>
      <c r="J210" s="135">
        <f>SMALL(I208:I210,3)</f>
        <v>0</v>
      </c>
      <c r="K210" s="137">
        <f>IF(J210=I208,F208,IF(J210=I209,F209,IF(J210=I210,F210)))</f>
        <v>43.66</v>
      </c>
      <c r="L210" s="137">
        <f t="shared" si="14"/>
        <v>43.66</v>
      </c>
      <c r="M210" s="137">
        <f t="shared" si="16"/>
        <v>43.66</v>
      </c>
      <c r="N210" s="318"/>
      <c r="O210" s="298"/>
      <c r="P210" s="298"/>
      <c r="Q210" s="298"/>
      <c r="R210" s="298"/>
      <c r="S210" s="298"/>
      <c r="T210" s="298"/>
      <c r="U210" s="298"/>
      <c r="V210" s="298"/>
      <c r="W210" s="300"/>
      <c r="X210" s="300"/>
      <c r="Y210" s="301"/>
      <c r="Z210" s="300"/>
      <c r="AA210" s="301"/>
      <c r="AB210" s="292"/>
      <c r="AC210" s="114"/>
      <c r="AD210" s="114"/>
      <c r="AE210" s="115"/>
      <c r="AF210" s="115"/>
      <c r="AG210" s="115"/>
      <c r="AH210" s="115"/>
      <c r="AI210" s="115"/>
      <c r="AJ210" s="115"/>
    </row>
    <row r="211" spans="1:36" s="120" customFormat="1" ht="25.5" customHeight="1">
      <c r="A211" s="305">
        <v>68</v>
      </c>
      <c r="B211" s="307" t="s">
        <v>317</v>
      </c>
      <c r="C211" s="310" t="s">
        <v>476</v>
      </c>
      <c r="D211" s="310">
        <v>3</v>
      </c>
      <c r="E211" s="167" t="s">
        <v>787</v>
      </c>
      <c r="F211" s="117">
        <v>42.16</v>
      </c>
      <c r="G211" s="122">
        <f>ROUNDUP(AVERAGE(F211:F213),2)</f>
        <v>42.16</v>
      </c>
      <c r="H211" s="116">
        <f t="shared" si="17"/>
        <v>0</v>
      </c>
      <c r="I211" s="136">
        <f t="shared" si="15"/>
        <v>0</v>
      </c>
      <c r="J211" s="136">
        <f>SMALL(I211:I213,1)</f>
        <v>0</v>
      </c>
      <c r="K211" s="139">
        <f>IF(J211=I211,F211,IF(J211=I212,F212,IF(J211=I213,F213)))</f>
        <v>42.16</v>
      </c>
      <c r="L211" s="139">
        <f t="shared" si="14"/>
        <v>42.16</v>
      </c>
      <c r="M211" s="139">
        <f t="shared" si="16"/>
        <v>42.16</v>
      </c>
      <c r="N211" s="312">
        <f>COUNTIF(L211:L213,"FORA")</f>
        <v>0</v>
      </c>
      <c r="O211" s="293">
        <f>IF(N211=0,AVERAGE(K211:K213),"")</f>
        <v>42.16</v>
      </c>
      <c r="P211" s="293" t="str">
        <f>IF(N211=1,AVERAGE(M211:M212),"")</f>
        <v/>
      </c>
      <c r="Q211" s="293" t="str">
        <f>IF(N211=2,(SUM(M211,K212))/2,"")</f>
        <v/>
      </c>
      <c r="R211" s="293" t="str">
        <f>IF(N211=3,AVERAGE(K211:K212),"")</f>
        <v/>
      </c>
      <c r="S211" s="293">
        <f>IF(N211=0,MEDIAN(M211:M213),"")</f>
        <v>42.16</v>
      </c>
      <c r="T211" s="293" t="str">
        <f>IF(N211=1,MEDIAN(M211:M212),"")</f>
        <v/>
      </c>
      <c r="U211" s="293" t="str">
        <f>IF(N211=2,MEDIAN((SUM(M211,K212))/2),"")</f>
        <v/>
      </c>
      <c r="V211" s="293" t="str">
        <f>IF(N211=3,MEDIAN(K211:K212),"")</f>
        <v/>
      </c>
      <c r="W211" s="295">
        <f>SUM(O211:R213)</f>
        <v>42.16</v>
      </c>
      <c r="X211" s="295">
        <f>SUM(S211:V213)</f>
        <v>42.16</v>
      </c>
      <c r="Y211" s="303">
        <f>STDEV(F211:F213)</f>
        <v>0</v>
      </c>
      <c r="Z211" s="295">
        <f>Y211/W211</f>
        <v>0</v>
      </c>
      <c r="AA211" s="303">
        <f>IF(Z211&lt;=0.25, X211, W211)</f>
        <v>42.16</v>
      </c>
      <c r="AB211" s="291">
        <f>AA211*D211*($AB$6+1)</f>
        <v>149.97702889842131</v>
      </c>
      <c r="AC211" s="114"/>
      <c r="AD211" s="114"/>
      <c r="AE211" s="118"/>
      <c r="AF211" s="114"/>
      <c r="AG211" s="118"/>
      <c r="AH211" s="119"/>
    </row>
    <row r="212" spans="1:36" s="120" customFormat="1" ht="25.5" customHeight="1">
      <c r="A212" s="305"/>
      <c r="B212" s="308"/>
      <c r="C212" s="310"/>
      <c r="D212" s="310"/>
      <c r="E212" s="167" t="s">
        <v>787</v>
      </c>
      <c r="F212" s="197">
        <v>42.16</v>
      </c>
      <c r="G212" s="117">
        <f>ROUNDUP(AVERAGE(F211:F213),2)</f>
        <v>42.16</v>
      </c>
      <c r="H212" s="116">
        <f t="shared" si="17"/>
        <v>0</v>
      </c>
      <c r="I212" s="136">
        <f t="shared" si="15"/>
        <v>0</v>
      </c>
      <c r="J212" s="136">
        <f>SMALL(I211:I213,2)</f>
        <v>0</v>
      </c>
      <c r="K212" s="139">
        <f>IF(J212=I211,F211,IF(J212=I212,F212,IF(J212=I213,F213)))</f>
        <v>42.16</v>
      </c>
      <c r="L212" s="139">
        <f t="shared" si="14"/>
        <v>42.16</v>
      </c>
      <c r="M212" s="139">
        <f t="shared" si="16"/>
        <v>42.16</v>
      </c>
      <c r="N212" s="312"/>
      <c r="O212" s="293"/>
      <c r="P212" s="293"/>
      <c r="Q212" s="293"/>
      <c r="R212" s="293"/>
      <c r="S212" s="293"/>
      <c r="T212" s="293"/>
      <c r="U212" s="293"/>
      <c r="V212" s="293"/>
      <c r="W212" s="296"/>
      <c r="X212" s="296"/>
      <c r="Y212" s="303"/>
      <c r="Z212" s="296"/>
      <c r="AA212" s="303"/>
      <c r="AB212" s="292"/>
      <c r="AC212" s="114"/>
      <c r="AD212" s="114"/>
      <c r="AE212" s="118"/>
      <c r="AF212" s="114"/>
      <c r="AG212" s="118"/>
      <c r="AH212" s="119"/>
    </row>
    <row r="213" spans="1:36" s="120" customFormat="1" ht="25.5" customHeight="1" thickBot="1">
      <c r="A213" s="305"/>
      <c r="B213" s="308"/>
      <c r="C213" s="310"/>
      <c r="D213" s="310"/>
      <c r="E213" s="167" t="s">
        <v>787</v>
      </c>
      <c r="F213" s="197">
        <v>42.16</v>
      </c>
      <c r="G213" s="117">
        <f>ROUNDUP(AVERAGE(F211:F213),2)</f>
        <v>42.16</v>
      </c>
      <c r="H213" s="116">
        <f t="shared" si="17"/>
        <v>0</v>
      </c>
      <c r="I213" s="136">
        <f t="shared" si="15"/>
        <v>0</v>
      </c>
      <c r="J213" s="136">
        <f>SMALL(I211:I213,3)</f>
        <v>0</v>
      </c>
      <c r="K213" s="139">
        <f>IF(J213=I211,F211,IF(J213=I212,F212,IF(J213=I213,F213)))</f>
        <v>42.16</v>
      </c>
      <c r="L213" s="139">
        <f t="shared" si="14"/>
        <v>42.16</v>
      </c>
      <c r="M213" s="139">
        <f t="shared" si="16"/>
        <v>42.16</v>
      </c>
      <c r="N213" s="312"/>
      <c r="O213" s="293"/>
      <c r="P213" s="293"/>
      <c r="Q213" s="293"/>
      <c r="R213" s="293"/>
      <c r="S213" s="293"/>
      <c r="T213" s="293"/>
      <c r="U213" s="293"/>
      <c r="V213" s="293"/>
      <c r="W213" s="296"/>
      <c r="X213" s="296"/>
      <c r="Y213" s="303"/>
      <c r="Z213" s="296"/>
      <c r="AA213" s="303"/>
      <c r="AB213" s="292"/>
      <c r="AC213" s="114"/>
      <c r="AD213" s="114"/>
      <c r="AE213" s="118"/>
      <c r="AF213" s="114"/>
      <c r="AG213" s="118"/>
      <c r="AH213" s="119"/>
    </row>
    <row r="214" spans="1:36" s="112" customFormat="1" ht="25.5" customHeight="1">
      <c r="A214" s="320">
        <v>69</v>
      </c>
      <c r="B214" s="315" t="s">
        <v>318</v>
      </c>
      <c r="C214" s="316" t="s">
        <v>2</v>
      </c>
      <c r="D214" s="317">
        <v>3</v>
      </c>
      <c r="E214" s="168" t="s">
        <v>788</v>
      </c>
      <c r="F214" s="132">
        <v>17.690000000000001</v>
      </c>
      <c r="G214" s="129">
        <f>ROUNDUP(AVERAGE(F214:F216),2)</f>
        <v>17.690000000000001</v>
      </c>
      <c r="H214" s="134">
        <f t="shared" si="17"/>
        <v>0</v>
      </c>
      <c r="I214" s="133">
        <f t="shared" si="15"/>
        <v>0</v>
      </c>
      <c r="J214" s="135">
        <f>SMALL(I214:I216,1)</f>
        <v>0</v>
      </c>
      <c r="K214" s="137">
        <f>IF(J214=I214,F214,IF(J214=I215,F215,IF(J214=I216,F216)))</f>
        <v>17.690000000000001</v>
      </c>
      <c r="L214" s="137">
        <f t="shared" si="14"/>
        <v>17.690000000000001</v>
      </c>
      <c r="M214" s="137">
        <f t="shared" si="16"/>
        <v>17.690000000000001</v>
      </c>
      <c r="N214" s="318">
        <f>COUNTIF(L214:L216,"FORA")</f>
        <v>0</v>
      </c>
      <c r="O214" s="298">
        <f>IF(N214=0,AVERAGE(K214:K216),"")</f>
        <v>17.690000000000001</v>
      </c>
      <c r="P214" s="298" t="str">
        <f>IF(N214=1,AVERAGE(M214:M215),"")</f>
        <v/>
      </c>
      <c r="Q214" s="298" t="str">
        <f>IF(N214=2,(SUM(M214,K215))/2,"")</f>
        <v/>
      </c>
      <c r="R214" s="298" t="str">
        <f>IF(N214=3,AVERAGE(K214:K215),"")</f>
        <v/>
      </c>
      <c r="S214" s="298">
        <f>IF(N214=0,MEDIAN(M214:M216),"")</f>
        <v>17.690000000000001</v>
      </c>
      <c r="T214" s="298" t="str">
        <f>IF(N214=1,MEDIAN(M214:M215),"")</f>
        <v/>
      </c>
      <c r="U214" s="298" t="str">
        <f>IF(N214=2,MEDIAN((SUM(M214,K215))/2),"")</f>
        <v/>
      </c>
      <c r="V214" s="298" t="str">
        <f>IF(N214=3,MEDIAN(K214:K215),"")</f>
        <v/>
      </c>
      <c r="W214" s="299">
        <f>SUM(O214:R216)</f>
        <v>17.690000000000001</v>
      </c>
      <c r="X214" s="299">
        <f>SUM(S214:V216)</f>
        <v>17.690000000000001</v>
      </c>
      <c r="Y214" s="301">
        <f>STDEV(F214:F216)</f>
        <v>0</v>
      </c>
      <c r="Z214" s="299">
        <f>Y214/W214</f>
        <v>0</v>
      </c>
      <c r="AA214" s="301">
        <f>IF(Z214&lt;=0.25, X214, W214)</f>
        <v>17.690000000000001</v>
      </c>
      <c r="AB214" s="291">
        <f>AA214*D214*($AB$6+1)</f>
        <v>62.929166062928694</v>
      </c>
      <c r="AC214" s="114"/>
      <c r="AD214" s="114"/>
      <c r="AE214" s="115"/>
      <c r="AF214" s="115"/>
      <c r="AG214" s="115"/>
      <c r="AH214" s="115"/>
      <c r="AI214" s="115"/>
      <c r="AJ214" s="115"/>
    </row>
    <row r="215" spans="1:36" s="112" customFormat="1" ht="25.5" customHeight="1">
      <c r="A215" s="320"/>
      <c r="B215" s="315"/>
      <c r="C215" s="316"/>
      <c r="D215" s="317"/>
      <c r="E215" s="168" t="s">
        <v>788</v>
      </c>
      <c r="F215" s="132">
        <v>17.690000000000001</v>
      </c>
      <c r="G215" s="133">
        <f>ROUNDUP(AVERAGE(F214:F216),2)</f>
        <v>17.690000000000001</v>
      </c>
      <c r="H215" s="134">
        <f t="shared" si="17"/>
        <v>0</v>
      </c>
      <c r="I215" s="135">
        <f t="shared" si="15"/>
        <v>0</v>
      </c>
      <c r="J215" s="135">
        <f>SMALL(I214:I216,2)</f>
        <v>0</v>
      </c>
      <c r="K215" s="137">
        <f>IF(J215=I214,F214,IF(J215=I215,F215,IF(J215=I216,F216)))</f>
        <v>17.690000000000001</v>
      </c>
      <c r="L215" s="137">
        <f t="shared" si="14"/>
        <v>17.690000000000001</v>
      </c>
      <c r="M215" s="137">
        <f t="shared" si="16"/>
        <v>17.690000000000001</v>
      </c>
      <c r="N215" s="318"/>
      <c r="O215" s="298"/>
      <c r="P215" s="298"/>
      <c r="Q215" s="298"/>
      <c r="R215" s="298"/>
      <c r="S215" s="298"/>
      <c r="T215" s="298"/>
      <c r="U215" s="298"/>
      <c r="V215" s="298"/>
      <c r="W215" s="300"/>
      <c r="X215" s="300"/>
      <c r="Y215" s="301"/>
      <c r="Z215" s="300"/>
      <c r="AA215" s="301"/>
      <c r="AB215" s="292"/>
      <c r="AC215" s="114"/>
      <c r="AD215" s="114"/>
      <c r="AE215" s="115"/>
      <c r="AF215" s="115"/>
      <c r="AG215" s="115"/>
      <c r="AH215" s="115"/>
      <c r="AI215" s="115"/>
      <c r="AJ215" s="115"/>
    </row>
    <row r="216" spans="1:36" s="112" customFormat="1" ht="25.5" customHeight="1" thickBot="1">
      <c r="A216" s="320"/>
      <c r="B216" s="315"/>
      <c r="C216" s="316"/>
      <c r="D216" s="317"/>
      <c r="E216" s="168" t="s">
        <v>788</v>
      </c>
      <c r="F216" s="132">
        <v>17.690000000000001</v>
      </c>
      <c r="G216" s="133">
        <f>ROUNDUP(AVERAGE(F214:F216),2)</f>
        <v>17.690000000000001</v>
      </c>
      <c r="H216" s="134">
        <f t="shared" si="17"/>
        <v>0</v>
      </c>
      <c r="I216" s="135">
        <f t="shared" si="15"/>
        <v>0</v>
      </c>
      <c r="J216" s="135">
        <f>SMALL(I214:I216,3)</f>
        <v>0</v>
      </c>
      <c r="K216" s="137">
        <f>IF(J216=I214,F214,IF(J216=I215,F215,IF(J216=I216,F216)))</f>
        <v>17.690000000000001</v>
      </c>
      <c r="L216" s="137">
        <f t="shared" si="14"/>
        <v>17.690000000000001</v>
      </c>
      <c r="M216" s="137">
        <f t="shared" si="16"/>
        <v>17.690000000000001</v>
      </c>
      <c r="N216" s="318"/>
      <c r="O216" s="298"/>
      <c r="P216" s="298"/>
      <c r="Q216" s="298"/>
      <c r="R216" s="298"/>
      <c r="S216" s="298"/>
      <c r="T216" s="298"/>
      <c r="U216" s="298"/>
      <c r="V216" s="298"/>
      <c r="W216" s="300"/>
      <c r="X216" s="300"/>
      <c r="Y216" s="301"/>
      <c r="Z216" s="300"/>
      <c r="AA216" s="301"/>
      <c r="AB216" s="292"/>
      <c r="AC216" s="114"/>
      <c r="AD216" s="114"/>
      <c r="AE216" s="115"/>
      <c r="AF216" s="115"/>
      <c r="AG216" s="115"/>
      <c r="AH216" s="115"/>
      <c r="AI216" s="115"/>
      <c r="AJ216" s="115"/>
    </row>
    <row r="217" spans="1:36" s="120" customFormat="1" ht="25.5" customHeight="1">
      <c r="A217" s="319">
        <v>70</v>
      </c>
      <c r="B217" s="307" t="s">
        <v>319</v>
      </c>
      <c r="C217" s="310" t="s">
        <v>2</v>
      </c>
      <c r="D217" s="310">
        <v>3</v>
      </c>
      <c r="E217" s="167" t="s">
        <v>1080</v>
      </c>
      <c r="F217" s="117">
        <v>84.04</v>
      </c>
      <c r="G217" s="122">
        <f>ROUNDUP(AVERAGE(F217:F219),2)</f>
        <v>84.04</v>
      </c>
      <c r="H217" s="116">
        <f t="shared" si="17"/>
        <v>0</v>
      </c>
      <c r="I217" s="136">
        <f t="shared" si="15"/>
        <v>0</v>
      </c>
      <c r="J217" s="136">
        <f>SMALL(I217:I219,1)</f>
        <v>0</v>
      </c>
      <c r="K217" s="139">
        <f>IF(J217=I217,F217,IF(J217=I218,F218,IF(J217=I219,F219)))</f>
        <v>84.04</v>
      </c>
      <c r="L217" s="139">
        <f t="shared" si="14"/>
        <v>84.04</v>
      </c>
      <c r="M217" s="139">
        <f t="shared" si="16"/>
        <v>84.04</v>
      </c>
      <c r="N217" s="312">
        <f>COUNTIF(L217:L219,"FORA")</f>
        <v>0</v>
      </c>
      <c r="O217" s="293">
        <f>IF(N217=0,AVERAGE(K217:K219),"")</f>
        <v>84.04</v>
      </c>
      <c r="P217" s="293" t="str">
        <f>IF(N217=1,AVERAGE(M217:M218),"")</f>
        <v/>
      </c>
      <c r="Q217" s="293" t="str">
        <f>IF(N217=2,(SUM(M217,K218))/2,"")</f>
        <v/>
      </c>
      <c r="R217" s="293" t="str">
        <f>IF(N217=3,AVERAGE(K217:K218),"")</f>
        <v/>
      </c>
      <c r="S217" s="293">
        <f>IF(N217=0,MEDIAN(M217:M219),"")</f>
        <v>84.04</v>
      </c>
      <c r="T217" s="293" t="str">
        <f>IF(N217=1,MEDIAN(M217:M218),"")</f>
        <v/>
      </c>
      <c r="U217" s="293" t="str">
        <f>IF(N217=2,MEDIAN((SUM(M217,K218))/2),"")</f>
        <v/>
      </c>
      <c r="V217" s="293" t="str">
        <f>IF(N217=3,MEDIAN(K217:K218),"")</f>
        <v/>
      </c>
      <c r="W217" s="295">
        <f>SUM(O217:R219)</f>
        <v>84.04</v>
      </c>
      <c r="X217" s="295">
        <f>SUM(S217:V219)</f>
        <v>84.04</v>
      </c>
      <c r="Y217" s="303">
        <f>STDEV(F217:F219)</f>
        <v>0</v>
      </c>
      <c r="Z217" s="295">
        <f>Y217/W217</f>
        <v>0</v>
      </c>
      <c r="AA217" s="303">
        <f>IF(Z217&lt;=0.25, X217, W217)</f>
        <v>84.04</v>
      </c>
      <c r="AB217" s="291">
        <f>AA217*D217*($AB$6+1)</f>
        <v>298.95800542275447</v>
      </c>
      <c r="AC217" s="114"/>
      <c r="AD217" s="114"/>
      <c r="AE217" s="118"/>
      <c r="AF217" s="114"/>
      <c r="AG217" s="118"/>
      <c r="AH217" s="119"/>
    </row>
    <row r="218" spans="1:36" s="120" customFormat="1" ht="25.5" customHeight="1">
      <c r="A218" s="319"/>
      <c r="B218" s="308"/>
      <c r="C218" s="310"/>
      <c r="D218" s="310"/>
      <c r="E218" s="167" t="s">
        <v>1080</v>
      </c>
      <c r="F218" s="227">
        <v>84.04</v>
      </c>
      <c r="G218" s="117">
        <f>ROUNDUP(AVERAGE(F217:F219),2)</f>
        <v>84.04</v>
      </c>
      <c r="H218" s="116">
        <f t="shared" si="17"/>
        <v>0</v>
      </c>
      <c r="I218" s="136">
        <f t="shared" si="15"/>
        <v>0</v>
      </c>
      <c r="J218" s="136">
        <f>SMALL(I217:I219,2)</f>
        <v>0</v>
      </c>
      <c r="K218" s="139">
        <f>IF(J218=I217,F217,IF(J218=I218,F218,IF(J218=I219,F219)))</f>
        <v>84.04</v>
      </c>
      <c r="L218" s="139">
        <f t="shared" si="14"/>
        <v>84.04</v>
      </c>
      <c r="M218" s="139">
        <f t="shared" si="16"/>
        <v>84.04</v>
      </c>
      <c r="N218" s="312"/>
      <c r="O218" s="293"/>
      <c r="P218" s="293"/>
      <c r="Q218" s="293"/>
      <c r="R218" s="293"/>
      <c r="S218" s="293"/>
      <c r="T218" s="293"/>
      <c r="U218" s="293"/>
      <c r="V218" s="293"/>
      <c r="W218" s="296"/>
      <c r="X218" s="296"/>
      <c r="Y218" s="303"/>
      <c r="Z218" s="296"/>
      <c r="AA218" s="303"/>
      <c r="AB218" s="292"/>
      <c r="AC218" s="114"/>
      <c r="AD218" s="114"/>
      <c r="AE218" s="118"/>
      <c r="AF218" s="114"/>
      <c r="AG218" s="118"/>
      <c r="AH218" s="119"/>
    </row>
    <row r="219" spans="1:36" s="120" customFormat="1" ht="25.5" customHeight="1" thickBot="1">
      <c r="A219" s="319"/>
      <c r="B219" s="308"/>
      <c r="C219" s="310"/>
      <c r="D219" s="310"/>
      <c r="E219" s="167" t="s">
        <v>1080</v>
      </c>
      <c r="F219" s="227">
        <v>84.04</v>
      </c>
      <c r="G219" s="117">
        <f>ROUNDUP(AVERAGE(F217:F219),2)</f>
        <v>84.04</v>
      </c>
      <c r="H219" s="116">
        <f t="shared" si="17"/>
        <v>0</v>
      </c>
      <c r="I219" s="136">
        <f t="shared" si="15"/>
        <v>0</v>
      </c>
      <c r="J219" s="136">
        <f>SMALL(I217:I219,3)</f>
        <v>0</v>
      </c>
      <c r="K219" s="139">
        <f>IF(J219=I217,F217,IF(J219=I218,F218,IF(J219=I219,F219)))</f>
        <v>84.04</v>
      </c>
      <c r="L219" s="139">
        <f t="shared" si="14"/>
        <v>84.04</v>
      </c>
      <c r="M219" s="139">
        <f t="shared" si="16"/>
        <v>84.04</v>
      </c>
      <c r="N219" s="312"/>
      <c r="O219" s="293"/>
      <c r="P219" s="293"/>
      <c r="Q219" s="293"/>
      <c r="R219" s="293"/>
      <c r="S219" s="293"/>
      <c r="T219" s="293"/>
      <c r="U219" s="293"/>
      <c r="V219" s="293"/>
      <c r="W219" s="296"/>
      <c r="X219" s="296"/>
      <c r="Y219" s="303"/>
      <c r="Z219" s="296"/>
      <c r="AA219" s="303"/>
      <c r="AB219" s="292"/>
      <c r="AC219" s="114"/>
      <c r="AD219" s="114"/>
      <c r="AE219" s="118"/>
      <c r="AF219" s="114"/>
      <c r="AG219" s="118"/>
      <c r="AH219" s="119"/>
    </row>
    <row r="220" spans="1:36" s="112" customFormat="1" ht="25.5" customHeight="1">
      <c r="A220" s="314">
        <v>71</v>
      </c>
      <c r="B220" s="315" t="s">
        <v>320</v>
      </c>
      <c r="C220" s="316" t="s">
        <v>2</v>
      </c>
      <c r="D220" s="317">
        <v>3</v>
      </c>
      <c r="E220" s="168" t="s">
        <v>1081</v>
      </c>
      <c r="F220" s="132">
        <v>109.92</v>
      </c>
      <c r="G220" s="129">
        <f>ROUNDUP(AVERAGE(F220:F222),2)</f>
        <v>109.92</v>
      </c>
      <c r="H220" s="134">
        <f t="shared" si="17"/>
        <v>0</v>
      </c>
      <c r="I220" s="133">
        <f t="shared" si="15"/>
        <v>0</v>
      </c>
      <c r="J220" s="135">
        <f>SMALL(I220:I222,1)</f>
        <v>0</v>
      </c>
      <c r="K220" s="137">
        <f>IF(J220=I220,F220,IF(J220=I221,F221,IF(J220=I222,F222)))</f>
        <v>109.92</v>
      </c>
      <c r="L220" s="137">
        <f t="shared" si="14"/>
        <v>109.92</v>
      </c>
      <c r="M220" s="137">
        <f t="shared" si="16"/>
        <v>109.92</v>
      </c>
      <c r="N220" s="318">
        <f>COUNTIF(L220:L222,"FORA")</f>
        <v>0</v>
      </c>
      <c r="O220" s="298">
        <f>IF(N220=0,AVERAGE(K220:K222),"")</f>
        <v>109.92</v>
      </c>
      <c r="P220" s="298" t="str">
        <f>IF(N220=1,AVERAGE(M220:M221),"")</f>
        <v/>
      </c>
      <c r="Q220" s="298" t="str">
        <f>IF(N220=2,(SUM(M220,K221))/2,"")</f>
        <v/>
      </c>
      <c r="R220" s="298" t="str">
        <f>IF(N220=3,AVERAGE(K220:K221),"")</f>
        <v/>
      </c>
      <c r="S220" s="298">
        <f>IF(N220=0,MEDIAN(M220:M222),"")</f>
        <v>109.92</v>
      </c>
      <c r="T220" s="298" t="str">
        <f>IF(N220=1,MEDIAN(M220:M221),"")</f>
        <v/>
      </c>
      <c r="U220" s="298" t="str">
        <f>IF(N220=2,MEDIAN((SUM(M220,K221))/2),"")</f>
        <v/>
      </c>
      <c r="V220" s="298" t="str">
        <f>IF(N220=3,MEDIAN(K220:K221),"")</f>
        <v/>
      </c>
      <c r="W220" s="299">
        <f>SUM(O220:R222)</f>
        <v>109.92</v>
      </c>
      <c r="X220" s="299">
        <f>SUM(S220:V222)</f>
        <v>109.92</v>
      </c>
      <c r="Y220" s="301">
        <f>STDEV(F220:F222)</f>
        <v>0</v>
      </c>
      <c r="Z220" s="299">
        <f>Y220/W220</f>
        <v>0</v>
      </c>
      <c r="AA220" s="301">
        <f>IF(Z220&lt;=0.25, X220, W220)</f>
        <v>109.92</v>
      </c>
      <c r="AB220" s="291">
        <f>AA220*D220*($AB$6+1)</f>
        <v>391.02170342776265</v>
      </c>
      <c r="AC220" s="114"/>
      <c r="AD220" s="114"/>
      <c r="AE220" s="115"/>
      <c r="AF220" s="115"/>
      <c r="AG220" s="115"/>
      <c r="AH220" s="115"/>
      <c r="AI220" s="115"/>
      <c r="AJ220" s="115"/>
    </row>
    <row r="221" spans="1:36" s="112" customFormat="1" ht="25.5" customHeight="1">
      <c r="A221" s="314"/>
      <c r="B221" s="315"/>
      <c r="C221" s="316"/>
      <c r="D221" s="317"/>
      <c r="E221" s="168" t="s">
        <v>1081</v>
      </c>
      <c r="F221" s="132">
        <v>109.92</v>
      </c>
      <c r="G221" s="133">
        <f>ROUNDUP(AVERAGE(F220:F222),2)</f>
        <v>109.92</v>
      </c>
      <c r="H221" s="134">
        <f t="shared" si="17"/>
        <v>0</v>
      </c>
      <c r="I221" s="135">
        <f t="shared" si="15"/>
        <v>0</v>
      </c>
      <c r="J221" s="135">
        <f>SMALL(I220:I222,2)</f>
        <v>0</v>
      </c>
      <c r="K221" s="137">
        <f>IF(J221=I220,F220,IF(J221=I221,F221,IF(J221=I222,F222)))</f>
        <v>109.92</v>
      </c>
      <c r="L221" s="137">
        <f t="shared" si="14"/>
        <v>109.92</v>
      </c>
      <c r="M221" s="137">
        <f t="shared" si="16"/>
        <v>109.92</v>
      </c>
      <c r="N221" s="318"/>
      <c r="O221" s="298"/>
      <c r="P221" s="298"/>
      <c r="Q221" s="298"/>
      <c r="R221" s="298"/>
      <c r="S221" s="298"/>
      <c r="T221" s="298"/>
      <c r="U221" s="298"/>
      <c r="V221" s="298"/>
      <c r="W221" s="300"/>
      <c r="X221" s="300"/>
      <c r="Y221" s="301"/>
      <c r="Z221" s="300"/>
      <c r="AA221" s="301"/>
      <c r="AB221" s="292"/>
      <c r="AC221" s="114"/>
      <c r="AD221" s="114"/>
      <c r="AE221" s="115"/>
      <c r="AF221" s="115"/>
      <c r="AG221" s="115"/>
      <c r="AH221" s="115"/>
      <c r="AI221" s="115"/>
      <c r="AJ221" s="115"/>
    </row>
    <row r="222" spans="1:36" s="112" customFormat="1" ht="25.5" customHeight="1" thickBot="1">
      <c r="A222" s="314"/>
      <c r="B222" s="315"/>
      <c r="C222" s="316"/>
      <c r="D222" s="317"/>
      <c r="E222" s="168" t="s">
        <v>1081</v>
      </c>
      <c r="F222" s="132">
        <v>109.92</v>
      </c>
      <c r="G222" s="133">
        <f>ROUNDUP(AVERAGE(F220:F222),2)</f>
        <v>109.92</v>
      </c>
      <c r="H222" s="134">
        <f t="shared" si="17"/>
        <v>0</v>
      </c>
      <c r="I222" s="135">
        <f t="shared" si="15"/>
        <v>0</v>
      </c>
      <c r="J222" s="135">
        <f>SMALL(I220:I222,3)</f>
        <v>0</v>
      </c>
      <c r="K222" s="137">
        <f>IF(J222=I220,F220,IF(J222=I221,F221,IF(J222=I222,F222)))</f>
        <v>109.92</v>
      </c>
      <c r="L222" s="137">
        <f t="shared" si="14"/>
        <v>109.92</v>
      </c>
      <c r="M222" s="137">
        <f t="shared" si="16"/>
        <v>109.92</v>
      </c>
      <c r="N222" s="318"/>
      <c r="O222" s="298"/>
      <c r="P222" s="298"/>
      <c r="Q222" s="298"/>
      <c r="R222" s="298"/>
      <c r="S222" s="298"/>
      <c r="T222" s="298"/>
      <c r="U222" s="298"/>
      <c r="V222" s="298"/>
      <c r="W222" s="300"/>
      <c r="X222" s="300"/>
      <c r="Y222" s="301"/>
      <c r="Z222" s="300"/>
      <c r="AA222" s="301"/>
      <c r="AB222" s="292"/>
      <c r="AC222" s="114"/>
      <c r="AD222" s="114"/>
      <c r="AE222" s="115"/>
      <c r="AF222" s="115"/>
      <c r="AG222" s="115"/>
      <c r="AH222" s="115"/>
      <c r="AI222" s="115"/>
      <c r="AJ222" s="115"/>
    </row>
    <row r="223" spans="1:36" s="120" customFormat="1" ht="25.5" customHeight="1">
      <c r="A223" s="319">
        <v>72</v>
      </c>
      <c r="B223" s="307" t="s">
        <v>321</v>
      </c>
      <c r="C223" s="310" t="s">
        <v>2</v>
      </c>
      <c r="D223" s="310">
        <v>9</v>
      </c>
      <c r="E223" s="167" t="s">
        <v>1082</v>
      </c>
      <c r="F223" s="117">
        <v>7.73</v>
      </c>
      <c r="G223" s="122">
        <f>ROUNDUP(AVERAGE(F223:F225),2)</f>
        <v>7.73</v>
      </c>
      <c r="H223" s="116">
        <f t="shared" si="17"/>
        <v>0</v>
      </c>
      <c r="I223" s="136">
        <f t="shared" si="15"/>
        <v>0</v>
      </c>
      <c r="J223" s="136">
        <f>SMALL(I223:I225,1)</f>
        <v>0</v>
      </c>
      <c r="K223" s="139">
        <f>IF(J223=I223,F223,IF(J223=I224,F224,IF(J223=I225,F225)))</f>
        <v>7.73</v>
      </c>
      <c r="L223" s="139">
        <f t="shared" si="14"/>
        <v>7.73</v>
      </c>
      <c r="M223" s="139">
        <f t="shared" si="16"/>
        <v>7.73</v>
      </c>
      <c r="N223" s="312">
        <f>COUNTIF(L223:L225,"FORA")</f>
        <v>0</v>
      </c>
      <c r="O223" s="293">
        <f>IF(N223=0,AVERAGE(K223:K225),"")</f>
        <v>7.73</v>
      </c>
      <c r="P223" s="293" t="str">
        <f>IF(N223=1,AVERAGE(M223:M224),"")</f>
        <v/>
      </c>
      <c r="Q223" s="293" t="str">
        <f>IF(N223=2,(SUM(M223,K224))/2,"")</f>
        <v/>
      </c>
      <c r="R223" s="293" t="str">
        <f>IF(N223=3,AVERAGE(K223:K224),"")</f>
        <v/>
      </c>
      <c r="S223" s="293">
        <f>IF(N223=0,MEDIAN(M223:M225),"")</f>
        <v>7.73</v>
      </c>
      <c r="T223" s="293" t="str">
        <f>IF(N223=1,MEDIAN(M223:M224),"")</f>
        <v/>
      </c>
      <c r="U223" s="293" t="str">
        <f>IF(N223=2,MEDIAN((SUM(M223,K224))/2),"")</f>
        <v/>
      </c>
      <c r="V223" s="293" t="str">
        <f>IF(N223=3,MEDIAN(K223:K224),"")</f>
        <v/>
      </c>
      <c r="W223" s="295">
        <f>SUM(O223:R225)</f>
        <v>7.73</v>
      </c>
      <c r="X223" s="295">
        <f>SUM(S223:V225)</f>
        <v>7.73</v>
      </c>
      <c r="Y223" s="303">
        <f>STDEV(F223:F225)</f>
        <v>0</v>
      </c>
      <c r="Z223" s="295">
        <f>Y223/W223</f>
        <v>0</v>
      </c>
      <c r="AA223" s="303">
        <f>IF(Z223&lt;=0.25, X223, W223)</f>
        <v>7.73</v>
      </c>
      <c r="AB223" s="291">
        <f>AA223*D223*($AB$6+1)</f>
        <v>82.494480553946659</v>
      </c>
      <c r="AC223" s="114"/>
      <c r="AD223" s="114"/>
      <c r="AE223" s="118"/>
      <c r="AF223" s="114"/>
      <c r="AG223" s="118"/>
      <c r="AH223" s="119"/>
    </row>
    <row r="224" spans="1:36" s="120" customFormat="1" ht="25.5" customHeight="1">
      <c r="A224" s="319"/>
      <c r="B224" s="308"/>
      <c r="C224" s="310"/>
      <c r="D224" s="310"/>
      <c r="E224" s="167" t="s">
        <v>1082</v>
      </c>
      <c r="F224" s="227">
        <v>7.73</v>
      </c>
      <c r="G224" s="117">
        <f>ROUNDUP(AVERAGE(F223:F225),2)</f>
        <v>7.73</v>
      </c>
      <c r="H224" s="116">
        <f t="shared" si="17"/>
        <v>0</v>
      </c>
      <c r="I224" s="136">
        <f t="shared" si="15"/>
        <v>0</v>
      </c>
      <c r="J224" s="136">
        <f>SMALL(I223:I225,2)</f>
        <v>0</v>
      </c>
      <c r="K224" s="139">
        <f>IF(J224=I223,F223,IF(J224=I224,F224,IF(J224=I225,F225)))</f>
        <v>7.73</v>
      </c>
      <c r="L224" s="139">
        <f t="shared" si="14"/>
        <v>7.73</v>
      </c>
      <c r="M224" s="139">
        <f t="shared" si="16"/>
        <v>7.73</v>
      </c>
      <c r="N224" s="312"/>
      <c r="O224" s="293"/>
      <c r="P224" s="293"/>
      <c r="Q224" s="293"/>
      <c r="R224" s="293"/>
      <c r="S224" s="293"/>
      <c r="T224" s="293"/>
      <c r="U224" s="293"/>
      <c r="V224" s="293"/>
      <c r="W224" s="296"/>
      <c r="X224" s="296"/>
      <c r="Y224" s="303"/>
      <c r="Z224" s="296"/>
      <c r="AA224" s="303"/>
      <c r="AB224" s="292"/>
      <c r="AC224" s="114"/>
      <c r="AD224" s="114"/>
      <c r="AE224" s="118"/>
      <c r="AF224" s="114"/>
      <c r="AG224" s="118"/>
      <c r="AH224" s="119"/>
    </row>
    <row r="225" spans="1:36" s="120" customFormat="1" ht="25.5" customHeight="1" thickBot="1">
      <c r="A225" s="319"/>
      <c r="B225" s="308"/>
      <c r="C225" s="310"/>
      <c r="D225" s="310"/>
      <c r="E225" s="167" t="s">
        <v>1082</v>
      </c>
      <c r="F225" s="227">
        <v>7.73</v>
      </c>
      <c r="G225" s="117">
        <f>ROUNDUP(AVERAGE(F223:F225),2)</f>
        <v>7.73</v>
      </c>
      <c r="H225" s="116">
        <f t="shared" si="17"/>
        <v>0</v>
      </c>
      <c r="I225" s="136">
        <f t="shared" si="15"/>
        <v>0</v>
      </c>
      <c r="J225" s="136">
        <f>SMALL(I223:I225,3)</f>
        <v>0</v>
      </c>
      <c r="K225" s="139">
        <f>IF(J225=I223,F223,IF(J225=I224,F224,IF(J225=I225,F225)))</f>
        <v>7.73</v>
      </c>
      <c r="L225" s="139">
        <f t="shared" si="14"/>
        <v>7.73</v>
      </c>
      <c r="M225" s="139">
        <f t="shared" si="16"/>
        <v>7.73</v>
      </c>
      <c r="N225" s="312"/>
      <c r="O225" s="293"/>
      <c r="P225" s="293"/>
      <c r="Q225" s="293"/>
      <c r="R225" s="293"/>
      <c r="S225" s="293"/>
      <c r="T225" s="293"/>
      <c r="U225" s="293"/>
      <c r="V225" s="293"/>
      <c r="W225" s="296"/>
      <c r="X225" s="296"/>
      <c r="Y225" s="303"/>
      <c r="Z225" s="296"/>
      <c r="AA225" s="303"/>
      <c r="AB225" s="292"/>
      <c r="AC225" s="114"/>
      <c r="AD225" s="114"/>
      <c r="AE225" s="118"/>
      <c r="AF225" s="114"/>
      <c r="AG225" s="118"/>
      <c r="AH225" s="119"/>
    </row>
    <row r="226" spans="1:36" s="112" customFormat="1" ht="25.5" customHeight="1">
      <c r="A226" s="314">
        <v>73</v>
      </c>
      <c r="B226" s="315" t="s">
        <v>322</v>
      </c>
      <c r="C226" s="316" t="s">
        <v>474</v>
      </c>
      <c r="D226" s="317">
        <v>100</v>
      </c>
      <c r="E226" s="168" t="s">
        <v>1083</v>
      </c>
      <c r="F226" s="132">
        <v>0.2</v>
      </c>
      <c r="G226" s="129">
        <f>ROUNDUP(AVERAGE(F226:F228),2)</f>
        <v>0.2</v>
      </c>
      <c r="H226" s="134">
        <f t="shared" si="17"/>
        <v>0</v>
      </c>
      <c r="I226" s="133">
        <f t="shared" si="15"/>
        <v>0</v>
      </c>
      <c r="J226" s="135">
        <f>SMALL(I226:I228,1)</f>
        <v>0</v>
      </c>
      <c r="K226" s="137">
        <f>IF(J226=I226,F226,IF(J226=I227,F227,IF(J226=I228,F228)))</f>
        <v>0.2</v>
      </c>
      <c r="L226" s="137">
        <f t="shared" si="14"/>
        <v>0.2</v>
      </c>
      <c r="M226" s="137">
        <f t="shared" si="16"/>
        <v>0.2</v>
      </c>
      <c r="N226" s="318">
        <f>COUNTIF(L226:L228,"FORA")</f>
        <v>0</v>
      </c>
      <c r="O226" s="298">
        <f>IF(N226=0,AVERAGE(K226:K228),"")</f>
        <v>0.20000000000000004</v>
      </c>
      <c r="P226" s="298" t="str">
        <f>IF(N226=1,AVERAGE(M226:M227),"")</f>
        <v/>
      </c>
      <c r="Q226" s="298" t="str">
        <f>IF(N226=2,(SUM(M226,K227))/2,"")</f>
        <v/>
      </c>
      <c r="R226" s="298" t="str">
        <f>IF(N226=3,AVERAGE(K226:K227),"")</f>
        <v/>
      </c>
      <c r="S226" s="298">
        <f>IF(N226=0,MEDIAN(M226:M228),"")</f>
        <v>0.2</v>
      </c>
      <c r="T226" s="298" t="str">
        <f>IF(N226=1,MEDIAN(M226:M227),"")</f>
        <v/>
      </c>
      <c r="U226" s="298" t="str">
        <f>IF(N226=2,MEDIAN((SUM(M226,K227))/2),"")</f>
        <v/>
      </c>
      <c r="V226" s="298" t="str">
        <f>IF(N226=3,MEDIAN(K226:K227),"")</f>
        <v/>
      </c>
      <c r="W226" s="299">
        <f>SUM(O226:R228)</f>
        <v>0.20000000000000004</v>
      </c>
      <c r="X226" s="299">
        <f>SUM(S226:V228)</f>
        <v>0.2</v>
      </c>
      <c r="Y226" s="301">
        <f>STDEV(F226:F228)</f>
        <v>3.3993498887762956E-17</v>
      </c>
      <c r="Z226" s="299">
        <f>Y226/W226</f>
        <v>1.6996749443881474E-16</v>
      </c>
      <c r="AA226" s="301">
        <f>IF(Z226&lt;=0.25, X226, W226)</f>
        <v>0.2</v>
      </c>
      <c r="AB226" s="291">
        <f>AA226*D226*($AB$6+1)</f>
        <v>23.715532716385411</v>
      </c>
      <c r="AC226" s="114"/>
      <c r="AD226" s="114"/>
      <c r="AE226" s="115"/>
      <c r="AF226" s="115"/>
      <c r="AG226" s="115"/>
      <c r="AH226" s="115"/>
      <c r="AI226" s="115"/>
      <c r="AJ226" s="115"/>
    </row>
    <row r="227" spans="1:36" s="112" customFormat="1" ht="25.5" customHeight="1">
      <c r="A227" s="314"/>
      <c r="B227" s="315"/>
      <c r="C227" s="316"/>
      <c r="D227" s="317"/>
      <c r="E227" s="168" t="s">
        <v>1083</v>
      </c>
      <c r="F227" s="132">
        <v>0.2</v>
      </c>
      <c r="G227" s="133">
        <f>ROUNDUP(AVERAGE(F226:F228),2)</f>
        <v>0.2</v>
      </c>
      <c r="H227" s="134">
        <f t="shared" si="17"/>
        <v>0</v>
      </c>
      <c r="I227" s="135">
        <f t="shared" si="15"/>
        <v>0</v>
      </c>
      <c r="J227" s="135">
        <f>SMALL(I226:I228,2)</f>
        <v>0</v>
      </c>
      <c r="K227" s="137">
        <f>IF(J227=I226,F226,IF(J227=I227,F227,IF(J227=I228,F228)))</f>
        <v>0.2</v>
      </c>
      <c r="L227" s="137">
        <f t="shared" si="14"/>
        <v>0.2</v>
      </c>
      <c r="M227" s="137">
        <f t="shared" si="16"/>
        <v>0.2</v>
      </c>
      <c r="N227" s="318"/>
      <c r="O227" s="298"/>
      <c r="P227" s="298"/>
      <c r="Q227" s="298"/>
      <c r="R227" s="298"/>
      <c r="S227" s="298"/>
      <c r="T227" s="298"/>
      <c r="U227" s="298"/>
      <c r="V227" s="298"/>
      <c r="W227" s="300"/>
      <c r="X227" s="300"/>
      <c r="Y227" s="301"/>
      <c r="Z227" s="300"/>
      <c r="AA227" s="301"/>
      <c r="AB227" s="292"/>
      <c r="AC227" s="114"/>
      <c r="AD227" s="114"/>
      <c r="AE227" s="115"/>
      <c r="AF227" s="115"/>
      <c r="AG227" s="115"/>
      <c r="AH227" s="115"/>
      <c r="AI227" s="115"/>
      <c r="AJ227" s="115"/>
    </row>
    <row r="228" spans="1:36" s="112" customFormat="1" ht="25.5" customHeight="1" thickBot="1">
      <c r="A228" s="314"/>
      <c r="B228" s="315"/>
      <c r="C228" s="316"/>
      <c r="D228" s="317"/>
      <c r="E228" s="168" t="s">
        <v>1083</v>
      </c>
      <c r="F228" s="132">
        <v>0.2</v>
      </c>
      <c r="G228" s="133">
        <f>ROUNDUP(AVERAGE(F226:F228),2)</f>
        <v>0.2</v>
      </c>
      <c r="H228" s="134">
        <f t="shared" si="17"/>
        <v>0</v>
      </c>
      <c r="I228" s="135">
        <f t="shared" si="15"/>
        <v>0</v>
      </c>
      <c r="J228" s="135">
        <f>SMALL(I226:I228,3)</f>
        <v>0</v>
      </c>
      <c r="K228" s="137">
        <f>IF(J228=I226,F226,IF(J228=I227,F227,IF(J228=I228,F228)))</f>
        <v>0.2</v>
      </c>
      <c r="L228" s="137">
        <f t="shared" si="14"/>
        <v>0.2</v>
      </c>
      <c r="M228" s="137">
        <f t="shared" si="16"/>
        <v>0.2</v>
      </c>
      <c r="N228" s="318"/>
      <c r="O228" s="298"/>
      <c r="P228" s="298"/>
      <c r="Q228" s="298"/>
      <c r="R228" s="298"/>
      <c r="S228" s="298"/>
      <c r="T228" s="298"/>
      <c r="U228" s="298"/>
      <c r="V228" s="298"/>
      <c r="W228" s="300"/>
      <c r="X228" s="300"/>
      <c r="Y228" s="301"/>
      <c r="Z228" s="300"/>
      <c r="AA228" s="301"/>
      <c r="AB228" s="292"/>
      <c r="AC228" s="114"/>
      <c r="AD228" s="114"/>
      <c r="AE228" s="115"/>
      <c r="AF228" s="115"/>
      <c r="AG228" s="115"/>
      <c r="AH228" s="115"/>
      <c r="AI228" s="115"/>
      <c r="AJ228" s="115"/>
    </row>
    <row r="229" spans="1:36" s="120" customFormat="1" ht="25.5" customHeight="1">
      <c r="A229" s="319">
        <v>74</v>
      </c>
      <c r="B229" s="307" t="s">
        <v>323</v>
      </c>
      <c r="C229" s="310" t="s">
        <v>2</v>
      </c>
      <c r="D229" s="310">
        <v>18</v>
      </c>
      <c r="E229" s="167" t="s">
        <v>1084</v>
      </c>
      <c r="F229" s="117">
        <v>11</v>
      </c>
      <c r="G229" s="122">
        <f>ROUNDUP(AVERAGE(F229:F231),2)</f>
        <v>11</v>
      </c>
      <c r="H229" s="116">
        <f t="shared" si="17"/>
        <v>0</v>
      </c>
      <c r="I229" s="136">
        <f t="shared" si="15"/>
        <v>0</v>
      </c>
      <c r="J229" s="136">
        <f>SMALL(I229:I231,1)</f>
        <v>0</v>
      </c>
      <c r="K229" s="139">
        <f>IF(J229=I229,F229,IF(J229=I230,F230,IF(J229=I231,F231)))</f>
        <v>11</v>
      </c>
      <c r="L229" s="139">
        <f t="shared" si="14"/>
        <v>11</v>
      </c>
      <c r="M229" s="139">
        <f t="shared" si="16"/>
        <v>11</v>
      </c>
      <c r="N229" s="312">
        <f>COUNTIF(L229:L231,"FORA")</f>
        <v>0</v>
      </c>
      <c r="O229" s="293">
        <f>IF(N229=0,AVERAGE(K229:K231),"")</f>
        <v>11</v>
      </c>
      <c r="P229" s="293" t="str">
        <f>IF(N229=1,AVERAGE(M229:M230),"")</f>
        <v/>
      </c>
      <c r="Q229" s="293" t="str">
        <f>IF(N229=2,(SUM(M229,K230))/2,"")</f>
        <v/>
      </c>
      <c r="R229" s="293" t="str">
        <f>IF(N229=3,AVERAGE(K229:K230),"")</f>
        <v/>
      </c>
      <c r="S229" s="293">
        <f>IF(N229=0,MEDIAN(M229:M231),"")</f>
        <v>11</v>
      </c>
      <c r="T229" s="293" t="str">
        <f>IF(N229=1,MEDIAN(M229:M230),"")</f>
        <v/>
      </c>
      <c r="U229" s="293" t="str">
        <f>IF(N229=2,MEDIAN((SUM(M229,K230))/2),"")</f>
        <v/>
      </c>
      <c r="V229" s="293" t="str">
        <f>IF(N229=3,MEDIAN(K229:K230),"")</f>
        <v/>
      </c>
      <c r="W229" s="295">
        <f>SUM(O229:R231)</f>
        <v>11</v>
      </c>
      <c r="X229" s="295">
        <f>SUM(S229:V231)</f>
        <v>11</v>
      </c>
      <c r="Y229" s="303">
        <f>STDEV(F229:F231)</f>
        <v>0</v>
      </c>
      <c r="Z229" s="295">
        <f>Y229/W229</f>
        <v>0</v>
      </c>
      <c r="AA229" s="303">
        <f>IF(Z229&lt;=0.25, X229, W229)</f>
        <v>11</v>
      </c>
      <c r="AB229" s="291">
        <f>AA229*D229*($AB$6+1)</f>
        <v>234.78377389221555</v>
      </c>
      <c r="AC229" s="114"/>
      <c r="AD229" s="114"/>
      <c r="AE229" s="118"/>
      <c r="AF229" s="114"/>
      <c r="AG229" s="118"/>
      <c r="AH229" s="119"/>
    </row>
    <row r="230" spans="1:36" s="120" customFormat="1" ht="25.5" customHeight="1">
      <c r="A230" s="319"/>
      <c r="B230" s="308"/>
      <c r="C230" s="310"/>
      <c r="D230" s="310"/>
      <c r="E230" s="167" t="s">
        <v>1084</v>
      </c>
      <c r="F230" s="165">
        <v>11</v>
      </c>
      <c r="G230" s="117">
        <f>ROUNDUP(AVERAGE(F229:F231),2)</f>
        <v>11</v>
      </c>
      <c r="H230" s="116">
        <f t="shared" si="17"/>
        <v>0</v>
      </c>
      <c r="I230" s="136">
        <f t="shared" si="15"/>
        <v>0</v>
      </c>
      <c r="J230" s="136">
        <f>SMALL(I229:I231,2)</f>
        <v>0</v>
      </c>
      <c r="K230" s="139">
        <f>IF(J230=I229,F229,IF(J230=I230,F230,IF(J230=I231,F231)))</f>
        <v>11</v>
      </c>
      <c r="L230" s="139">
        <f t="shared" si="14"/>
        <v>11</v>
      </c>
      <c r="M230" s="139">
        <f t="shared" si="16"/>
        <v>11</v>
      </c>
      <c r="N230" s="312"/>
      <c r="O230" s="293"/>
      <c r="P230" s="293"/>
      <c r="Q230" s="293"/>
      <c r="R230" s="293"/>
      <c r="S230" s="293"/>
      <c r="T230" s="293"/>
      <c r="U230" s="293"/>
      <c r="V230" s="293"/>
      <c r="W230" s="296"/>
      <c r="X230" s="296"/>
      <c r="Y230" s="303"/>
      <c r="Z230" s="296"/>
      <c r="AA230" s="303"/>
      <c r="AB230" s="292"/>
      <c r="AC230" s="114"/>
      <c r="AD230" s="114"/>
      <c r="AE230" s="118"/>
      <c r="AF230" s="114"/>
      <c r="AG230" s="118"/>
      <c r="AH230" s="119"/>
    </row>
    <row r="231" spans="1:36" s="120" customFormat="1" ht="25.5" customHeight="1" thickBot="1">
      <c r="A231" s="319"/>
      <c r="B231" s="308"/>
      <c r="C231" s="310"/>
      <c r="D231" s="310"/>
      <c r="E231" s="167" t="s">
        <v>1084</v>
      </c>
      <c r="F231" s="165">
        <v>11</v>
      </c>
      <c r="G231" s="117">
        <f>ROUNDUP(AVERAGE(F229:F231),2)</f>
        <v>11</v>
      </c>
      <c r="H231" s="116">
        <f t="shared" si="17"/>
        <v>0</v>
      </c>
      <c r="I231" s="136">
        <f t="shared" si="15"/>
        <v>0</v>
      </c>
      <c r="J231" s="136">
        <f>SMALL(I229:I231,3)</f>
        <v>0</v>
      </c>
      <c r="K231" s="139">
        <f>IF(J231=I229,F229,IF(J231=I230,F230,IF(J231=I231,F231)))</f>
        <v>11</v>
      </c>
      <c r="L231" s="139">
        <f t="shared" si="14"/>
        <v>11</v>
      </c>
      <c r="M231" s="139">
        <f t="shared" si="16"/>
        <v>11</v>
      </c>
      <c r="N231" s="312"/>
      <c r="O231" s="293"/>
      <c r="P231" s="293"/>
      <c r="Q231" s="293"/>
      <c r="R231" s="293"/>
      <c r="S231" s="293"/>
      <c r="T231" s="293"/>
      <c r="U231" s="293"/>
      <c r="V231" s="293"/>
      <c r="W231" s="296"/>
      <c r="X231" s="296"/>
      <c r="Y231" s="303"/>
      <c r="Z231" s="296"/>
      <c r="AA231" s="303"/>
      <c r="AB231" s="292"/>
      <c r="AC231" s="114"/>
      <c r="AD231" s="114"/>
      <c r="AE231" s="118"/>
      <c r="AF231" s="114"/>
      <c r="AG231" s="118"/>
      <c r="AH231" s="119"/>
    </row>
    <row r="232" spans="1:36" s="112" customFormat="1" ht="25.5" customHeight="1">
      <c r="A232" s="314">
        <v>75</v>
      </c>
      <c r="B232" s="315" t="s">
        <v>324</v>
      </c>
      <c r="C232" s="316" t="s">
        <v>474</v>
      </c>
      <c r="D232" s="317">
        <v>120</v>
      </c>
      <c r="E232" s="168" t="s">
        <v>1085</v>
      </c>
      <c r="F232" s="132">
        <v>1.5</v>
      </c>
      <c r="G232" s="129">
        <f>ROUNDUP(AVERAGE(F232:F234),2)</f>
        <v>1.5</v>
      </c>
      <c r="H232" s="134">
        <f t="shared" si="17"/>
        <v>0</v>
      </c>
      <c r="I232" s="133">
        <f t="shared" si="15"/>
        <v>0</v>
      </c>
      <c r="J232" s="135">
        <f>SMALL(I232:I234,1)</f>
        <v>0</v>
      </c>
      <c r="K232" s="137">
        <f>IF(J232=I232,F232,IF(J232=I233,F233,IF(J232=I234,F234)))</f>
        <v>1.5</v>
      </c>
      <c r="L232" s="137">
        <f t="shared" si="14"/>
        <v>1.5</v>
      </c>
      <c r="M232" s="137">
        <f t="shared" si="16"/>
        <v>1.5</v>
      </c>
      <c r="N232" s="318">
        <f>COUNTIF(L232:L234,"FORA")</f>
        <v>0</v>
      </c>
      <c r="O232" s="298">
        <f>IF(N232=0,AVERAGE(K232:K234),"")</f>
        <v>1.5</v>
      </c>
      <c r="P232" s="298" t="str">
        <f>IF(N232=1,AVERAGE(M232:M233),"")</f>
        <v/>
      </c>
      <c r="Q232" s="298" t="str">
        <f>IF(N232=2,(SUM(M232,K233))/2,"")</f>
        <v/>
      </c>
      <c r="R232" s="298" t="str">
        <f>IF(N232=3,AVERAGE(K232:K233),"")</f>
        <v/>
      </c>
      <c r="S232" s="298">
        <f>IF(N232=0,MEDIAN(M232:M234),"")</f>
        <v>1.5</v>
      </c>
      <c r="T232" s="298" t="str">
        <f>IF(N232=1,MEDIAN(M232:M233),"")</f>
        <v/>
      </c>
      <c r="U232" s="298" t="str">
        <f>IF(N232=2,MEDIAN((SUM(M232,K233))/2),"")</f>
        <v/>
      </c>
      <c r="V232" s="298" t="str">
        <f>IF(N232=3,MEDIAN(K232:K233),"")</f>
        <v/>
      </c>
      <c r="W232" s="299">
        <f>SUM(O232:R234)</f>
        <v>1.5</v>
      </c>
      <c r="X232" s="299">
        <f>SUM(S232:V234)</f>
        <v>1.5</v>
      </c>
      <c r="Y232" s="301">
        <f>STDEV(F232:F234)</f>
        <v>0</v>
      </c>
      <c r="Z232" s="299">
        <f>Y232/W232</f>
        <v>0</v>
      </c>
      <c r="AA232" s="301">
        <f>IF(Z232&lt;=0.25, X232, W232)</f>
        <v>1.5</v>
      </c>
      <c r="AB232" s="291">
        <f>AA232*D232*($AB$6+1)</f>
        <v>213.4397944474687</v>
      </c>
      <c r="AC232" s="114"/>
      <c r="AD232" s="114"/>
      <c r="AE232" s="115"/>
      <c r="AF232" s="115"/>
      <c r="AG232" s="115"/>
      <c r="AH232" s="115"/>
      <c r="AI232" s="115"/>
      <c r="AJ232" s="115"/>
    </row>
    <row r="233" spans="1:36" s="112" customFormat="1" ht="25.5" customHeight="1">
      <c r="A233" s="314"/>
      <c r="B233" s="315"/>
      <c r="C233" s="316"/>
      <c r="D233" s="317"/>
      <c r="E233" s="168" t="s">
        <v>1085</v>
      </c>
      <c r="F233" s="132">
        <v>1.5</v>
      </c>
      <c r="G233" s="133">
        <f>ROUNDUP(AVERAGE(F232:F234),2)</f>
        <v>1.5</v>
      </c>
      <c r="H233" s="134">
        <f t="shared" si="17"/>
        <v>0</v>
      </c>
      <c r="I233" s="135">
        <f t="shared" si="15"/>
        <v>0</v>
      </c>
      <c r="J233" s="135">
        <f>SMALL(I232:I234,2)</f>
        <v>0</v>
      </c>
      <c r="K233" s="137">
        <f>IF(J233=I232,F232,IF(J233=I233,F233,IF(J233=I234,F234)))</f>
        <v>1.5</v>
      </c>
      <c r="L233" s="137">
        <f t="shared" si="14"/>
        <v>1.5</v>
      </c>
      <c r="M233" s="137">
        <f t="shared" si="16"/>
        <v>1.5</v>
      </c>
      <c r="N233" s="318"/>
      <c r="O233" s="298"/>
      <c r="P233" s="298"/>
      <c r="Q233" s="298"/>
      <c r="R233" s="298"/>
      <c r="S233" s="298"/>
      <c r="T233" s="298"/>
      <c r="U233" s="298"/>
      <c r="V233" s="298"/>
      <c r="W233" s="300"/>
      <c r="X233" s="300"/>
      <c r="Y233" s="301"/>
      <c r="Z233" s="300"/>
      <c r="AA233" s="301"/>
      <c r="AB233" s="292"/>
      <c r="AC233" s="114"/>
      <c r="AD233" s="114"/>
      <c r="AE233" s="115"/>
      <c r="AF233" s="115"/>
      <c r="AG233" s="115"/>
      <c r="AH233" s="115"/>
      <c r="AI233" s="115"/>
      <c r="AJ233" s="115"/>
    </row>
    <row r="234" spans="1:36" s="112" customFormat="1" ht="25.5" customHeight="1" thickBot="1">
      <c r="A234" s="314"/>
      <c r="B234" s="315"/>
      <c r="C234" s="316"/>
      <c r="D234" s="317"/>
      <c r="E234" s="168" t="s">
        <v>1085</v>
      </c>
      <c r="F234" s="132">
        <v>1.5</v>
      </c>
      <c r="G234" s="133">
        <f>ROUNDUP(AVERAGE(F232:F234),2)</f>
        <v>1.5</v>
      </c>
      <c r="H234" s="134">
        <f t="shared" si="17"/>
        <v>0</v>
      </c>
      <c r="I234" s="135">
        <f t="shared" si="15"/>
        <v>0</v>
      </c>
      <c r="J234" s="135">
        <f>SMALL(I232:I234,3)</f>
        <v>0</v>
      </c>
      <c r="K234" s="137">
        <f>IF(J234=I232,F232,IF(J234=I233,F233,IF(J234=I234,F234)))</f>
        <v>1.5</v>
      </c>
      <c r="L234" s="137">
        <f t="shared" si="14"/>
        <v>1.5</v>
      </c>
      <c r="M234" s="137">
        <f t="shared" si="16"/>
        <v>1.5</v>
      </c>
      <c r="N234" s="318"/>
      <c r="O234" s="298"/>
      <c r="P234" s="298"/>
      <c r="Q234" s="298"/>
      <c r="R234" s="298"/>
      <c r="S234" s="298"/>
      <c r="T234" s="298"/>
      <c r="U234" s="298"/>
      <c r="V234" s="298"/>
      <c r="W234" s="300"/>
      <c r="X234" s="300"/>
      <c r="Y234" s="301"/>
      <c r="Z234" s="300"/>
      <c r="AA234" s="301"/>
      <c r="AB234" s="292"/>
      <c r="AC234" s="114"/>
      <c r="AD234" s="114"/>
      <c r="AE234" s="115"/>
      <c r="AF234" s="115"/>
      <c r="AG234" s="115"/>
      <c r="AH234" s="115"/>
      <c r="AI234" s="115"/>
      <c r="AJ234" s="115"/>
    </row>
    <row r="235" spans="1:36" s="120" customFormat="1" ht="25.5" customHeight="1">
      <c r="A235" s="319">
        <v>76</v>
      </c>
      <c r="B235" s="307" t="s">
        <v>325</v>
      </c>
      <c r="C235" s="310" t="s">
        <v>2</v>
      </c>
      <c r="D235" s="310">
        <v>9</v>
      </c>
      <c r="E235" s="167" t="s">
        <v>1086</v>
      </c>
      <c r="F235" s="117">
        <v>12.76</v>
      </c>
      <c r="G235" s="122">
        <f>ROUNDUP(AVERAGE(F235:F237),2)</f>
        <v>12.76</v>
      </c>
      <c r="H235" s="116">
        <f t="shared" si="17"/>
        <v>0</v>
      </c>
      <c r="I235" s="136">
        <f t="shared" si="15"/>
        <v>0</v>
      </c>
      <c r="J235" s="136">
        <f>SMALL(I235:I237,1)</f>
        <v>0</v>
      </c>
      <c r="K235" s="139">
        <f>IF(J235=I235,F235,IF(J235=I236,F236,IF(J235=I237,F237)))</f>
        <v>12.76</v>
      </c>
      <c r="L235" s="139">
        <f t="shared" si="14"/>
        <v>12.76</v>
      </c>
      <c r="M235" s="139">
        <f t="shared" si="16"/>
        <v>12.76</v>
      </c>
      <c r="N235" s="312">
        <f>COUNTIF(L235:L237,"FORA")</f>
        <v>0</v>
      </c>
      <c r="O235" s="293">
        <f>IF(N235=0,AVERAGE(K235:K237),"")</f>
        <v>12.76</v>
      </c>
      <c r="P235" s="293" t="str">
        <f>IF(N235=1,AVERAGE(M235:M236),"")</f>
        <v/>
      </c>
      <c r="Q235" s="293" t="str">
        <f>IF(N235=2,(SUM(M235,K236))/2,"")</f>
        <v/>
      </c>
      <c r="R235" s="293" t="str">
        <f>IF(N235=3,AVERAGE(K235:K236),"")</f>
        <v/>
      </c>
      <c r="S235" s="293">
        <f>IF(N235=0,MEDIAN(M235:M237),"")</f>
        <v>12.76</v>
      </c>
      <c r="T235" s="293" t="str">
        <f>IF(N235=1,MEDIAN(M235:M236),"")</f>
        <v/>
      </c>
      <c r="U235" s="293" t="str">
        <f>IF(N235=2,MEDIAN((SUM(M235,K236))/2),"")</f>
        <v/>
      </c>
      <c r="V235" s="293" t="str">
        <f>IF(N235=3,MEDIAN(K235:K236),"")</f>
        <v/>
      </c>
      <c r="W235" s="295">
        <f>SUM(O235:R237)</f>
        <v>12.76</v>
      </c>
      <c r="X235" s="295">
        <f>SUM(S235:V237)</f>
        <v>12.76</v>
      </c>
      <c r="Y235" s="303">
        <f>STDEV(F235:F237)</f>
        <v>0</v>
      </c>
      <c r="Z235" s="295">
        <f>Y235/W235</f>
        <v>0</v>
      </c>
      <c r="AA235" s="303">
        <f>IF(Z235&lt;=0.25, X235, W235)</f>
        <v>12.76</v>
      </c>
      <c r="AB235" s="291">
        <f>AA235*D235*($AB$6+1)</f>
        <v>136.17458885748502</v>
      </c>
      <c r="AC235" s="114"/>
      <c r="AD235" s="114"/>
      <c r="AE235" s="118"/>
      <c r="AF235" s="114"/>
      <c r="AG235" s="118"/>
      <c r="AH235" s="119"/>
    </row>
    <row r="236" spans="1:36" s="120" customFormat="1" ht="25.5" customHeight="1">
      <c r="A236" s="319"/>
      <c r="B236" s="308"/>
      <c r="C236" s="310"/>
      <c r="D236" s="310"/>
      <c r="E236" s="167" t="s">
        <v>1086</v>
      </c>
      <c r="F236" s="227">
        <v>12.76</v>
      </c>
      <c r="G236" s="117">
        <f>ROUNDUP(AVERAGE(F235:F237),2)</f>
        <v>12.76</v>
      </c>
      <c r="H236" s="116">
        <f t="shared" si="17"/>
        <v>0</v>
      </c>
      <c r="I236" s="136">
        <f t="shared" si="15"/>
        <v>0</v>
      </c>
      <c r="J236" s="136">
        <f>SMALL(I235:I237,2)</f>
        <v>0</v>
      </c>
      <c r="K236" s="139">
        <f>IF(J236=I235,F235,IF(J236=I236,F236,IF(J236=I237,F237)))</f>
        <v>12.76</v>
      </c>
      <c r="L236" s="139">
        <f t="shared" si="14"/>
        <v>12.76</v>
      </c>
      <c r="M236" s="139">
        <f t="shared" si="16"/>
        <v>12.76</v>
      </c>
      <c r="N236" s="312"/>
      <c r="O236" s="293"/>
      <c r="P236" s="293"/>
      <c r="Q236" s="293"/>
      <c r="R236" s="293"/>
      <c r="S236" s="293"/>
      <c r="T236" s="293"/>
      <c r="U236" s="293"/>
      <c r="V236" s="293"/>
      <c r="W236" s="296"/>
      <c r="X236" s="296"/>
      <c r="Y236" s="303"/>
      <c r="Z236" s="296"/>
      <c r="AA236" s="303"/>
      <c r="AB236" s="292"/>
      <c r="AC236" s="114"/>
      <c r="AD236" s="114"/>
      <c r="AE236" s="118"/>
      <c r="AF236" s="114"/>
      <c r="AG236" s="118"/>
      <c r="AH236" s="119"/>
    </row>
    <row r="237" spans="1:36" s="120" customFormat="1" ht="25.5" customHeight="1" thickBot="1">
      <c r="A237" s="319"/>
      <c r="B237" s="308"/>
      <c r="C237" s="310"/>
      <c r="D237" s="310"/>
      <c r="E237" s="167" t="s">
        <v>1086</v>
      </c>
      <c r="F237" s="227">
        <v>12.76</v>
      </c>
      <c r="G237" s="117">
        <f>ROUNDUP(AVERAGE(F235:F237),2)</f>
        <v>12.76</v>
      </c>
      <c r="H237" s="116">
        <f t="shared" si="17"/>
        <v>0</v>
      </c>
      <c r="I237" s="136">
        <f t="shared" si="15"/>
        <v>0</v>
      </c>
      <c r="J237" s="136">
        <f>SMALL(I235:I237,3)</f>
        <v>0</v>
      </c>
      <c r="K237" s="139">
        <f>IF(J237=I235,F235,IF(J237=I236,F236,IF(J237=I237,F237)))</f>
        <v>12.76</v>
      </c>
      <c r="L237" s="139">
        <f t="shared" si="14"/>
        <v>12.76</v>
      </c>
      <c r="M237" s="139">
        <f t="shared" si="16"/>
        <v>12.76</v>
      </c>
      <c r="N237" s="312"/>
      <c r="O237" s="293"/>
      <c r="P237" s="293"/>
      <c r="Q237" s="293"/>
      <c r="R237" s="293"/>
      <c r="S237" s="293"/>
      <c r="T237" s="293"/>
      <c r="U237" s="293"/>
      <c r="V237" s="293"/>
      <c r="W237" s="296"/>
      <c r="X237" s="296"/>
      <c r="Y237" s="303"/>
      <c r="Z237" s="296"/>
      <c r="AA237" s="303"/>
      <c r="AB237" s="292"/>
      <c r="AC237" s="114"/>
      <c r="AD237" s="114"/>
      <c r="AE237" s="118"/>
      <c r="AF237" s="114"/>
      <c r="AG237" s="118"/>
      <c r="AH237" s="119"/>
    </row>
    <row r="238" spans="1:36" s="112" customFormat="1" ht="25.5" customHeight="1">
      <c r="A238" s="314">
        <v>77</v>
      </c>
      <c r="B238" s="315" t="s">
        <v>326</v>
      </c>
      <c r="C238" s="316" t="s">
        <v>2</v>
      </c>
      <c r="D238" s="317">
        <v>3</v>
      </c>
      <c r="E238" s="168" t="s">
        <v>1087</v>
      </c>
      <c r="F238" s="132">
        <v>7.06</v>
      </c>
      <c r="G238" s="129">
        <f>ROUNDUP(AVERAGE(F238:F240),2)</f>
        <v>7.06</v>
      </c>
      <c r="H238" s="134">
        <f t="shared" si="17"/>
        <v>0</v>
      </c>
      <c r="I238" s="133">
        <f t="shared" si="15"/>
        <v>0</v>
      </c>
      <c r="J238" s="135">
        <f>SMALL(I238:I240,1)</f>
        <v>0</v>
      </c>
      <c r="K238" s="137">
        <f>IF(J238=I238,F238,IF(J238=I239,F239,IF(J238=I240,F240)))</f>
        <v>7.06</v>
      </c>
      <c r="L238" s="137">
        <f t="shared" si="14"/>
        <v>7.06</v>
      </c>
      <c r="M238" s="137">
        <f t="shared" si="16"/>
        <v>7.06</v>
      </c>
      <c r="N238" s="318">
        <f>COUNTIF(L238:L240,"FORA")</f>
        <v>0</v>
      </c>
      <c r="O238" s="298">
        <f>IF(N238=0,AVERAGE(K238:K240),"")</f>
        <v>7.06</v>
      </c>
      <c r="P238" s="298" t="str">
        <f>IF(N238=1,AVERAGE(M238:M239),"")</f>
        <v/>
      </c>
      <c r="Q238" s="298" t="str">
        <f>IF(N238=2,(SUM(M238,K239))/2,"")</f>
        <v/>
      </c>
      <c r="R238" s="298" t="str">
        <f>IF(N238=3,AVERAGE(K238:K239),"")</f>
        <v/>
      </c>
      <c r="S238" s="298">
        <f>IF(N238=0,MEDIAN(M238:M240),"")</f>
        <v>7.06</v>
      </c>
      <c r="T238" s="298" t="str">
        <f>IF(N238=1,MEDIAN(M238:M239),"")</f>
        <v/>
      </c>
      <c r="U238" s="298" t="str">
        <f>IF(N238=2,MEDIAN((SUM(M238,K239))/2),"")</f>
        <v/>
      </c>
      <c r="V238" s="298" t="str">
        <f>IF(N238=3,MEDIAN(K238:K239),"")</f>
        <v/>
      </c>
      <c r="W238" s="299">
        <f>SUM(O238:R240)</f>
        <v>7.06</v>
      </c>
      <c r="X238" s="299">
        <f>SUM(S238:V240)</f>
        <v>7.06</v>
      </c>
      <c r="Y238" s="301">
        <f>STDEV(F238:F240)</f>
        <v>0</v>
      </c>
      <c r="Z238" s="299">
        <f>Y238/W238</f>
        <v>0</v>
      </c>
      <c r="AA238" s="301">
        <f>IF(Z238&lt;=0.25, X238, W238)</f>
        <v>7.06</v>
      </c>
      <c r="AB238" s="291">
        <f>AA238*D238*($AB$6+1)</f>
        <v>25.114749146652148</v>
      </c>
      <c r="AC238" s="114"/>
      <c r="AD238" s="114"/>
      <c r="AE238" s="115"/>
      <c r="AF238" s="115"/>
      <c r="AG238" s="115"/>
      <c r="AH238" s="115"/>
      <c r="AI238" s="115"/>
      <c r="AJ238" s="115"/>
    </row>
    <row r="239" spans="1:36" s="112" customFormat="1" ht="25.5" customHeight="1">
      <c r="A239" s="314"/>
      <c r="B239" s="315"/>
      <c r="C239" s="316"/>
      <c r="D239" s="317"/>
      <c r="E239" s="168" t="s">
        <v>1087</v>
      </c>
      <c r="F239" s="132">
        <v>7.06</v>
      </c>
      <c r="G239" s="133">
        <f>ROUNDUP(AVERAGE(F238:F240),2)</f>
        <v>7.06</v>
      </c>
      <c r="H239" s="134">
        <f t="shared" si="17"/>
        <v>0</v>
      </c>
      <c r="I239" s="135">
        <f t="shared" si="15"/>
        <v>0</v>
      </c>
      <c r="J239" s="135">
        <f>SMALL(I238:I240,2)</f>
        <v>0</v>
      </c>
      <c r="K239" s="137">
        <f>IF(J239=I238,F238,IF(J239=I239,F239,IF(J239=I240,F240)))</f>
        <v>7.06</v>
      </c>
      <c r="L239" s="137">
        <f t="shared" si="14"/>
        <v>7.06</v>
      </c>
      <c r="M239" s="137">
        <f t="shared" si="16"/>
        <v>7.06</v>
      </c>
      <c r="N239" s="318"/>
      <c r="O239" s="298"/>
      <c r="P239" s="298"/>
      <c r="Q239" s="298"/>
      <c r="R239" s="298"/>
      <c r="S239" s="298"/>
      <c r="T239" s="298"/>
      <c r="U239" s="298"/>
      <c r="V239" s="298"/>
      <c r="W239" s="300"/>
      <c r="X239" s="300"/>
      <c r="Y239" s="301"/>
      <c r="Z239" s="300"/>
      <c r="AA239" s="301"/>
      <c r="AB239" s="292"/>
      <c r="AC239" s="114"/>
      <c r="AD239" s="114"/>
      <c r="AE239" s="115"/>
      <c r="AF239" s="115"/>
      <c r="AG239" s="115"/>
      <c r="AH239" s="115"/>
      <c r="AI239" s="115"/>
      <c r="AJ239" s="115"/>
    </row>
    <row r="240" spans="1:36" s="112" customFormat="1" ht="25.5" customHeight="1" thickBot="1">
      <c r="A240" s="314"/>
      <c r="B240" s="315"/>
      <c r="C240" s="316"/>
      <c r="D240" s="317"/>
      <c r="E240" s="168" t="s">
        <v>1087</v>
      </c>
      <c r="F240" s="132">
        <v>7.06</v>
      </c>
      <c r="G240" s="133">
        <f>ROUNDUP(AVERAGE(F238:F240),2)</f>
        <v>7.06</v>
      </c>
      <c r="H240" s="134">
        <f t="shared" si="17"/>
        <v>0</v>
      </c>
      <c r="I240" s="135">
        <f t="shared" si="15"/>
        <v>0</v>
      </c>
      <c r="J240" s="135">
        <f>SMALL(I238:I240,3)</f>
        <v>0</v>
      </c>
      <c r="K240" s="137">
        <f>IF(J240=I238,F238,IF(J240=I239,F239,IF(J240=I240,F240)))</f>
        <v>7.06</v>
      </c>
      <c r="L240" s="137">
        <f t="shared" si="14"/>
        <v>7.06</v>
      </c>
      <c r="M240" s="137">
        <f t="shared" si="16"/>
        <v>7.06</v>
      </c>
      <c r="N240" s="318"/>
      <c r="O240" s="298"/>
      <c r="P240" s="298"/>
      <c r="Q240" s="298"/>
      <c r="R240" s="298"/>
      <c r="S240" s="298"/>
      <c r="T240" s="298"/>
      <c r="U240" s="298"/>
      <c r="V240" s="298"/>
      <c r="W240" s="300"/>
      <c r="X240" s="300"/>
      <c r="Y240" s="301"/>
      <c r="Z240" s="300"/>
      <c r="AA240" s="301"/>
      <c r="AB240" s="292"/>
      <c r="AC240" s="114"/>
      <c r="AD240" s="114"/>
      <c r="AE240" s="115"/>
      <c r="AF240" s="115"/>
      <c r="AG240" s="115"/>
      <c r="AH240" s="115"/>
      <c r="AI240" s="115"/>
      <c r="AJ240" s="115"/>
    </row>
    <row r="241" spans="1:36" s="120" customFormat="1" ht="25.5" customHeight="1">
      <c r="A241" s="319">
        <v>78</v>
      </c>
      <c r="B241" s="307" t="s">
        <v>327</v>
      </c>
      <c r="C241" s="310" t="s">
        <v>2</v>
      </c>
      <c r="D241" s="310">
        <v>3</v>
      </c>
      <c r="E241" s="167" t="s">
        <v>1088</v>
      </c>
      <c r="F241" s="117">
        <v>426.13</v>
      </c>
      <c r="G241" s="122">
        <f>ROUNDUP(AVERAGE(F241:F243),2)</f>
        <v>426.13</v>
      </c>
      <c r="H241" s="116">
        <f t="shared" si="17"/>
        <v>0</v>
      </c>
      <c r="I241" s="136">
        <f t="shared" si="15"/>
        <v>0</v>
      </c>
      <c r="J241" s="136">
        <f>SMALL(I241:I243,1)</f>
        <v>0</v>
      </c>
      <c r="K241" s="139">
        <f>IF(J241=I241,F241,IF(J241=I242,F242,IF(J241=I243,F243)))</f>
        <v>426.13</v>
      </c>
      <c r="L241" s="139">
        <f t="shared" si="14"/>
        <v>426.13</v>
      </c>
      <c r="M241" s="139">
        <f t="shared" si="16"/>
        <v>426.13</v>
      </c>
      <c r="N241" s="312">
        <f>COUNTIF(L241:L243,"FORA")</f>
        <v>0</v>
      </c>
      <c r="O241" s="293">
        <f>IF(N241=0,AVERAGE(K241:K243),"")</f>
        <v>426.12999999999994</v>
      </c>
      <c r="P241" s="293" t="str">
        <f>IF(N241=1,AVERAGE(M241:M242),"")</f>
        <v/>
      </c>
      <c r="Q241" s="293" t="str">
        <f>IF(N241=2,(SUM(M241,K242))/2,"")</f>
        <v/>
      </c>
      <c r="R241" s="293" t="str">
        <f>IF(N241=3,AVERAGE(K241:K242),"")</f>
        <v/>
      </c>
      <c r="S241" s="293">
        <f>IF(N241=0,MEDIAN(M241:M243),"")</f>
        <v>426.13</v>
      </c>
      <c r="T241" s="293" t="str">
        <f>IF(N241=1,MEDIAN(M241:M242),"")</f>
        <v/>
      </c>
      <c r="U241" s="293" t="str">
        <f>IF(N241=2,MEDIAN((SUM(M241,K242))/2),"")</f>
        <v/>
      </c>
      <c r="V241" s="293" t="str">
        <f>IF(N241=3,MEDIAN(K241:K242),"")</f>
        <v/>
      </c>
      <c r="W241" s="295">
        <f>SUM(O241:R243)</f>
        <v>426.12999999999994</v>
      </c>
      <c r="X241" s="295">
        <f>SUM(S241:V243)</f>
        <v>426.13</v>
      </c>
      <c r="Y241" s="303">
        <f>STDEV(F241:F243)</f>
        <v>6.9618685722138533E-14</v>
      </c>
      <c r="Z241" s="295">
        <f>Y241/W241</f>
        <v>1.6337428888399912E-16</v>
      </c>
      <c r="AA241" s="303">
        <f>IF(Z241&lt;=0.25, X241, W241)</f>
        <v>426.13</v>
      </c>
      <c r="AB241" s="291">
        <f>AA241*D241*($AB$6+1)</f>
        <v>1515.884993464997</v>
      </c>
      <c r="AC241" s="114"/>
      <c r="AD241" s="114"/>
      <c r="AE241" s="118"/>
      <c r="AF241" s="114"/>
      <c r="AG241" s="118"/>
      <c r="AH241" s="119"/>
    </row>
    <row r="242" spans="1:36" s="120" customFormat="1" ht="25.5" customHeight="1">
      <c r="A242" s="319"/>
      <c r="B242" s="308"/>
      <c r="C242" s="310"/>
      <c r="D242" s="310"/>
      <c r="E242" s="167" t="s">
        <v>1088</v>
      </c>
      <c r="F242" s="165">
        <v>426.13</v>
      </c>
      <c r="G242" s="117">
        <f>ROUNDUP(AVERAGE(F241:F243),2)</f>
        <v>426.13</v>
      </c>
      <c r="H242" s="116">
        <f t="shared" si="17"/>
        <v>0</v>
      </c>
      <c r="I242" s="136">
        <f t="shared" si="15"/>
        <v>0</v>
      </c>
      <c r="J242" s="136">
        <f>SMALL(I241:I243,2)</f>
        <v>0</v>
      </c>
      <c r="K242" s="139">
        <f>IF(J242=I241,F241,IF(J242=I242,F242,IF(J242=I243,F243)))</f>
        <v>426.13</v>
      </c>
      <c r="L242" s="139">
        <f t="shared" si="14"/>
        <v>426.13</v>
      </c>
      <c r="M242" s="139">
        <f t="shared" si="16"/>
        <v>426.13</v>
      </c>
      <c r="N242" s="312"/>
      <c r="O242" s="293"/>
      <c r="P242" s="293"/>
      <c r="Q242" s="293"/>
      <c r="R242" s="293"/>
      <c r="S242" s="293"/>
      <c r="T242" s="293"/>
      <c r="U242" s="293"/>
      <c r="V242" s="293"/>
      <c r="W242" s="296"/>
      <c r="X242" s="296"/>
      <c r="Y242" s="303"/>
      <c r="Z242" s="296"/>
      <c r="AA242" s="303"/>
      <c r="AB242" s="292"/>
      <c r="AC242" s="114"/>
      <c r="AD242" s="114"/>
      <c r="AE242" s="118"/>
      <c r="AF242" s="114"/>
      <c r="AG242" s="118"/>
      <c r="AH242" s="119"/>
    </row>
    <row r="243" spans="1:36" s="120" customFormat="1" ht="25.5" customHeight="1" thickBot="1">
      <c r="A243" s="319"/>
      <c r="B243" s="308"/>
      <c r="C243" s="310"/>
      <c r="D243" s="310"/>
      <c r="E243" s="167" t="s">
        <v>1088</v>
      </c>
      <c r="F243" s="227">
        <v>426.13</v>
      </c>
      <c r="G243" s="117">
        <f>ROUNDUP(AVERAGE(F241:F243),2)</f>
        <v>426.13</v>
      </c>
      <c r="H243" s="116">
        <f t="shared" si="17"/>
        <v>0</v>
      </c>
      <c r="I243" s="136">
        <f t="shared" si="15"/>
        <v>0</v>
      </c>
      <c r="J243" s="136">
        <f>SMALL(I241:I243,3)</f>
        <v>0</v>
      </c>
      <c r="K243" s="139">
        <f>IF(J243=I241,F241,IF(J243=I242,F242,IF(J243=I243,F243)))</f>
        <v>426.13</v>
      </c>
      <c r="L243" s="139">
        <f t="shared" si="14"/>
        <v>426.13</v>
      </c>
      <c r="M243" s="139">
        <f t="shared" si="16"/>
        <v>426.13</v>
      </c>
      <c r="N243" s="312"/>
      <c r="O243" s="293"/>
      <c r="P243" s="293"/>
      <c r="Q243" s="293"/>
      <c r="R243" s="293"/>
      <c r="S243" s="293"/>
      <c r="T243" s="293"/>
      <c r="U243" s="293"/>
      <c r="V243" s="293"/>
      <c r="W243" s="296"/>
      <c r="X243" s="296"/>
      <c r="Y243" s="303"/>
      <c r="Z243" s="296"/>
      <c r="AA243" s="303"/>
      <c r="AB243" s="292"/>
      <c r="AC243" s="114"/>
      <c r="AD243" s="114"/>
      <c r="AE243" s="118"/>
      <c r="AF243" s="114"/>
      <c r="AG243" s="118"/>
      <c r="AH243" s="119"/>
    </row>
    <row r="244" spans="1:36" s="112" customFormat="1" ht="25.5" customHeight="1">
      <c r="A244" s="314">
        <v>79</v>
      </c>
      <c r="B244" s="315" t="s">
        <v>328</v>
      </c>
      <c r="C244" s="316" t="s">
        <v>2</v>
      </c>
      <c r="D244" s="317">
        <v>3</v>
      </c>
      <c r="E244" s="168" t="s">
        <v>1089</v>
      </c>
      <c r="F244" s="132">
        <v>480.19</v>
      </c>
      <c r="G244" s="129">
        <f>ROUNDUP(AVERAGE(F244:F246),2)</f>
        <v>480.19</v>
      </c>
      <c r="H244" s="134">
        <f t="shared" si="17"/>
        <v>0</v>
      </c>
      <c r="I244" s="133">
        <f t="shared" si="15"/>
        <v>0</v>
      </c>
      <c r="J244" s="135">
        <f>SMALL(I244:I246,1)</f>
        <v>0</v>
      </c>
      <c r="K244" s="137">
        <f>IF(J244=I244,F244,IF(J244=I245,F245,IF(J244=I246,F246)))</f>
        <v>480.19</v>
      </c>
      <c r="L244" s="137">
        <f t="shared" si="14"/>
        <v>480.19</v>
      </c>
      <c r="M244" s="137">
        <f t="shared" si="16"/>
        <v>480.19</v>
      </c>
      <c r="N244" s="318">
        <f>COUNTIF(L244:L246,"FORA")</f>
        <v>0</v>
      </c>
      <c r="O244" s="298">
        <f>IF(N244=0,AVERAGE(K244:K246),"")</f>
        <v>480.19</v>
      </c>
      <c r="P244" s="298" t="str">
        <f>IF(N244=1,AVERAGE(M244:M245),"")</f>
        <v/>
      </c>
      <c r="Q244" s="298" t="str">
        <f>IF(N244=2,(SUM(M244,K245))/2,"")</f>
        <v/>
      </c>
      <c r="R244" s="298" t="str">
        <f>IF(N244=3,AVERAGE(K244:K245),"")</f>
        <v/>
      </c>
      <c r="S244" s="298">
        <f>IF(N244=0,MEDIAN(M244:M246),"")</f>
        <v>480.19</v>
      </c>
      <c r="T244" s="298" t="str">
        <f>IF(N244=1,MEDIAN(M244:M245),"")</f>
        <v/>
      </c>
      <c r="U244" s="298" t="str">
        <f>IF(N244=2,MEDIAN((SUM(M244,K245))/2),"")</f>
        <v/>
      </c>
      <c r="V244" s="298" t="str">
        <f>IF(N244=3,MEDIAN(K244:K245),"")</f>
        <v/>
      </c>
      <c r="W244" s="299">
        <f>SUM(O244:R246)</f>
        <v>480.19</v>
      </c>
      <c r="X244" s="299">
        <f>SUM(S244:V246)</f>
        <v>480.19</v>
      </c>
      <c r="Y244" s="301">
        <f>STDEV(F244:F246)</f>
        <v>0</v>
      </c>
      <c r="Z244" s="299">
        <f>Y244/W244</f>
        <v>0</v>
      </c>
      <c r="AA244" s="301">
        <f>IF(Z244&lt;=0.25, X244, W244)</f>
        <v>480.19</v>
      </c>
      <c r="AB244" s="291">
        <f>AA244*D244*($AB$6+1)</f>
        <v>1708.1942482621664</v>
      </c>
      <c r="AC244" s="114"/>
      <c r="AD244" s="114"/>
      <c r="AE244" s="115"/>
      <c r="AF244" s="115"/>
      <c r="AG244" s="115"/>
      <c r="AH244" s="115"/>
      <c r="AI244" s="115"/>
      <c r="AJ244" s="115"/>
    </row>
    <row r="245" spans="1:36" s="112" customFormat="1" ht="25.5" customHeight="1">
      <c r="A245" s="314"/>
      <c r="B245" s="315"/>
      <c r="C245" s="316"/>
      <c r="D245" s="317"/>
      <c r="E245" s="168" t="s">
        <v>1089</v>
      </c>
      <c r="F245" s="132">
        <v>480.19</v>
      </c>
      <c r="G245" s="133">
        <f>ROUNDUP(AVERAGE(F244:F246),2)</f>
        <v>480.19</v>
      </c>
      <c r="H245" s="134">
        <f t="shared" si="17"/>
        <v>0</v>
      </c>
      <c r="I245" s="135">
        <f t="shared" si="15"/>
        <v>0</v>
      </c>
      <c r="J245" s="135">
        <f>SMALL(I244:I246,2)</f>
        <v>0</v>
      </c>
      <c r="K245" s="137">
        <f>IF(J245=I244,F244,IF(J245=I245,F245,IF(J245=I246,F246)))</f>
        <v>480.19</v>
      </c>
      <c r="L245" s="137">
        <f t="shared" si="14"/>
        <v>480.19</v>
      </c>
      <c r="M245" s="137">
        <f t="shared" si="16"/>
        <v>480.19</v>
      </c>
      <c r="N245" s="318"/>
      <c r="O245" s="298"/>
      <c r="P245" s="298"/>
      <c r="Q245" s="298"/>
      <c r="R245" s="298"/>
      <c r="S245" s="298"/>
      <c r="T245" s="298"/>
      <c r="U245" s="298"/>
      <c r="V245" s="298"/>
      <c r="W245" s="300"/>
      <c r="X245" s="300"/>
      <c r="Y245" s="301"/>
      <c r="Z245" s="300"/>
      <c r="AA245" s="301"/>
      <c r="AB245" s="292"/>
      <c r="AC245" s="114"/>
      <c r="AD245" s="114"/>
      <c r="AE245" s="115"/>
      <c r="AF245" s="115"/>
      <c r="AG245" s="115"/>
      <c r="AH245" s="115"/>
      <c r="AI245" s="115"/>
      <c r="AJ245" s="115"/>
    </row>
    <row r="246" spans="1:36" s="112" customFormat="1" ht="25.5" customHeight="1" thickBot="1">
      <c r="A246" s="314"/>
      <c r="B246" s="315"/>
      <c r="C246" s="316"/>
      <c r="D246" s="317"/>
      <c r="E246" s="168" t="s">
        <v>1089</v>
      </c>
      <c r="F246" s="132">
        <v>480.19</v>
      </c>
      <c r="G246" s="133">
        <f>ROUNDUP(AVERAGE(F244:F246),2)</f>
        <v>480.19</v>
      </c>
      <c r="H246" s="134">
        <f t="shared" si="17"/>
        <v>0</v>
      </c>
      <c r="I246" s="135">
        <f t="shared" si="15"/>
        <v>0</v>
      </c>
      <c r="J246" s="135">
        <f>SMALL(I244:I246,3)</f>
        <v>0</v>
      </c>
      <c r="K246" s="137">
        <f>IF(J246=I244,F244,IF(J246=I245,F245,IF(J246=I246,F246)))</f>
        <v>480.19</v>
      </c>
      <c r="L246" s="137">
        <f t="shared" si="14"/>
        <v>480.19</v>
      </c>
      <c r="M246" s="137">
        <f t="shared" si="16"/>
        <v>480.19</v>
      </c>
      <c r="N246" s="318"/>
      <c r="O246" s="298"/>
      <c r="P246" s="298"/>
      <c r="Q246" s="298"/>
      <c r="R246" s="298"/>
      <c r="S246" s="298"/>
      <c r="T246" s="298"/>
      <c r="U246" s="298"/>
      <c r="V246" s="298"/>
      <c r="W246" s="300"/>
      <c r="X246" s="300"/>
      <c r="Y246" s="301"/>
      <c r="Z246" s="300"/>
      <c r="AA246" s="301"/>
      <c r="AB246" s="292"/>
      <c r="AC246" s="114"/>
      <c r="AD246" s="114"/>
      <c r="AE246" s="115"/>
      <c r="AF246" s="115"/>
      <c r="AG246" s="115"/>
      <c r="AH246" s="115"/>
      <c r="AI246" s="115"/>
      <c r="AJ246" s="115"/>
    </row>
    <row r="247" spans="1:36" s="120" customFormat="1" ht="25.5" customHeight="1">
      <c r="A247" s="319">
        <v>80</v>
      </c>
      <c r="B247" s="307" t="s">
        <v>329</v>
      </c>
      <c r="C247" s="310" t="s">
        <v>2</v>
      </c>
      <c r="D247" s="310">
        <v>3</v>
      </c>
      <c r="E247" s="167" t="s">
        <v>1090</v>
      </c>
      <c r="F247" s="117">
        <v>528.21</v>
      </c>
      <c r="G247" s="122">
        <f>ROUNDUP(AVERAGE(F247:F249),2)</f>
        <v>528.21</v>
      </c>
      <c r="H247" s="116">
        <f t="shared" si="17"/>
        <v>0</v>
      </c>
      <c r="I247" s="136">
        <f t="shared" si="15"/>
        <v>0</v>
      </c>
      <c r="J247" s="136">
        <f>SMALL(I247:I249,1)</f>
        <v>0</v>
      </c>
      <c r="K247" s="139">
        <f>IF(J247=I247,F247,IF(J247=I248,F248,IF(J247=I249,F249)))</f>
        <v>528.21</v>
      </c>
      <c r="L247" s="139">
        <f t="shared" si="14"/>
        <v>528.21</v>
      </c>
      <c r="M247" s="139">
        <f t="shared" si="16"/>
        <v>528.21</v>
      </c>
      <c r="N247" s="312">
        <f>COUNTIF(L247:L249,"FORA")</f>
        <v>0</v>
      </c>
      <c r="O247" s="293">
        <f>IF(N247=0,AVERAGE(K247:K249),"")</f>
        <v>528.21</v>
      </c>
      <c r="P247" s="293" t="str">
        <f>IF(N247=1,AVERAGE(M247:M248),"")</f>
        <v/>
      </c>
      <c r="Q247" s="293" t="str">
        <f>IF(N247=2,(SUM(M247,K248))/2,"")</f>
        <v/>
      </c>
      <c r="R247" s="293" t="str">
        <f>IF(N247=3,AVERAGE(K247:K248),"")</f>
        <v/>
      </c>
      <c r="S247" s="293">
        <f>IF(N247=0,MEDIAN(M247:M249),"")</f>
        <v>528.21</v>
      </c>
      <c r="T247" s="293" t="str">
        <f>IF(N247=1,MEDIAN(M247:M248),"")</f>
        <v/>
      </c>
      <c r="U247" s="293" t="str">
        <f>IF(N247=2,MEDIAN((SUM(M247,K248))/2),"")</f>
        <v/>
      </c>
      <c r="V247" s="293" t="str">
        <f>IF(N247=3,MEDIAN(K247:K248),"")</f>
        <v/>
      </c>
      <c r="W247" s="295">
        <f>SUM(O247:R249)</f>
        <v>528.21</v>
      </c>
      <c r="X247" s="295">
        <f>SUM(S247:V249)</f>
        <v>528.21</v>
      </c>
      <c r="Y247" s="303">
        <f>STDEV(F247:F249)</f>
        <v>0</v>
      </c>
      <c r="Z247" s="295">
        <f>Y247/W247</f>
        <v>0</v>
      </c>
      <c r="AA247" s="303">
        <f>IF(Z247&lt;=0.25, X247, W247)</f>
        <v>528.21</v>
      </c>
      <c r="AB247" s="291">
        <f>AA247*D247*($AB$6+1)</f>
        <v>1879.0172304182909</v>
      </c>
      <c r="AC247" s="114"/>
      <c r="AD247" s="114"/>
      <c r="AE247" s="118"/>
      <c r="AF247" s="114"/>
      <c r="AG247" s="118"/>
      <c r="AH247" s="119"/>
    </row>
    <row r="248" spans="1:36" s="120" customFormat="1" ht="25.5" customHeight="1">
      <c r="A248" s="319"/>
      <c r="B248" s="308"/>
      <c r="C248" s="310"/>
      <c r="D248" s="310"/>
      <c r="E248" s="167" t="s">
        <v>1090</v>
      </c>
      <c r="F248" s="227">
        <v>528.21</v>
      </c>
      <c r="G248" s="117">
        <f>ROUNDUP(AVERAGE(F247:F249),2)</f>
        <v>528.21</v>
      </c>
      <c r="H248" s="116">
        <f t="shared" si="17"/>
        <v>0</v>
      </c>
      <c r="I248" s="136">
        <f t="shared" si="15"/>
        <v>0</v>
      </c>
      <c r="J248" s="136">
        <f>SMALL(I247:I249,2)</f>
        <v>0</v>
      </c>
      <c r="K248" s="139">
        <f>IF(J248=I247,F247,IF(J248=I248,F248,IF(J248=I249,F249)))</f>
        <v>528.21</v>
      </c>
      <c r="L248" s="139">
        <f t="shared" si="14"/>
        <v>528.21</v>
      </c>
      <c r="M248" s="139">
        <f t="shared" si="16"/>
        <v>528.21</v>
      </c>
      <c r="N248" s="312"/>
      <c r="O248" s="293"/>
      <c r="P248" s="293"/>
      <c r="Q248" s="293"/>
      <c r="R248" s="293"/>
      <c r="S248" s="293"/>
      <c r="T248" s="293"/>
      <c r="U248" s="293"/>
      <c r="V248" s="293"/>
      <c r="W248" s="296"/>
      <c r="X248" s="296"/>
      <c r="Y248" s="303"/>
      <c r="Z248" s="296"/>
      <c r="AA248" s="303"/>
      <c r="AB248" s="292"/>
      <c r="AC248" s="114"/>
      <c r="AD248" s="114"/>
      <c r="AE248" s="118"/>
      <c r="AF248" s="114"/>
      <c r="AG248" s="118"/>
      <c r="AH248" s="119"/>
    </row>
    <row r="249" spans="1:36" s="120" customFormat="1" ht="25.5" customHeight="1" thickBot="1">
      <c r="A249" s="319"/>
      <c r="B249" s="308"/>
      <c r="C249" s="310"/>
      <c r="D249" s="310"/>
      <c r="E249" s="167" t="s">
        <v>1090</v>
      </c>
      <c r="F249" s="227">
        <v>528.21</v>
      </c>
      <c r="G249" s="117">
        <f>ROUNDUP(AVERAGE(F247:F249),2)</f>
        <v>528.21</v>
      </c>
      <c r="H249" s="116">
        <f t="shared" si="17"/>
        <v>0</v>
      </c>
      <c r="I249" s="136">
        <f t="shared" si="15"/>
        <v>0</v>
      </c>
      <c r="J249" s="136">
        <f>SMALL(I247:I249,3)</f>
        <v>0</v>
      </c>
      <c r="K249" s="139">
        <f>IF(J249=I247,F247,IF(J249=I248,F248,IF(J249=I249,F249)))</f>
        <v>528.21</v>
      </c>
      <c r="L249" s="139">
        <f t="shared" si="14"/>
        <v>528.21</v>
      </c>
      <c r="M249" s="139">
        <f t="shared" si="16"/>
        <v>528.21</v>
      </c>
      <c r="N249" s="312"/>
      <c r="O249" s="293"/>
      <c r="P249" s="293"/>
      <c r="Q249" s="293"/>
      <c r="R249" s="293"/>
      <c r="S249" s="293"/>
      <c r="T249" s="293"/>
      <c r="U249" s="293"/>
      <c r="V249" s="293"/>
      <c r="W249" s="296"/>
      <c r="X249" s="296"/>
      <c r="Y249" s="303"/>
      <c r="Z249" s="296"/>
      <c r="AA249" s="303"/>
      <c r="AB249" s="292"/>
      <c r="AC249" s="114"/>
      <c r="AD249" s="114"/>
      <c r="AE249" s="118"/>
      <c r="AF249" s="114"/>
      <c r="AG249" s="118"/>
      <c r="AH249" s="119"/>
    </row>
    <row r="250" spans="1:36" s="112" customFormat="1" ht="25.5" customHeight="1">
      <c r="A250" s="314">
        <v>81</v>
      </c>
      <c r="B250" s="315" t="s">
        <v>330</v>
      </c>
      <c r="C250" s="316" t="s">
        <v>2</v>
      </c>
      <c r="D250" s="317">
        <v>3</v>
      </c>
      <c r="E250" s="168" t="s">
        <v>1091</v>
      </c>
      <c r="F250" s="132">
        <v>552.36</v>
      </c>
      <c r="G250" s="129">
        <f>ROUNDUP(AVERAGE(F250:F252),2)</f>
        <v>552.36</v>
      </c>
      <c r="H250" s="134">
        <f t="shared" si="17"/>
        <v>0</v>
      </c>
      <c r="I250" s="133">
        <f t="shared" si="15"/>
        <v>0</v>
      </c>
      <c r="J250" s="135">
        <f>SMALL(I250:I252,1)</f>
        <v>0</v>
      </c>
      <c r="K250" s="137">
        <f>IF(J250=I250,F250,IF(J250=I251,F251,IF(J250=I252,F252)))</f>
        <v>552.36</v>
      </c>
      <c r="L250" s="137">
        <f t="shared" si="14"/>
        <v>552.36</v>
      </c>
      <c r="M250" s="137">
        <f t="shared" si="16"/>
        <v>552.36</v>
      </c>
      <c r="N250" s="318">
        <f>COUNTIF(L250:L252,"FORA")</f>
        <v>0</v>
      </c>
      <c r="O250" s="298">
        <f>IF(N250=0,AVERAGE(K250:K252),"")</f>
        <v>552.36</v>
      </c>
      <c r="P250" s="298" t="str">
        <f>IF(N250=1,AVERAGE(M250:M251),"")</f>
        <v/>
      </c>
      <c r="Q250" s="298" t="str">
        <f>IF(N250=2,(SUM(M250,K251))/2,"")</f>
        <v/>
      </c>
      <c r="R250" s="298" t="str">
        <f>IF(N250=3,AVERAGE(K250:K251),"")</f>
        <v/>
      </c>
      <c r="S250" s="298">
        <f>IF(N250=0,MEDIAN(M250:M252),"")</f>
        <v>552.36</v>
      </c>
      <c r="T250" s="298" t="str">
        <f>IF(N250=1,MEDIAN(M250:M251),"")</f>
        <v/>
      </c>
      <c r="U250" s="298" t="str">
        <f>IF(N250=2,MEDIAN((SUM(M250,K251))/2),"")</f>
        <v/>
      </c>
      <c r="V250" s="298" t="str">
        <f>IF(N250=3,MEDIAN(K250:K251),"")</f>
        <v/>
      </c>
      <c r="W250" s="299">
        <f>SUM(O250:R252)</f>
        <v>552.36</v>
      </c>
      <c r="X250" s="299">
        <f>SUM(S250:V252)</f>
        <v>552.36</v>
      </c>
      <c r="Y250" s="301">
        <f>STDEV(F250:F252)</f>
        <v>0</v>
      </c>
      <c r="Z250" s="299">
        <f>Y250/W250</f>
        <v>0</v>
      </c>
      <c r="AA250" s="301">
        <f>IF(Z250&lt;=0.25, X250, W250)</f>
        <v>552.36</v>
      </c>
      <c r="AB250" s="291">
        <f>AA250*D250*($AB$6+1)</f>
        <v>1964.9267476833968</v>
      </c>
      <c r="AC250" s="114"/>
      <c r="AD250" s="114"/>
      <c r="AE250" s="115"/>
      <c r="AF250" s="115"/>
      <c r="AG250" s="115"/>
      <c r="AH250" s="115"/>
      <c r="AI250" s="115"/>
      <c r="AJ250" s="115"/>
    </row>
    <row r="251" spans="1:36" s="112" customFormat="1" ht="25.5" customHeight="1">
      <c r="A251" s="314"/>
      <c r="B251" s="315"/>
      <c r="C251" s="316"/>
      <c r="D251" s="317"/>
      <c r="E251" s="168" t="s">
        <v>1091</v>
      </c>
      <c r="F251" s="132">
        <v>552.36</v>
      </c>
      <c r="G251" s="133">
        <f>ROUNDUP(AVERAGE(F250:F252),2)</f>
        <v>552.36</v>
      </c>
      <c r="H251" s="134">
        <f t="shared" si="17"/>
        <v>0</v>
      </c>
      <c r="I251" s="135">
        <f t="shared" si="15"/>
        <v>0</v>
      </c>
      <c r="J251" s="135">
        <f>SMALL(I250:I252,2)</f>
        <v>0</v>
      </c>
      <c r="K251" s="137">
        <f>IF(J251=I250,F250,IF(J251=I251,F251,IF(J251=I252,F252)))</f>
        <v>552.36</v>
      </c>
      <c r="L251" s="137">
        <f t="shared" si="14"/>
        <v>552.36</v>
      </c>
      <c r="M251" s="137">
        <f t="shared" si="16"/>
        <v>552.36</v>
      </c>
      <c r="N251" s="318"/>
      <c r="O251" s="298"/>
      <c r="P251" s="298"/>
      <c r="Q251" s="298"/>
      <c r="R251" s="298"/>
      <c r="S251" s="298"/>
      <c r="T251" s="298"/>
      <c r="U251" s="298"/>
      <c r="V251" s="298"/>
      <c r="W251" s="300"/>
      <c r="X251" s="300"/>
      <c r="Y251" s="301"/>
      <c r="Z251" s="300"/>
      <c r="AA251" s="301"/>
      <c r="AB251" s="292"/>
      <c r="AC251" s="114"/>
      <c r="AD251" s="114"/>
      <c r="AE251" s="115"/>
      <c r="AF251" s="115"/>
      <c r="AG251" s="115"/>
      <c r="AH251" s="115"/>
      <c r="AI251" s="115"/>
      <c r="AJ251" s="115"/>
    </row>
    <row r="252" spans="1:36" s="112" customFormat="1" ht="25.5" customHeight="1" thickBot="1">
      <c r="A252" s="314"/>
      <c r="B252" s="315"/>
      <c r="C252" s="316"/>
      <c r="D252" s="317"/>
      <c r="E252" s="168" t="s">
        <v>1091</v>
      </c>
      <c r="F252" s="132">
        <v>552.36</v>
      </c>
      <c r="G252" s="133">
        <f>ROUNDUP(AVERAGE(F250:F252),2)</f>
        <v>552.36</v>
      </c>
      <c r="H252" s="134">
        <f t="shared" si="17"/>
        <v>0</v>
      </c>
      <c r="I252" s="135">
        <f t="shared" si="15"/>
        <v>0</v>
      </c>
      <c r="J252" s="135">
        <f>SMALL(I250:I252,3)</f>
        <v>0</v>
      </c>
      <c r="K252" s="137">
        <f>IF(J252=I250,F250,IF(J252=I251,F251,IF(J252=I252,F252)))</f>
        <v>552.36</v>
      </c>
      <c r="L252" s="137">
        <f t="shared" si="14"/>
        <v>552.36</v>
      </c>
      <c r="M252" s="137">
        <f t="shared" si="16"/>
        <v>552.36</v>
      </c>
      <c r="N252" s="318"/>
      <c r="O252" s="298"/>
      <c r="P252" s="298"/>
      <c r="Q252" s="298"/>
      <c r="R252" s="298"/>
      <c r="S252" s="298"/>
      <c r="T252" s="298"/>
      <c r="U252" s="298"/>
      <c r="V252" s="298"/>
      <c r="W252" s="300"/>
      <c r="X252" s="300"/>
      <c r="Y252" s="301"/>
      <c r="Z252" s="300"/>
      <c r="AA252" s="301"/>
      <c r="AB252" s="292"/>
      <c r="AC252" s="114"/>
      <c r="AD252" s="114"/>
      <c r="AE252" s="115"/>
      <c r="AF252" s="115"/>
      <c r="AG252" s="115"/>
      <c r="AH252" s="115"/>
      <c r="AI252" s="115"/>
      <c r="AJ252" s="115"/>
    </row>
    <row r="253" spans="1:36" s="120" customFormat="1" ht="25.5" customHeight="1">
      <c r="A253" s="319">
        <v>82</v>
      </c>
      <c r="B253" s="307" t="s">
        <v>331</v>
      </c>
      <c r="C253" s="310" t="s">
        <v>2</v>
      </c>
      <c r="D253" s="310">
        <v>3</v>
      </c>
      <c r="E253" s="167" t="s">
        <v>1092</v>
      </c>
      <c r="F253" s="117">
        <v>695.71</v>
      </c>
      <c r="G253" s="122">
        <f>ROUNDUP(AVERAGE(F253:F255),2)</f>
        <v>695.71</v>
      </c>
      <c r="H253" s="116">
        <f t="shared" si="17"/>
        <v>0</v>
      </c>
      <c r="I253" s="136">
        <f t="shared" si="15"/>
        <v>0</v>
      </c>
      <c r="J253" s="136">
        <f>SMALL(I253:I255,1)</f>
        <v>0</v>
      </c>
      <c r="K253" s="139">
        <f>IF(J253=I253,F253,IF(J253=I254,F254,IF(J253=I255,F255)))</f>
        <v>695.71</v>
      </c>
      <c r="L253" s="139">
        <f t="shared" si="14"/>
        <v>695.71</v>
      </c>
      <c r="M253" s="139">
        <f t="shared" si="16"/>
        <v>695.71</v>
      </c>
      <c r="N253" s="312">
        <f>COUNTIF(L253:L255,"FORA")</f>
        <v>0</v>
      </c>
      <c r="O253" s="293">
        <f>IF(N253=0,AVERAGE(K253:K255),"")</f>
        <v>695.71</v>
      </c>
      <c r="P253" s="293" t="str">
        <f>IF(N253=1,AVERAGE(M253:M254),"")</f>
        <v/>
      </c>
      <c r="Q253" s="293" t="str">
        <f>IF(N253=2,(SUM(M253,K254))/2,"")</f>
        <v/>
      </c>
      <c r="R253" s="293" t="str">
        <f>IF(N253=3,AVERAGE(K253:K254),"")</f>
        <v/>
      </c>
      <c r="S253" s="293">
        <f>IF(N253=0,MEDIAN(M253:M255),"")</f>
        <v>695.71</v>
      </c>
      <c r="T253" s="293" t="str">
        <f>IF(N253=1,MEDIAN(M253:M254),"")</f>
        <v/>
      </c>
      <c r="U253" s="293" t="str">
        <f>IF(N253=2,MEDIAN((SUM(M253,K254))/2),"")</f>
        <v/>
      </c>
      <c r="V253" s="293" t="str">
        <f>IF(N253=3,MEDIAN(K253:K254),"")</f>
        <v/>
      </c>
      <c r="W253" s="295">
        <f>SUM(O253:R255)</f>
        <v>695.71</v>
      </c>
      <c r="X253" s="295">
        <f>SUM(S253:V255)</f>
        <v>695.71</v>
      </c>
      <c r="Y253" s="303">
        <f>STDEV(F253:F255)</f>
        <v>0</v>
      </c>
      <c r="Z253" s="295">
        <f>Y253/W253</f>
        <v>0</v>
      </c>
      <c r="AA253" s="303">
        <f>IF(Z253&lt;=0.25, X253, W253)</f>
        <v>695.71</v>
      </c>
      <c r="AB253" s="291">
        <f>AA253*D253*($AB$6+1)</f>
        <v>2474.869989917474</v>
      </c>
      <c r="AC253" s="114"/>
      <c r="AD253" s="114"/>
      <c r="AE253" s="118"/>
      <c r="AF253" s="114"/>
      <c r="AG253" s="118"/>
      <c r="AH253" s="119"/>
    </row>
    <row r="254" spans="1:36" s="120" customFormat="1" ht="25.5" customHeight="1">
      <c r="A254" s="319"/>
      <c r="B254" s="308"/>
      <c r="C254" s="310"/>
      <c r="D254" s="310"/>
      <c r="E254" s="167" t="s">
        <v>1092</v>
      </c>
      <c r="F254" s="165">
        <v>695.71</v>
      </c>
      <c r="G254" s="117">
        <f>ROUNDUP(AVERAGE(F253:F255),2)</f>
        <v>695.71</v>
      </c>
      <c r="H254" s="116">
        <f t="shared" si="17"/>
        <v>0</v>
      </c>
      <c r="I254" s="136">
        <f t="shared" si="15"/>
        <v>0</v>
      </c>
      <c r="J254" s="136">
        <f>SMALL(I253:I255,2)</f>
        <v>0</v>
      </c>
      <c r="K254" s="139">
        <f>IF(J254=I253,F253,IF(J254=I254,F254,IF(J254=I255,F255)))</f>
        <v>695.71</v>
      </c>
      <c r="L254" s="139">
        <f t="shared" si="14"/>
        <v>695.71</v>
      </c>
      <c r="M254" s="139">
        <f t="shared" si="16"/>
        <v>695.71</v>
      </c>
      <c r="N254" s="312"/>
      <c r="O254" s="293"/>
      <c r="P254" s="293"/>
      <c r="Q254" s="293"/>
      <c r="R254" s="293"/>
      <c r="S254" s="293"/>
      <c r="T254" s="293"/>
      <c r="U254" s="293"/>
      <c r="V254" s="293"/>
      <c r="W254" s="296"/>
      <c r="X254" s="296"/>
      <c r="Y254" s="303"/>
      <c r="Z254" s="296"/>
      <c r="AA254" s="303"/>
      <c r="AB254" s="292"/>
      <c r="AC254" s="114"/>
      <c r="AD254" s="114"/>
      <c r="AE254" s="118"/>
      <c r="AF254" s="114"/>
      <c r="AG254" s="118"/>
      <c r="AH254" s="119"/>
    </row>
    <row r="255" spans="1:36" s="120" customFormat="1" ht="25.5" customHeight="1" thickBot="1">
      <c r="A255" s="319"/>
      <c r="B255" s="308"/>
      <c r="C255" s="310"/>
      <c r="D255" s="310"/>
      <c r="E255" s="167" t="s">
        <v>1092</v>
      </c>
      <c r="F255" s="165">
        <v>695.71</v>
      </c>
      <c r="G255" s="117">
        <f>ROUNDUP(AVERAGE(F253:F255),2)</f>
        <v>695.71</v>
      </c>
      <c r="H255" s="116">
        <f t="shared" si="17"/>
        <v>0</v>
      </c>
      <c r="I255" s="136">
        <f t="shared" si="15"/>
        <v>0</v>
      </c>
      <c r="J255" s="136">
        <f>SMALL(I253:I255,3)</f>
        <v>0</v>
      </c>
      <c r="K255" s="139">
        <f>IF(J255=I253,F253,IF(J255=I254,F254,IF(J255=I255,F255)))</f>
        <v>695.71</v>
      </c>
      <c r="L255" s="139">
        <f t="shared" si="14"/>
        <v>695.71</v>
      </c>
      <c r="M255" s="139">
        <f t="shared" si="16"/>
        <v>695.71</v>
      </c>
      <c r="N255" s="312"/>
      <c r="O255" s="293"/>
      <c r="P255" s="293"/>
      <c r="Q255" s="293"/>
      <c r="R255" s="293"/>
      <c r="S255" s="293"/>
      <c r="T255" s="293"/>
      <c r="U255" s="293"/>
      <c r="V255" s="293"/>
      <c r="W255" s="296"/>
      <c r="X255" s="296"/>
      <c r="Y255" s="303"/>
      <c r="Z255" s="296"/>
      <c r="AA255" s="303"/>
      <c r="AB255" s="292"/>
      <c r="AC255" s="114"/>
      <c r="AD255" s="114"/>
      <c r="AE255" s="118"/>
      <c r="AF255" s="114"/>
      <c r="AG255" s="118"/>
      <c r="AH255" s="119"/>
    </row>
    <row r="256" spans="1:36" s="112" customFormat="1" ht="25.5" customHeight="1">
      <c r="A256" s="314">
        <v>83</v>
      </c>
      <c r="B256" s="315" t="s">
        <v>332</v>
      </c>
      <c r="C256" s="316" t="s">
        <v>2</v>
      </c>
      <c r="D256" s="317">
        <v>3</v>
      </c>
      <c r="E256" s="168" t="s">
        <v>1093</v>
      </c>
      <c r="F256" s="132">
        <v>882.64</v>
      </c>
      <c r="G256" s="129">
        <f>ROUNDUP(AVERAGE(F256:F258),2)</f>
        <v>882.64</v>
      </c>
      <c r="H256" s="134">
        <f t="shared" si="17"/>
        <v>0</v>
      </c>
      <c r="I256" s="133">
        <f t="shared" si="15"/>
        <v>0</v>
      </c>
      <c r="J256" s="135">
        <f>SMALL(I256:I258,1)</f>
        <v>0</v>
      </c>
      <c r="K256" s="137">
        <f>IF(J256=I256,F256,IF(J256=I257,F257,IF(J256=I258,F258)))</f>
        <v>882.64</v>
      </c>
      <c r="L256" s="137">
        <f t="shared" si="14"/>
        <v>882.64</v>
      </c>
      <c r="M256" s="137">
        <f t="shared" si="16"/>
        <v>882.64</v>
      </c>
      <c r="N256" s="318">
        <f>COUNTIF(L256:L258,"FORA")</f>
        <v>0</v>
      </c>
      <c r="O256" s="298">
        <f>IF(N256=0,AVERAGE(K256:K258),"")</f>
        <v>882.64</v>
      </c>
      <c r="P256" s="298" t="str">
        <f>IF(N256=1,AVERAGE(M256:M257),"")</f>
        <v/>
      </c>
      <c r="Q256" s="298" t="str">
        <f>IF(N256=2,(SUM(M256,K257))/2,"")</f>
        <v/>
      </c>
      <c r="R256" s="298" t="str">
        <f>IF(N256=3,AVERAGE(K256:K257),"")</f>
        <v/>
      </c>
      <c r="S256" s="298">
        <f>IF(N256=0,MEDIAN(M256:M258),"")</f>
        <v>882.64</v>
      </c>
      <c r="T256" s="298" t="str">
        <f>IF(N256=1,MEDIAN(M256:M257),"")</f>
        <v/>
      </c>
      <c r="U256" s="298" t="str">
        <f>IF(N256=2,MEDIAN((SUM(M256,K257))/2),"")</f>
        <v/>
      </c>
      <c r="V256" s="298" t="str">
        <f>IF(N256=3,MEDIAN(K256:K257),"")</f>
        <v/>
      </c>
      <c r="W256" s="299">
        <f>SUM(O256:R258)</f>
        <v>882.64</v>
      </c>
      <c r="X256" s="299">
        <f>SUM(S256:V258)</f>
        <v>882.64</v>
      </c>
      <c r="Y256" s="301">
        <f>STDEV(F256:F258)</f>
        <v>0</v>
      </c>
      <c r="Z256" s="299">
        <f>Y256/W256</f>
        <v>0</v>
      </c>
      <c r="AA256" s="301">
        <f>IF(Z256&lt;=0.25, X256, W256)</f>
        <v>882.64</v>
      </c>
      <c r="AB256" s="291">
        <f>AA256*D256*($AB$6+1)</f>
        <v>3139.8416695185629</v>
      </c>
      <c r="AC256" s="114"/>
      <c r="AD256" s="114"/>
      <c r="AE256" s="115"/>
      <c r="AF256" s="115"/>
      <c r="AG256" s="115"/>
      <c r="AH256" s="115"/>
      <c r="AI256" s="115"/>
      <c r="AJ256" s="115"/>
    </row>
    <row r="257" spans="1:36" s="112" customFormat="1" ht="25.5" customHeight="1">
      <c r="A257" s="314"/>
      <c r="B257" s="315"/>
      <c r="C257" s="316"/>
      <c r="D257" s="317"/>
      <c r="E257" s="168" t="s">
        <v>1093</v>
      </c>
      <c r="F257" s="132">
        <v>882.64</v>
      </c>
      <c r="G257" s="133">
        <f>ROUNDUP(AVERAGE(F256:F258),2)</f>
        <v>882.64</v>
      </c>
      <c r="H257" s="134">
        <f t="shared" si="17"/>
        <v>0</v>
      </c>
      <c r="I257" s="135">
        <f t="shared" si="15"/>
        <v>0</v>
      </c>
      <c r="J257" s="135">
        <f>SMALL(I256:I258,2)</f>
        <v>0</v>
      </c>
      <c r="K257" s="137">
        <f>IF(J257=I256,F256,IF(J257=I257,F257,IF(J257=I258,F258)))</f>
        <v>882.64</v>
      </c>
      <c r="L257" s="137">
        <f t="shared" si="14"/>
        <v>882.64</v>
      </c>
      <c r="M257" s="137">
        <f t="shared" si="16"/>
        <v>882.64</v>
      </c>
      <c r="N257" s="318"/>
      <c r="O257" s="298"/>
      <c r="P257" s="298"/>
      <c r="Q257" s="298"/>
      <c r="R257" s="298"/>
      <c r="S257" s="298"/>
      <c r="T257" s="298"/>
      <c r="U257" s="298"/>
      <c r="V257" s="298"/>
      <c r="W257" s="300"/>
      <c r="X257" s="300"/>
      <c r="Y257" s="301"/>
      <c r="Z257" s="300"/>
      <c r="AA257" s="301"/>
      <c r="AB257" s="292"/>
      <c r="AC257" s="114"/>
      <c r="AD257" s="114"/>
      <c r="AE257" s="115"/>
      <c r="AF257" s="115"/>
      <c r="AG257" s="115"/>
      <c r="AH257" s="115"/>
      <c r="AI257" s="115"/>
      <c r="AJ257" s="115"/>
    </row>
    <row r="258" spans="1:36" s="112" customFormat="1" ht="25.5" customHeight="1" thickBot="1">
      <c r="A258" s="314"/>
      <c r="B258" s="315"/>
      <c r="C258" s="316"/>
      <c r="D258" s="317"/>
      <c r="E258" s="168" t="s">
        <v>1093</v>
      </c>
      <c r="F258" s="132">
        <v>882.64</v>
      </c>
      <c r="G258" s="133">
        <f>ROUNDUP(AVERAGE(F256:F258),2)</f>
        <v>882.64</v>
      </c>
      <c r="H258" s="134">
        <f t="shared" si="17"/>
        <v>0</v>
      </c>
      <c r="I258" s="135">
        <f t="shared" si="15"/>
        <v>0</v>
      </c>
      <c r="J258" s="135">
        <f>SMALL(I256:I258,3)</f>
        <v>0</v>
      </c>
      <c r="K258" s="137">
        <f>IF(J258=I256,F256,IF(J258=I257,F257,IF(J258=I258,F258)))</f>
        <v>882.64</v>
      </c>
      <c r="L258" s="137">
        <f t="shared" si="14"/>
        <v>882.64</v>
      </c>
      <c r="M258" s="137">
        <f t="shared" si="16"/>
        <v>882.64</v>
      </c>
      <c r="N258" s="318"/>
      <c r="O258" s="298"/>
      <c r="P258" s="298"/>
      <c r="Q258" s="298"/>
      <c r="R258" s="298"/>
      <c r="S258" s="298"/>
      <c r="T258" s="298"/>
      <c r="U258" s="298"/>
      <c r="V258" s="298"/>
      <c r="W258" s="300"/>
      <c r="X258" s="300"/>
      <c r="Y258" s="301"/>
      <c r="Z258" s="300"/>
      <c r="AA258" s="301"/>
      <c r="AB258" s="292"/>
      <c r="AC258" s="114"/>
      <c r="AD258" s="114"/>
      <c r="AE258" s="115"/>
      <c r="AF258" s="115"/>
      <c r="AG258" s="115"/>
      <c r="AH258" s="115"/>
      <c r="AI258" s="115"/>
      <c r="AJ258" s="115"/>
    </row>
    <row r="259" spans="1:36" s="120" customFormat="1" ht="25.5" customHeight="1">
      <c r="A259" s="319">
        <v>84</v>
      </c>
      <c r="B259" s="307" t="s">
        <v>333</v>
      </c>
      <c r="C259" s="310" t="s">
        <v>2</v>
      </c>
      <c r="D259" s="310">
        <v>3</v>
      </c>
      <c r="E259" s="167" t="s">
        <v>1094</v>
      </c>
      <c r="F259" s="117">
        <v>735.03</v>
      </c>
      <c r="G259" s="122">
        <f>ROUNDUP(AVERAGE(F259:F261),2)</f>
        <v>735.03</v>
      </c>
      <c r="H259" s="116">
        <f t="shared" si="17"/>
        <v>0</v>
      </c>
      <c r="I259" s="136">
        <f t="shared" si="15"/>
        <v>0</v>
      </c>
      <c r="J259" s="136">
        <f>SMALL(I259:I261,1)</f>
        <v>0</v>
      </c>
      <c r="K259" s="139">
        <f>IF(J259=I259,F259,IF(J259=I260,F260,IF(J259=I261,F261)))</f>
        <v>735.03</v>
      </c>
      <c r="L259" s="139">
        <f t="shared" si="14"/>
        <v>735.03</v>
      </c>
      <c r="M259" s="139">
        <f t="shared" si="16"/>
        <v>735.03</v>
      </c>
      <c r="N259" s="312">
        <f>COUNTIF(L259:L261,"FORA")</f>
        <v>0</v>
      </c>
      <c r="O259" s="293">
        <f>IF(N259=0,AVERAGE(K259:K261),"")</f>
        <v>735.03000000000009</v>
      </c>
      <c r="P259" s="293" t="str">
        <f>IF(N259=1,AVERAGE(M259:M260),"")</f>
        <v/>
      </c>
      <c r="Q259" s="293" t="str">
        <f>IF(N259=2,(SUM(M259,K260))/2,"")</f>
        <v/>
      </c>
      <c r="R259" s="293" t="str">
        <f>IF(N259=3,AVERAGE(K259:K260),"")</f>
        <v/>
      </c>
      <c r="S259" s="293">
        <f>IF(N259=0,MEDIAN(M259:M261),"")</f>
        <v>735.03</v>
      </c>
      <c r="T259" s="293" t="str">
        <f>IF(N259=1,MEDIAN(M259:M260),"")</f>
        <v/>
      </c>
      <c r="U259" s="293" t="str">
        <f>IF(N259=2,MEDIAN((SUM(M259,K260))/2),"")</f>
        <v/>
      </c>
      <c r="V259" s="293" t="str">
        <f>IF(N259=3,MEDIAN(K259:K260),"")</f>
        <v/>
      </c>
      <c r="W259" s="295">
        <f>SUM(O259:R261)</f>
        <v>735.03000000000009</v>
      </c>
      <c r="X259" s="295">
        <f>SUM(S259:V261)</f>
        <v>735.03</v>
      </c>
      <c r="Y259" s="303">
        <f>STDEV(F259:F261)</f>
        <v>1.3923737144427707E-13</v>
      </c>
      <c r="Z259" s="295">
        <f>Y259/W259</f>
        <v>1.8943086873226542E-16</v>
      </c>
      <c r="AA259" s="303">
        <f>IF(Z259&lt;=0.25, X259, W259)</f>
        <v>735.03</v>
      </c>
      <c r="AB259" s="291">
        <f>AA259*D259*($AB$6+1)</f>
        <v>2614.7442018787156</v>
      </c>
      <c r="AC259" s="114"/>
      <c r="AD259" s="114"/>
      <c r="AE259" s="118"/>
      <c r="AF259" s="114"/>
      <c r="AG259" s="118"/>
      <c r="AH259" s="119"/>
    </row>
    <row r="260" spans="1:36" s="120" customFormat="1" ht="25.5" customHeight="1">
      <c r="A260" s="319"/>
      <c r="B260" s="308"/>
      <c r="C260" s="310"/>
      <c r="D260" s="310"/>
      <c r="E260" s="167" t="s">
        <v>1094</v>
      </c>
      <c r="F260" s="227">
        <v>735.03</v>
      </c>
      <c r="G260" s="117">
        <f>ROUNDUP(AVERAGE(F259:F261),2)</f>
        <v>735.03</v>
      </c>
      <c r="H260" s="116">
        <f t="shared" si="17"/>
        <v>0</v>
      </c>
      <c r="I260" s="136">
        <f t="shared" si="15"/>
        <v>0</v>
      </c>
      <c r="J260" s="136">
        <f>SMALL(I259:I261,2)</f>
        <v>0</v>
      </c>
      <c r="K260" s="139">
        <f>IF(J260=I259,F259,IF(J260=I260,F260,IF(J260=I261,F261)))</f>
        <v>735.03</v>
      </c>
      <c r="L260" s="139">
        <f t="shared" si="14"/>
        <v>735.03</v>
      </c>
      <c r="M260" s="139">
        <f t="shared" si="16"/>
        <v>735.03</v>
      </c>
      <c r="N260" s="312"/>
      <c r="O260" s="293"/>
      <c r="P260" s="293"/>
      <c r="Q260" s="293"/>
      <c r="R260" s="293"/>
      <c r="S260" s="293"/>
      <c r="T260" s="293"/>
      <c r="U260" s="293"/>
      <c r="V260" s="293"/>
      <c r="W260" s="296"/>
      <c r="X260" s="296"/>
      <c r="Y260" s="303"/>
      <c r="Z260" s="296"/>
      <c r="AA260" s="303"/>
      <c r="AB260" s="292"/>
      <c r="AC260" s="114"/>
      <c r="AD260" s="114"/>
      <c r="AE260" s="118"/>
      <c r="AF260" s="114"/>
      <c r="AG260" s="118"/>
      <c r="AH260" s="119"/>
    </row>
    <row r="261" spans="1:36" s="120" customFormat="1" ht="25.5" customHeight="1" thickBot="1">
      <c r="A261" s="319"/>
      <c r="B261" s="308"/>
      <c r="C261" s="310"/>
      <c r="D261" s="310"/>
      <c r="E261" s="167" t="s">
        <v>1094</v>
      </c>
      <c r="F261" s="227">
        <v>735.03</v>
      </c>
      <c r="G261" s="117">
        <f>ROUNDUP(AVERAGE(F259:F261),2)</f>
        <v>735.03</v>
      </c>
      <c r="H261" s="116">
        <f t="shared" si="17"/>
        <v>0</v>
      </c>
      <c r="I261" s="136">
        <f t="shared" si="15"/>
        <v>0</v>
      </c>
      <c r="J261" s="136">
        <f>SMALL(I259:I261,3)</f>
        <v>0</v>
      </c>
      <c r="K261" s="139">
        <f>IF(J261=I259,F259,IF(J261=I260,F260,IF(J261=I261,F261)))</f>
        <v>735.03</v>
      </c>
      <c r="L261" s="139">
        <f t="shared" si="14"/>
        <v>735.03</v>
      </c>
      <c r="M261" s="139">
        <f t="shared" si="16"/>
        <v>735.03</v>
      </c>
      <c r="N261" s="312"/>
      <c r="O261" s="293"/>
      <c r="P261" s="293"/>
      <c r="Q261" s="293"/>
      <c r="R261" s="293"/>
      <c r="S261" s="293"/>
      <c r="T261" s="293"/>
      <c r="U261" s="293"/>
      <c r="V261" s="293"/>
      <c r="W261" s="296"/>
      <c r="X261" s="296"/>
      <c r="Y261" s="303"/>
      <c r="Z261" s="296"/>
      <c r="AA261" s="303"/>
      <c r="AB261" s="292"/>
      <c r="AC261" s="114"/>
      <c r="AD261" s="114"/>
      <c r="AE261" s="118"/>
      <c r="AF261" s="114"/>
      <c r="AG261" s="118"/>
      <c r="AH261" s="119"/>
    </row>
    <row r="262" spans="1:36" s="112" customFormat="1" ht="25.5" customHeight="1">
      <c r="A262" s="314">
        <v>85</v>
      </c>
      <c r="B262" s="315" t="s">
        <v>334</v>
      </c>
      <c r="C262" s="316" t="s">
        <v>2</v>
      </c>
      <c r="D262" s="317">
        <v>3</v>
      </c>
      <c r="E262" s="168" t="s">
        <v>1095</v>
      </c>
      <c r="F262" s="132">
        <v>895.17</v>
      </c>
      <c r="G262" s="129">
        <f>ROUNDUP(AVERAGE(F262:F264),2)</f>
        <v>895.17</v>
      </c>
      <c r="H262" s="134">
        <f t="shared" si="17"/>
        <v>0</v>
      </c>
      <c r="I262" s="133">
        <f t="shared" si="15"/>
        <v>0</v>
      </c>
      <c r="J262" s="135">
        <f>SMALL(I262:I264,1)</f>
        <v>0</v>
      </c>
      <c r="K262" s="137">
        <f>IF(J262=I262,F262,IF(J262=I263,F263,IF(J262=I264,F264)))</f>
        <v>895.17</v>
      </c>
      <c r="L262" s="137">
        <f t="shared" si="14"/>
        <v>895.17</v>
      </c>
      <c r="M262" s="137">
        <f t="shared" si="16"/>
        <v>895.17</v>
      </c>
      <c r="N262" s="318">
        <f>COUNTIF(L262:L264,"FORA")</f>
        <v>0</v>
      </c>
      <c r="O262" s="298">
        <f>IF(N262=0,AVERAGE(K262:K264),"")</f>
        <v>895.17</v>
      </c>
      <c r="P262" s="298" t="str">
        <f>IF(N262=1,AVERAGE(M262:M263),"")</f>
        <v/>
      </c>
      <c r="Q262" s="298" t="str">
        <f>IF(N262=2,(SUM(M262,K263))/2,"")</f>
        <v/>
      </c>
      <c r="R262" s="298" t="str">
        <f>IF(N262=3,AVERAGE(K262:K263),"")</f>
        <v/>
      </c>
      <c r="S262" s="298">
        <f>IF(N262=0,MEDIAN(M262:M264),"")</f>
        <v>895.17</v>
      </c>
      <c r="T262" s="298" t="str">
        <f>IF(N262=1,MEDIAN(M262:M263),"")</f>
        <v/>
      </c>
      <c r="U262" s="298" t="str">
        <f>IF(N262=2,MEDIAN((SUM(M262,K263))/2),"")</f>
        <v/>
      </c>
      <c r="V262" s="298" t="str">
        <f>IF(N262=3,MEDIAN(K262:K263),"")</f>
        <v/>
      </c>
      <c r="W262" s="299">
        <f>SUM(O262:R264)</f>
        <v>895.17</v>
      </c>
      <c r="X262" s="299">
        <f>SUM(S262:V264)</f>
        <v>895.17</v>
      </c>
      <c r="Y262" s="301">
        <f>STDEV(F262:F264)</f>
        <v>0</v>
      </c>
      <c r="Z262" s="299">
        <f>Y262/W262</f>
        <v>0</v>
      </c>
      <c r="AA262" s="301">
        <f>IF(Z262&lt;=0.25, X262, W262)</f>
        <v>895.17</v>
      </c>
      <c r="AB262" s="291">
        <f>AA262*D262*($AB$6+1)</f>
        <v>3184.4150132590089</v>
      </c>
      <c r="AC262" s="114"/>
      <c r="AD262" s="114"/>
      <c r="AE262" s="115"/>
      <c r="AF262" s="115"/>
      <c r="AG262" s="115"/>
      <c r="AH262" s="115"/>
      <c r="AI262" s="115"/>
      <c r="AJ262" s="115"/>
    </row>
    <row r="263" spans="1:36" s="112" customFormat="1" ht="25.5" customHeight="1">
      <c r="A263" s="314"/>
      <c r="B263" s="315"/>
      <c r="C263" s="316"/>
      <c r="D263" s="317"/>
      <c r="E263" s="168" t="s">
        <v>1095</v>
      </c>
      <c r="F263" s="132">
        <v>895.17</v>
      </c>
      <c r="G263" s="133">
        <f>ROUNDUP(AVERAGE(F262:F264),2)</f>
        <v>895.17</v>
      </c>
      <c r="H263" s="134">
        <f t="shared" si="17"/>
        <v>0</v>
      </c>
      <c r="I263" s="135">
        <f t="shared" si="15"/>
        <v>0</v>
      </c>
      <c r="J263" s="135">
        <f>SMALL(I262:I264,2)</f>
        <v>0</v>
      </c>
      <c r="K263" s="137">
        <f>IF(J263=I262,F262,IF(J263=I263,F263,IF(J263=I264,F264)))</f>
        <v>895.17</v>
      </c>
      <c r="L263" s="137">
        <f t="shared" si="14"/>
        <v>895.17</v>
      </c>
      <c r="M263" s="137">
        <f t="shared" si="16"/>
        <v>895.17</v>
      </c>
      <c r="N263" s="318"/>
      <c r="O263" s="298"/>
      <c r="P263" s="298"/>
      <c r="Q263" s="298"/>
      <c r="R263" s="298"/>
      <c r="S263" s="298"/>
      <c r="T263" s="298"/>
      <c r="U263" s="298"/>
      <c r="V263" s="298"/>
      <c r="W263" s="300"/>
      <c r="X263" s="300"/>
      <c r="Y263" s="301"/>
      <c r="Z263" s="300"/>
      <c r="AA263" s="301"/>
      <c r="AB263" s="292"/>
      <c r="AC263" s="114"/>
      <c r="AD263" s="114"/>
      <c r="AE263" s="115"/>
      <c r="AF263" s="115"/>
      <c r="AG263" s="115"/>
      <c r="AH263" s="115"/>
      <c r="AI263" s="115"/>
      <c r="AJ263" s="115"/>
    </row>
    <row r="264" spans="1:36" s="112" customFormat="1" ht="25.5" customHeight="1" thickBot="1">
      <c r="A264" s="314"/>
      <c r="B264" s="315"/>
      <c r="C264" s="316"/>
      <c r="D264" s="317"/>
      <c r="E264" s="168" t="s">
        <v>1095</v>
      </c>
      <c r="F264" s="132">
        <v>895.17</v>
      </c>
      <c r="G264" s="133">
        <f>ROUNDUP(AVERAGE(F262:F264),2)</f>
        <v>895.17</v>
      </c>
      <c r="H264" s="134">
        <f t="shared" si="17"/>
        <v>0</v>
      </c>
      <c r="I264" s="135">
        <f t="shared" si="15"/>
        <v>0</v>
      </c>
      <c r="J264" s="135">
        <f>SMALL(I262:I264,3)</f>
        <v>0</v>
      </c>
      <c r="K264" s="137">
        <f>IF(J264=I262,F262,IF(J264=I263,F263,IF(J264=I264,F264)))</f>
        <v>895.17</v>
      </c>
      <c r="L264" s="137">
        <f t="shared" si="14"/>
        <v>895.17</v>
      </c>
      <c r="M264" s="137">
        <f t="shared" si="16"/>
        <v>895.17</v>
      </c>
      <c r="N264" s="318"/>
      <c r="O264" s="298"/>
      <c r="P264" s="298"/>
      <c r="Q264" s="298"/>
      <c r="R264" s="298"/>
      <c r="S264" s="298"/>
      <c r="T264" s="298"/>
      <c r="U264" s="298"/>
      <c r="V264" s="298"/>
      <c r="W264" s="300"/>
      <c r="X264" s="300"/>
      <c r="Y264" s="301"/>
      <c r="Z264" s="300"/>
      <c r="AA264" s="301"/>
      <c r="AB264" s="292"/>
      <c r="AC264" s="114"/>
      <c r="AD264" s="114"/>
      <c r="AE264" s="115"/>
      <c r="AF264" s="115"/>
      <c r="AG264" s="115"/>
      <c r="AH264" s="115"/>
      <c r="AI264" s="115"/>
      <c r="AJ264" s="115"/>
    </row>
    <row r="265" spans="1:36" s="120" customFormat="1" ht="25.5" customHeight="1">
      <c r="A265" s="319">
        <v>86</v>
      </c>
      <c r="B265" s="307" t="s">
        <v>335</v>
      </c>
      <c r="C265" s="310" t="s">
        <v>2</v>
      </c>
      <c r="D265" s="310">
        <v>3</v>
      </c>
      <c r="E265" s="167" t="s">
        <v>1096</v>
      </c>
      <c r="F265" s="117">
        <v>13</v>
      </c>
      <c r="G265" s="122">
        <f>ROUNDUP(AVERAGE(F265:F267),2)</f>
        <v>13</v>
      </c>
      <c r="H265" s="116">
        <f t="shared" si="17"/>
        <v>0</v>
      </c>
      <c r="I265" s="136">
        <f t="shared" si="15"/>
        <v>0</v>
      </c>
      <c r="J265" s="136">
        <f>SMALL(I265:I267,1)</f>
        <v>0</v>
      </c>
      <c r="K265" s="139">
        <f>IF(J265=I265,F265,IF(J265=I266,F266,IF(J265=I267,F267)))</f>
        <v>13</v>
      </c>
      <c r="L265" s="139">
        <f t="shared" si="14"/>
        <v>13</v>
      </c>
      <c r="M265" s="139">
        <f t="shared" si="16"/>
        <v>13</v>
      </c>
      <c r="N265" s="312">
        <f>COUNTIF(L265:L267,"FORA")</f>
        <v>0</v>
      </c>
      <c r="O265" s="293">
        <f>IF(N265=0,AVERAGE(K265:K267),"")</f>
        <v>13</v>
      </c>
      <c r="P265" s="293" t="str">
        <f>IF(N265=1,AVERAGE(M265:M266),"")</f>
        <v/>
      </c>
      <c r="Q265" s="293" t="str">
        <f>IF(N265=2,(SUM(M265,K266))/2,"")</f>
        <v/>
      </c>
      <c r="R265" s="293" t="str">
        <f>IF(N265=3,AVERAGE(K265:K266),"")</f>
        <v/>
      </c>
      <c r="S265" s="293">
        <f>IF(N265=0,MEDIAN(M265:M267),"")</f>
        <v>13</v>
      </c>
      <c r="T265" s="293" t="str">
        <f>IF(N265=1,MEDIAN(M265:M266),"")</f>
        <v/>
      </c>
      <c r="U265" s="293" t="str">
        <f>IF(N265=2,MEDIAN((SUM(M265,K266))/2),"")</f>
        <v/>
      </c>
      <c r="V265" s="293" t="str">
        <f>IF(N265=3,MEDIAN(K265:K266),"")</f>
        <v/>
      </c>
      <c r="W265" s="295">
        <f>SUM(O265:R267)</f>
        <v>13</v>
      </c>
      <c r="X265" s="295">
        <f>SUM(S265:V267)</f>
        <v>13</v>
      </c>
      <c r="Y265" s="303">
        <f>STDEV(F265:F267)</f>
        <v>0</v>
      </c>
      <c r="Z265" s="295">
        <f>Y265/W265</f>
        <v>0</v>
      </c>
      <c r="AA265" s="303">
        <f>IF(Z265&lt;=0.25, X265, W265)</f>
        <v>13</v>
      </c>
      <c r="AB265" s="291">
        <f>AA265*D265*($AB$6+1)</f>
        <v>46.245288796951549</v>
      </c>
      <c r="AC265" s="114"/>
      <c r="AD265" s="114"/>
      <c r="AE265" s="118"/>
      <c r="AF265" s="114"/>
      <c r="AG265" s="118"/>
      <c r="AH265" s="119"/>
    </row>
    <row r="266" spans="1:36" s="120" customFormat="1" ht="25.5" customHeight="1">
      <c r="A266" s="319"/>
      <c r="B266" s="308"/>
      <c r="C266" s="310"/>
      <c r="D266" s="310"/>
      <c r="E266" s="167" t="s">
        <v>1096</v>
      </c>
      <c r="F266" s="165">
        <v>13</v>
      </c>
      <c r="G266" s="117">
        <f>ROUNDUP(AVERAGE(F265:F267),2)</f>
        <v>13</v>
      </c>
      <c r="H266" s="116">
        <f t="shared" si="17"/>
        <v>0</v>
      </c>
      <c r="I266" s="136">
        <f t="shared" si="15"/>
        <v>0</v>
      </c>
      <c r="J266" s="136">
        <f>SMALL(I265:I267,2)</f>
        <v>0</v>
      </c>
      <c r="K266" s="139">
        <f>IF(J266=I265,F265,IF(J266=I266,F266,IF(J266=I267,F267)))</f>
        <v>13</v>
      </c>
      <c r="L266" s="139">
        <f t="shared" ref="L266:L329" si="18">IF(J266&gt;0.3,"FORA",K266)</f>
        <v>13</v>
      </c>
      <c r="M266" s="139">
        <f t="shared" si="16"/>
        <v>13</v>
      </c>
      <c r="N266" s="312"/>
      <c r="O266" s="293"/>
      <c r="P266" s="293"/>
      <c r="Q266" s="293"/>
      <c r="R266" s="293"/>
      <c r="S266" s="293"/>
      <c r="T266" s="293"/>
      <c r="U266" s="293"/>
      <c r="V266" s="293"/>
      <c r="W266" s="296"/>
      <c r="X266" s="296"/>
      <c r="Y266" s="303"/>
      <c r="Z266" s="296"/>
      <c r="AA266" s="303"/>
      <c r="AB266" s="292"/>
      <c r="AC266" s="114"/>
      <c r="AD266" s="114"/>
      <c r="AE266" s="118"/>
      <c r="AF266" s="114"/>
      <c r="AG266" s="118"/>
      <c r="AH266" s="119"/>
    </row>
    <row r="267" spans="1:36" s="120" customFormat="1" ht="25.5" customHeight="1" thickBot="1">
      <c r="A267" s="319"/>
      <c r="B267" s="308"/>
      <c r="C267" s="310"/>
      <c r="D267" s="310"/>
      <c r="E267" s="167" t="s">
        <v>1096</v>
      </c>
      <c r="F267" s="165">
        <v>13</v>
      </c>
      <c r="G267" s="117">
        <f>ROUNDUP(AVERAGE(F265:F267),2)</f>
        <v>13</v>
      </c>
      <c r="H267" s="116">
        <f t="shared" si="17"/>
        <v>0</v>
      </c>
      <c r="I267" s="136">
        <f t="shared" ref="I267:I330" si="19">ABS(H267)</f>
        <v>0</v>
      </c>
      <c r="J267" s="136">
        <f>SMALL(I265:I267,3)</f>
        <v>0</v>
      </c>
      <c r="K267" s="139">
        <f>IF(J267=I265,F265,IF(J267=I266,F266,IF(J267=I267,F267)))</f>
        <v>13</v>
      </c>
      <c r="L267" s="139">
        <f t="shared" si="18"/>
        <v>13</v>
      </c>
      <c r="M267" s="139">
        <f t="shared" ref="M267:M330" si="20">IF(L267="FORA","",L267)</f>
        <v>13</v>
      </c>
      <c r="N267" s="312"/>
      <c r="O267" s="293"/>
      <c r="P267" s="293"/>
      <c r="Q267" s="293"/>
      <c r="R267" s="293"/>
      <c r="S267" s="293"/>
      <c r="T267" s="293"/>
      <c r="U267" s="293"/>
      <c r="V267" s="293"/>
      <c r="W267" s="296"/>
      <c r="X267" s="296"/>
      <c r="Y267" s="303"/>
      <c r="Z267" s="296"/>
      <c r="AA267" s="303"/>
      <c r="AB267" s="292"/>
      <c r="AC267" s="114"/>
      <c r="AD267" s="114"/>
      <c r="AE267" s="118"/>
      <c r="AF267" s="114"/>
      <c r="AG267" s="118"/>
      <c r="AH267" s="119"/>
    </row>
    <row r="268" spans="1:36" s="112" customFormat="1" ht="25.5" customHeight="1">
      <c r="A268" s="314">
        <v>87</v>
      </c>
      <c r="B268" s="315" t="s">
        <v>336</v>
      </c>
      <c r="C268" s="316" t="s">
        <v>2</v>
      </c>
      <c r="D268" s="317">
        <v>3</v>
      </c>
      <c r="E268" s="168" t="s">
        <v>1097</v>
      </c>
      <c r="F268" s="132">
        <v>15.91</v>
      </c>
      <c r="G268" s="129">
        <f>ROUNDUP(AVERAGE(F268:F270),2)</f>
        <v>15.91</v>
      </c>
      <c r="H268" s="134">
        <f t="shared" si="17"/>
        <v>0</v>
      </c>
      <c r="I268" s="133">
        <f t="shared" si="19"/>
        <v>0</v>
      </c>
      <c r="J268" s="135">
        <f>SMALL(I268:I270,1)</f>
        <v>0</v>
      </c>
      <c r="K268" s="137">
        <f>IF(J268=I268,F268,IF(J268=I269,F269,IF(J268=I270,F270)))</f>
        <v>15.91</v>
      </c>
      <c r="L268" s="137">
        <f t="shared" si="18"/>
        <v>15.91</v>
      </c>
      <c r="M268" s="137">
        <f t="shared" si="20"/>
        <v>15.91</v>
      </c>
      <c r="N268" s="318">
        <f>COUNTIF(L268:L270,"FORA")</f>
        <v>0</v>
      </c>
      <c r="O268" s="298">
        <f>IF(N268=0,AVERAGE(K268:K270),"")</f>
        <v>15.910000000000002</v>
      </c>
      <c r="P268" s="298" t="str">
        <f>IF(N268=1,AVERAGE(M268:M269),"")</f>
        <v/>
      </c>
      <c r="Q268" s="298" t="str">
        <f>IF(N268=2,(SUM(M268,K269))/2,"")</f>
        <v/>
      </c>
      <c r="R268" s="298" t="str">
        <f>IF(N268=3,AVERAGE(K268:K269),"")</f>
        <v/>
      </c>
      <c r="S268" s="298">
        <f>IF(N268=0,MEDIAN(M268:M270),"")</f>
        <v>15.91</v>
      </c>
      <c r="T268" s="298" t="str">
        <f>IF(N268=1,MEDIAN(M268:M269),"")</f>
        <v/>
      </c>
      <c r="U268" s="298" t="str">
        <f>IF(N268=2,MEDIAN((SUM(M268,K269))/2),"")</f>
        <v/>
      </c>
      <c r="V268" s="298" t="str">
        <f>IF(N268=3,MEDIAN(K268:K269),"")</f>
        <v/>
      </c>
      <c r="W268" s="299">
        <f>SUM(O268:R270)</f>
        <v>15.910000000000002</v>
      </c>
      <c r="X268" s="299">
        <f>SUM(S268:V270)</f>
        <v>15.91</v>
      </c>
      <c r="Y268" s="301">
        <f>STDEV(F268:F270)</f>
        <v>2.1755839288168292E-15</v>
      </c>
      <c r="Z268" s="299">
        <f>Y268/W268</f>
        <v>1.3674317591557694E-16</v>
      </c>
      <c r="AA268" s="301">
        <f>IF(Z268&lt;=0.25, X268, W268)</f>
        <v>15.91</v>
      </c>
      <c r="AB268" s="291">
        <f>AA268*D268*($AB$6+1)</f>
        <v>56.597118827653787</v>
      </c>
      <c r="AC268" s="114"/>
      <c r="AD268" s="114"/>
      <c r="AE268" s="115"/>
      <c r="AF268" s="115"/>
      <c r="AG268" s="115"/>
      <c r="AH268" s="115"/>
      <c r="AI268" s="115"/>
      <c r="AJ268" s="115"/>
    </row>
    <row r="269" spans="1:36" s="112" customFormat="1" ht="25.5" customHeight="1">
      <c r="A269" s="314"/>
      <c r="B269" s="315"/>
      <c r="C269" s="316"/>
      <c r="D269" s="317"/>
      <c r="E269" s="168" t="s">
        <v>1097</v>
      </c>
      <c r="F269" s="132">
        <v>15.91</v>
      </c>
      <c r="G269" s="133">
        <f>ROUNDUP(AVERAGE(F268:F270),2)</f>
        <v>15.91</v>
      </c>
      <c r="H269" s="134">
        <f t="shared" ref="H269:H332" si="21">F269/G269-1</f>
        <v>0</v>
      </c>
      <c r="I269" s="135">
        <f t="shared" si="19"/>
        <v>0</v>
      </c>
      <c r="J269" s="135">
        <f>SMALL(I268:I270,2)</f>
        <v>0</v>
      </c>
      <c r="K269" s="137">
        <f>IF(J269=I268,F268,IF(J269=I269,F269,IF(J269=I270,F270)))</f>
        <v>15.91</v>
      </c>
      <c r="L269" s="137">
        <f t="shared" si="18"/>
        <v>15.91</v>
      </c>
      <c r="M269" s="137">
        <f t="shared" si="20"/>
        <v>15.91</v>
      </c>
      <c r="N269" s="318"/>
      <c r="O269" s="298"/>
      <c r="P269" s="298"/>
      <c r="Q269" s="298"/>
      <c r="R269" s="298"/>
      <c r="S269" s="298"/>
      <c r="T269" s="298"/>
      <c r="U269" s="298"/>
      <c r="V269" s="298"/>
      <c r="W269" s="300"/>
      <c r="X269" s="300"/>
      <c r="Y269" s="301"/>
      <c r="Z269" s="300"/>
      <c r="AA269" s="301"/>
      <c r="AB269" s="292"/>
      <c r="AC269" s="114"/>
      <c r="AD269" s="114"/>
      <c r="AE269" s="115"/>
      <c r="AF269" s="115"/>
      <c r="AG269" s="115"/>
      <c r="AH269" s="115"/>
      <c r="AI269" s="115"/>
      <c r="AJ269" s="115"/>
    </row>
    <row r="270" spans="1:36" s="112" customFormat="1" ht="25.5" customHeight="1" thickBot="1">
      <c r="A270" s="314"/>
      <c r="B270" s="315"/>
      <c r="C270" s="316"/>
      <c r="D270" s="317"/>
      <c r="E270" s="168" t="s">
        <v>1097</v>
      </c>
      <c r="F270" s="132">
        <v>15.91</v>
      </c>
      <c r="G270" s="133">
        <f>ROUNDUP(AVERAGE(F268:F270),2)</f>
        <v>15.91</v>
      </c>
      <c r="H270" s="134">
        <f t="shared" si="21"/>
        <v>0</v>
      </c>
      <c r="I270" s="135">
        <f t="shared" si="19"/>
        <v>0</v>
      </c>
      <c r="J270" s="135">
        <f>SMALL(I268:I270,3)</f>
        <v>0</v>
      </c>
      <c r="K270" s="137">
        <f>IF(J270=I268,F268,IF(J270=I269,F269,IF(J270=I270,F270)))</f>
        <v>15.91</v>
      </c>
      <c r="L270" s="137">
        <f t="shared" si="18"/>
        <v>15.91</v>
      </c>
      <c r="M270" s="137">
        <f t="shared" si="20"/>
        <v>15.91</v>
      </c>
      <c r="N270" s="318"/>
      <c r="O270" s="298"/>
      <c r="P270" s="298"/>
      <c r="Q270" s="298"/>
      <c r="R270" s="298"/>
      <c r="S270" s="298"/>
      <c r="T270" s="298"/>
      <c r="U270" s="298"/>
      <c r="V270" s="298"/>
      <c r="W270" s="300"/>
      <c r="X270" s="300"/>
      <c r="Y270" s="301"/>
      <c r="Z270" s="300"/>
      <c r="AA270" s="301"/>
      <c r="AB270" s="292"/>
      <c r="AC270" s="114"/>
      <c r="AD270" s="114"/>
      <c r="AE270" s="115"/>
      <c r="AF270" s="115"/>
      <c r="AG270" s="115"/>
      <c r="AH270" s="115"/>
      <c r="AI270" s="115"/>
      <c r="AJ270" s="115"/>
    </row>
    <row r="271" spans="1:36" s="120" customFormat="1" ht="25.5" customHeight="1">
      <c r="A271" s="319">
        <v>88</v>
      </c>
      <c r="B271" s="307" t="s">
        <v>337</v>
      </c>
      <c r="C271" s="310" t="s">
        <v>2</v>
      </c>
      <c r="D271" s="310">
        <v>15</v>
      </c>
      <c r="E271" s="167" t="s">
        <v>1098</v>
      </c>
      <c r="F271" s="117">
        <v>53.72</v>
      </c>
      <c r="G271" s="122">
        <f>ROUNDUP(AVERAGE(F271:F273),2)</f>
        <v>53.72</v>
      </c>
      <c r="H271" s="116">
        <f t="shared" si="21"/>
        <v>0</v>
      </c>
      <c r="I271" s="136">
        <f t="shared" si="19"/>
        <v>0</v>
      </c>
      <c r="J271" s="136">
        <f>SMALL(I271:I273,1)</f>
        <v>0</v>
      </c>
      <c r="K271" s="139">
        <f>IF(J271=I271,F271,IF(J271=I272,F272,IF(J271=I273,F273)))</f>
        <v>53.72</v>
      </c>
      <c r="L271" s="139">
        <f t="shared" si="18"/>
        <v>53.72</v>
      </c>
      <c r="M271" s="139">
        <f t="shared" si="20"/>
        <v>53.72</v>
      </c>
      <c r="N271" s="312">
        <f>COUNTIF(L271:L273,"FORA")</f>
        <v>0</v>
      </c>
      <c r="O271" s="293">
        <f>IF(N271=0,AVERAGE(K271:K273),"")</f>
        <v>53.72</v>
      </c>
      <c r="P271" s="293" t="str">
        <f>IF(N271=1,AVERAGE(M271:M272),"")</f>
        <v/>
      </c>
      <c r="Q271" s="293" t="str">
        <f>IF(N271=2,(SUM(M271,K272))/2,"")</f>
        <v/>
      </c>
      <c r="R271" s="293" t="str">
        <f>IF(N271=3,AVERAGE(K271:K272),"")</f>
        <v/>
      </c>
      <c r="S271" s="293">
        <f>IF(N271=0,MEDIAN(M271:M273),"")</f>
        <v>53.72</v>
      </c>
      <c r="T271" s="293" t="str">
        <f>IF(N271=1,MEDIAN(M271:M272),"")</f>
        <v/>
      </c>
      <c r="U271" s="293" t="str">
        <f>IF(N271=2,MEDIAN((SUM(M271,K272))/2),"")</f>
        <v/>
      </c>
      <c r="V271" s="293" t="str">
        <f>IF(N271=3,MEDIAN(K271:K272),"")</f>
        <v/>
      </c>
      <c r="W271" s="295">
        <f>SUM(O271:R273)</f>
        <v>53.72</v>
      </c>
      <c r="X271" s="295">
        <f>SUM(S271:V273)</f>
        <v>53.72</v>
      </c>
      <c r="Y271" s="303">
        <f>STDEV(F271:F273)</f>
        <v>0</v>
      </c>
      <c r="Z271" s="295">
        <f>Y271/W271</f>
        <v>0</v>
      </c>
      <c r="AA271" s="303">
        <f>IF(Z271&lt;=0.25, X271, W271)</f>
        <v>53.72</v>
      </c>
      <c r="AB271" s="291">
        <f>AA271*D271*($AB$6+1)</f>
        <v>955.49881314316815</v>
      </c>
      <c r="AC271" s="114"/>
      <c r="AD271" s="114"/>
      <c r="AE271" s="118"/>
      <c r="AF271" s="114"/>
      <c r="AG271" s="118"/>
      <c r="AH271" s="119"/>
    </row>
    <row r="272" spans="1:36" s="120" customFormat="1" ht="25.5" customHeight="1">
      <c r="A272" s="319"/>
      <c r="B272" s="308"/>
      <c r="C272" s="310"/>
      <c r="D272" s="310"/>
      <c r="E272" s="167" t="s">
        <v>1098</v>
      </c>
      <c r="F272" s="227">
        <v>53.72</v>
      </c>
      <c r="G272" s="117">
        <f>ROUNDUP(AVERAGE(F271:F273),2)</f>
        <v>53.72</v>
      </c>
      <c r="H272" s="116">
        <f t="shared" si="21"/>
        <v>0</v>
      </c>
      <c r="I272" s="136">
        <f t="shared" si="19"/>
        <v>0</v>
      </c>
      <c r="J272" s="136">
        <f>SMALL(I271:I273,2)</f>
        <v>0</v>
      </c>
      <c r="K272" s="139">
        <f>IF(J272=I271,F271,IF(J272=I272,F272,IF(J272=I273,F273)))</f>
        <v>53.72</v>
      </c>
      <c r="L272" s="139">
        <f t="shared" si="18"/>
        <v>53.72</v>
      </c>
      <c r="M272" s="139">
        <f t="shared" si="20"/>
        <v>53.72</v>
      </c>
      <c r="N272" s="312"/>
      <c r="O272" s="293"/>
      <c r="P272" s="293"/>
      <c r="Q272" s="293"/>
      <c r="R272" s="293"/>
      <c r="S272" s="293"/>
      <c r="T272" s="293"/>
      <c r="U272" s="293"/>
      <c r="V272" s="293"/>
      <c r="W272" s="296"/>
      <c r="X272" s="296"/>
      <c r="Y272" s="303"/>
      <c r="Z272" s="296"/>
      <c r="AA272" s="303"/>
      <c r="AB272" s="292"/>
      <c r="AC272" s="114"/>
      <c r="AD272" s="114"/>
      <c r="AE272" s="118"/>
      <c r="AF272" s="114"/>
      <c r="AG272" s="118"/>
      <c r="AH272" s="119"/>
    </row>
    <row r="273" spans="1:36" s="120" customFormat="1" ht="25.5" customHeight="1" thickBot="1">
      <c r="A273" s="319"/>
      <c r="B273" s="308"/>
      <c r="C273" s="310"/>
      <c r="D273" s="310"/>
      <c r="E273" s="167" t="s">
        <v>1098</v>
      </c>
      <c r="F273" s="227">
        <v>53.72</v>
      </c>
      <c r="G273" s="117">
        <f>ROUNDUP(AVERAGE(F271:F273),2)</f>
        <v>53.72</v>
      </c>
      <c r="H273" s="116">
        <f t="shared" si="21"/>
        <v>0</v>
      </c>
      <c r="I273" s="136">
        <f t="shared" si="19"/>
        <v>0</v>
      </c>
      <c r="J273" s="136">
        <f>SMALL(I271:I273,3)</f>
        <v>0</v>
      </c>
      <c r="K273" s="139">
        <f>IF(J273=I271,F271,IF(J273=I272,F272,IF(J273=I273,F273)))</f>
        <v>53.72</v>
      </c>
      <c r="L273" s="139">
        <f t="shared" si="18"/>
        <v>53.72</v>
      </c>
      <c r="M273" s="139">
        <f t="shared" si="20"/>
        <v>53.72</v>
      </c>
      <c r="N273" s="312"/>
      <c r="O273" s="293"/>
      <c r="P273" s="293"/>
      <c r="Q273" s="293"/>
      <c r="R273" s="293"/>
      <c r="S273" s="293"/>
      <c r="T273" s="293"/>
      <c r="U273" s="293"/>
      <c r="V273" s="293"/>
      <c r="W273" s="296"/>
      <c r="X273" s="296"/>
      <c r="Y273" s="303"/>
      <c r="Z273" s="296"/>
      <c r="AA273" s="303"/>
      <c r="AB273" s="292"/>
      <c r="AC273" s="114"/>
      <c r="AD273" s="114"/>
      <c r="AE273" s="118"/>
      <c r="AF273" s="114"/>
      <c r="AG273" s="118"/>
      <c r="AH273" s="119"/>
    </row>
    <row r="274" spans="1:36" s="112" customFormat="1" ht="25.5" customHeight="1">
      <c r="A274" s="314">
        <v>89</v>
      </c>
      <c r="B274" s="315" t="s">
        <v>338</v>
      </c>
      <c r="C274" s="316" t="s">
        <v>2</v>
      </c>
      <c r="D274" s="317">
        <v>15</v>
      </c>
      <c r="E274" s="168" t="s">
        <v>1099</v>
      </c>
      <c r="F274" s="132">
        <v>97.2</v>
      </c>
      <c r="G274" s="129">
        <f>ROUNDUP(AVERAGE(F274:F276),2)</f>
        <v>97.2</v>
      </c>
      <c r="H274" s="134">
        <f t="shared" si="21"/>
        <v>0</v>
      </c>
      <c r="I274" s="133">
        <f t="shared" si="19"/>
        <v>0</v>
      </c>
      <c r="J274" s="135">
        <f>SMALL(I274:I276,1)</f>
        <v>0</v>
      </c>
      <c r="K274" s="137">
        <f>IF(J274=I274,F274,IF(J274=I275,F275,IF(J274=I276,F276)))</f>
        <v>97.2</v>
      </c>
      <c r="L274" s="137">
        <f t="shared" si="18"/>
        <v>97.2</v>
      </c>
      <c r="M274" s="137">
        <f t="shared" si="20"/>
        <v>97.2</v>
      </c>
      <c r="N274" s="318">
        <f>COUNTIF(L274:L276,"FORA")</f>
        <v>0</v>
      </c>
      <c r="O274" s="298">
        <f>IF(N274=0,AVERAGE(K274:K276),"")</f>
        <v>97.2</v>
      </c>
      <c r="P274" s="298" t="str">
        <f>IF(N274=1,AVERAGE(M274:M275),"")</f>
        <v/>
      </c>
      <c r="Q274" s="298" t="str">
        <f>IF(N274=2,(SUM(M274,K275))/2,"")</f>
        <v/>
      </c>
      <c r="R274" s="298" t="str">
        <f>IF(N274=3,AVERAGE(K274:K275),"")</f>
        <v/>
      </c>
      <c r="S274" s="298">
        <f>IF(N274=0,MEDIAN(M274:M276),"")</f>
        <v>97.2</v>
      </c>
      <c r="T274" s="298" t="str">
        <f>IF(N274=1,MEDIAN(M274:M275),"")</f>
        <v/>
      </c>
      <c r="U274" s="298" t="str">
        <f>IF(N274=2,MEDIAN((SUM(M274,K275))/2),"")</f>
        <v/>
      </c>
      <c r="V274" s="298" t="str">
        <f>IF(N274=3,MEDIAN(K274:K275),"")</f>
        <v/>
      </c>
      <c r="W274" s="299">
        <f>SUM(O274:R276)</f>
        <v>97.2</v>
      </c>
      <c r="X274" s="299">
        <f>SUM(S274:V276)</f>
        <v>97.2</v>
      </c>
      <c r="Y274" s="301">
        <f>STDEV(F274:F276)</f>
        <v>0</v>
      </c>
      <c r="Z274" s="299">
        <f>Y274/W274</f>
        <v>0</v>
      </c>
      <c r="AA274" s="301">
        <f>IF(Z274&lt;=0.25, X274, W274)</f>
        <v>97.2</v>
      </c>
      <c r="AB274" s="291">
        <f>AA274*D274*($AB$6+1)</f>
        <v>1728.8623350244964</v>
      </c>
      <c r="AC274" s="114"/>
      <c r="AD274" s="114"/>
      <c r="AE274" s="115"/>
      <c r="AF274" s="115"/>
      <c r="AG274" s="115"/>
      <c r="AH274" s="115"/>
      <c r="AI274" s="115"/>
      <c r="AJ274" s="115"/>
    </row>
    <row r="275" spans="1:36" s="112" customFormat="1" ht="25.5" customHeight="1">
      <c r="A275" s="314"/>
      <c r="B275" s="315"/>
      <c r="C275" s="316"/>
      <c r="D275" s="317"/>
      <c r="E275" s="168" t="s">
        <v>1099</v>
      </c>
      <c r="F275" s="132">
        <v>97.2</v>
      </c>
      <c r="G275" s="133">
        <f>ROUNDUP(AVERAGE(F274:F276),2)</f>
        <v>97.2</v>
      </c>
      <c r="H275" s="134">
        <f t="shared" si="21"/>
        <v>0</v>
      </c>
      <c r="I275" s="135">
        <f t="shared" si="19"/>
        <v>0</v>
      </c>
      <c r="J275" s="135">
        <f>SMALL(I274:I276,2)</f>
        <v>0</v>
      </c>
      <c r="K275" s="137">
        <f>IF(J275=I274,F274,IF(J275=I275,F275,IF(J275=I276,F276)))</f>
        <v>97.2</v>
      </c>
      <c r="L275" s="137">
        <f t="shared" si="18"/>
        <v>97.2</v>
      </c>
      <c r="M275" s="137">
        <f t="shared" si="20"/>
        <v>97.2</v>
      </c>
      <c r="N275" s="318"/>
      <c r="O275" s="298"/>
      <c r="P275" s="298"/>
      <c r="Q275" s="298"/>
      <c r="R275" s="298"/>
      <c r="S275" s="298"/>
      <c r="T275" s="298"/>
      <c r="U275" s="298"/>
      <c r="V275" s="298"/>
      <c r="W275" s="300"/>
      <c r="X275" s="300"/>
      <c r="Y275" s="301"/>
      <c r="Z275" s="300"/>
      <c r="AA275" s="301"/>
      <c r="AB275" s="292"/>
      <c r="AC275" s="114"/>
      <c r="AD275" s="114"/>
      <c r="AE275" s="115"/>
      <c r="AF275" s="115"/>
      <c r="AG275" s="115"/>
      <c r="AH275" s="115"/>
      <c r="AI275" s="115"/>
      <c r="AJ275" s="115"/>
    </row>
    <row r="276" spans="1:36" s="112" customFormat="1" ht="25.5" customHeight="1" thickBot="1">
      <c r="A276" s="314"/>
      <c r="B276" s="315"/>
      <c r="C276" s="316"/>
      <c r="D276" s="317"/>
      <c r="E276" s="168" t="s">
        <v>1099</v>
      </c>
      <c r="F276" s="132">
        <v>97.2</v>
      </c>
      <c r="G276" s="133">
        <f>ROUNDUP(AVERAGE(F274:F276),2)</f>
        <v>97.2</v>
      </c>
      <c r="H276" s="134">
        <f t="shared" si="21"/>
        <v>0</v>
      </c>
      <c r="I276" s="135">
        <f t="shared" si="19"/>
        <v>0</v>
      </c>
      <c r="J276" s="135">
        <f>SMALL(I274:I276,3)</f>
        <v>0</v>
      </c>
      <c r="K276" s="137">
        <f>IF(J276=I274,F274,IF(J276=I275,F275,IF(J276=I276,F276)))</f>
        <v>97.2</v>
      </c>
      <c r="L276" s="137">
        <f t="shared" si="18"/>
        <v>97.2</v>
      </c>
      <c r="M276" s="137">
        <f t="shared" si="20"/>
        <v>97.2</v>
      </c>
      <c r="N276" s="318"/>
      <c r="O276" s="298"/>
      <c r="P276" s="298"/>
      <c r="Q276" s="298"/>
      <c r="R276" s="298"/>
      <c r="S276" s="298"/>
      <c r="T276" s="298"/>
      <c r="U276" s="298"/>
      <c r="V276" s="298"/>
      <c r="W276" s="300"/>
      <c r="X276" s="300"/>
      <c r="Y276" s="301"/>
      <c r="Z276" s="300"/>
      <c r="AA276" s="301"/>
      <c r="AB276" s="292"/>
      <c r="AC276" s="114"/>
      <c r="AD276" s="114"/>
      <c r="AE276" s="115"/>
      <c r="AF276" s="115"/>
      <c r="AG276" s="115"/>
      <c r="AH276" s="115"/>
      <c r="AI276" s="115"/>
      <c r="AJ276" s="115"/>
    </row>
    <row r="277" spans="1:36" s="120" customFormat="1" ht="25.5" customHeight="1">
      <c r="A277" s="319">
        <v>90</v>
      </c>
      <c r="B277" s="307" t="s">
        <v>339</v>
      </c>
      <c r="C277" s="310" t="s">
        <v>2</v>
      </c>
      <c r="D277" s="310">
        <v>120</v>
      </c>
      <c r="E277" s="167" t="s">
        <v>1100</v>
      </c>
      <c r="F277" s="117">
        <v>8.31</v>
      </c>
      <c r="G277" s="122">
        <f>ROUNDUP(AVERAGE(F277:F279),2)</f>
        <v>8.31</v>
      </c>
      <c r="H277" s="116">
        <f t="shared" si="21"/>
        <v>0</v>
      </c>
      <c r="I277" s="136">
        <f t="shared" si="19"/>
        <v>0</v>
      </c>
      <c r="J277" s="136">
        <f>SMALL(I277:I279,1)</f>
        <v>0</v>
      </c>
      <c r="K277" s="139">
        <f>IF(J277=I277,F277,IF(J277=I278,F278,IF(J277=I279,F279)))</f>
        <v>8.31</v>
      </c>
      <c r="L277" s="139">
        <f t="shared" si="18"/>
        <v>8.31</v>
      </c>
      <c r="M277" s="139">
        <f t="shared" si="20"/>
        <v>8.31</v>
      </c>
      <c r="N277" s="312">
        <f>COUNTIF(L277:L279,"FORA")</f>
        <v>0</v>
      </c>
      <c r="O277" s="293">
        <f>IF(N277=0,AVERAGE(K277:K279),"")</f>
        <v>8.31</v>
      </c>
      <c r="P277" s="293" t="str">
        <f>IF(N277=1,AVERAGE(M277:M278),"")</f>
        <v/>
      </c>
      <c r="Q277" s="293" t="str">
        <f>IF(N277=2,(SUM(M277,K278))/2,"")</f>
        <v/>
      </c>
      <c r="R277" s="293" t="str">
        <f>IF(N277=3,AVERAGE(K277:K278),"")</f>
        <v/>
      </c>
      <c r="S277" s="293">
        <f>IF(N277=0,MEDIAN(M277:M279),"")</f>
        <v>8.31</v>
      </c>
      <c r="T277" s="293" t="str">
        <f>IF(N277=1,MEDIAN(M277:M278),"")</f>
        <v/>
      </c>
      <c r="U277" s="293" t="str">
        <f>IF(N277=2,MEDIAN((SUM(M277,K278))/2),"")</f>
        <v/>
      </c>
      <c r="V277" s="293" t="str">
        <f>IF(N277=3,MEDIAN(K277:K278),"")</f>
        <v/>
      </c>
      <c r="W277" s="295">
        <f>SUM(O277:R279)</f>
        <v>8.31</v>
      </c>
      <c r="X277" s="295">
        <f>SUM(S277:V279)</f>
        <v>8.31</v>
      </c>
      <c r="Y277" s="303">
        <f>STDEV(F277:F279)</f>
        <v>0</v>
      </c>
      <c r="Z277" s="295">
        <f>Y277/W277</f>
        <v>0</v>
      </c>
      <c r="AA277" s="303">
        <f>IF(Z277&lt;=0.25, X277, W277)</f>
        <v>8.31</v>
      </c>
      <c r="AB277" s="291">
        <f>AA277*D277*($AB$6+1)</f>
        <v>1182.4564612389765</v>
      </c>
      <c r="AC277" s="114"/>
      <c r="AD277" s="114"/>
      <c r="AE277" s="118"/>
      <c r="AF277" s="114"/>
      <c r="AG277" s="118"/>
      <c r="AH277" s="119"/>
    </row>
    <row r="278" spans="1:36" s="120" customFormat="1" ht="25.5" customHeight="1">
      <c r="A278" s="319"/>
      <c r="B278" s="308"/>
      <c r="C278" s="310"/>
      <c r="D278" s="310"/>
      <c r="E278" s="167" t="s">
        <v>1100</v>
      </c>
      <c r="F278" s="227">
        <v>8.31</v>
      </c>
      <c r="G278" s="117">
        <f>ROUNDUP(AVERAGE(F277:F279),2)</f>
        <v>8.31</v>
      </c>
      <c r="H278" s="116">
        <f t="shared" si="21"/>
        <v>0</v>
      </c>
      <c r="I278" s="136">
        <f t="shared" si="19"/>
        <v>0</v>
      </c>
      <c r="J278" s="136">
        <f>SMALL(I277:I279,2)</f>
        <v>0</v>
      </c>
      <c r="K278" s="139">
        <f>IF(J278=I277,F277,IF(J278=I278,F278,IF(J278=I279,F279)))</f>
        <v>8.31</v>
      </c>
      <c r="L278" s="139">
        <f t="shared" si="18"/>
        <v>8.31</v>
      </c>
      <c r="M278" s="139">
        <f t="shared" si="20"/>
        <v>8.31</v>
      </c>
      <c r="N278" s="312"/>
      <c r="O278" s="293"/>
      <c r="P278" s="293"/>
      <c r="Q278" s="293"/>
      <c r="R278" s="293"/>
      <c r="S278" s="293"/>
      <c r="T278" s="293"/>
      <c r="U278" s="293"/>
      <c r="V278" s="293"/>
      <c r="W278" s="296"/>
      <c r="X278" s="296"/>
      <c r="Y278" s="303"/>
      <c r="Z278" s="296"/>
      <c r="AA278" s="303"/>
      <c r="AB278" s="292"/>
      <c r="AC278" s="114"/>
      <c r="AD278" s="114"/>
      <c r="AE278" s="118"/>
      <c r="AF278" s="114"/>
      <c r="AG278" s="118"/>
      <c r="AH278" s="119"/>
    </row>
    <row r="279" spans="1:36" s="120" customFormat="1" ht="25.5" customHeight="1" thickBot="1">
      <c r="A279" s="319"/>
      <c r="B279" s="308"/>
      <c r="C279" s="310"/>
      <c r="D279" s="310"/>
      <c r="E279" s="167" t="s">
        <v>1100</v>
      </c>
      <c r="F279" s="227">
        <v>8.31</v>
      </c>
      <c r="G279" s="117">
        <f>ROUNDUP(AVERAGE(F277:F279),2)</f>
        <v>8.31</v>
      </c>
      <c r="H279" s="116">
        <f t="shared" si="21"/>
        <v>0</v>
      </c>
      <c r="I279" s="136">
        <f t="shared" si="19"/>
        <v>0</v>
      </c>
      <c r="J279" s="136">
        <f>SMALL(I277:I279,3)</f>
        <v>0</v>
      </c>
      <c r="K279" s="139">
        <f>IF(J279=I277,F277,IF(J279=I278,F278,IF(J279=I279,F279)))</f>
        <v>8.31</v>
      </c>
      <c r="L279" s="139">
        <f t="shared" si="18"/>
        <v>8.31</v>
      </c>
      <c r="M279" s="139">
        <f t="shared" si="20"/>
        <v>8.31</v>
      </c>
      <c r="N279" s="312"/>
      <c r="O279" s="293"/>
      <c r="P279" s="293"/>
      <c r="Q279" s="293"/>
      <c r="R279" s="293"/>
      <c r="S279" s="293"/>
      <c r="T279" s="293"/>
      <c r="U279" s="293"/>
      <c r="V279" s="293"/>
      <c r="W279" s="296"/>
      <c r="X279" s="296"/>
      <c r="Y279" s="303"/>
      <c r="Z279" s="296"/>
      <c r="AA279" s="303"/>
      <c r="AB279" s="292"/>
      <c r="AC279" s="114"/>
      <c r="AD279" s="114"/>
      <c r="AE279" s="118"/>
      <c r="AF279" s="114"/>
      <c r="AG279" s="118"/>
      <c r="AH279" s="119"/>
    </row>
    <row r="280" spans="1:36" s="112" customFormat="1" ht="25.5" customHeight="1">
      <c r="A280" s="314">
        <v>91</v>
      </c>
      <c r="B280" s="315" t="s">
        <v>340</v>
      </c>
      <c r="C280" s="316" t="s">
        <v>2</v>
      </c>
      <c r="D280" s="317">
        <v>120</v>
      </c>
      <c r="E280" s="168" t="s">
        <v>1101</v>
      </c>
      <c r="F280" s="132">
        <v>8.81</v>
      </c>
      <c r="G280" s="129">
        <f>ROUNDUP(AVERAGE(F280:F282),2)</f>
        <v>8.81</v>
      </c>
      <c r="H280" s="134">
        <f t="shared" si="21"/>
        <v>0</v>
      </c>
      <c r="I280" s="133">
        <f t="shared" si="19"/>
        <v>0</v>
      </c>
      <c r="J280" s="135">
        <f>SMALL(I280:I282,1)</f>
        <v>0</v>
      </c>
      <c r="K280" s="137">
        <f>IF(J280=I280,F280,IF(J280=I281,F281,IF(J280=I282,F282)))</f>
        <v>8.81</v>
      </c>
      <c r="L280" s="137">
        <f t="shared" si="18"/>
        <v>8.81</v>
      </c>
      <c r="M280" s="137">
        <f t="shared" si="20"/>
        <v>8.81</v>
      </c>
      <c r="N280" s="318">
        <f>COUNTIF(L280:L282,"FORA")</f>
        <v>0</v>
      </c>
      <c r="O280" s="298">
        <f>IF(N280=0,AVERAGE(K280:K282),"")</f>
        <v>8.81</v>
      </c>
      <c r="P280" s="298" t="str">
        <f>IF(N280=1,AVERAGE(M280:M281),"")</f>
        <v/>
      </c>
      <c r="Q280" s="298" t="str">
        <f>IF(N280=2,(SUM(M280,K281))/2,"")</f>
        <v/>
      </c>
      <c r="R280" s="298" t="str">
        <f>IF(N280=3,AVERAGE(K280:K281),"")</f>
        <v/>
      </c>
      <c r="S280" s="298">
        <f>IF(N280=0,MEDIAN(M280:M282),"")</f>
        <v>8.81</v>
      </c>
      <c r="T280" s="298" t="str">
        <f>IF(N280=1,MEDIAN(M280:M281),"")</f>
        <v/>
      </c>
      <c r="U280" s="298" t="str">
        <f>IF(N280=2,MEDIAN((SUM(M280,K281))/2),"")</f>
        <v/>
      </c>
      <c r="V280" s="298" t="str">
        <f>IF(N280=3,MEDIAN(K280:K281),"")</f>
        <v/>
      </c>
      <c r="W280" s="299">
        <f>SUM(O280:R282)</f>
        <v>8.81</v>
      </c>
      <c r="X280" s="299">
        <f>SUM(S280:V282)</f>
        <v>8.81</v>
      </c>
      <c r="Y280" s="301">
        <f>STDEV(F280:F282)</f>
        <v>0</v>
      </c>
      <c r="Z280" s="299">
        <f>Y280/W280</f>
        <v>0</v>
      </c>
      <c r="AA280" s="301">
        <f>IF(Z280&lt;=0.25, X280, W280)</f>
        <v>8.81</v>
      </c>
      <c r="AB280" s="291">
        <f>AA280*D280*($AB$6+1)</f>
        <v>1253.6030593881328</v>
      </c>
      <c r="AC280" s="114"/>
      <c r="AD280" s="114"/>
      <c r="AE280" s="115"/>
      <c r="AF280" s="115"/>
      <c r="AG280" s="115"/>
      <c r="AH280" s="115"/>
      <c r="AI280" s="115"/>
      <c r="AJ280" s="115"/>
    </row>
    <row r="281" spans="1:36" s="112" customFormat="1" ht="25.5" customHeight="1">
      <c r="A281" s="314"/>
      <c r="B281" s="315"/>
      <c r="C281" s="316"/>
      <c r="D281" s="317"/>
      <c r="E281" s="168" t="s">
        <v>1101</v>
      </c>
      <c r="F281" s="132">
        <v>8.81</v>
      </c>
      <c r="G281" s="133">
        <f>ROUNDUP(AVERAGE(F280:F282),2)</f>
        <v>8.81</v>
      </c>
      <c r="H281" s="134">
        <f t="shared" si="21"/>
        <v>0</v>
      </c>
      <c r="I281" s="135">
        <f t="shared" si="19"/>
        <v>0</v>
      </c>
      <c r="J281" s="135">
        <f>SMALL(I280:I282,2)</f>
        <v>0</v>
      </c>
      <c r="K281" s="137">
        <f>IF(J281=I280,F280,IF(J281=I281,F281,IF(J281=I282,F282)))</f>
        <v>8.81</v>
      </c>
      <c r="L281" s="137">
        <f t="shared" si="18"/>
        <v>8.81</v>
      </c>
      <c r="M281" s="137">
        <f t="shared" si="20"/>
        <v>8.81</v>
      </c>
      <c r="N281" s="318"/>
      <c r="O281" s="298"/>
      <c r="P281" s="298"/>
      <c r="Q281" s="298"/>
      <c r="R281" s="298"/>
      <c r="S281" s="298"/>
      <c r="T281" s="298"/>
      <c r="U281" s="298"/>
      <c r="V281" s="298"/>
      <c r="W281" s="300"/>
      <c r="X281" s="300"/>
      <c r="Y281" s="301"/>
      <c r="Z281" s="300"/>
      <c r="AA281" s="301"/>
      <c r="AB281" s="292"/>
      <c r="AC281" s="114"/>
      <c r="AD281" s="114"/>
      <c r="AE281" s="115"/>
      <c r="AF281" s="115"/>
      <c r="AG281" s="115"/>
      <c r="AH281" s="115"/>
      <c r="AI281" s="115"/>
      <c r="AJ281" s="115"/>
    </row>
    <row r="282" spans="1:36" s="112" customFormat="1" ht="25.5" customHeight="1" thickBot="1">
      <c r="A282" s="314"/>
      <c r="B282" s="315"/>
      <c r="C282" s="316"/>
      <c r="D282" s="317"/>
      <c r="E282" s="168" t="s">
        <v>1101</v>
      </c>
      <c r="F282" s="132">
        <v>8.81</v>
      </c>
      <c r="G282" s="133">
        <f>ROUNDUP(AVERAGE(F280:F282),2)</f>
        <v>8.81</v>
      </c>
      <c r="H282" s="134">
        <f t="shared" si="21"/>
        <v>0</v>
      </c>
      <c r="I282" s="135">
        <f t="shared" si="19"/>
        <v>0</v>
      </c>
      <c r="J282" s="135">
        <f>SMALL(I280:I282,3)</f>
        <v>0</v>
      </c>
      <c r="K282" s="137">
        <f>IF(J282=I280,F280,IF(J282=I281,F281,IF(J282=I282,F282)))</f>
        <v>8.81</v>
      </c>
      <c r="L282" s="137">
        <f t="shared" si="18"/>
        <v>8.81</v>
      </c>
      <c r="M282" s="137">
        <f t="shared" si="20"/>
        <v>8.81</v>
      </c>
      <c r="N282" s="318"/>
      <c r="O282" s="298"/>
      <c r="P282" s="298"/>
      <c r="Q282" s="298"/>
      <c r="R282" s="298"/>
      <c r="S282" s="298"/>
      <c r="T282" s="298"/>
      <c r="U282" s="298"/>
      <c r="V282" s="298"/>
      <c r="W282" s="300"/>
      <c r="X282" s="300"/>
      <c r="Y282" s="301"/>
      <c r="Z282" s="300"/>
      <c r="AA282" s="301"/>
      <c r="AB282" s="292"/>
      <c r="AC282" s="114"/>
      <c r="AD282" s="114"/>
      <c r="AE282" s="115"/>
      <c r="AF282" s="115"/>
      <c r="AG282" s="115"/>
      <c r="AH282" s="115"/>
      <c r="AI282" s="115"/>
      <c r="AJ282" s="115"/>
    </row>
    <row r="283" spans="1:36" s="120" customFormat="1" ht="25.5" customHeight="1">
      <c r="A283" s="319">
        <v>92</v>
      </c>
      <c r="B283" s="307" t="s">
        <v>341</v>
      </c>
      <c r="C283" s="310" t="s">
        <v>2</v>
      </c>
      <c r="D283" s="310">
        <v>6</v>
      </c>
      <c r="E283" s="167" t="s">
        <v>1102</v>
      </c>
      <c r="F283" s="117">
        <v>17.16</v>
      </c>
      <c r="G283" s="122">
        <f>ROUNDUP(AVERAGE(F283:F285),2)</f>
        <v>17.16</v>
      </c>
      <c r="H283" s="116">
        <f t="shared" si="21"/>
        <v>0</v>
      </c>
      <c r="I283" s="136">
        <f t="shared" si="19"/>
        <v>0</v>
      </c>
      <c r="J283" s="136">
        <f>SMALL(I283:I285,1)</f>
        <v>0</v>
      </c>
      <c r="K283" s="139">
        <f>IF(J283=I283,F283,IF(J283=I284,F284,IF(J283=I285,F285)))</f>
        <v>17.16</v>
      </c>
      <c r="L283" s="139">
        <f t="shared" si="18"/>
        <v>17.16</v>
      </c>
      <c r="M283" s="139">
        <f t="shared" si="20"/>
        <v>17.16</v>
      </c>
      <c r="N283" s="312">
        <f>COUNTIF(L283:L285,"FORA")</f>
        <v>0</v>
      </c>
      <c r="O283" s="293">
        <f>IF(N283=0,AVERAGE(K283:K285),"")</f>
        <v>17.16</v>
      </c>
      <c r="P283" s="293" t="str">
        <f>IF(N283=1,AVERAGE(M283:M284),"")</f>
        <v/>
      </c>
      <c r="Q283" s="293" t="str">
        <f>IF(N283=2,(SUM(M283,K284))/2,"")</f>
        <v/>
      </c>
      <c r="R283" s="293" t="str">
        <f>IF(N283=3,AVERAGE(K283:K284),"")</f>
        <v/>
      </c>
      <c r="S283" s="293">
        <f>IF(N283=0,MEDIAN(M283:M285),"")</f>
        <v>17.16</v>
      </c>
      <c r="T283" s="293" t="str">
        <f>IF(N283=1,MEDIAN(M283:M284),"")</f>
        <v/>
      </c>
      <c r="U283" s="293" t="str">
        <f>IF(N283=2,MEDIAN((SUM(M283,K284))/2),"")</f>
        <v/>
      </c>
      <c r="V283" s="293" t="str">
        <f>IF(N283=3,MEDIAN(K283:K284),"")</f>
        <v/>
      </c>
      <c r="W283" s="295">
        <f>SUM(O283:R285)</f>
        <v>17.16</v>
      </c>
      <c r="X283" s="295">
        <f>SUM(S283:V285)</f>
        <v>17.16</v>
      </c>
      <c r="Y283" s="303">
        <f>STDEV(F283:F285)</f>
        <v>0</v>
      </c>
      <c r="Z283" s="295">
        <f>Y283/W283</f>
        <v>0</v>
      </c>
      <c r="AA283" s="303">
        <f>IF(Z283&lt;=0.25, X283, W283)</f>
        <v>17.16</v>
      </c>
      <c r="AB283" s="291">
        <f>AA283*D283*($AB$6+1)</f>
        <v>122.08756242395211</v>
      </c>
      <c r="AC283" s="114"/>
      <c r="AD283" s="114"/>
      <c r="AE283" s="118"/>
      <c r="AF283" s="114"/>
      <c r="AG283" s="118"/>
      <c r="AH283" s="119"/>
    </row>
    <row r="284" spans="1:36" s="120" customFormat="1" ht="25.5" customHeight="1">
      <c r="A284" s="319"/>
      <c r="B284" s="308"/>
      <c r="C284" s="310"/>
      <c r="D284" s="310"/>
      <c r="E284" s="167" t="s">
        <v>1102</v>
      </c>
      <c r="F284" s="227">
        <v>17.16</v>
      </c>
      <c r="G284" s="117">
        <f>ROUNDUP(AVERAGE(F283:F285),2)</f>
        <v>17.16</v>
      </c>
      <c r="H284" s="116">
        <f t="shared" si="21"/>
        <v>0</v>
      </c>
      <c r="I284" s="136">
        <f t="shared" si="19"/>
        <v>0</v>
      </c>
      <c r="J284" s="136">
        <f>SMALL(I283:I285,2)</f>
        <v>0</v>
      </c>
      <c r="K284" s="139">
        <f>IF(J284=I283,F283,IF(J284=I284,F284,IF(J284=I285,F285)))</f>
        <v>17.16</v>
      </c>
      <c r="L284" s="139">
        <f t="shared" si="18"/>
        <v>17.16</v>
      </c>
      <c r="M284" s="139">
        <f t="shared" si="20"/>
        <v>17.16</v>
      </c>
      <c r="N284" s="312"/>
      <c r="O284" s="293"/>
      <c r="P284" s="293"/>
      <c r="Q284" s="293"/>
      <c r="R284" s="293"/>
      <c r="S284" s="293"/>
      <c r="T284" s="293"/>
      <c r="U284" s="293"/>
      <c r="V284" s="293"/>
      <c r="W284" s="296"/>
      <c r="X284" s="296"/>
      <c r="Y284" s="303"/>
      <c r="Z284" s="296"/>
      <c r="AA284" s="303"/>
      <c r="AB284" s="292"/>
      <c r="AC284" s="114"/>
      <c r="AD284" s="114"/>
      <c r="AE284" s="118"/>
      <c r="AF284" s="114"/>
      <c r="AG284" s="118"/>
      <c r="AH284" s="119"/>
    </row>
    <row r="285" spans="1:36" s="120" customFormat="1" ht="25.5" customHeight="1" thickBot="1">
      <c r="A285" s="319"/>
      <c r="B285" s="308"/>
      <c r="C285" s="310"/>
      <c r="D285" s="310"/>
      <c r="E285" s="167" t="s">
        <v>1102</v>
      </c>
      <c r="F285" s="227">
        <v>17.16</v>
      </c>
      <c r="G285" s="117">
        <f>ROUNDUP(AVERAGE(F283:F285),2)</f>
        <v>17.16</v>
      </c>
      <c r="H285" s="116">
        <f t="shared" si="21"/>
        <v>0</v>
      </c>
      <c r="I285" s="136">
        <f t="shared" si="19"/>
        <v>0</v>
      </c>
      <c r="J285" s="136">
        <f>SMALL(I283:I285,3)</f>
        <v>0</v>
      </c>
      <c r="K285" s="139">
        <f>IF(J285=I283,F283,IF(J285=I284,F284,IF(J285=I285,F285)))</f>
        <v>17.16</v>
      </c>
      <c r="L285" s="139">
        <f t="shared" si="18"/>
        <v>17.16</v>
      </c>
      <c r="M285" s="139">
        <f t="shared" si="20"/>
        <v>17.16</v>
      </c>
      <c r="N285" s="312"/>
      <c r="O285" s="293"/>
      <c r="P285" s="293"/>
      <c r="Q285" s="293"/>
      <c r="R285" s="293"/>
      <c r="S285" s="293"/>
      <c r="T285" s="293"/>
      <c r="U285" s="293"/>
      <c r="V285" s="293"/>
      <c r="W285" s="296"/>
      <c r="X285" s="296"/>
      <c r="Y285" s="303"/>
      <c r="Z285" s="296"/>
      <c r="AA285" s="303"/>
      <c r="AB285" s="292"/>
      <c r="AC285" s="114"/>
      <c r="AD285" s="114"/>
      <c r="AE285" s="118"/>
      <c r="AF285" s="114"/>
      <c r="AG285" s="118"/>
      <c r="AH285" s="119"/>
    </row>
    <row r="286" spans="1:36" s="112" customFormat="1" ht="25.5" customHeight="1">
      <c r="A286" s="314">
        <v>93</v>
      </c>
      <c r="B286" s="315" t="s">
        <v>342</v>
      </c>
      <c r="C286" s="316" t="s">
        <v>2</v>
      </c>
      <c r="D286" s="317">
        <v>6</v>
      </c>
      <c r="E286" s="168" t="s">
        <v>1103</v>
      </c>
      <c r="F286" s="132">
        <v>11.96</v>
      </c>
      <c r="G286" s="129">
        <f>ROUNDUP(AVERAGE(F286:F288),2)</f>
        <v>11.96</v>
      </c>
      <c r="H286" s="134">
        <f t="shared" si="21"/>
        <v>0</v>
      </c>
      <c r="I286" s="133">
        <f t="shared" si="19"/>
        <v>0</v>
      </c>
      <c r="J286" s="135">
        <f>SMALL(I286:I288,1)</f>
        <v>0</v>
      </c>
      <c r="K286" s="137">
        <f>IF(J286=I286,F286,IF(J286=I287,F287,IF(J286=I288,F288)))</f>
        <v>11.96</v>
      </c>
      <c r="L286" s="137">
        <f t="shared" si="18"/>
        <v>11.96</v>
      </c>
      <c r="M286" s="137">
        <f t="shared" si="20"/>
        <v>11.96</v>
      </c>
      <c r="N286" s="318">
        <f>COUNTIF(L286:L288,"FORA")</f>
        <v>0</v>
      </c>
      <c r="O286" s="298">
        <f>IF(N286=0,AVERAGE(K286:K288),"")</f>
        <v>11.96</v>
      </c>
      <c r="P286" s="298" t="str">
        <f>IF(N286=1,AVERAGE(M286:M287),"")</f>
        <v/>
      </c>
      <c r="Q286" s="298" t="str">
        <f>IF(N286=2,(SUM(M286,K287))/2,"")</f>
        <v/>
      </c>
      <c r="R286" s="298" t="str">
        <f>IF(N286=3,AVERAGE(K286:K287),"")</f>
        <v/>
      </c>
      <c r="S286" s="298">
        <f>IF(N286=0,MEDIAN(M286:M288),"")</f>
        <v>11.96</v>
      </c>
      <c r="T286" s="298" t="str">
        <f>IF(N286=1,MEDIAN(M286:M287),"")</f>
        <v/>
      </c>
      <c r="U286" s="298" t="str">
        <f>IF(N286=2,MEDIAN((SUM(M286,K287))/2),"")</f>
        <v/>
      </c>
      <c r="V286" s="298" t="str">
        <f>IF(N286=3,MEDIAN(K286:K287),"")</f>
        <v/>
      </c>
      <c r="W286" s="299">
        <f>SUM(O286:R288)</f>
        <v>11.96</v>
      </c>
      <c r="X286" s="299">
        <f>SUM(S286:V288)</f>
        <v>11.96</v>
      </c>
      <c r="Y286" s="301">
        <f>STDEV(F286:F288)</f>
        <v>0</v>
      </c>
      <c r="Z286" s="299">
        <f>Y286/W286</f>
        <v>0</v>
      </c>
      <c r="AA286" s="301">
        <f>IF(Z286&lt;=0.25, X286, W286)</f>
        <v>11.96</v>
      </c>
      <c r="AB286" s="291">
        <f>AA286*D286*($AB$6+1)</f>
        <v>85.091331386390863</v>
      </c>
      <c r="AC286" s="114"/>
      <c r="AD286" s="114"/>
      <c r="AE286" s="115"/>
      <c r="AF286" s="115"/>
      <c r="AG286" s="115"/>
      <c r="AH286" s="115"/>
      <c r="AI286" s="115"/>
      <c r="AJ286" s="115"/>
    </row>
    <row r="287" spans="1:36" s="112" customFormat="1" ht="25.5" customHeight="1">
      <c r="A287" s="314"/>
      <c r="B287" s="315"/>
      <c r="C287" s="316"/>
      <c r="D287" s="317"/>
      <c r="E287" s="168" t="s">
        <v>1103</v>
      </c>
      <c r="F287" s="132">
        <v>11.96</v>
      </c>
      <c r="G287" s="133">
        <f>ROUNDUP(AVERAGE(F286:F288),2)</f>
        <v>11.96</v>
      </c>
      <c r="H287" s="134">
        <f t="shared" si="21"/>
        <v>0</v>
      </c>
      <c r="I287" s="135">
        <f t="shared" si="19"/>
        <v>0</v>
      </c>
      <c r="J287" s="135">
        <f>SMALL(I286:I288,2)</f>
        <v>0</v>
      </c>
      <c r="K287" s="137">
        <f>IF(J287=I286,F286,IF(J287=I287,F287,IF(J287=I288,F288)))</f>
        <v>11.96</v>
      </c>
      <c r="L287" s="137">
        <f t="shared" si="18"/>
        <v>11.96</v>
      </c>
      <c r="M287" s="137">
        <f t="shared" si="20"/>
        <v>11.96</v>
      </c>
      <c r="N287" s="318"/>
      <c r="O287" s="298"/>
      <c r="P287" s="298"/>
      <c r="Q287" s="298"/>
      <c r="R287" s="298"/>
      <c r="S287" s="298"/>
      <c r="T287" s="298"/>
      <c r="U287" s="298"/>
      <c r="V287" s="298"/>
      <c r="W287" s="300"/>
      <c r="X287" s="300"/>
      <c r="Y287" s="301"/>
      <c r="Z287" s="300"/>
      <c r="AA287" s="301"/>
      <c r="AB287" s="292"/>
      <c r="AC287" s="114"/>
      <c r="AD287" s="114"/>
      <c r="AE287" s="115"/>
      <c r="AF287" s="115"/>
      <c r="AG287" s="115"/>
      <c r="AH287" s="115"/>
      <c r="AI287" s="115"/>
      <c r="AJ287" s="115"/>
    </row>
    <row r="288" spans="1:36" s="112" customFormat="1" ht="25.5" customHeight="1" thickBot="1">
      <c r="A288" s="314"/>
      <c r="B288" s="315"/>
      <c r="C288" s="316"/>
      <c r="D288" s="317"/>
      <c r="E288" s="168" t="s">
        <v>1103</v>
      </c>
      <c r="F288" s="132">
        <v>11.96</v>
      </c>
      <c r="G288" s="133">
        <f>ROUNDUP(AVERAGE(F286:F288),2)</f>
        <v>11.96</v>
      </c>
      <c r="H288" s="134">
        <f t="shared" si="21"/>
        <v>0</v>
      </c>
      <c r="I288" s="135">
        <f t="shared" si="19"/>
        <v>0</v>
      </c>
      <c r="J288" s="135">
        <f>SMALL(I286:I288,3)</f>
        <v>0</v>
      </c>
      <c r="K288" s="137">
        <f>IF(J288=I286,F286,IF(J288=I287,F287,IF(J288=I288,F288)))</f>
        <v>11.96</v>
      </c>
      <c r="L288" s="137">
        <f t="shared" si="18"/>
        <v>11.96</v>
      </c>
      <c r="M288" s="137">
        <f t="shared" si="20"/>
        <v>11.96</v>
      </c>
      <c r="N288" s="318"/>
      <c r="O288" s="298"/>
      <c r="P288" s="298"/>
      <c r="Q288" s="298"/>
      <c r="R288" s="298"/>
      <c r="S288" s="298"/>
      <c r="T288" s="298"/>
      <c r="U288" s="298"/>
      <c r="V288" s="298"/>
      <c r="W288" s="300"/>
      <c r="X288" s="300"/>
      <c r="Y288" s="301"/>
      <c r="Z288" s="300"/>
      <c r="AA288" s="301"/>
      <c r="AB288" s="292"/>
      <c r="AC288" s="114"/>
      <c r="AD288" s="114"/>
      <c r="AE288" s="115"/>
      <c r="AF288" s="115"/>
      <c r="AG288" s="115"/>
      <c r="AH288" s="115"/>
      <c r="AI288" s="115"/>
      <c r="AJ288" s="115"/>
    </row>
    <row r="289" spans="1:36" s="120" customFormat="1" ht="25.5" customHeight="1">
      <c r="A289" s="319">
        <v>94</v>
      </c>
      <c r="B289" s="307" t="s">
        <v>343</v>
      </c>
      <c r="C289" s="310" t="s">
        <v>2</v>
      </c>
      <c r="D289" s="310">
        <v>30</v>
      </c>
      <c r="E289" s="167" t="s">
        <v>1104</v>
      </c>
      <c r="F289" s="117">
        <v>8.9499999999999993</v>
      </c>
      <c r="G289" s="122">
        <f>ROUNDUP(AVERAGE(F289:F291),2)</f>
        <v>8.9499999999999993</v>
      </c>
      <c r="H289" s="116">
        <f t="shared" si="21"/>
        <v>0</v>
      </c>
      <c r="I289" s="136">
        <f t="shared" si="19"/>
        <v>0</v>
      </c>
      <c r="J289" s="136">
        <f>SMALL(I289:I291,1)</f>
        <v>0</v>
      </c>
      <c r="K289" s="139">
        <f>IF(J289=I289,F289,IF(J289=I290,F290,IF(J289=I291,F291)))</f>
        <v>8.9499999999999993</v>
      </c>
      <c r="L289" s="139">
        <f t="shared" si="18"/>
        <v>8.9499999999999993</v>
      </c>
      <c r="M289" s="139">
        <f t="shared" si="20"/>
        <v>8.9499999999999993</v>
      </c>
      <c r="N289" s="312">
        <f>COUNTIF(L289:L291,"FORA")</f>
        <v>0</v>
      </c>
      <c r="O289" s="293">
        <f>IF(N289=0,AVERAGE(K289:K291),"")</f>
        <v>8.9499999999999993</v>
      </c>
      <c r="P289" s="293" t="str">
        <f>IF(N289=1,AVERAGE(M289:M290),"")</f>
        <v/>
      </c>
      <c r="Q289" s="293" t="str">
        <f>IF(N289=2,(SUM(M289,K290))/2,"")</f>
        <v/>
      </c>
      <c r="R289" s="293" t="str">
        <f>IF(N289=3,AVERAGE(K289:K290),"")</f>
        <v/>
      </c>
      <c r="S289" s="293">
        <f>IF(N289=0,MEDIAN(M289:M291),"")</f>
        <v>8.9499999999999993</v>
      </c>
      <c r="T289" s="293" t="str">
        <f>IF(N289=1,MEDIAN(M289:M290),"")</f>
        <v/>
      </c>
      <c r="U289" s="293" t="str">
        <f>IF(N289=2,MEDIAN((SUM(M289,K290))/2),"")</f>
        <v/>
      </c>
      <c r="V289" s="293" t="str">
        <f>IF(N289=3,MEDIAN(K289:K290),"")</f>
        <v/>
      </c>
      <c r="W289" s="295">
        <f>SUM(O289:R291)</f>
        <v>8.9499999999999993</v>
      </c>
      <c r="X289" s="295">
        <f>SUM(S289:V291)</f>
        <v>8.9499999999999993</v>
      </c>
      <c r="Y289" s="303">
        <f>STDEV(F289:F291)</f>
        <v>0</v>
      </c>
      <c r="Z289" s="295">
        <f>Y289/W289</f>
        <v>0</v>
      </c>
      <c r="AA289" s="303">
        <f>IF(Z289&lt;=0.25, X289, W289)</f>
        <v>8.9499999999999993</v>
      </c>
      <c r="AB289" s="291">
        <f>AA289*D289*($AB$6+1)</f>
        <v>318.38102671747413</v>
      </c>
      <c r="AC289" s="114"/>
      <c r="AD289" s="114"/>
      <c r="AE289" s="118"/>
      <c r="AF289" s="114"/>
      <c r="AG289" s="118"/>
      <c r="AH289" s="119"/>
    </row>
    <row r="290" spans="1:36" s="120" customFormat="1" ht="25.5" customHeight="1">
      <c r="A290" s="319"/>
      <c r="B290" s="308"/>
      <c r="C290" s="310"/>
      <c r="D290" s="310"/>
      <c r="E290" s="167" t="s">
        <v>1104</v>
      </c>
      <c r="F290" s="227">
        <v>8.9499999999999993</v>
      </c>
      <c r="G290" s="117">
        <f>ROUNDUP(AVERAGE(F289:F291),2)</f>
        <v>8.9499999999999993</v>
      </c>
      <c r="H290" s="116">
        <f t="shared" si="21"/>
        <v>0</v>
      </c>
      <c r="I290" s="136">
        <f t="shared" si="19"/>
        <v>0</v>
      </c>
      <c r="J290" s="136">
        <f>SMALL(I289:I291,2)</f>
        <v>0</v>
      </c>
      <c r="K290" s="139">
        <f>IF(J290=I289,F289,IF(J290=I290,F290,IF(J290=I291,F291)))</f>
        <v>8.9499999999999993</v>
      </c>
      <c r="L290" s="139">
        <f t="shared" si="18"/>
        <v>8.9499999999999993</v>
      </c>
      <c r="M290" s="139">
        <f t="shared" si="20"/>
        <v>8.9499999999999993</v>
      </c>
      <c r="N290" s="312"/>
      <c r="O290" s="293"/>
      <c r="P290" s="293"/>
      <c r="Q290" s="293"/>
      <c r="R290" s="293"/>
      <c r="S290" s="293"/>
      <c r="T290" s="293"/>
      <c r="U290" s="293"/>
      <c r="V290" s="293"/>
      <c r="W290" s="296"/>
      <c r="X290" s="296"/>
      <c r="Y290" s="303"/>
      <c r="Z290" s="296"/>
      <c r="AA290" s="303"/>
      <c r="AB290" s="292"/>
      <c r="AC290" s="114"/>
      <c r="AD290" s="114"/>
      <c r="AE290" s="118"/>
      <c r="AF290" s="114"/>
      <c r="AG290" s="118"/>
      <c r="AH290" s="119"/>
    </row>
    <row r="291" spans="1:36" s="120" customFormat="1" ht="25.5" customHeight="1" thickBot="1">
      <c r="A291" s="319"/>
      <c r="B291" s="308"/>
      <c r="C291" s="310"/>
      <c r="D291" s="310"/>
      <c r="E291" s="167" t="s">
        <v>1104</v>
      </c>
      <c r="F291" s="227">
        <v>8.9499999999999993</v>
      </c>
      <c r="G291" s="117">
        <f>ROUNDUP(AVERAGE(F289:F291),2)</f>
        <v>8.9499999999999993</v>
      </c>
      <c r="H291" s="116">
        <f t="shared" si="21"/>
        <v>0</v>
      </c>
      <c r="I291" s="136">
        <f t="shared" si="19"/>
        <v>0</v>
      </c>
      <c r="J291" s="136">
        <f>SMALL(I289:I291,3)</f>
        <v>0</v>
      </c>
      <c r="K291" s="139">
        <f>IF(J291=I289,F289,IF(J291=I290,F290,IF(J291=I291,F291)))</f>
        <v>8.9499999999999993</v>
      </c>
      <c r="L291" s="139">
        <f t="shared" si="18"/>
        <v>8.9499999999999993</v>
      </c>
      <c r="M291" s="139">
        <f t="shared" si="20"/>
        <v>8.9499999999999993</v>
      </c>
      <c r="N291" s="312"/>
      <c r="O291" s="293"/>
      <c r="P291" s="293"/>
      <c r="Q291" s="293"/>
      <c r="R291" s="293"/>
      <c r="S291" s="293"/>
      <c r="T291" s="293"/>
      <c r="U291" s="293"/>
      <c r="V291" s="293"/>
      <c r="W291" s="296"/>
      <c r="X291" s="296"/>
      <c r="Y291" s="303"/>
      <c r="Z291" s="296"/>
      <c r="AA291" s="303"/>
      <c r="AB291" s="292"/>
      <c r="AC291" s="114"/>
      <c r="AD291" s="114"/>
      <c r="AE291" s="118"/>
      <c r="AF291" s="114"/>
      <c r="AG291" s="118"/>
      <c r="AH291" s="119"/>
    </row>
    <row r="292" spans="1:36" s="112" customFormat="1" ht="25.5" customHeight="1">
      <c r="A292" s="314">
        <v>95</v>
      </c>
      <c r="B292" s="315" t="s">
        <v>344</v>
      </c>
      <c r="C292" s="316" t="s">
        <v>2</v>
      </c>
      <c r="D292" s="317">
        <v>30</v>
      </c>
      <c r="E292" s="168" t="s">
        <v>1105</v>
      </c>
      <c r="F292" s="132">
        <v>7.78</v>
      </c>
      <c r="G292" s="129">
        <f>ROUNDUP(AVERAGE(F292:F294),2)</f>
        <v>7.78</v>
      </c>
      <c r="H292" s="134">
        <f>F292/G292-1</f>
        <v>0</v>
      </c>
      <c r="I292" s="133">
        <f t="shared" si="19"/>
        <v>0</v>
      </c>
      <c r="J292" s="135">
        <f>SMALL(I292:I294,1)</f>
        <v>0</v>
      </c>
      <c r="K292" s="137">
        <f>IF(J292=I292,F292,IF(J292=I293,F293,IF(J292=I294,F294)))</f>
        <v>7.78</v>
      </c>
      <c r="L292" s="137">
        <f t="shared" si="18"/>
        <v>7.78</v>
      </c>
      <c r="M292" s="137">
        <f t="shared" si="20"/>
        <v>7.78</v>
      </c>
      <c r="N292" s="318">
        <f>COUNTIF(L292:L294,"FORA")</f>
        <v>0</v>
      </c>
      <c r="O292" s="298">
        <f>IF(N292=0,AVERAGE(K292:K294),"")</f>
        <v>7.78</v>
      </c>
      <c r="P292" s="298" t="str">
        <f>IF(N292=1,AVERAGE(M292:M293),"")</f>
        <v/>
      </c>
      <c r="Q292" s="298" t="str">
        <f>IF(N292=2,(SUM(M292,K293))/2,"")</f>
        <v/>
      </c>
      <c r="R292" s="298" t="str">
        <f>IF(N292=3,AVERAGE(K292:K293),"")</f>
        <v/>
      </c>
      <c r="S292" s="298">
        <f>IF(N292=0,MEDIAN(M292:M294),"")</f>
        <v>7.78</v>
      </c>
      <c r="T292" s="298" t="str">
        <f>IF(N292=1,MEDIAN(M292:M293),"")</f>
        <v/>
      </c>
      <c r="U292" s="298" t="str">
        <f>IF(N292=2,MEDIAN((SUM(M292,K293))/2),"")</f>
        <v/>
      </c>
      <c r="V292" s="298" t="str">
        <f>IF(N292=3,MEDIAN(K292:K293),"")</f>
        <v/>
      </c>
      <c r="W292" s="299">
        <f>SUM(O292:R294)</f>
        <v>7.78</v>
      </c>
      <c r="X292" s="299">
        <f>SUM(S292:V294)</f>
        <v>7.78</v>
      </c>
      <c r="Y292" s="301">
        <f>STDEV(F292:F294)</f>
        <v>0</v>
      </c>
      <c r="Z292" s="299">
        <f>Y292/W292</f>
        <v>0</v>
      </c>
      <c r="AA292" s="301">
        <f>IF(Z292&lt;=0.25, X292, W292)</f>
        <v>7.78</v>
      </c>
      <c r="AB292" s="291">
        <f>AA292*D292*($AB$6+1)</f>
        <v>276.76026680021772</v>
      </c>
      <c r="AC292" s="114"/>
      <c r="AD292" s="114"/>
      <c r="AE292" s="115"/>
      <c r="AF292" s="115"/>
      <c r="AG292" s="115"/>
      <c r="AH292" s="115"/>
      <c r="AI292" s="115"/>
      <c r="AJ292" s="115"/>
    </row>
    <row r="293" spans="1:36" s="112" customFormat="1" ht="25.5" customHeight="1">
      <c r="A293" s="314"/>
      <c r="B293" s="315"/>
      <c r="C293" s="316"/>
      <c r="D293" s="317"/>
      <c r="E293" s="168" t="s">
        <v>1105</v>
      </c>
      <c r="F293" s="132">
        <v>7.78</v>
      </c>
      <c r="G293" s="133">
        <f>ROUNDUP(AVERAGE(F292:F294),2)</f>
        <v>7.78</v>
      </c>
      <c r="H293" s="134">
        <f>F293/G293-1</f>
        <v>0</v>
      </c>
      <c r="I293" s="135">
        <f t="shared" si="19"/>
        <v>0</v>
      </c>
      <c r="J293" s="135">
        <f>SMALL(I292:I294,2)</f>
        <v>0</v>
      </c>
      <c r="K293" s="137">
        <f>IF(J293=I292,F292,IF(J293=I293,F293,IF(J293=I294,F294)))</f>
        <v>7.78</v>
      </c>
      <c r="L293" s="137">
        <f t="shared" si="18"/>
        <v>7.78</v>
      </c>
      <c r="M293" s="137">
        <f t="shared" si="20"/>
        <v>7.78</v>
      </c>
      <c r="N293" s="318"/>
      <c r="O293" s="298"/>
      <c r="P293" s="298"/>
      <c r="Q293" s="298"/>
      <c r="R293" s="298"/>
      <c r="S293" s="298"/>
      <c r="T293" s="298"/>
      <c r="U293" s="298"/>
      <c r="V293" s="298"/>
      <c r="W293" s="300"/>
      <c r="X293" s="300"/>
      <c r="Y293" s="301"/>
      <c r="Z293" s="300"/>
      <c r="AA293" s="301"/>
      <c r="AB293" s="292"/>
      <c r="AC293" s="114"/>
      <c r="AD293" s="114"/>
      <c r="AE293" s="115"/>
      <c r="AF293" s="115"/>
      <c r="AG293" s="115"/>
      <c r="AH293" s="115"/>
      <c r="AI293" s="115"/>
      <c r="AJ293" s="115"/>
    </row>
    <row r="294" spans="1:36" s="112" customFormat="1" ht="25.5" customHeight="1" thickBot="1">
      <c r="A294" s="314"/>
      <c r="B294" s="315"/>
      <c r="C294" s="316"/>
      <c r="D294" s="317"/>
      <c r="E294" s="168" t="s">
        <v>1105</v>
      </c>
      <c r="F294" s="132">
        <v>7.78</v>
      </c>
      <c r="G294" s="133">
        <f>ROUNDUP(AVERAGE(F292:F294),2)</f>
        <v>7.78</v>
      </c>
      <c r="H294" s="134">
        <f t="shared" si="21"/>
        <v>0</v>
      </c>
      <c r="I294" s="135">
        <f t="shared" si="19"/>
        <v>0</v>
      </c>
      <c r="J294" s="135">
        <f>SMALL(I292:I294,3)</f>
        <v>0</v>
      </c>
      <c r="K294" s="137">
        <f>IF(J294=I292,F292,IF(J294=I293,F293,IF(J294=I294,F294)))</f>
        <v>7.78</v>
      </c>
      <c r="L294" s="137">
        <f t="shared" si="18"/>
        <v>7.78</v>
      </c>
      <c r="M294" s="137">
        <f t="shared" si="20"/>
        <v>7.78</v>
      </c>
      <c r="N294" s="318"/>
      <c r="O294" s="298"/>
      <c r="P294" s="298"/>
      <c r="Q294" s="298"/>
      <c r="R294" s="298"/>
      <c r="S294" s="298"/>
      <c r="T294" s="298"/>
      <c r="U294" s="298"/>
      <c r="V294" s="298"/>
      <c r="W294" s="300"/>
      <c r="X294" s="300"/>
      <c r="Y294" s="301"/>
      <c r="Z294" s="300"/>
      <c r="AA294" s="301"/>
      <c r="AB294" s="292"/>
      <c r="AC294" s="114"/>
      <c r="AD294" s="114"/>
      <c r="AE294" s="115"/>
      <c r="AF294" s="115"/>
      <c r="AG294" s="115"/>
      <c r="AH294" s="115"/>
      <c r="AI294" s="115"/>
      <c r="AJ294" s="115"/>
    </row>
    <row r="295" spans="1:36" s="120" customFormat="1" ht="25.5" customHeight="1">
      <c r="A295" s="319">
        <v>96</v>
      </c>
      <c r="B295" s="307" t="s">
        <v>345</v>
      </c>
      <c r="C295" s="310" t="s">
        <v>2</v>
      </c>
      <c r="D295" s="310">
        <v>20</v>
      </c>
      <c r="E295" s="167" t="s">
        <v>1106</v>
      </c>
      <c r="F295" s="117">
        <v>84.25</v>
      </c>
      <c r="G295" s="122">
        <f>ROUNDUP(AVERAGE(F295:F297),2)</f>
        <v>84.25</v>
      </c>
      <c r="H295" s="116">
        <f t="shared" si="21"/>
        <v>0</v>
      </c>
      <c r="I295" s="136">
        <f t="shared" si="19"/>
        <v>0</v>
      </c>
      <c r="J295" s="136">
        <f>SMALL(I295:I297,1)</f>
        <v>0</v>
      </c>
      <c r="K295" s="139">
        <f>IF(J295=I295,F295,IF(J295=I296,F296,IF(J295=I297,F297)))</f>
        <v>84.25</v>
      </c>
      <c r="L295" s="139">
        <f t="shared" si="18"/>
        <v>84.25</v>
      </c>
      <c r="M295" s="139">
        <f t="shared" si="20"/>
        <v>84.25</v>
      </c>
      <c r="N295" s="312">
        <f>COUNTIF(L295:L297,"FORA")</f>
        <v>0</v>
      </c>
      <c r="O295" s="293">
        <f>IF(N295=0,AVERAGE(K295:K297),"")</f>
        <v>84.25</v>
      </c>
      <c r="P295" s="293" t="str">
        <f>IF(N295=1,AVERAGE(M295:M296),"")</f>
        <v/>
      </c>
      <c r="Q295" s="293" t="str">
        <f>IF(N295=2,(SUM(M295,K296))/2,"")</f>
        <v/>
      </c>
      <c r="R295" s="293" t="str">
        <f>IF(N295=3,AVERAGE(K295:K296),"")</f>
        <v/>
      </c>
      <c r="S295" s="293">
        <f>IF(N295=0,MEDIAN(M295:M297),"")</f>
        <v>84.25</v>
      </c>
      <c r="T295" s="293" t="str">
        <f>IF(N295=1,MEDIAN(M295:M296),"")</f>
        <v/>
      </c>
      <c r="U295" s="293" t="str">
        <f>IF(N295=2,MEDIAN((SUM(M295,K296))/2),"")</f>
        <v/>
      </c>
      <c r="V295" s="293" t="str">
        <f>IF(N295=3,MEDIAN(K295:K296),"")</f>
        <v/>
      </c>
      <c r="W295" s="295">
        <f>SUM(O295:R297)</f>
        <v>84.25</v>
      </c>
      <c r="X295" s="295">
        <f>SUM(S295:V297)</f>
        <v>84.25</v>
      </c>
      <c r="Y295" s="303">
        <f>STDEV(F295:F297)</f>
        <v>0</v>
      </c>
      <c r="Z295" s="295">
        <f>Y295/W295</f>
        <v>0</v>
      </c>
      <c r="AA295" s="303">
        <f>IF(Z295&lt;=0.25, X295, W295)</f>
        <v>84.25</v>
      </c>
      <c r="AB295" s="291">
        <f>AA295*D295*($AB$6+1)</f>
        <v>1998.0336313554708</v>
      </c>
      <c r="AC295" s="114"/>
      <c r="AD295" s="114"/>
      <c r="AE295" s="118"/>
      <c r="AF295" s="114"/>
      <c r="AG295" s="118"/>
      <c r="AH295" s="119"/>
    </row>
    <row r="296" spans="1:36" s="120" customFormat="1" ht="25.5" customHeight="1">
      <c r="A296" s="319"/>
      <c r="B296" s="308"/>
      <c r="C296" s="310"/>
      <c r="D296" s="310"/>
      <c r="E296" s="167" t="s">
        <v>1106</v>
      </c>
      <c r="F296" s="227">
        <v>84.25</v>
      </c>
      <c r="G296" s="117">
        <f>ROUNDUP(AVERAGE(F295:F297),2)</f>
        <v>84.25</v>
      </c>
      <c r="H296" s="116">
        <f t="shared" si="21"/>
        <v>0</v>
      </c>
      <c r="I296" s="136">
        <f t="shared" si="19"/>
        <v>0</v>
      </c>
      <c r="J296" s="136">
        <f>SMALL(I295:I297,2)</f>
        <v>0</v>
      </c>
      <c r="K296" s="139">
        <f>IF(J296=I295,F295,IF(J296=I296,F296,IF(J296=I297,F297)))</f>
        <v>84.25</v>
      </c>
      <c r="L296" s="139">
        <f t="shared" si="18"/>
        <v>84.25</v>
      </c>
      <c r="M296" s="139">
        <f t="shared" si="20"/>
        <v>84.25</v>
      </c>
      <c r="N296" s="312"/>
      <c r="O296" s="293"/>
      <c r="P296" s="293"/>
      <c r="Q296" s="293"/>
      <c r="R296" s="293"/>
      <c r="S296" s="293"/>
      <c r="T296" s="293"/>
      <c r="U296" s="293"/>
      <c r="V296" s="293"/>
      <c r="W296" s="296"/>
      <c r="X296" s="296"/>
      <c r="Y296" s="303"/>
      <c r="Z296" s="296"/>
      <c r="AA296" s="303"/>
      <c r="AB296" s="292"/>
      <c r="AC296" s="114"/>
      <c r="AD296" s="114"/>
      <c r="AE296" s="118"/>
      <c r="AF296" s="114"/>
      <c r="AG296" s="118"/>
      <c r="AH296" s="119"/>
    </row>
    <row r="297" spans="1:36" s="120" customFormat="1" ht="25.5" customHeight="1" thickBot="1">
      <c r="A297" s="319"/>
      <c r="B297" s="308"/>
      <c r="C297" s="310"/>
      <c r="D297" s="310"/>
      <c r="E297" s="167" t="s">
        <v>1106</v>
      </c>
      <c r="F297" s="227">
        <v>84.25</v>
      </c>
      <c r="G297" s="117">
        <f>ROUNDUP(AVERAGE(F295:F297),2)</f>
        <v>84.25</v>
      </c>
      <c r="H297" s="116">
        <f t="shared" si="21"/>
        <v>0</v>
      </c>
      <c r="I297" s="136">
        <f t="shared" si="19"/>
        <v>0</v>
      </c>
      <c r="J297" s="136">
        <f>SMALL(I295:I297,3)</f>
        <v>0</v>
      </c>
      <c r="K297" s="139">
        <f>IF(J297=I295,F295,IF(J297=I296,F296,IF(J297=I297,F297)))</f>
        <v>84.25</v>
      </c>
      <c r="L297" s="139">
        <f t="shared" si="18"/>
        <v>84.25</v>
      </c>
      <c r="M297" s="139">
        <f t="shared" si="20"/>
        <v>84.25</v>
      </c>
      <c r="N297" s="312"/>
      <c r="O297" s="293"/>
      <c r="P297" s="293"/>
      <c r="Q297" s="293"/>
      <c r="R297" s="293"/>
      <c r="S297" s="293"/>
      <c r="T297" s="293"/>
      <c r="U297" s="293"/>
      <c r="V297" s="293"/>
      <c r="W297" s="296"/>
      <c r="X297" s="296"/>
      <c r="Y297" s="303"/>
      <c r="Z297" s="296"/>
      <c r="AA297" s="303"/>
      <c r="AB297" s="292"/>
      <c r="AC297" s="114"/>
      <c r="AD297" s="114"/>
      <c r="AE297" s="118"/>
      <c r="AF297" s="114"/>
      <c r="AG297" s="118"/>
      <c r="AH297" s="119"/>
    </row>
    <row r="298" spans="1:36" s="112" customFormat="1" ht="25.5" customHeight="1">
      <c r="A298" s="314">
        <v>97</v>
      </c>
      <c r="B298" s="315" t="s">
        <v>346</v>
      </c>
      <c r="C298" s="316" t="s">
        <v>477</v>
      </c>
      <c r="D298" s="317">
        <v>21.6</v>
      </c>
      <c r="E298" s="168" t="s">
        <v>1107</v>
      </c>
      <c r="F298" s="132">
        <v>18.16</v>
      </c>
      <c r="G298" s="129">
        <f>ROUNDUP(AVERAGE(F298:F300),2)</f>
        <v>18.16</v>
      </c>
      <c r="H298" s="134">
        <f t="shared" si="21"/>
        <v>0</v>
      </c>
      <c r="I298" s="133">
        <f t="shared" si="19"/>
        <v>0</v>
      </c>
      <c r="J298" s="135">
        <f>SMALL(I298:I300,1)</f>
        <v>0</v>
      </c>
      <c r="K298" s="137">
        <f>IF(J298=I298,F298,IF(J298=I299,F299,IF(J298=I300,F300)))</f>
        <v>18.16</v>
      </c>
      <c r="L298" s="137">
        <f t="shared" si="18"/>
        <v>18.16</v>
      </c>
      <c r="M298" s="137">
        <f t="shared" si="20"/>
        <v>18.16</v>
      </c>
      <c r="N298" s="318">
        <f>COUNTIF(L298:L300,"FORA")</f>
        <v>0</v>
      </c>
      <c r="O298" s="298">
        <f>IF(N298=0,AVERAGE(K298:K300),"")</f>
        <v>18.16</v>
      </c>
      <c r="P298" s="298" t="str">
        <f>IF(N298=1,AVERAGE(M298:M299),"")</f>
        <v/>
      </c>
      <c r="Q298" s="298" t="str">
        <f>IF(N298=2,(SUM(M298,K299))/2,"")</f>
        <v/>
      </c>
      <c r="R298" s="298" t="str">
        <f>IF(N298=3,AVERAGE(K298:K299),"")</f>
        <v/>
      </c>
      <c r="S298" s="298">
        <f>IF(N298=0,MEDIAN(M298:M300),"")</f>
        <v>18.16</v>
      </c>
      <c r="T298" s="298" t="str">
        <f>IF(N298=1,MEDIAN(M298:M299),"")</f>
        <v/>
      </c>
      <c r="U298" s="298" t="str">
        <f>IF(N298=2,MEDIAN((SUM(M298,K299))/2),"")</f>
        <v/>
      </c>
      <c r="V298" s="298" t="str">
        <f>IF(N298=3,MEDIAN(K298:K299),"")</f>
        <v/>
      </c>
      <c r="W298" s="299">
        <f>SUM(O298:R300)</f>
        <v>18.16</v>
      </c>
      <c r="X298" s="299">
        <f>SUM(S298:V300)</f>
        <v>18.16</v>
      </c>
      <c r="Y298" s="301">
        <f>STDEV(F298:F300)</f>
        <v>0</v>
      </c>
      <c r="Z298" s="299">
        <f>Y298/W298</f>
        <v>0</v>
      </c>
      <c r="AA298" s="301">
        <f>IF(Z298&lt;=0.25, X298, W298)</f>
        <v>18.16</v>
      </c>
      <c r="AB298" s="291">
        <f>AA298*D298*($AB$6+1)</f>
        <v>465.12800005992381</v>
      </c>
      <c r="AC298" s="114"/>
      <c r="AD298" s="114"/>
      <c r="AE298" s="115"/>
      <c r="AF298" s="115"/>
      <c r="AG298" s="115"/>
      <c r="AH298" s="115"/>
      <c r="AI298" s="115"/>
      <c r="AJ298" s="115"/>
    </row>
    <row r="299" spans="1:36" s="112" customFormat="1" ht="25.5" customHeight="1">
      <c r="A299" s="314"/>
      <c r="B299" s="315"/>
      <c r="C299" s="316"/>
      <c r="D299" s="317"/>
      <c r="E299" s="168" t="s">
        <v>1107</v>
      </c>
      <c r="F299" s="132">
        <v>18.16</v>
      </c>
      <c r="G299" s="133">
        <f>ROUNDUP(AVERAGE(F298:F300),2)</f>
        <v>18.16</v>
      </c>
      <c r="H299" s="134">
        <f t="shared" si="21"/>
        <v>0</v>
      </c>
      <c r="I299" s="135">
        <f t="shared" si="19"/>
        <v>0</v>
      </c>
      <c r="J299" s="135">
        <f>SMALL(I298:I300,2)</f>
        <v>0</v>
      </c>
      <c r="K299" s="137">
        <f>IF(J299=I298,F298,IF(J299=I299,F299,IF(J299=I300,F300)))</f>
        <v>18.16</v>
      </c>
      <c r="L299" s="137">
        <f t="shared" si="18"/>
        <v>18.16</v>
      </c>
      <c r="M299" s="137">
        <f t="shared" si="20"/>
        <v>18.16</v>
      </c>
      <c r="N299" s="318"/>
      <c r="O299" s="298"/>
      <c r="P299" s="298"/>
      <c r="Q299" s="298"/>
      <c r="R299" s="298"/>
      <c r="S299" s="298"/>
      <c r="T299" s="298"/>
      <c r="U299" s="298"/>
      <c r="V299" s="298"/>
      <c r="W299" s="300"/>
      <c r="X299" s="300"/>
      <c r="Y299" s="301"/>
      <c r="Z299" s="300"/>
      <c r="AA299" s="301"/>
      <c r="AB299" s="292"/>
      <c r="AC299" s="114"/>
      <c r="AD299" s="114"/>
      <c r="AE299" s="115"/>
      <c r="AF299" s="115"/>
      <c r="AG299" s="115"/>
      <c r="AH299" s="115"/>
      <c r="AI299" s="115"/>
      <c r="AJ299" s="115"/>
    </row>
    <row r="300" spans="1:36" s="112" customFormat="1" ht="25.5" customHeight="1" thickBot="1">
      <c r="A300" s="314"/>
      <c r="B300" s="315"/>
      <c r="C300" s="316"/>
      <c r="D300" s="317"/>
      <c r="E300" s="168" t="s">
        <v>1107</v>
      </c>
      <c r="F300" s="132">
        <v>18.16</v>
      </c>
      <c r="G300" s="133">
        <f>ROUNDUP(AVERAGE(F298:F300),2)</f>
        <v>18.16</v>
      </c>
      <c r="H300" s="134">
        <f t="shared" si="21"/>
        <v>0</v>
      </c>
      <c r="I300" s="135">
        <f t="shared" si="19"/>
        <v>0</v>
      </c>
      <c r="J300" s="135">
        <f>SMALL(I298:I300,3)</f>
        <v>0</v>
      </c>
      <c r="K300" s="137">
        <f>IF(J300=I298,F298,IF(J300=I299,F299,IF(J300=I300,F300)))</f>
        <v>18.16</v>
      </c>
      <c r="L300" s="137">
        <f t="shared" si="18"/>
        <v>18.16</v>
      </c>
      <c r="M300" s="137">
        <f t="shared" si="20"/>
        <v>18.16</v>
      </c>
      <c r="N300" s="318"/>
      <c r="O300" s="298"/>
      <c r="P300" s="298"/>
      <c r="Q300" s="298"/>
      <c r="R300" s="298"/>
      <c r="S300" s="298"/>
      <c r="T300" s="298"/>
      <c r="U300" s="298"/>
      <c r="V300" s="298"/>
      <c r="W300" s="300"/>
      <c r="X300" s="300"/>
      <c r="Y300" s="301"/>
      <c r="Z300" s="300"/>
      <c r="AA300" s="301"/>
      <c r="AB300" s="292"/>
      <c r="AC300" s="114"/>
      <c r="AD300" s="114"/>
      <c r="AE300" s="115"/>
      <c r="AF300" s="115"/>
      <c r="AG300" s="115"/>
      <c r="AH300" s="115"/>
      <c r="AI300" s="115"/>
      <c r="AJ300" s="115"/>
    </row>
    <row r="301" spans="1:36" s="120" customFormat="1" ht="25.5" customHeight="1">
      <c r="A301" s="319">
        <v>98</v>
      </c>
      <c r="B301" s="307" t="s">
        <v>347</v>
      </c>
      <c r="C301" s="310" t="s">
        <v>2</v>
      </c>
      <c r="D301" s="310">
        <v>45</v>
      </c>
      <c r="E301" s="167" t="s">
        <v>1108</v>
      </c>
      <c r="F301" s="117">
        <v>1.81</v>
      </c>
      <c r="G301" s="122">
        <f>ROUNDUP(AVERAGE(F301:F303),2)</f>
        <v>1.81</v>
      </c>
      <c r="H301" s="116">
        <f t="shared" si="21"/>
        <v>0</v>
      </c>
      <c r="I301" s="136">
        <f t="shared" si="19"/>
        <v>0</v>
      </c>
      <c r="J301" s="136">
        <f>SMALL(I301:I303,1)</f>
        <v>0</v>
      </c>
      <c r="K301" s="139">
        <f>IF(J301=I301,F301,IF(J301=I302,F302,IF(J301=I303,F303)))</f>
        <v>1.81</v>
      </c>
      <c r="L301" s="139">
        <f t="shared" si="18"/>
        <v>1.81</v>
      </c>
      <c r="M301" s="139">
        <f t="shared" si="20"/>
        <v>1.81</v>
      </c>
      <c r="N301" s="312">
        <f>COUNTIF(L301:L303,"FORA")</f>
        <v>0</v>
      </c>
      <c r="O301" s="293">
        <f>IF(N301=0,AVERAGE(K301:K303),"")</f>
        <v>1.8099999999999998</v>
      </c>
      <c r="P301" s="293" t="str">
        <f>IF(N301=1,AVERAGE(M301:M302),"")</f>
        <v/>
      </c>
      <c r="Q301" s="293" t="str">
        <f>IF(N301=2,(SUM(M301,K302))/2,"")</f>
        <v/>
      </c>
      <c r="R301" s="293" t="str">
        <f>IF(N301=3,AVERAGE(K301:K302),"")</f>
        <v/>
      </c>
      <c r="S301" s="293">
        <f>IF(N301=0,MEDIAN(M301:M303),"")</f>
        <v>1.81</v>
      </c>
      <c r="T301" s="293" t="str">
        <f>IF(N301=1,MEDIAN(M301:M302),"")</f>
        <v/>
      </c>
      <c r="U301" s="293" t="str">
        <f>IF(N301=2,MEDIAN((SUM(M301,K302))/2),"")</f>
        <v/>
      </c>
      <c r="V301" s="293" t="str">
        <f>IF(N301=3,MEDIAN(K301:K302),"")</f>
        <v/>
      </c>
      <c r="W301" s="295">
        <f>SUM(O301:R303)</f>
        <v>1.8099999999999998</v>
      </c>
      <c r="X301" s="295">
        <f>SUM(S301:V303)</f>
        <v>1.81</v>
      </c>
      <c r="Y301" s="303">
        <f>STDEV(F301:F303)</f>
        <v>2.7194799110210365E-16</v>
      </c>
      <c r="Z301" s="295">
        <f>Y301/W301</f>
        <v>1.5024750889618988E-16</v>
      </c>
      <c r="AA301" s="303">
        <f>IF(Z301&lt;=0.25, X301, W301)</f>
        <v>1.81</v>
      </c>
      <c r="AB301" s="291">
        <f>AA301*D301*($AB$6+1)</f>
        <v>96.581506987479585</v>
      </c>
      <c r="AC301" s="114"/>
      <c r="AD301" s="114"/>
      <c r="AE301" s="118"/>
      <c r="AF301" s="114"/>
      <c r="AG301" s="118"/>
      <c r="AH301" s="119"/>
    </row>
    <row r="302" spans="1:36" s="120" customFormat="1" ht="25.5" customHeight="1">
      <c r="A302" s="319"/>
      <c r="B302" s="308"/>
      <c r="C302" s="310"/>
      <c r="D302" s="310"/>
      <c r="E302" s="167" t="s">
        <v>1108</v>
      </c>
      <c r="F302" s="227">
        <v>1.81</v>
      </c>
      <c r="G302" s="117">
        <f>ROUNDUP(AVERAGE(F301:F303),2)</f>
        <v>1.81</v>
      </c>
      <c r="H302" s="116">
        <f t="shared" si="21"/>
        <v>0</v>
      </c>
      <c r="I302" s="136">
        <f t="shared" si="19"/>
        <v>0</v>
      </c>
      <c r="J302" s="136">
        <f>SMALL(I301:I303,2)</f>
        <v>0</v>
      </c>
      <c r="K302" s="139">
        <f>IF(J302=I301,F301,IF(J302=I302,F302,IF(J302=I303,F303)))</f>
        <v>1.81</v>
      </c>
      <c r="L302" s="139">
        <f t="shared" si="18"/>
        <v>1.81</v>
      </c>
      <c r="M302" s="139">
        <f t="shared" si="20"/>
        <v>1.81</v>
      </c>
      <c r="N302" s="312"/>
      <c r="O302" s="293"/>
      <c r="P302" s="293"/>
      <c r="Q302" s="293"/>
      <c r="R302" s="293"/>
      <c r="S302" s="293"/>
      <c r="T302" s="293"/>
      <c r="U302" s="293"/>
      <c r="V302" s="293"/>
      <c r="W302" s="296"/>
      <c r="X302" s="296"/>
      <c r="Y302" s="303"/>
      <c r="Z302" s="296"/>
      <c r="AA302" s="303"/>
      <c r="AB302" s="292"/>
      <c r="AC302" s="114"/>
      <c r="AD302" s="114"/>
      <c r="AE302" s="118"/>
      <c r="AF302" s="114"/>
      <c r="AG302" s="118"/>
      <c r="AH302" s="119"/>
    </row>
    <row r="303" spans="1:36" s="120" customFormat="1" ht="25.5" customHeight="1" thickBot="1">
      <c r="A303" s="319"/>
      <c r="B303" s="308"/>
      <c r="C303" s="310"/>
      <c r="D303" s="310"/>
      <c r="E303" s="167" t="s">
        <v>1108</v>
      </c>
      <c r="F303" s="227">
        <v>1.81</v>
      </c>
      <c r="G303" s="117">
        <f>ROUNDUP(AVERAGE(F301:F303),2)</f>
        <v>1.81</v>
      </c>
      <c r="H303" s="116">
        <f t="shared" si="21"/>
        <v>0</v>
      </c>
      <c r="I303" s="136">
        <f t="shared" si="19"/>
        <v>0</v>
      </c>
      <c r="J303" s="136">
        <f>SMALL(I301:I303,3)</f>
        <v>0</v>
      </c>
      <c r="K303" s="139">
        <f>IF(J303=I301,F301,IF(J303=I302,F302,IF(J303=I303,F303)))</f>
        <v>1.81</v>
      </c>
      <c r="L303" s="139">
        <f t="shared" si="18"/>
        <v>1.81</v>
      </c>
      <c r="M303" s="139">
        <f t="shared" si="20"/>
        <v>1.81</v>
      </c>
      <c r="N303" s="312"/>
      <c r="O303" s="293"/>
      <c r="P303" s="293"/>
      <c r="Q303" s="293"/>
      <c r="R303" s="293"/>
      <c r="S303" s="293"/>
      <c r="T303" s="293"/>
      <c r="U303" s="293"/>
      <c r="V303" s="293"/>
      <c r="W303" s="296"/>
      <c r="X303" s="296"/>
      <c r="Y303" s="303"/>
      <c r="Z303" s="296"/>
      <c r="AA303" s="303"/>
      <c r="AB303" s="292"/>
      <c r="AC303" s="114"/>
      <c r="AD303" s="114"/>
      <c r="AE303" s="118"/>
      <c r="AF303" s="114"/>
      <c r="AG303" s="118"/>
      <c r="AH303" s="119"/>
    </row>
    <row r="304" spans="1:36" s="112" customFormat="1" ht="25.5" customHeight="1">
      <c r="A304" s="314">
        <v>99</v>
      </c>
      <c r="B304" s="315" t="s">
        <v>348</v>
      </c>
      <c r="C304" s="316" t="s">
        <v>2</v>
      </c>
      <c r="D304" s="317">
        <v>45</v>
      </c>
      <c r="E304" s="168" t="s">
        <v>1109</v>
      </c>
      <c r="F304" s="132">
        <v>0.43</v>
      </c>
      <c r="G304" s="129">
        <f>ROUNDUP(AVERAGE(F304:F306),2)</f>
        <v>0.43</v>
      </c>
      <c r="H304" s="134">
        <f t="shared" si="21"/>
        <v>0</v>
      </c>
      <c r="I304" s="133">
        <f t="shared" si="19"/>
        <v>0</v>
      </c>
      <c r="J304" s="135">
        <f>SMALL(I304:I306,1)</f>
        <v>0</v>
      </c>
      <c r="K304" s="137">
        <f>IF(J304=I304,F304,IF(J304=I305,F305,IF(J304=I306,F306)))</f>
        <v>0.43</v>
      </c>
      <c r="L304" s="137">
        <f t="shared" si="18"/>
        <v>0.43</v>
      </c>
      <c r="M304" s="137">
        <f t="shared" si="20"/>
        <v>0.43</v>
      </c>
      <c r="N304" s="318">
        <f>COUNTIF(L304:L306,"FORA")</f>
        <v>0</v>
      </c>
      <c r="O304" s="298">
        <f>IF(N304=0,AVERAGE(K304:K306),"")</f>
        <v>0.43</v>
      </c>
      <c r="P304" s="298" t="str">
        <f>IF(N304=1,AVERAGE(M304:M305),"")</f>
        <v/>
      </c>
      <c r="Q304" s="298" t="str">
        <f>IF(N304=2,(SUM(M304,K305))/2,"")</f>
        <v/>
      </c>
      <c r="R304" s="298" t="str">
        <f>IF(N304=3,AVERAGE(K304:K305),"")</f>
        <v/>
      </c>
      <c r="S304" s="298">
        <f>IF(N304=0,MEDIAN(M304:M306),"")</f>
        <v>0.43</v>
      </c>
      <c r="T304" s="298" t="str">
        <f>IF(N304=1,MEDIAN(M304:M305),"")</f>
        <v/>
      </c>
      <c r="U304" s="298" t="str">
        <f>IF(N304=2,MEDIAN((SUM(M304,K305))/2),"")</f>
        <v/>
      </c>
      <c r="V304" s="298" t="str">
        <f>IF(N304=3,MEDIAN(K304:K305),"")</f>
        <v/>
      </c>
      <c r="W304" s="299">
        <f>SUM(O304:R306)</f>
        <v>0.43</v>
      </c>
      <c r="X304" s="299">
        <f>SUM(S304:V306)</f>
        <v>0.43</v>
      </c>
      <c r="Y304" s="301">
        <f>STDEV(F304:F306)</f>
        <v>0</v>
      </c>
      <c r="Z304" s="299">
        <f>Y304/W304</f>
        <v>0</v>
      </c>
      <c r="AA304" s="301">
        <f>IF(Z304&lt;=0.25, X304, W304)</f>
        <v>0.43</v>
      </c>
      <c r="AB304" s="291">
        <f>AA304*D304*($AB$6+1)</f>
        <v>22.944777903102885</v>
      </c>
      <c r="AC304" s="114"/>
      <c r="AD304" s="114"/>
      <c r="AE304" s="115"/>
      <c r="AF304" s="115"/>
      <c r="AG304" s="115"/>
      <c r="AH304" s="115"/>
      <c r="AI304" s="115"/>
      <c r="AJ304" s="115"/>
    </row>
    <row r="305" spans="1:36" s="112" customFormat="1" ht="25.5" customHeight="1">
      <c r="A305" s="314"/>
      <c r="B305" s="315"/>
      <c r="C305" s="316"/>
      <c r="D305" s="317"/>
      <c r="E305" s="168" t="s">
        <v>1109</v>
      </c>
      <c r="F305" s="132">
        <v>0.43</v>
      </c>
      <c r="G305" s="133">
        <f>ROUNDUP(AVERAGE(F304:F306),2)</f>
        <v>0.43</v>
      </c>
      <c r="H305" s="134">
        <f t="shared" si="21"/>
        <v>0</v>
      </c>
      <c r="I305" s="135">
        <f t="shared" si="19"/>
        <v>0</v>
      </c>
      <c r="J305" s="135">
        <f>SMALL(I304:I306,2)</f>
        <v>0</v>
      </c>
      <c r="K305" s="137">
        <f>IF(J305=I304,F304,IF(J305=I305,F305,IF(J305=I306,F306)))</f>
        <v>0.43</v>
      </c>
      <c r="L305" s="137">
        <f t="shared" si="18"/>
        <v>0.43</v>
      </c>
      <c r="M305" s="137">
        <f t="shared" si="20"/>
        <v>0.43</v>
      </c>
      <c r="N305" s="318"/>
      <c r="O305" s="298"/>
      <c r="P305" s="298"/>
      <c r="Q305" s="298"/>
      <c r="R305" s="298"/>
      <c r="S305" s="298"/>
      <c r="T305" s="298"/>
      <c r="U305" s="298"/>
      <c r="V305" s="298"/>
      <c r="W305" s="300"/>
      <c r="X305" s="300"/>
      <c r="Y305" s="301"/>
      <c r="Z305" s="300"/>
      <c r="AA305" s="301"/>
      <c r="AB305" s="292"/>
      <c r="AC305" s="114"/>
      <c r="AD305" s="114"/>
      <c r="AE305" s="115"/>
      <c r="AF305" s="115"/>
      <c r="AG305" s="115"/>
      <c r="AH305" s="115"/>
      <c r="AI305" s="115"/>
      <c r="AJ305" s="115"/>
    </row>
    <row r="306" spans="1:36" s="112" customFormat="1" ht="25.5" customHeight="1" thickBot="1">
      <c r="A306" s="314"/>
      <c r="B306" s="315"/>
      <c r="C306" s="316"/>
      <c r="D306" s="317"/>
      <c r="E306" s="168" t="s">
        <v>1109</v>
      </c>
      <c r="F306" s="132">
        <v>0.43</v>
      </c>
      <c r="G306" s="133">
        <f>ROUNDUP(AVERAGE(F304:F306),2)</f>
        <v>0.43</v>
      </c>
      <c r="H306" s="134">
        <f t="shared" si="21"/>
        <v>0</v>
      </c>
      <c r="I306" s="135">
        <f t="shared" si="19"/>
        <v>0</v>
      </c>
      <c r="J306" s="135">
        <f>SMALL(I304:I306,3)</f>
        <v>0</v>
      </c>
      <c r="K306" s="137">
        <f>IF(J306=I304,F304,IF(J306=I305,F305,IF(J306=I306,F306)))</f>
        <v>0.43</v>
      </c>
      <c r="L306" s="137">
        <f t="shared" si="18"/>
        <v>0.43</v>
      </c>
      <c r="M306" s="137">
        <f t="shared" si="20"/>
        <v>0.43</v>
      </c>
      <c r="N306" s="318"/>
      <c r="O306" s="298"/>
      <c r="P306" s="298"/>
      <c r="Q306" s="298"/>
      <c r="R306" s="298"/>
      <c r="S306" s="298"/>
      <c r="T306" s="298"/>
      <c r="U306" s="298"/>
      <c r="V306" s="298"/>
      <c r="W306" s="300"/>
      <c r="X306" s="300"/>
      <c r="Y306" s="301"/>
      <c r="Z306" s="300"/>
      <c r="AA306" s="301"/>
      <c r="AB306" s="292"/>
      <c r="AC306" s="114"/>
      <c r="AD306" s="114"/>
      <c r="AE306" s="115"/>
      <c r="AF306" s="115"/>
      <c r="AG306" s="115"/>
      <c r="AH306" s="115"/>
      <c r="AI306" s="115"/>
      <c r="AJ306" s="115"/>
    </row>
    <row r="307" spans="1:36" s="120" customFormat="1" ht="25.5" customHeight="1">
      <c r="A307" s="319">
        <v>100</v>
      </c>
      <c r="B307" s="307" t="s">
        <v>349</v>
      </c>
      <c r="C307" s="310" t="s">
        <v>473</v>
      </c>
      <c r="D307" s="310">
        <v>480</v>
      </c>
      <c r="E307" s="167" t="s">
        <v>1110</v>
      </c>
      <c r="F307" s="117">
        <v>1.56</v>
      </c>
      <c r="G307" s="122">
        <f>ROUNDUP(AVERAGE(F307:F309),2)</f>
        <v>1.56</v>
      </c>
      <c r="H307" s="116">
        <f t="shared" si="21"/>
        <v>0</v>
      </c>
      <c r="I307" s="136">
        <f t="shared" si="19"/>
        <v>0</v>
      </c>
      <c r="J307" s="136">
        <f>SMALL(I307:I309,1)</f>
        <v>0</v>
      </c>
      <c r="K307" s="139">
        <f>IF(J307=I307,F307,IF(J307=I308,F308,IF(J307=I309,F309)))</f>
        <v>1.56</v>
      </c>
      <c r="L307" s="139">
        <f t="shared" si="18"/>
        <v>1.56</v>
      </c>
      <c r="M307" s="139">
        <f t="shared" si="20"/>
        <v>1.56</v>
      </c>
      <c r="N307" s="312">
        <f>COUNTIF(L307:L309,"FORA")</f>
        <v>0</v>
      </c>
      <c r="O307" s="293">
        <f>IF(N307=0,AVERAGE(K307:K309),"")</f>
        <v>1.5599999999999998</v>
      </c>
      <c r="P307" s="293" t="str">
        <f>IF(N307=1,AVERAGE(M307:M308),"")</f>
        <v/>
      </c>
      <c r="Q307" s="293" t="str">
        <f>IF(N307=2,(SUM(M307,K308))/2,"")</f>
        <v/>
      </c>
      <c r="R307" s="293" t="str">
        <f>IF(N307=3,AVERAGE(K307:K308),"")</f>
        <v/>
      </c>
      <c r="S307" s="293">
        <f>IF(N307=0,MEDIAN(M307:M309),"")</f>
        <v>1.56</v>
      </c>
      <c r="T307" s="293" t="str">
        <f>IF(N307=1,MEDIAN(M307:M308),"")</f>
        <v/>
      </c>
      <c r="U307" s="293" t="str">
        <f>IF(N307=2,MEDIAN((SUM(M307,K308))/2),"")</f>
        <v/>
      </c>
      <c r="V307" s="293" t="str">
        <f>IF(N307=3,MEDIAN(K307:K308),"")</f>
        <v/>
      </c>
      <c r="W307" s="295">
        <f>SUM(O307:R309)</f>
        <v>1.5599999999999998</v>
      </c>
      <c r="X307" s="295">
        <f>SUM(S307:V309)</f>
        <v>1.56</v>
      </c>
      <c r="Y307" s="303">
        <f>STDEV(F307:F309)</f>
        <v>2.7194799110210365E-16</v>
      </c>
      <c r="Z307" s="295">
        <f>Y307/W307</f>
        <v>1.7432563532186133E-16</v>
      </c>
      <c r="AA307" s="303">
        <f>IF(Z307&lt;=0.25, X307, W307)</f>
        <v>1.56</v>
      </c>
      <c r="AB307" s="291">
        <f>AA307*D307*($AB$6+1)</f>
        <v>887.90954490146987</v>
      </c>
      <c r="AC307" s="114"/>
      <c r="AD307" s="114"/>
      <c r="AE307" s="118"/>
      <c r="AF307" s="114"/>
      <c r="AG307" s="118"/>
      <c r="AH307" s="119"/>
    </row>
    <row r="308" spans="1:36" s="120" customFormat="1" ht="25.5" customHeight="1">
      <c r="A308" s="319"/>
      <c r="B308" s="308"/>
      <c r="C308" s="310"/>
      <c r="D308" s="310"/>
      <c r="E308" s="167" t="s">
        <v>1110</v>
      </c>
      <c r="F308" s="227">
        <v>1.56</v>
      </c>
      <c r="G308" s="117">
        <f>ROUNDUP(AVERAGE(F307:F309),2)</f>
        <v>1.56</v>
      </c>
      <c r="H308" s="116">
        <f t="shared" si="21"/>
        <v>0</v>
      </c>
      <c r="I308" s="136">
        <f t="shared" si="19"/>
        <v>0</v>
      </c>
      <c r="J308" s="136">
        <f>SMALL(I307:I309,2)</f>
        <v>0</v>
      </c>
      <c r="K308" s="139">
        <f>IF(J308=I307,F307,IF(J308=I308,F308,IF(J308=I309,F309)))</f>
        <v>1.56</v>
      </c>
      <c r="L308" s="139">
        <f t="shared" si="18"/>
        <v>1.56</v>
      </c>
      <c r="M308" s="139">
        <f t="shared" si="20"/>
        <v>1.56</v>
      </c>
      <c r="N308" s="312"/>
      <c r="O308" s="293"/>
      <c r="P308" s="293"/>
      <c r="Q308" s="293"/>
      <c r="R308" s="293"/>
      <c r="S308" s="293"/>
      <c r="T308" s="293"/>
      <c r="U308" s="293"/>
      <c r="V308" s="293"/>
      <c r="W308" s="296"/>
      <c r="X308" s="296"/>
      <c r="Y308" s="303"/>
      <c r="Z308" s="296"/>
      <c r="AA308" s="303"/>
      <c r="AB308" s="292"/>
      <c r="AC308" s="114"/>
      <c r="AD308" s="114"/>
      <c r="AE308" s="118"/>
      <c r="AF308" s="114"/>
      <c r="AG308" s="118"/>
      <c r="AH308" s="119"/>
    </row>
    <row r="309" spans="1:36" s="120" customFormat="1" ht="25.5" customHeight="1" thickBot="1">
      <c r="A309" s="319"/>
      <c r="B309" s="308"/>
      <c r="C309" s="310"/>
      <c r="D309" s="310"/>
      <c r="E309" s="167" t="s">
        <v>1110</v>
      </c>
      <c r="F309" s="227">
        <v>1.56</v>
      </c>
      <c r="G309" s="117">
        <f>ROUNDUP(AVERAGE(F307:F309),2)</f>
        <v>1.56</v>
      </c>
      <c r="H309" s="116">
        <f t="shared" si="21"/>
        <v>0</v>
      </c>
      <c r="I309" s="136">
        <f t="shared" si="19"/>
        <v>0</v>
      </c>
      <c r="J309" s="136">
        <f>SMALL(I307:I309,3)</f>
        <v>0</v>
      </c>
      <c r="K309" s="139">
        <f>IF(J309=I307,F307,IF(J309=I308,F308,IF(J309=I309,F309)))</f>
        <v>1.56</v>
      </c>
      <c r="L309" s="139">
        <f t="shared" si="18"/>
        <v>1.56</v>
      </c>
      <c r="M309" s="139">
        <f t="shared" si="20"/>
        <v>1.56</v>
      </c>
      <c r="N309" s="312"/>
      <c r="O309" s="293"/>
      <c r="P309" s="293"/>
      <c r="Q309" s="293"/>
      <c r="R309" s="293"/>
      <c r="S309" s="293"/>
      <c r="T309" s="293"/>
      <c r="U309" s="293"/>
      <c r="V309" s="293"/>
      <c r="W309" s="296"/>
      <c r="X309" s="296"/>
      <c r="Y309" s="303"/>
      <c r="Z309" s="296"/>
      <c r="AA309" s="303"/>
      <c r="AB309" s="292"/>
      <c r="AC309" s="114"/>
      <c r="AD309" s="114"/>
      <c r="AE309" s="118"/>
      <c r="AF309" s="114"/>
      <c r="AG309" s="118"/>
      <c r="AH309" s="119"/>
    </row>
    <row r="310" spans="1:36" s="112" customFormat="1" ht="25.5" customHeight="1">
      <c r="A310" s="314">
        <v>101</v>
      </c>
      <c r="B310" s="315" t="s">
        <v>350</v>
      </c>
      <c r="C310" s="316" t="s">
        <v>2</v>
      </c>
      <c r="D310" s="317">
        <v>36</v>
      </c>
      <c r="E310" s="168" t="s">
        <v>1111</v>
      </c>
      <c r="F310" s="132">
        <v>21.43</v>
      </c>
      <c r="G310" s="129">
        <f>ROUNDUP(AVERAGE(F310:F312),2)</f>
        <v>21.43</v>
      </c>
      <c r="H310" s="134">
        <f t="shared" si="21"/>
        <v>0</v>
      </c>
      <c r="I310" s="133">
        <f t="shared" si="19"/>
        <v>0</v>
      </c>
      <c r="J310" s="135">
        <f>SMALL(I310:I312,1)</f>
        <v>0</v>
      </c>
      <c r="K310" s="137">
        <f>IF(J310=I310,F310,IF(J310=I311,F311,IF(J310=I312,F312)))</f>
        <v>21.43</v>
      </c>
      <c r="L310" s="137">
        <f t="shared" si="18"/>
        <v>21.43</v>
      </c>
      <c r="M310" s="137">
        <f t="shared" si="20"/>
        <v>21.43</v>
      </c>
      <c r="N310" s="318">
        <f>COUNTIF(L310:L312,"FORA")</f>
        <v>0</v>
      </c>
      <c r="O310" s="298">
        <f>IF(N310=0,AVERAGE(K310:K312),"")</f>
        <v>21.429999999999996</v>
      </c>
      <c r="P310" s="298" t="str">
        <f>IF(N310=1,AVERAGE(M310:M311),"")</f>
        <v/>
      </c>
      <c r="Q310" s="298" t="str">
        <f>IF(N310=2,(SUM(M310,K311))/2,"")</f>
        <v/>
      </c>
      <c r="R310" s="298" t="str">
        <f>IF(N310=3,AVERAGE(K310:K311),"")</f>
        <v/>
      </c>
      <c r="S310" s="298">
        <f>IF(N310=0,MEDIAN(M310:M312),"")</f>
        <v>21.43</v>
      </c>
      <c r="T310" s="298" t="str">
        <f>IF(N310=1,MEDIAN(M310:M311),"")</f>
        <v/>
      </c>
      <c r="U310" s="298" t="str">
        <f>IF(N310=2,MEDIAN((SUM(M310,K311))/2),"")</f>
        <v/>
      </c>
      <c r="V310" s="298" t="str">
        <f>IF(N310=3,MEDIAN(K310:K311),"")</f>
        <v/>
      </c>
      <c r="W310" s="299">
        <f>SUM(O310:R312)</f>
        <v>21.429999999999996</v>
      </c>
      <c r="X310" s="299">
        <f>SUM(S310:V312)</f>
        <v>21.43</v>
      </c>
      <c r="Y310" s="301">
        <f>STDEV(F310:F312)</f>
        <v>4.3511678576336583E-15</v>
      </c>
      <c r="Z310" s="299">
        <f>Y310/W310</f>
        <v>2.0304096395864019E-16</v>
      </c>
      <c r="AA310" s="301">
        <f>IF(Z310&lt;=0.25, X310, W310)</f>
        <v>21.43</v>
      </c>
      <c r="AB310" s="291">
        <f>AA310*D310*($AB$6+1)</f>
        <v>914.80295900185081</v>
      </c>
      <c r="AC310" s="114"/>
      <c r="AD310" s="114"/>
      <c r="AE310" s="115"/>
      <c r="AF310" s="115"/>
      <c r="AG310" s="115"/>
      <c r="AH310" s="115"/>
      <c r="AI310" s="115"/>
      <c r="AJ310" s="115"/>
    </row>
    <row r="311" spans="1:36" s="112" customFormat="1" ht="25.5" customHeight="1">
      <c r="A311" s="314"/>
      <c r="B311" s="315"/>
      <c r="C311" s="316"/>
      <c r="D311" s="317"/>
      <c r="E311" s="168" t="s">
        <v>1111</v>
      </c>
      <c r="F311" s="132">
        <v>21.43</v>
      </c>
      <c r="G311" s="133">
        <f>ROUNDUP(AVERAGE(F310:F312),2)</f>
        <v>21.43</v>
      </c>
      <c r="H311" s="134">
        <f t="shared" si="21"/>
        <v>0</v>
      </c>
      <c r="I311" s="135">
        <f t="shared" si="19"/>
        <v>0</v>
      </c>
      <c r="J311" s="135">
        <f>SMALL(I310:I312,2)</f>
        <v>0</v>
      </c>
      <c r="K311" s="137">
        <f>IF(J311=I310,F310,IF(J311=I311,F311,IF(J311=I312,F312)))</f>
        <v>21.43</v>
      </c>
      <c r="L311" s="137">
        <f t="shared" si="18"/>
        <v>21.43</v>
      </c>
      <c r="M311" s="137">
        <f t="shared" si="20"/>
        <v>21.43</v>
      </c>
      <c r="N311" s="318"/>
      <c r="O311" s="298"/>
      <c r="P311" s="298"/>
      <c r="Q311" s="298"/>
      <c r="R311" s="298"/>
      <c r="S311" s="298"/>
      <c r="T311" s="298"/>
      <c r="U311" s="298"/>
      <c r="V311" s="298"/>
      <c r="W311" s="300"/>
      <c r="X311" s="300"/>
      <c r="Y311" s="301"/>
      <c r="Z311" s="300"/>
      <c r="AA311" s="301"/>
      <c r="AB311" s="292"/>
      <c r="AC311" s="114"/>
      <c r="AD311" s="114"/>
      <c r="AE311" s="115"/>
      <c r="AF311" s="115"/>
      <c r="AG311" s="115"/>
      <c r="AH311" s="115"/>
      <c r="AI311" s="115"/>
      <c r="AJ311" s="115"/>
    </row>
    <row r="312" spans="1:36" s="112" customFormat="1" ht="25.5" customHeight="1" thickBot="1">
      <c r="A312" s="314"/>
      <c r="B312" s="315"/>
      <c r="C312" s="316"/>
      <c r="D312" s="317"/>
      <c r="E312" s="168" t="s">
        <v>1111</v>
      </c>
      <c r="F312" s="132">
        <v>21.43</v>
      </c>
      <c r="G312" s="133">
        <f>ROUNDUP(AVERAGE(F310:F312),2)</f>
        <v>21.43</v>
      </c>
      <c r="H312" s="134">
        <f t="shared" si="21"/>
        <v>0</v>
      </c>
      <c r="I312" s="135">
        <f t="shared" si="19"/>
        <v>0</v>
      </c>
      <c r="J312" s="135">
        <f>SMALL(I310:I312,3)</f>
        <v>0</v>
      </c>
      <c r="K312" s="137">
        <f>IF(J312=I310,F310,IF(J312=I311,F311,IF(J312=I312,F312)))</f>
        <v>21.43</v>
      </c>
      <c r="L312" s="137">
        <f t="shared" si="18"/>
        <v>21.43</v>
      </c>
      <c r="M312" s="137">
        <f t="shared" si="20"/>
        <v>21.43</v>
      </c>
      <c r="N312" s="318"/>
      <c r="O312" s="298"/>
      <c r="P312" s="298"/>
      <c r="Q312" s="298"/>
      <c r="R312" s="298"/>
      <c r="S312" s="298"/>
      <c r="T312" s="298"/>
      <c r="U312" s="298"/>
      <c r="V312" s="298"/>
      <c r="W312" s="300"/>
      <c r="X312" s="300"/>
      <c r="Y312" s="301"/>
      <c r="Z312" s="300"/>
      <c r="AA312" s="301"/>
      <c r="AB312" s="292"/>
      <c r="AC312" s="114"/>
      <c r="AD312" s="114"/>
      <c r="AE312" s="115"/>
      <c r="AF312" s="115"/>
      <c r="AG312" s="115"/>
      <c r="AH312" s="115"/>
      <c r="AI312" s="115"/>
      <c r="AJ312" s="115"/>
    </row>
    <row r="313" spans="1:36" s="120" customFormat="1" ht="25.5" customHeight="1">
      <c r="A313" s="319">
        <v>102</v>
      </c>
      <c r="B313" s="307" t="s">
        <v>351</v>
      </c>
      <c r="C313" s="310" t="s">
        <v>2</v>
      </c>
      <c r="D313" s="310">
        <v>3</v>
      </c>
      <c r="E313" s="167" t="s">
        <v>1112</v>
      </c>
      <c r="F313" s="117">
        <v>62.81</v>
      </c>
      <c r="G313" s="122">
        <f>ROUNDUP(AVERAGE(F313:F315),2)</f>
        <v>62.81</v>
      </c>
      <c r="H313" s="116">
        <f t="shared" si="21"/>
        <v>0</v>
      </c>
      <c r="I313" s="136">
        <f t="shared" si="19"/>
        <v>0</v>
      </c>
      <c r="J313" s="136">
        <f>SMALL(I313:I315,1)</f>
        <v>0</v>
      </c>
      <c r="K313" s="139">
        <f>IF(J313=I313,F313,IF(J313=I314,F314,IF(J313=I315,F315)))</f>
        <v>62.81</v>
      </c>
      <c r="L313" s="139">
        <f t="shared" si="18"/>
        <v>62.81</v>
      </c>
      <c r="M313" s="139">
        <f t="shared" si="20"/>
        <v>62.81</v>
      </c>
      <c r="N313" s="312">
        <f>COUNTIF(L313:L315,"FORA")</f>
        <v>0</v>
      </c>
      <c r="O313" s="293">
        <f>IF(N313=0,AVERAGE(K313:K315),"")</f>
        <v>62.81</v>
      </c>
      <c r="P313" s="293" t="str">
        <f>IF(N313=1,AVERAGE(M313:M314),"")</f>
        <v/>
      </c>
      <c r="Q313" s="293" t="str">
        <f>IF(N313=2,(SUM(M313,K314))/2,"")</f>
        <v/>
      </c>
      <c r="R313" s="293" t="str">
        <f>IF(N313=3,AVERAGE(K313:K314),"")</f>
        <v/>
      </c>
      <c r="S313" s="293">
        <f>IF(N313=0,MEDIAN(M313:M315),"")</f>
        <v>62.81</v>
      </c>
      <c r="T313" s="293" t="str">
        <f>IF(N313=1,MEDIAN(M313:M314),"")</f>
        <v/>
      </c>
      <c r="U313" s="293" t="str">
        <f>IF(N313=2,MEDIAN((SUM(M313,K314))/2),"")</f>
        <v/>
      </c>
      <c r="V313" s="293" t="str">
        <f>IF(N313=3,MEDIAN(K313:K314),"")</f>
        <v/>
      </c>
      <c r="W313" s="295">
        <f>SUM(O313:R315)</f>
        <v>62.81</v>
      </c>
      <c r="X313" s="295">
        <f>SUM(S313:V315)</f>
        <v>62.81</v>
      </c>
      <c r="Y313" s="303">
        <f>STDEV(F313:F315)</f>
        <v>0</v>
      </c>
      <c r="Z313" s="295">
        <f>Y313/W313</f>
        <v>0</v>
      </c>
      <c r="AA313" s="303">
        <f>IF(Z313&lt;=0.25, X313, W313)</f>
        <v>62.81</v>
      </c>
      <c r="AB313" s="291">
        <f>AA313*D313*($AB$6+1)</f>
        <v>223.43589148742515</v>
      </c>
      <c r="AC313" s="114"/>
      <c r="AD313" s="114"/>
      <c r="AE313" s="118"/>
      <c r="AF313" s="114"/>
      <c r="AG313" s="118"/>
      <c r="AH313" s="119"/>
    </row>
    <row r="314" spans="1:36" s="120" customFormat="1" ht="25.5" customHeight="1">
      <c r="A314" s="319"/>
      <c r="B314" s="308"/>
      <c r="C314" s="310"/>
      <c r="D314" s="310"/>
      <c r="E314" s="167" t="s">
        <v>1112</v>
      </c>
      <c r="F314" s="227">
        <v>62.81</v>
      </c>
      <c r="G314" s="117">
        <f>ROUNDUP(AVERAGE(F313:F315),2)</f>
        <v>62.81</v>
      </c>
      <c r="H314" s="116">
        <f t="shared" si="21"/>
        <v>0</v>
      </c>
      <c r="I314" s="136">
        <f t="shared" si="19"/>
        <v>0</v>
      </c>
      <c r="J314" s="136">
        <f>SMALL(I313:I315,2)</f>
        <v>0</v>
      </c>
      <c r="K314" s="139">
        <f>IF(J314=I313,F313,IF(J314=I314,F314,IF(J314=I315,F315)))</f>
        <v>62.81</v>
      </c>
      <c r="L314" s="139">
        <f t="shared" si="18"/>
        <v>62.81</v>
      </c>
      <c r="M314" s="139">
        <f t="shared" si="20"/>
        <v>62.81</v>
      </c>
      <c r="N314" s="312"/>
      <c r="O314" s="293"/>
      <c r="P314" s="293"/>
      <c r="Q314" s="293"/>
      <c r="R314" s="293"/>
      <c r="S314" s="293"/>
      <c r="T314" s="293"/>
      <c r="U314" s="293"/>
      <c r="V314" s="293"/>
      <c r="W314" s="296"/>
      <c r="X314" s="296"/>
      <c r="Y314" s="303"/>
      <c r="Z314" s="296"/>
      <c r="AA314" s="303"/>
      <c r="AB314" s="292"/>
      <c r="AC314" s="114"/>
      <c r="AD314" s="114"/>
      <c r="AE314" s="118"/>
      <c r="AF314" s="114"/>
      <c r="AG314" s="118"/>
      <c r="AH314" s="119"/>
    </row>
    <row r="315" spans="1:36" s="120" customFormat="1" ht="25.5" customHeight="1" thickBot="1">
      <c r="A315" s="319"/>
      <c r="B315" s="308"/>
      <c r="C315" s="310"/>
      <c r="D315" s="310"/>
      <c r="E315" s="167" t="s">
        <v>1112</v>
      </c>
      <c r="F315" s="227">
        <v>62.81</v>
      </c>
      <c r="G315" s="117">
        <f>ROUNDUP(AVERAGE(F313:F315),2)</f>
        <v>62.81</v>
      </c>
      <c r="H315" s="116">
        <f t="shared" si="21"/>
        <v>0</v>
      </c>
      <c r="I315" s="136">
        <f t="shared" si="19"/>
        <v>0</v>
      </c>
      <c r="J315" s="136">
        <f>SMALL(I313:I315,3)</f>
        <v>0</v>
      </c>
      <c r="K315" s="139">
        <f>IF(J315=I313,F313,IF(J315=I314,F314,IF(J315=I315,F315)))</f>
        <v>62.81</v>
      </c>
      <c r="L315" s="139">
        <f t="shared" si="18"/>
        <v>62.81</v>
      </c>
      <c r="M315" s="139">
        <f t="shared" si="20"/>
        <v>62.81</v>
      </c>
      <c r="N315" s="312"/>
      <c r="O315" s="293"/>
      <c r="P315" s="293"/>
      <c r="Q315" s="293"/>
      <c r="R315" s="293"/>
      <c r="S315" s="293"/>
      <c r="T315" s="293"/>
      <c r="U315" s="293"/>
      <c r="V315" s="293"/>
      <c r="W315" s="296"/>
      <c r="X315" s="296"/>
      <c r="Y315" s="303"/>
      <c r="Z315" s="296"/>
      <c r="AA315" s="303"/>
      <c r="AB315" s="292"/>
      <c r="AC315" s="114"/>
      <c r="AD315" s="114"/>
      <c r="AE315" s="118"/>
      <c r="AF315" s="114"/>
      <c r="AG315" s="118"/>
      <c r="AH315" s="119"/>
    </row>
    <row r="316" spans="1:36" s="112" customFormat="1" ht="25.5" customHeight="1">
      <c r="A316" s="314">
        <v>103</v>
      </c>
      <c r="B316" s="315" t="s">
        <v>352</v>
      </c>
      <c r="C316" s="316" t="s">
        <v>473</v>
      </c>
      <c r="D316" s="317">
        <v>30</v>
      </c>
      <c r="E316" s="168" t="s">
        <v>1113</v>
      </c>
      <c r="F316" s="132">
        <v>41.01</v>
      </c>
      <c r="G316" s="129">
        <f>ROUNDUP(AVERAGE(F316:F318),2)</f>
        <v>41.01</v>
      </c>
      <c r="H316" s="134">
        <f t="shared" si="21"/>
        <v>0</v>
      </c>
      <c r="I316" s="133">
        <f t="shared" si="19"/>
        <v>0</v>
      </c>
      <c r="J316" s="135">
        <f>SMALL(I316:I318,1)</f>
        <v>0</v>
      </c>
      <c r="K316" s="137">
        <f>IF(J316=I316,F316,IF(J316=I317,F317,IF(J316=I318,F318)))</f>
        <v>41.01</v>
      </c>
      <c r="L316" s="137">
        <f t="shared" si="18"/>
        <v>41.01</v>
      </c>
      <c r="M316" s="137">
        <f t="shared" si="20"/>
        <v>41.01</v>
      </c>
      <c r="N316" s="318">
        <f>COUNTIF(L316:L318,"FORA")</f>
        <v>0</v>
      </c>
      <c r="O316" s="298">
        <f>IF(N316=0,AVERAGE(K316:K318),"")</f>
        <v>41.01</v>
      </c>
      <c r="P316" s="298" t="str">
        <f>IF(N316=1,AVERAGE(M316:M317),"")</f>
        <v/>
      </c>
      <c r="Q316" s="298" t="str">
        <f>IF(N316=2,(SUM(M316,K317))/2,"")</f>
        <v/>
      </c>
      <c r="R316" s="298" t="str">
        <f>IF(N316=3,AVERAGE(K316:K317),"")</f>
        <v/>
      </c>
      <c r="S316" s="298">
        <f>IF(N316=0,MEDIAN(M316:M318),"")</f>
        <v>41.01</v>
      </c>
      <c r="T316" s="298" t="str">
        <f>IF(N316=1,MEDIAN(M316:M317),"")</f>
        <v/>
      </c>
      <c r="U316" s="298" t="str">
        <f>IF(N316=2,MEDIAN((SUM(M316,K317))/2),"")</f>
        <v/>
      </c>
      <c r="V316" s="298" t="str">
        <f>IF(N316=3,MEDIAN(K316:K317),"")</f>
        <v/>
      </c>
      <c r="W316" s="299">
        <f>SUM(O316:R318)</f>
        <v>41.01</v>
      </c>
      <c r="X316" s="299">
        <f>SUM(S316:V318)</f>
        <v>41.01</v>
      </c>
      <c r="Y316" s="301">
        <f>STDEV(F316:F318)</f>
        <v>0</v>
      </c>
      <c r="Z316" s="299">
        <f>Y316/W316</f>
        <v>0</v>
      </c>
      <c r="AA316" s="301">
        <f>IF(Z316&lt;=0.25, X316, W316)</f>
        <v>41.01</v>
      </c>
      <c r="AB316" s="291">
        <f>AA316*D316*($AB$6+1)</f>
        <v>1458.8609950484486</v>
      </c>
      <c r="AC316" s="114"/>
      <c r="AD316" s="114"/>
      <c r="AE316" s="115"/>
      <c r="AF316" s="115"/>
      <c r="AG316" s="115"/>
      <c r="AH316" s="115"/>
      <c r="AI316" s="115"/>
      <c r="AJ316" s="115"/>
    </row>
    <row r="317" spans="1:36" s="112" customFormat="1" ht="25.5" customHeight="1">
      <c r="A317" s="314"/>
      <c r="B317" s="315"/>
      <c r="C317" s="316"/>
      <c r="D317" s="317"/>
      <c r="E317" s="168" t="s">
        <v>1113</v>
      </c>
      <c r="F317" s="132">
        <v>41.01</v>
      </c>
      <c r="G317" s="133">
        <f>ROUNDUP(AVERAGE(F316:F318),2)</f>
        <v>41.01</v>
      </c>
      <c r="H317" s="134">
        <f t="shared" si="21"/>
        <v>0</v>
      </c>
      <c r="I317" s="135">
        <f t="shared" si="19"/>
        <v>0</v>
      </c>
      <c r="J317" s="135">
        <f>SMALL(I316:I318,2)</f>
        <v>0</v>
      </c>
      <c r="K317" s="137">
        <f>IF(J317=I316,F316,IF(J317=I317,F317,IF(J317=I318,F318)))</f>
        <v>41.01</v>
      </c>
      <c r="L317" s="137">
        <f t="shared" si="18"/>
        <v>41.01</v>
      </c>
      <c r="M317" s="137">
        <f t="shared" si="20"/>
        <v>41.01</v>
      </c>
      <c r="N317" s="318"/>
      <c r="O317" s="298"/>
      <c r="P317" s="298"/>
      <c r="Q317" s="298"/>
      <c r="R317" s="298"/>
      <c r="S317" s="298"/>
      <c r="T317" s="298"/>
      <c r="U317" s="298"/>
      <c r="V317" s="298"/>
      <c r="W317" s="300"/>
      <c r="X317" s="300"/>
      <c r="Y317" s="301"/>
      <c r="Z317" s="300"/>
      <c r="AA317" s="301"/>
      <c r="AB317" s="292"/>
      <c r="AC317" s="114"/>
      <c r="AD317" s="114"/>
      <c r="AE317" s="115"/>
      <c r="AF317" s="115"/>
      <c r="AG317" s="115"/>
      <c r="AH317" s="115"/>
      <c r="AI317" s="115"/>
      <c r="AJ317" s="115"/>
    </row>
    <row r="318" spans="1:36" s="112" customFormat="1" ht="25.5" customHeight="1" thickBot="1">
      <c r="A318" s="314"/>
      <c r="B318" s="315"/>
      <c r="C318" s="316"/>
      <c r="D318" s="317"/>
      <c r="E318" s="168" t="s">
        <v>1113</v>
      </c>
      <c r="F318" s="132">
        <v>41.01</v>
      </c>
      <c r="G318" s="133">
        <f>ROUNDUP(AVERAGE(F316:F318),2)</f>
        <v>41.01</v>
      </c>
      <c r="H318" s="134">
        <f t="shared" si="21"/>
        <v>0</v>
      </c>
      <c r="I318" s="135">
        <f t="shared" si="19"/>
        <v>0</v>
      </c>
      <c r="J318" s="135">
        <f>SMALL(I316:I318,3)</f>
        <v>0</v>
      </c>
      <c r="K318" s="137">
        <f>IF(J318=I316,F316,IF(J318=I317,F317,IF(J318=I318,F318)))</f>
        <v>41.01</v>
      </c>
      <c r="L318" s="137">
        <f t="shared" si="18"/>
        <v>41.01</v>
      </c>
      <c r="M318" s="137">
        <f t="shared" si="20"/>
        <v>41.01</v>
      </c>
      <c r="N318" s="318"/>
      <c r="O318" s="298"/>
      <c r="P318" s="298"/>
      <c r="Q318" s="298"/>
      <c r="R318" s="298"/>
      <c r="S318" s="298"/>
      <c r="T318" s="298"/>
      <c r="U318" s="298"/>
      <c r="V318" s="298"/>
      <c r="W318" s="300"/>
      <c r="X318" s="300"/>
      <c r="Y318" s="301"/>
      <c r="Z318" s="300"/>
      <c r="AA318" s="301"/>
      <c r="AB318" s="292"/>
      <c r="AC318" s="114"/>
      <c r="AD318" s="114"/>
      <c r="AE318" s="115"/>
      <c r="AF318" s="115"/>
      <c r="AG318" s="115"/>
      <c r="AH318" s="115"/>
      <c r="AI318" s="115"/>
      <c r="AJ318" s="115"/>
    </row>
    <row r="319" spans="1:36" s="120" customFormat="1" ht="25.5" customHeight="1">
      <c r="A319" s="319">
        <v>104</v>
      </c>
      <c r="B319" s="307" t="s">
        <v>353</v>
      </c>
      <c r="C319" s="310" t="s">
        <v>473</v>
      </c>
      <c r="D319" s="310">
        <v>30</v>
      </c>
      <c r="E319" s="167" t="s">
        <v>1114</v>
      </c>
      <c r="F319" s="117">
        <v>42.44</v>
      </c>
      <c r="G319" s="122">
        <f>ROUNDUP(AVERAGE(F319:F321),2)</f>
        <v>42.44</v>
      </c>
      <c r="H319" s="116">
        <f t="shared" si="21"/>
        <v>0</v>
      </c>
      <c r="I319" s="136">
        <f t="shared" si="19"/>
        <v>0</v>
      </c>
      <c r="J319" s="136">
        <f>SMALL(I319:I321,1)</f>
        <v>0</v>
      </c>
      <c r="K319" s="139">
        <f>IF(J319=I319,F319,IF(J319=I320,F320,IF(J319=I321,F321)))</f>
        <v>42.44</v>
      </c>
      <c r="L319" s="139">
        <f t="shared" si="18"/>
        <v>42.44</v>
      </c>
      <c r="M319" s="139">
        <f t="shared" si="20"/>
        <v>42.44</v>
      </c>
      <c r="N319" s="312">
        <f>COUNTIF(L319:L321,"FORA")</f>
        <v>0</v>
      </c>
      <c r="O319" s="293">
        <f>IF(N319=0,AVERAGE(K319:K321),"")</f>
        <v>42.44</v>
      </c>
      <c r="P319" s="293" t="str">
        <f>IF(N319=1,AVERAGE(M319:M320),"")</f>
        <v/>
      </c>
      <c r="Q319" s="293" t="str">
        <f>IF(N319=2,(SUM(M319,K320))/2,"")</f>
        <v/>
      </c>
      <c r="R319" s="293" t="str">
        <f>IF(N319=3,AVERAGE(K319:K320),"")</f>
        <v/>
      </c>
      <c r="S319" s="293">
        <f>IF(N319=0,MEDIAN(M319:M321),"")</f>
        <v>42.44</v>
      </c>
      <c r="T319" s="293" t="str">
        <f>IF(N319=1,MEDIAN(M319:M320),"")</f>
        <v/>
      </c>
      <c r="U319" s="293" t="str">
        <f>IF(N319=2,MEDIAN((SUM(M319,K320))/2),"")</f>
        <v/>
      </c>
      <c r="V319" s="293" t="str">
        <f>IF(N319=3,MEDIAN(K319:K320),"")</f>
        <v/>
      </c>
      <c r="W319" s="295">
        <f>SUM(O319:R321)</f>
        <v>42.44</v>
      </c>
      <c r="X319" s="295">
        <f>SUM(S319:V321)</f>
        <v>42.44</v>
      </c>
      <c r="Y319" s="303">
        <f>STDEV(F319:F321)</f>
        <v>0</v>
      </c>
      <c r="Z319" s="295">
        <f>Y319/W319</f>
        <v>0</v>
      </c>
      <c r="AA319" s="303">
        <f>IF(Z319&lt;=0.25, X319, W319)</f>
        <v>42.44</v>
      </c>
      <c r="AB319" s="291">
        <f>AA319*D319*($AB$6+1)</f>
        <v>1509.7308127250949</v>
      </c>
      <c r="AC319" s="114"/>
      <c r="AD319" s="114"/>
      <c r="AE319" s="118"/>
      <c r="AF319" s="114"/>
      <c r="AG319" s="118"/>
      <c r="AH319" s="119"/>
    </row>
    <row r="320" spans="1:36" s="120" customFormat="1" ht="25.5" customHeight="1">
      <c r="A320" s="319"/>
      <c r="B320" s="308"/>
      <c r="C320" s="310"/>
      <c r="D320" s="310"/>
      <c r="E320" s="167" t="s">
        <v>1114</v>
      </c>
      <c r="F320" s="227">
        <v>42.44</v>
      </c>
      <c r="G320" s="117">
        <f>ROUNDUP(AVERAGE(F319:F321),2)</f>
        <v>42.44</v>
      </c>
      <c r="H320" s="116">
        <f t="shared" si="21"/>
        <v>0</v>
      </c>
      <c r="I320" s="136">
        <f t="shared" si="19"/>
        <v>0</v>
      </c>
      <c r="J320" s="136">
        <f>SMALL(I319:I321,2)</f>
        <v>0</v>
      </c>
      <c r="K320" s="139">
        <f>IF(J320=I319,F319,IF(J320=I320,F320,IF(J320=I321,F321)))</f>
        <v>42.44</v>
      </c>
      <c r="L320" s="139">
        <f t="shared" si="18"/>
        <v>42.44</v>
      </c>
      <c r="M320" s="139">
        <f t="shared" si="20"/>
        <v>42.44</v>
      </c>
      <c r="N320" s="312"/>
      <c r="O320" s="293"/>
      <c r="P320" s="293"/>
      <c r="Q320" s="293"/>
      <c r="R320" s="293"/>
      <c r="S320" s="293"/>
      <c r="T320" s="293"/>
      <c r="U320" s="293"/>
      <c r="V320" s="293"/>
      <c r="W320" s="296"/>
      <c r="X320" s="296"/>
      <c r="Y320" s="303"/>
      <c r="Z320" s="296"/>
      <c r="AA320" s="303"/>
      <c r="AB320" s="292"/>
      <c r="AC320" s="114"/>
      <c r="AD320" s="114"/>
      <c r="AE320" s="118"/>
      <c r="AF320" s="114"/>
      <c r="AG320" s="118"/>
      <c r="AH320" s="119"/>
    </row>
    <row r="321" spans="1:36" s="120" customFormat="1" ht="25.5" customHeight="1" thickBot="1">
      <c r="A321" s="319"/>
      <c r="B321" s="308"/>
      <c r="C321" s="310"/>
      <c r="D321" s="310"/>
      <c r="E321" s="167" t="s">
        <v>1114</v>
      </c>
      <c r="F321" s="227">
        <v>42.44</v>
      </c>
      <c r="G321" s="117">
        <f>ROUNDUP(AVERAGE(F319:F321),2)</f>
        <v>42.44</v>
      </c>
      <c r="H321" s="116">
        <f t="shared" si="21"/>
        <v>0</v>
      </c>
      <c r="I321" s="136">
        <f t="shared" si="19"/>
        <v>0</v>
      </c>
      <c r="J321" s="136">
        <f>SMALL(I319:I321,3)</f>
        <v>0</v>
      </c>
      <c r="K321" s="139">
        <f>IF(J321=I319,F319,IF(J321=I320,F320,IF(J321=I321,F321)))</f>
        <v>42.44</v>
      </c>
      <c r="L321" s="139">
        <f t="shared" si="18"/>
        <v>42.44</v>
      </c>
      <c r="M321" s="139">
        <f t="shared" si="20"/>
        <v>42.44</v>
      </c>
      <c r="N321" s="312"/>
      <c r="O321" s="293"/>
      <c r="P321" s="293"/>
      <c r="Q321" s="293"/>
      <c r="R321" s="293"/>
      <c r="S321" s="293"/>
      <c r="T321" s="293"/>
      <c r="U321" s="293"/>
      <c r="V321" s="293"/>
      <c r="W321" s="296"/>
      <c r="X321" s="296"/>
      <c r="Y321" s="303"/>
      <c r="Z321" s="296"/>
      <c r="AA321" s="303"/>
      <c r="AB321" s="292"/>
      <c r="AC321" s="114"/>
      <c r="AD321" s="114"/>
      <c r="AE321" s="118"/>
      <c r="AF321" s="114"/>
      <c r="AG321" s="118"/>
      <c r="AH321" s="119"/>
    </row>
    <row r="322" spans="1:36" s="112" customFormat="1" ht="25.5" customHeight="1">
      <c r="A322" s="314">
        <v>105</v>
      </c>
      <c r="B322" s="315" t="s">
        <v>354</v>
      </c>
      <c r="C322" s="316" t="s">
        <v>473</v>
      </c>
      <c r="D322" s="317">
        <v>30</v>
      </c>
      <c r="E322" s="168" t="s">
        <v>1115</v>
      </c>
      <c r="F322" s="132">
        <v>52.11</v>
      </c>
      <c r="G322" s="129">
        <f>ROUNDUP(AVERAGE(F322:F324),2)</f>
        <v>52.11</v>
      </c>
      <c r="H322" s="134">
        <f t="shared" si="21"/>
        <v>0</v>
      </c>
      <c r="I322" s="133">
        <f t="shared" si="19"/>
        <v>0</v>
      </c>
      <c r="J322" s="135">
        <f>SMALL(I322:I324,1)</f>
        <v>0</v>
      </c>
      <c r="K322" s="137">
        <f>IF(J322=I322,F322,IF(J322=I323,F323,IF(J322=I324,F324)))</f>
        <v>52.11</v>
      </c>
      <c r="L322" s="137">
        <f t="shared" si="18"/>
        <v>52.11</v>
      </c>
      <c r="M322" s="137">
        <f t="shared" si="20"/>
        <v>52.11</v>
      </c>
      <c r="N322" s="318">
        <f>COUNTIF(L322:L324,"FORA")</f>
        <v>0</v>
      </c>
      <c r="O322" s="298">
        <f>IF(N322=0,AVERAGE(K322:K324),"")</f>
        <v>52.109999999999992</v>
      </c>
      <c r="P322" s="298" t="str">
        <f>IF(N322=1,AVERAGE(M322:M323),"")</f>
        <v/>
      </c>
      <c r="Q322" s="298" t="str">
        <f>IF(N322=2,(SUM(M322,K323))/2,"")</f>
        <v/>
      </c>
      <c r="R322" s="298" t="str">
        <f>IF(N322=3,AVERAGE(K322:K323),"")</f>
        <v/>
      </c>
      <c r="S322" s="298">
        <f>IF(N322=0,MEDIAN(M322:M324),"")</f>
        <v>52.11</v>
      </c>
      <c r="T322" s="298" t="str">
        <f>IF(N322=1,MEDIAN(M322:M323),"")</f>
        <v/>
      </c>
      <c r="U322" s="298" t="str">
        <f>IF(N322=2,MEDIAN((SUM(M322,K323))/2),"")</f>
        <v/>
      </c>
      <c r="V322" s="298" t="str">
        <f>IF(N322=3,MEDIAN(K322:K323),"")</f>
        <v/>
      </c>
      <c r="W322" s="299">
        <f>SUM(O322:R324)</f>
        <v>52.109999999999992</v>
      </c>
      <c r="X322" s="299">
        <f>SUM(S322:V324)</f>
        <v>52.11</v>
      </c>
      <c r="Y322" s="301">
        <f>STDEV(F322:F324)</f>
        <v>8.7023357152673167E-15</v>
      </c>
      <c r="Z322" s="299">
        <f>Y322/W322</f>
        <v>1.6699934206999266E-16</v>
      </c>
      <c r="AA322" s="301">
        <f>IF(Z322&lt;=0.25, X322, W322)</f>
        <v>52.11</v>
      </c>
      <c r="AB322" s="291">
        <f>AA322*D322*($AB$6+1)</f>
        <v>1853.7246147762655</v>
      </c>
      <c r="AC322" s="114"/>
      <c r="AD322" s="114"/>
      <c r="AE322" s="115"/>
      <c r="AF322" s="115"/>
      <c r="AG322" s="115"/>
      <c r="AH322" s="115"/>
      <c r="AI322" s="115"/>
      <c r="AJ322" s="115"/>
    </row>
    <row r="323" spans="1:36" s="112" customFormat="1" ht="25.5" customHeight="1">
      <c r="A323" s="314"/>
      <c r="B323" s="315"/>
      <c r="C323" s="316"/>
      <c r="D323" s="317"/>
      <c r="E323" s="168" t="s">
        <v>1115</v>
      </c>
      <c r="F323" s="132">
        <v>52.11</v>
      </c>
      <c r="G323" s="133">
        <f>ROUNDUP(AVERAGE(F322:F324),2)</f>
        <v>52.11</v>
      </c>
      <c r="H323" s="134">
        <f t="shared" si="21"/>
        <v>0</v>
      </c>
      <c r="I323" s="135">
        <f t="shared" si="19"/>
        <v>0</v>
      </c>
      <c r="J323" s="135">
        <f>SMALL(I322:I324,2)</f>
        <v>0</v>
      </c>
      <c r="K323" s="137">
        <f>IF(J323=I322,F322,IF(J323=I323,F323,IF(J323=I324,F324)))</f>
        <v>52.11</v>
      </c>
      <c r="L323" s="137">
        <f t="shared" si="18"/>
        <v>52.11</v>
      </c>
      <c r="M323" s="137">
        <f t="shared" si="20"/>
        <v>52.11</v>
      </c>
      <c r="N323" s="318"/>
      <c r="O323" s="298"/>
      <c r="P323" s="298"/>
      <c r="Q323" s="298"/>
      <c r="R323" s="298"/>
      <c r="S323" s="298"/>
      <c r="T323" s="298"/>
      <c r="U323" s="298"/>
      <c r="V323" s="298"/>
      <c r="W323" s="300"/>
      <c r="X323" s="300"/>
      <c r="Y323" s="301"/>
      <c r="Z323" s="300"/>
      <c r="AA323" s="301"/>
      <c r="AB323" s="292"/>
      <c r="AC323" s="114"/>
      <c r="AD323" s="114"/>
      <c r="AE323" s="115"/>
      <c r="AF323" s="115"/>
      <c r="AG323" s="115"/>
      <c r="AH323" s="115"/>
      <c r="AI323" s="115"/>
      <c r="AJ323" s="115"/>
    </row>
    <row r="324" spans="1:36" s="112" customFormat="1" ht="25.5" customHeight="1" thickBot="1">
      <c r="A324" s="314"/>
      <c r="B324" s="315"/>
      <c r="C324" s="316"/>
      <c r="D324" s="317"/>
      <c r="E324" s="168" t="s">
        <v>1115</v>
      </c>
      <c r="F324" s="132">
        <v>52.11</v>
      </c>
      <c r="G324" s="133">
        <f>ROUNDUP(AVERAGE(F322:F324),2)</f>
        <v>52.11</v>
      </c>
      <c r="H324" s="134">
        <f t="shared" si="21"/>
        <v>0</v>
      </c>
      <c r="I324" s="135">
        <f t="shared" si="19"/>
        <v>0</v>
      </c>
      <c r="J324" s="135">
        <f>SMALL(I322:I324,3)</f>
        <v>0</v>
      </c>
      <c r="K324" s="137">
        <f>IF(J324=I322,F322,IF(J324=I323,F323,IF(J324=I324,F324)))</f>
        <v>52.11</v>
      </c>
      <c r="L324" s="137">
        <f t="shared" si="18"/>
        <v>52.11</v>
      </c>
      <c r="M324" s="137">
        <f t="shared" si="20"/>
        <v>52.11</v>
      </c>
      <c r="N324" s="318"/>
      <c r="O324" s="298"/>
      <c r="P324" s="298"/>
      <c r="Q324" s="298"/>
      <c r="R324" s="298"/>
      <c r="S324" s="298"/>
      <c r="T324" s="298"/>
      <c r="U324" s="298"/>
      <c r="V324" s="298"/>
      <c r="W324" s="300"/>
      <c r="X324" s="300"/>
      <c r="Y324" s="301"/>
      <c r="Z324" s="300"/>
      <c r="AA324" s="301"/>
      <c r="AB324" s="292"/>
      <c r="AC324" s="114"/>
      <c r="AD324" s="114"/>
      <c r="AE324" s="115"/>
      <c r="AF324" s="115"/>
      <c r="AG324" s="115"/>
      <c r="AH324" s="115"/>
      <c r="AI324" s="115"/>
      <c r="AJ324" s="115"/>
    </row>
    <row r="325" spans="1:36" s="120" customFormat="1" ht="25.5" customHeight="1">
      <c r="A325" s="319">
        <v>106</v>
      </c>
      <c r="B325" s="307" t="s">
        <v>355</v>
      </c>
      <c r="C325" s="310" t="s">
        <v>473</v>
      </c>
      <c r="D325" s="310">
        <v>30</v>
      </c>
      <c r="E325" s="167" t="s">
        <v>1116</v>
      </c>
      <c r="F325" s="117">
        <v>75.83</v>
      </c>
      <c r="G325" s="122">
        <f>ROUNDUP(AVERAGE(F325:F327),2)</f>
        <v>75.83</v>
      </c>
      <c r="H325" s="116">
        <f t="shared" si="21"/>
        <v>0</v>
      </c>
      <c r="I325" s="136">
        <f t="shared" si="19"/>
        <v>0</v>
      </c>
      <c r="J325" s="136">
        <f>SMALL(I325:I327,1)</f>
        <v>0</v>
      </c>
      <c r="K325" s="139">
        <f>IF(J325=I325,F325,IF(J325=I326,F326,IF(J325=I327,F327)))</f>
        <v>75.83</v>
      </c>
      <c r="L325" s="139">
        <f t="shared" si="18"/>
        <v>75.83</v>
      </c>
      <c r="M325" s="139">
        <f t="shared" si="20"/>
        <v>75.83</v>
      </c>
      <c r="N325" s="312">
        <f>COUNTIF(L325:L327,"FORA")</f>
        <v>0</v>
      </c>
      <c r="O325" s="293">
        <f>IF(N325=0,AVERAGE(K325:K327),"")</f>
        <v>75.83</v>
      </c>
      <c r="P325" s="293" t="str">
        <f>IF(N325=1,AVERAGE(M325:M326),"")</f>
        <v/>
      </c>
      <c r="Q325" s="293" t="str">
        <f>IF(N325=2,(SUM(M325,K326))/2,"")</f>
        <v/>
      </c>
      <c r="R325" s="293" t="str">
        <f>IF(N325=3,AVERAGE(K325:K326),"")</f>
        <v/>
      </c>
      <c r="S325" s="293">
        <f>IF(N325=0,MEDIAN(M325:M327),"")</f>
        <v>75.83</v>
      </c>
      <c r="T325" s="293" t="str">
        <f>IF(N325=1,MEDIAN(M325:M326),"")</f>
        <v/>
      </c>
      <c r="U325" s="293" t="str">
        <f>IF(N325=2,MEDIAN((SUM(M325,K326))/2),"")</f>
        <v/>
      </c>
      <c r="V325" s="293" t="str">
        <f>IF(N325=3,MEDIAN(K325:K326),"")</f>
        <v/>
      </c>
      <c r="W325" s="295">
        <f>SUM(O325:R327)</f>
        <v>75.83</v>
      </c>
      <c r="X325" s="295">
        <f>SUM(S325:V327)</f>
        <v>75.83</v>
      </c>
      <c r="Y325" s="303">
        <f>STDEV(F325:F327)</f>
        <v>0</v>
      </c>
      <c r="Z325" s="295">
        <f>Y325/W325</f>
        <v>0</v>
      </c>
      <c r="AA325" s="303">
        <f>IF(Z325&lt;=0.25, X325, W325)</f>
        <v>75.83</v>
      </c>
      <c r="AB325" s="291">
        <f>AA325*D325*($AB$6+1)</f>
        <v>2697.5232688252586</v>
      </c>
      <c r="AC325" s="114"/>
      <c r="AD325" s="114"/>
      <c r="AE325" s="118"/>
      <c r="AF325" s="114"/>
      <c r="AG325" s="118"/>
      <c r="AH325" s="119"/>
    </row>
    <row r="326" spans="1:36" s="120" customFormat="1" ht="25.5" customHeight="1">
      <c r="A326" s="319"/>
      <c r="B326" s="308"/>
      <c r="C326" s="310"/>
      <c r="D326" s="310"/>
      <c r="E326" s="167" t="s">
        <v>1116</v>
      </c>
      <c r="F326" s="227">
        <v>75.83</v>
      </c>
      <c r="G326" s="117">
        <f>ROUNDUP(AVERAGE(F325:F327),2)</f>
        <v>75.83</v>
      </c>
      <c r="H326" s="116">
        <f t="shared" si="21"/>
        <v>0</v>
      </c>
      <c r="I326" s="136">
        <f t="shared" si="19"/>
        <v>0</v>
      </c>
      <c r="J326" s="136">
        <f>SMALL(I325:I327,2)</f>
        <v>0</v>
      </c>
      <c r="K326" s="139">
        <f>IF(J326=I325,F325,IF(J326=I326,F326,IF(J326=I327,F327)))</f>
        <v>75.83</v>
      </c>
      <c r="L326" s="139">
        <f t="shared" si="18"/>
        <v>75.83</v>
      </c>
      <c r="M326" s="139">
        <f t="shared" si="20"/>
        <v>75.83</v>
      </c>
      <c r="N326" s="312"/>
      <c r="O326" s="293"/>
      <c r="P326" s="293"/>
      <c r="Q326" s="293"/>
      <c r="R326" s="293"/>
      <c r="S326" s="293"/>
      <c r="T326" s="293"/>
      <c r="U326" s="293"/>
      <c r="V326" s="293"/>
      <c r="W326" s="296"/>
      <c r="X326" s="296"/>
      <c r="Y326" s="303"/>
      <c r="Z326" s="296"/>
      <c r="AA326" s="303"/>
      <c r="AB326" s="292"/>
      <c r="AC326" s="114"/>
      <c r="AD326" s="114"/>
      <c r="AE326" s="118"/>
      <c r="AF326" s="114"/>
      <c r="AG326" s="118"/>
      <c r="AH326" s="119"/>
    </row>
    <row r="327" spans="1:36" s="120" customFormat="1" ht="25.5" customHeight="1" thickBot="1">
      <c r="A327" s="319"/>
      <c r="B327" s="308"/>
      <c r="C327" s="310"/>
      <c r="D327" s="310"/>
      <c r="E327" s="167" t="s">
        <v>1116</v>
      </c>
      <c r="F327" s="227">
        <v>75.83</v>
      </c>
      <c r="G327" s="117">
        <f>ROUNDUP(AVERAGE(F325:F327),2)</f>
        <v>75.83</v>
      </c>
      <c r="H327" s="116">
        <f t="shared" si="21"/>
        <v>0</v>
      </c>
      <c r="I327" s="136">
        <f t="shared" si="19"/>
        <v>0</v>
      </c>
      <c r="J327" s="136">
        <f>SMALL(I325:I327,3)</f>
        <v>0</v>
      </c>
      <c r="K327" s="139">
        <f>IF(J327=I325,F325,IF(J327=I326,F326,IF(J327=I327,F327)))</f>
        <v>75.83</v>
      </c>
      <c r="L327" s="139">
        <f t="shared" si="18"/>
        <v>75.83</v>
      </c>
      <c r="M327" s="139">
        <f t="shared" si="20"/>
        <v>75.83</v>
      </c>
      <c r="N327" s="312"/>
      <c r="O327" s="293"/>
      <c r="P327" s="293"/>
      <c r="Q327" s="293"/>
      <c r="R327" s="293"/>
      <c r="S327" s="293"/>
      <c r="T327" s="293"/>
      <c r="U327" s="293"/>
      <c r="V327" s="293"/>
      <c r="W327" s="296"/>
      <c r="X327" s="296"/>
      <c r="Y327" s="303"/>
      <c r="Z327" s="296"/>
      <c r="AA327" s="303"/>
      <c r="AB327" s="292"/>
      <c r="AC327" s="114"/>
      <c r="AD327" s="114"/>
      <c r="AE327" s="118"/>
      <c r="AF327" s="114"/>
      <c r="AG327" s="118"/>
      <c r="AH327" s="119"/>
    </row>
    <row r="328" spans="1:36" s="112" customFormat="1" ht="25.5" customHeight="1">
      <c r="A328" s="314">
        <v>107</v>
      </c>
      <c r="B328" s="315" t="s">
        <v>356</v>
      </c>
      <c r="C328" s="316" t="s">
        <v>478</v>
      </c>
      <c r="D328" s="317">
        <v>6</v>
      </c>
      <c r="E328" s="168" t="s">
        <v>1117</v>
      </c>
      <c r="F328" s="132">
        <v>37.71</v>
      </c>
      <c r="G328" s="129">
        <v>34.01</v>
      </c>
      <c r="H328" s="134">
        <f t="shared" si="21"/>
        <v>0.10879153190238178</v>
      </c>
      <c r="I328" s="133">
        <f t="shared" si="19"/>
        <v>0.10879153190238178</v>
      </c>
      <c r="J328" s="135">
        <f>SMALL(I328:I330,1)</f>
        <v>0.10879153190238178</v>
      </c>
      <c r="K328" s="137">
        <f>IF(J328=I328,F328,IF(J328=I329,F329,IF(J328=I330,F330)))</f>
        <v>37.71</v>
      </c>
      <c r="L328" s="137">
        <f t="shared" si="18"/>
        <v>37.71</v>
      </c>
      <c r="M328" s="137">
        <f t="shared" si="20"/>
        <v>37.71</v>
      </c>
      <c r="N328" s="318">
        <f>COUNTIF(L328:L330,"FORA")</f>
        <v>0</v>
      </c>
      <c r="O328" s="298">
        <f>IF(N328=0,AVERAGE(K328:K330),"")</f>
        <v>37.71</v>
      </c>
      <c r="P328" s="298" t="str">
        <f>IF(N328=1,AVERAGE(M328:M329),"")</f>
        <v/>
      </c>
      <c r="Q328" s="298" t="str">
        <f>IF(N328=2,(SUM(M328,K329))/2,"")</f>
        <v/>
      </c>
      <c r="R328" s="298" t="str">
        <f>IF(N328=3,AVERAGE(K328:K329),"")</f>
        <v/>
      </c>
      <c r="S328" s="298">
        <f>IF(N328=0,MEDIAN(M328:M330),"")</f>
        <v>37.71</v>
      </c>
      <c r="T328" s="298" t="str">
        <f>IF(N328=1,MEDIAN(M328:M329),"")</f>
        <v/>
      </c>
      <c r="U328" s="298" t="str">
        <f>IF(N328=2,MEDIAN((SUM(M328,K329))/2),"")</f>
        <v/>
      </c>
      <c r="V328" s="298" t="str">
        <f>IF(N328=3,MEDIAN(K328:K329),"")</f>
        <v/>
      </c>
      <c r="W328" s="299">
        <f>SUM(O328:R330)</f>
        <v>37.71</v>
      </c>
      <c r="X328" s="299">
        <f>SUM(S328:V330)</f>
        <v>37.71</v>
      </c>
      <c r="Y328" s="301">
        <f>STDEV(F328:F330)</f>
        <v>0</v>
      </c>
      <c r="Z328" s="299">
        <f>Y328/W328</f>
        <v>0</v>
      </c>
      <c r="AA328" s="301">
        <f>IF(Z328&lt;=0.25, X328, W328)</f>
        <v>37.71</v>
      </c>
      <c r="AB328" s="291">
        <f>AA328*D328*($AB$6+1)</f>
        <v>268.29382162046812</v>
      </c>
      <c r="AC328" s="114"/>
      <c r="AD328" s="114"/>
      <c r="AE328" s="115"/>
      <c r="AF328" s="115"/>
      <c r="AG328" s="115"/>
      <c r="AH328" s="115"/>
      <c r="AI328" s="115"/>
      <c r="AJ328" s="115"/>
    </row>
    <row r="329" spans="1:36" s="112" customFormat="1" ht="25.5" customHeight="1">
      <c r="A329" s="314"/>
      <c r="B329" s="315"/>
      <c r="C329" s="316"/>
      <c r="D329" s="317"/>
      <c r="E329" s="168" t="s">
        <v>1117</v>
      </c>
      <c r="F329" s="132">
        <v>37.71</v>
      </c>
      <c r="G329" s="133">
        <v>34.01</v>
      </c>
      <c r="H329" s="134">
        <f t="shared" si="21"/>
        <v>0.10879153190238178</v>
      </c>
      <c r="I329" s="135">
        <f t="shared" si="19"/>
        <v>0.10879153190238178</v>
      </c>
      <c r="J329" s="135">
        <f>SMALL(I328:I330,2)</f>
        <v>0.10879153190238178</v>
      </c>
      <c r="K329" s="137">
        <f>IF(J329=I328,F328,IF(J329=I329,F329,IF(J329=I330,F330)))</f>
        <v>37.71</v>
      </c>
      <c r="L329" s="137">
        <f t="shared" si="18"/>
        <v>37.71</v>
      </c>
      <c r="M329" s="137">
        <f t="shared" si="20"/>
        <v>37.71</v>
      </c>
      <c r="N329" s="318"/>
      <c r="O329" s="298"/>
      <c r="P329" s="298"/>
      <c r="Q329" s="298"/>
      <c r="R329" s="298"/>
      <c r="S329" s="298"/>
      <c r="T329" s="298"/>
      <c r="U329" s="298"/>
      <c r="V329" s="298"/>
      <c r="W329" s="300"/>
      <c r="X329" s="300"/>
      <c r="Y329" s="301"/>
      <c r="Z329" s="300"/>
      <c r="AA329" s="301"/>
      <c r="AB329" s="292"/>
      <c r="AC329" s="114"/>
      <c r="AD329" s="114"/>
      <c r="AE329" s="115"/>
      <c r="AF329" s="115"/>
      <c r="AG329" s="115"/>
      <c r="AH329" s="115"/>
      <c r="AI329" s="115"/>
      <c r="AJ329" s="115"/>
    </row>
    <row r="330" spans="1:36" s="112" customFormat="1" ht="25.5" customHeight="1" thickBot="1">
      <c r="A330" s="314"/>
      <c r="B330" s="315"/>
      <c r="C330" s="316"/>
      <c r="D330" s="317"/>
      <c r="E330" s="168" t="s">
        <v>1117</v>
      </c>
      <c r="F330" s="132">
        <v>37.71</v>
      </c>
      <c r="G330" s="133">
        <v>34.01</v>
      </c>
      <c r="H330" s="134">
        <f t="shared" si="21"/>
        <v>0.10879153190238178</v>
      </c>
      <c r="I330" s="135">
        <f t="shared" si="19"/>
        <v>0.10879153190238178</v>
      </c>
      <c r="J330" s="135">
        <f>SMALL(I328:I330,3)</f>
        <v>0.10879153190238178</v>
      </c>
      <c r="K330" s="137">
        <f>IF(J330=I328,F328,IF(J330=I329,F329,IF(J330=I330,F330)))</f>
        <v>37.71</v>
      </c>
      <c r="L330" s="137">
        <f t="shared" ref="L330:L393" si="22">IF(J330&gt;0.3,"FORA",K330)</f>
        <v>37.71</v>
      </c>
      <c r="M330" s="137">
        <f t="shared" si="20"/>
        <v>37.71</v>
      </c>
      <c r="N330" s="318"/>
      <c r="O330" s="298"/>
      <c r="P330" s="298"/>
      <c r="Q330" s="298"/>
      <c r="R330" s="298"/>
      <c r="S330" s="298"/>
      <c r="T330" s="298"/>
      <c r="U330" s="298"/>
      <c r="V330" s="298"/>
      <c r="W330" s="300"/>
      <c r="X330" s="300"/>
      <c r="Y330" s="301"/>
      <c r="Z330" s="300"/>
      <c r="AA330" s="301"/>
      <c r="AB330" s="292"/>
      <c r="AC330" s="114"/>
      <c r="AD330" s="114"/>
      <c r="AE330" s="115"/>
      <c r="AF330" s="115"/>
      <c r="AG330" s="115"/>
      <c r="AH330" s="115"/>
      <c r="AI330" s="115"/>
      <c r="AJ330" s="115"/>
    </row>
    <row r="331" spans="1:36" s="120" customFormat="1" ht="25.5" customHeight="1">
      <c r="A331" s="319">
        <v>108</v>
      </c>
      <c r="B331" s="307" t="s">
        <v>357</v>
      </c>
      <c r="C331" s="310" t="s">
        <v>479</v>
      </c>
      <c r="D331" s="310">
        <v>12</v>
      </c>
      <c r="E331" s="167" t="s">
        <v>1118</v>
      </c>
      <c r="F331" s="117">
        <f>18*6.72</f>
        <v>120.96</v>
      </c>
      <c r="G331" s="122">
        <f>ROUNDUP(AVERAGE(F331:F333),2)</f>
        <v>120.96</v>
      </c>
      <c r="H331" s="116">
        <f t="shared" si="21"/>
        <v>0</v>
      </c>
      <c r="I331" s="136">
        <f t="shared" ref="I331:I394" si="23">ABS(H331)</f>
        <v>0</v>
      </c>
      <c r="J331" s="136">
        <f>SMALL(I331:I333,1)</f>
        <v>0</v>
      </c>
      <c r="K331" s="139">
        <f>IF(J331=I331,F331,IF(J331=I332,F332,IF(J331=I333,F333)))</f>
        <v>120.96</v>
      </c>
      <c r="L331" s="139">
        <f t="shared" si="22"/>
        <v>120.96</v>
      </c>
      <c r="M331" s="139">
        <f t="shared" ref="M331:M394" si="24">IF(L331="FORA","",L331)</f>
        <v>120.96</v>
      </c>
      <c r="N331" s="312">
        <f>COUNTIF(L331:L333,"FORA")</f>
        <v>0</v>
      </c>
      <c r="O331" s="293">
        <f>IF(N331=0,AVERAGE(K331:K333),"")</f>
        <v>120.96</v>
      </c>
      <c r="P331" s="293" t="str">
        <f>IF(N331=1,AVERAGE(M331:M332),"")</f>
        <v/>
      </c>
      <c r="Q331" s="293" t="str">
        <f>IF(N331=2,(SUM(M331,K332))/2,"")</f>
        <v/>
      </c>
      <c r="R331" s="293" t="str">
        <f>IF(N331=3,AVERAGE(K331:K332),"")</f>
        <v/>
      </c>
      <c r="S331" s="293">
        <f>IF(N331=0,MEDIAN(M331:M333),"")</f>
        <v>120.96</v>
      </c>
      <c r="T331" s="293" t="str">
        <f>IF(N331=1,MEDIAN(M331:M332),"")</f>
        <v/>
      </c>
      <c r="U331" s="293" t="str">
        <f>IF(N331=2,MEDIAN((SUM(M331,K332))/2),"")</f>
        <v/>
      </c>
      <c r="V331" s="293" t="str">
        <f>IF(N331=3,MEDIAN(K331:K332),"")</f>
        <v/>
      </c>
      <c r="W331" s="295">
        <f>SUM(O331:R333)</f>
        <v>120.96</v>
      </c>
      <c r="X331" s="295">
        <f>SUM(S331:V333)</f>
        <v>120.96</v>
      </c>
      <c r="Y331" s="303">
        <f>STDEV(F331:F333)</f>
        <v>0</v>
      </c>
      <c r="Z331" s="295">
        <f>Y331/W331</f>
        <v>0</v>
      </c>
      <c r="AA331" s="303">
        <f>IF(Z331&lt;=0.25, X331, W331)</f>
        <v>120.96</v>
      </c>
      <c r="AB331" s="291">
        <f>AA331*D331*($AB$6+1)</f>
        <v>1721.1785024243875</v>
      </c>
      <c r="AC331" s="114"/>
      <c r="AD331" s="114"/>
      <c r="AE331" s="118"/>
      <c r="AF331" s="114"/>
      <c r="AG331" s="118"/>
      <c r="AH331" s="119"/>
    </row>
    <row r="332" spans="1:36" s="120" customFormat="1" ht="25.5" customHeight="1">
      <c r="A332" s="319"/>
      <c r="B332" s="308"/>
      <c r="C332" s="310"/>
      <c r="D332" s="310"/>
      <c r="E332" s="167" t="s">
        <v>1118</v>
      </c>
      <c r="F332" s="227">
        <f t="shared" ref="F332:F333" si="25">18*6.72</f>
        <v>120.96</v>
      </c>
      <c r="G332" s="117">
        <f>ROUNDUP(AVERAGE(F331:F333),2)</f>
        <v>120.96</v>
      </c>
      <c r="H332" s="116">
        <f t="shared" si="21"/>
        <v>0</v>
      </c>
      <c r="I332" s="136">
        <f t="shared" si="23"/>
        <v>0</v>
      </c>
      <c r="J332" s="136">
        <f>SMALL(I331:I333,2)</f>
        <v>0</v>
      </c>
      <c r="K332" s="139">
        <f>IF(J332=I331,F331,IF(J332=I332,F332,IF(J332=I333,F333)))</f>
        <v>120.96</v>
      </c>
      <c r="L332" s="139">
        <f t="shared" si="22"/>
        <v>120.96</v>
      </c>
      <c r="M332" s="139">
        <f t="shared" si="24"/>
        <v>120.96</v>
      </c>
      <c r="N332" s="312"/>
      <c r="O332" s="293"/>
      <c r="P332" s="293"/>
      <c r="Q332" s="293"/>
      <c r="R332" s="293"/>
      <c r="S332" s="293"/>
      <c r="T332" s="293"/>
      <c r="U332" s="293"/>
      <c r="V332" s="293"/>
      <c r="W332" s="296"/>
      <c r="X332" s="296"/>
      <c r="Y332" s="303"/>
      <c r="Z332" s="296"/>
      <c r="AA332" s="303"/>
      <c r="AB332" s="292"/>
      <c r="AC332" s="114"/>
      <c r="AD332" s="114"/>
      <c r="AE332" s="118"/>
      <c r="AF332" s="114"/>
      <c r="AG332" s="118"/>
      <c r="AH332" s="119"/>
    </row>
    <row r="333" spans="1:36" s="120" customFormat="1" ht="25.5" customHeight="1" thickBot="1">
      <c r="A333" s="319"/>
      <c r="B333" s="308"/>
      <c r="C333" s="310"/>
      <c r="D333" s="310"/>
      <c r="E333" s="167" t="s">
        <v>1118</v>
      </c>
      <c r="F333" s="227">
        <f t="shared" si="25"/>
        <v>120.96</v>
      </c>
      <c r="G333" s="117">
        <f>ROUNDUP(AVERAGE(F331:F333),2)</f>
        <v>120.96</v>
      </c>
      <c r="H333" s="116">
        <f t="shared" ref="H333:H396" si="26">F333/G333-1</f>
        <v>0</v>
      </c>
      <c r="I333" s="136">
        <f t="shared" si="23"/>
        <v>0</v>
      </c>
      <c r="J333" s="136">
        <f>SMALL(I331:I333,3)</f>
        <v>0</v>
      </c>
      <c r="K333" s="139">
        <f>IF(J333=I331,F331,IF(J333=I332,F332,IF(J333=I333,F333)))</f>
        <v>120.96</v>
      </c>
      <c r="L333" s="139">
        <f t="shared" si="22"/>
        <v>120.96</v>
      </c>
      <c r="M333" s="139">
        <f t="shared" si="24"/>
        <v>120.96</v>
      </c>
      <c r="N333" s="312"/>
      <c r="O333" s="293"/>
      <c r="P333" s="293"/>
      <c r="Q333" s="293"/>
      <c r="R333" s="293"/>
      <c r="S333" s="293"/>
      <c r="T333" s="293"/>
      <c r="U333" s="293"/>
      <c r="V333" s="293"/>
      <c r="W333" s="296"/>
      <c r="X333" s="296"/>
      <c r="Y333" s="303"/>
      <c r="Z333" s="296"/>
      <c r="AA333" s="303"/>
      <c r="AB333" s="292"/>
      <c r="AC333" s="114"/>
      <c r="AD333" s="114"/>
      <c r="AE333" s="118"/>
      <c r="AF333" s="114"/>
      <c r="AG333" s="118"/>
      <c r="AH333" s="119"/>
    </row>
    <row r="334" spans="1:36" s="112" customFormat="1" ht="25.5" customHeight="1">
      <c r="A334" s="314">
        <v>109</v>
      </c>
      <c r="B334" s="315" t="s">
        <v>358</v>
      </c>
      <c r="C334" s="316" t="s">
        <v>479</v>
      </c>
      <c r="D334" s="317">
        <v>18</v>
      </c>
      <c r="E334" s="168" t="s">
        <v>1119</v>
      </c>
      <c r="F334" s="132">
        <f>9.9/3.6*18</f>
        <v>49.5</v>
      </c>
      <c r="G334" s="129">
        <f>ROUNDUP(AVERAGE(F334:F336),2)</f>
        <v>49.5</v>
      </c>
      <c r="H334" s="134">
        <f t="shared" si="26"/>
        <v>0</v>
      </c>
      <c r="I334" s="133">
        <f t="shared" si="23"/>
        <v>0</v>
      </c>
      <c r="J334" s="135">
        <f>SMALL(I334:I336,1)</f>
        <v>0</v>
      </c>
      <c r="K334" s="137">
        <f>IF(J334=I334,F334,IF(J334=I335,F335,IF(J334=I336,F336)))</f>
        <v>49.5</v>
      </c>
      <c r="L334" s="137">
        <f t="shared" si="22"/>
        <v>49.5</v>
      </c>
      <c r="M334" s="137">
        <f t="shared" si="24"/>
        <v>49.5</v>
      </c>
      <c r="N334" s="318">
        <f>COUNTIF(L334:L336,"FORA")</f>
        <v>0</v>
      </c>
      <c r="O334" s="298">
        <f>IF(N334=0,AVERAGE(K334:K336),"")</f>
        <v>49.5</v>
      </c>
      <c r="P334" s="298" t="str">
        <f>IF(N334=1,AVERAGE(M334:M335),"")</f>
        <v/>
      </c>
      <c r="Q334" s="298" t="str">
        <f>IF(N334=2,(SUM(M334,K335))/2,"")</f>
        <v/>
      </c>
      <c r="R334" s="298" t="str">
        <f>IF(N334=3,AVERAGE(K334:K335),"")</f>
        <v/>
      </c>
      <c r="S334" s="298">
        <f>IF(N334=0,MEDIAN(M334:M336),"")</f>
        <v>49.5</v>
      </c>
      <c r="T334" s="298" t="str">
        <f>IF(N334=1,MEDIAN(M334:M335),"")</f>
        <v/>
      </c>
      <c r="U334" s="298" t="str">
        <f>IF(N334=2,MEDIAN((SUM(M334,K335))/2),"")</f>
        <v/>
      </c>
      <c r="V334" s="298" t="str">
        <f>IF(N334=3,MEDIAN(K334:K335),"")</f>
        <v/>
      </c>
      <c r="W334" s="299">
        <f>SUM(O334:R336)</f>
        <v>49.5</v>
      </c>
      <c r="X334" s="299">
        <f>SUM(S334:V336)</f>
        <v>49.5</v>
      </c>
      <c r="Y334" s="301">
        <f>STDEV(F334:F336)</f>
        <v>0</v>
      </c>
      <c r="Z334" s="299">
        <f>Y334/W334</f>
        <v>0</v>
      </c>
      <c r="AA334" s="301">
        <f>IF(Z334&lt;=0.25, X334, W334)</f>
        <v>49.5</v>
      </c>
      <c r="AB334" s="291">
        <f>AA334*D334*($AB$6+1)</f>
        <v>1056.5269825149701</v>
      </c>
      <c r="AC334" s="114"/>
      <c r="AD334" s="114"/>
      <c r="AE334" s="115"/>
      <c r="AF334" s="115"/>
      <c r="AG334" s="115"/>
      <c r="AH334" s="115"/>
      <c r="AI334" s="115"/>
      <c r="AJ334" s="115"/>
    </row>
    <row r="335" spans="1:36" s="112" customFormat="1" ht="25.5" customHeight="1">
      <c r="A335" s="314"/>
      <c r="B335" s="315"/>
      <c r="C335" s="316"/>
      <c r="D335" s="317"/>
      <c r="E335" s="168" t="s">
        <v>1119</v>
      </c>
      <c r="F335" s="132">
        <f t="shared" ref="F335:F336" si="27">9.9/3.6*18</f>
        <v>49.5</v>
      </c>
      <c r="G335" s="133">
        <f>ROUNDUP(AVERAGE(F334:F336),2)</f>
        <v>49.5</v>
      </c>
      <c r="H335" s="134">
        <f t="shared" si="26"/>
        <v>0</v>
      </c>
      <c r="I335" s="135">
        <f t="shared" si="23"/>
        <v>0</v>
      </c>
      <c r="J335" s="135">
        <f>SMALL(I334:I336,2)</f>
        <v>0</v>
      </c>
      <c r="K335" s="137">
        <f>IF(J335=I334,F334,IF(J335=I335,F335,IF(J335=I336,F336)))</f>
        <v>49.5</v>
      </c>
      <c r="L335" s="137">
        <f t="shared" si="22"/>
        <v>49.5</v>
      </c>
      <c r="M335" s="137">
        <f t="shared" si="24"/>
        <v>49.5</v>
      </c>
      <c r="N335" s="318"/>
      <c r="O335" s="298"/>
      <c r="P335" s="298"/>
      <c r="Q335" s="298"/>
      <c r="R335" s="298"/>
      <c r="S335" s="298"/>
      <c r="T335" s="298"/>
      <c r="U335" s="298"/>
      <c r="V335" s="298"/>
      <c r="W335" s="300"/>
      <c r="X335" s="300"/>
      <c r="Y335" s="301"/>
      <c r="Z335" s="300"/>
      <c r="AA335" s="301"/>
      <c r="AB335" s="292"/>
      <c r="AC335" s="114"/>
      <c r="AD335" s="114"/>
      <c r="AE335" s="115"/>
      <c r="AF335" s="115"/>
      <c r="AG335" s="115"/>
      <c r="AH335" s="115"/>
      <c r="AI335" s="115"/>
      <c r="AJ335" s="115"/>
    </row>
    <row r="336" spans="1:36" s="112" customFormat="1" ht="25.5" customHeight="1" thickBot="1">
      <c r="A336" s="314"/>
      <c r="B336" s="315"/>
      <c r="C336" s="316"/>
      <c r="D336" s="317"/>
      <c r="E336" s="168" t="s">
        <v>1119</v>
      </c>
      <c r="F336" s="132">
        <f t="shared" si="27"/>
        <v>49.5</v>
      </c>
      <c r="G336" s="133">
        <f>ROUNDUP(AVERAGE(F334:F336),2)</f>
        <v>49.5</v>
      </c>
      <c r="H336" s="134">
        <f t="shared" si="26"/>
        <v>0</v>
      </c>
      <c r="I336" s="135">
        <f t="shared" si="23"/>
        <v>0</v>
      </c>
      <c r="J336" s="135">
        <f>SMALL(I334:I336,3)</f>
        <v>0</v>
      </c>
      <c r="K336" s="137">
        <f>IF(J336=I334,F334,IF(J336=I335,F335,IF(J336=I336,F336)))</f>
        <v>49.5</v>
      </c>
      <c r="L336" s="137">
        <f t="shared" si="22"/>
        <v>49.5</v>
      </c>
      <c r="M336" s="137">
        <f t="shared" si="24"/>
        <v>49.5</v>
      </c>
      <c r="N336" s="318"/>
      <c r="O336" s="298"/>
      <c r="P336" s="298"/>
      <c r="Q336" s="298"/>
      <c r="R336" s="298"/>
      <c r="S336" s="298"/>
      <c r="T336" s="298"/>
      <c r="U336" s="298"/>
      <c r="V336" s="298"/>
      <c r="W336" s="300"/>
      <c r="X336" s="300"/>
      <c r="Y336" s="301"/>
      <c r="Z336" s="300"/>
      <c r="AA336" s="301"/>
      <c r="AB336" s="292"/>
      <c r="AC336" s="114"/>
      <c r="AD336" s="114"/>
      <c r="AE336" s="115"/>
      <c r="AF336" s="115"/>
      <c r="AG336" s="115"/>
      <c r="AH336" s="115"/>
      <c r="AI336" s="115"/>
      <c r="AJ336" s="115"/>
    </row>
    <row r="337" spans="1:36" s="120" customFormat="1" ht="25.5" customHeight="1">
      <c r="A337" s="319">
        <v>110</v>
      </c>
      <c r="B337" s="307" t="s">
        <v>359</v>
      </c>
      <c r="C337" s="310" t="s">
        <v>471</v>
      </c>
      <c r="D337" s="310">
        <v>150</v>
      </c>
      <c r="E337" s="167" t="s">
        <v>1120</v>
      </c>
      <c r="F337" s="117">
        <v>6.02</v>
      </c>
      <c r="G337" s="122">
        <f>ROUNDUP(AVERAGE(F337:F339),2)</f>
        <v>6.02</v>
      </c>
      <c r="H337" s="116">
        <f t="shared" si="26"/>
        <v>0</v>
      </c>
      <c r="I337" s="136">
        <f t="shared" si="23"/>
        <v>0</v>
      </c>
      <c r="J337" s="136">
        <f>SMALL(I337:I339,1)</f>
        <v>0</v>
      </c>
      <c r="K337" s="139">
        <f>IF(J337=I337,F337,IF(J337=I338,F338,IF(J337=I339,F339)))</f>
        <v>6.02</v>
      </c>
      <c r="L337" s="139">
        <f t="shared" si="22"/>
        <v>6.02</v>
      </c>
      <c r="M337" s="139">
        <f t="shared" si="24"/>
        <v>6.02</v>
      </c>
      <c r="N337" s="312">
        <f>COUNTIF(L337:L339,"FORA")</f>
        <v>0</v>
      </c>
      <c r="O337" s="293">
        <f>IF(N337=0,AVERAGE(K337:K339),"")</f>
        <v>6.02</v>
      </c>
      <c r="P337" s="293" t="str">
        <f>IF(N337=1,AVERAGE(M337:M338),"")</f>
        <v/>
      </c>
      <c r="Q337" s="293" t="str">
        <f>IF(N337=2,(SUM(M337,K338))/2,"")</f>
        <v/>
      </c>
      <c r="R337" s="293" t="str">
        <f>IF(N337=3,AVERAGE(K337:K338),"")</f>
        <v/>
      </c>
      <c r="S337" s="293">
        <f>IF(N337=0,MEDIAN(M337:M339),"")</f>
        <v>6.02</v>
      </c>
      <c r="T337" s="293" t="str">
        <f>IF(N337=1,MEDIAN(M337:M338),"")</f>
        <v/>
      </c>
      <c r="U337" s="293" t="str">
        <f>IF(N337=2,MEDIAN((SUM(M337,K338))/2),"")</f>
        <v/>
      </c>
      <c r="V337" s="293" t="str">
        <f>IF(N337=3,MEDIAN(K337:K338),"")</f>
        <v/>
      </c>
      <c r="W337" s="295">
        <f>SUM(O337:R339)</f>
        <v>6.02</v>
      </c>
      <c r="X337" s="295">
        <f>SUM(S337:V339)</f>
        <v>6.02</v>
      </c>
      <c r="Y337" s="303">
        <f>STDEV(F337:F339)</f>
        <v>0</v>
      </c>
      <c r="Z337" s="295">
        <f>Y337/W337</f>
        <v>0</v>
      </c>
      <c r="AA337" s="303">
        <f>IF(Z337&lt;=0.25, X337, W337)</f>
        <v>6.02</v>
      </c>
      <c r="AB337" s="291">
        <f>AA337*D337*($AB$6+1)</f>
        <v>1070.7563021448011</v>
      </c>
      <c r="AC337" s="114"/>
      <c r="AD337" s="114"/>
      <c r="AE337" s="118"/>
      <c r="AF337" s="114"/>
      <c r="AG337" s="118"/>
      <c r="AH337" s="119"/>
    </row>
    <row r="338" spans="1:36" s="120" customFormat="1" ht="25.5" customHeight="1">
      <c r="A338" s="319"/>
      <c r="B338" s="308"/>
      <c r="C338" s="310"/>
      <c r="D338" s="310"/>
      <c r="E338" s="167" t="s">
        <v>1120</v>
      </c>
      <c r="F338" s="165">
        <v>6.02</v>
      </c>
      <c r="G338" s="117">
        <f>ROUNDUP(AVERAGE(F337:F339),2)</f>
        <v>6.02</v>
      </c>
      <c r="H338" s="116">
        <f t="shared" si="26"/>
        <v>0</v>
      </c>
      <c r="I338" s="136">
        <f t="shared" si="23"/>
        <v>0</v>
      </c>
      <c r="J338" s="136">
        <f>SMALL(I337:I339,2)</f>
        <v>0</v>
      </c>
      <c r="K338" s="139">
        <f>IF(J338=I337,F337,IF(J338=I338,F338,IF(J338=I339,F339)))</f>
        <v>6.02</v>
      </c>
      <c r="L338" s="139">
        <f t="shared" si="22"/>
        <v>6.02</v>
      </c>
      <c r="M338" s="139">
        <f t="shared" si="24"/>
        <v>6.02</v>
      </c>
      <c r="N338" s="312"/>
      <c r="O338" s="293"/>
      <c r="P338" s="293"/>
      <c r="Q338" s="293"/>
      <c r="R338" s="293"/>
      <c r="S338" s="293"/>
      <c r="T338" s="293"/>
      <c r="U338" s="293"/>
      <c r="V338" s="293"/>
      <c r="W338" s="296"/>
      <c r="X338" s="296"/>
      <c r="Y338" s="303"/>
      <c r="Z338" s="296"/>
      <c r="AA338" s="303"/>
      <c r="AB338" s="292"/>
      <c r="AC338" s="114"/>
      <c r="AD338" s="114"/>
      <c r="AE338" s="118"/>
      <c r="AF338" s="114"/>
      <c r="AG338" s="118"/>
      <c r="AH338" s="119"/>
    </row>
    <row r="339" spans="1:36" s="120" customFormat="1" ht="25.5" customHeight="1" thickBot="1">
      <c r="A339" s="319"/>
      <c r="B339" s="308"/>
      <c r="C339" s="310"/>
      <c r="D339" s="310"/>
      <c r="E339" s="167" t="s">
        <v>1120</v>
      </c>
      <c r="F339" s="165">
        <v>6.02</v>
      </c>
      <c r="G339" s="117">
        <f>ROUNDUP(AVERAGE(F337:F339),2)</f>
        <v>6.02</v>
      </c>
      <c r="H339" s="116">
        <f t="shared" si="26"/>
        <v>0</v>
      </c>
      <c r="I339" s="136">
        <f t="shared" si="23"/>
        <v>0</v>
      </c>
      <c r="J339" s="136">
        <f>SMALL(I337:I339,3)</f>
        <v>0</v>
      </c>
      <c r="K339" s="139">
        <f>IF(J339=I337,F337,IF(J339=I338,F338,IF(J339=I339,F339)))</f>
        <v>6.02</v>
      </c>
      <c r="L339" s="139">
        <f t="shared" si="22"/>
        <v>6.02</v>
      </c>
      <c r="M339" s="139">
        <f t="shared" si="24"/>
        <v>6.02</v>
      </c>
      <c r="N339" s="312"/>
      <c r="O339" s="293"/>
      <c r="P339" s="293"/>
      <c r="Q339" s="293"/>
      <c r="R339" s="293"/>
      <c r="S339" s="293"/>
      <c r="T339" s="293"/>
      <c r="U339" s="293"/>
      <c r="V339" s="293"/>
      <c r="W339" s="296"/>
      <c r="X339" s="296"/>
      <c r="Y339" s="303"/>
      <c r="Z339" s="296"/>
      <c r="AA339" s="303"/>
      <c r="AB339" s="292"/>
      <c r="AC339" s="114"/>
      <c r="AD339" s="114"/>
      <c r="AE339" s="118"/>
      <c r="AF339" s="114"/>
      <c r="AG339" s="118"/>
      <c r="AH339" s="119"/>
    </row>
    <row r="340" spans="1:36" s="112" customFormat="1" ht="25.5" customHeight="1">
      <c r="A340" s="314">
        <v>111</v>
      </c>
      <c r="B340" s="315" t="s">
        <v>360</v>
      </c>
      <c r="C340" s="316" t="s">
        <v>471</v>
      </c>
      <c r="D340" s="317">
        <v>150</v>
      </c>
      <c r="E340" s="168" t="s">
        <v>1121</v>
      </c>
      <c r="F340" s="132">
        <v>6.07</v>
      </c>
      <c r="G340" s="129">
        <f>ROUNDUP(AVERAGE(F340:F342),2)</f>
        <v>6.07</v>
      </c>
      <c r="H340" s="134">
        <f t="shared" si="26"/>
        <v>0</v>
      </c>
      <c r="I340" s="133">
        <f t="shared" si="23"/>
        <v>0</v>
      </c>
      <c r="J340" s="135">
        <f>SMALL(I340:I342,1)</f>
        <v>0</v>
      </c>
      <c r="K340" s="137">
        <f>IF(J340=I340,F340,IF(J340=I341,F341,IF(J340=I342,F342)))</f>
        <v>6.07</v>
      </c>
      <c r="L340" s="137">
        <f t="shared" si="22"/>
        <v>6.07</v>
      </c>
      <c r="M340" s="137">
        <f t="shared" si="24"/>
        <v>6.07</v>
      </c>
      <c r="N340" s="318">
        <f>COUNTIF(L340:L342,"FORA")</f>
        <v>0</v>
      </c>
      <c r="O340" s="298">
        <f>IF(N340=0,AVERAGE(K340:K342),"")</f>
        <v>6.07</v>
      </c>
      <c r="P340" s="298" t="str">
        <f>IF(N340=1,AVERAGE(M340:M341),"")</f>
        <v/>
      </c>
      <c r="Q340" s="298" t="str">
        <f>IF(N340=2,(SUM(M340,K341))/2,"")</f>
        <v/>
      </c>
      <c r="R340" s="298" t="str">
        <f>IF(N340=3,AVERAGE(K340:K341),"")</f>
        <v/>
      </c>
      <c r="S340" s="298">
        <f>IF(N340=0,MEDIAN(M340:M342),"")</f>
        <v>6.07</v>
      </c>
      <c r="T340" s="298" t="str">
        <f>IF(N340=1,MEDIAN(M340:M341),"")</f>
        <v/>
      </c>
      <c r="U340" s="298" t="str">
        <f>IF(N340=2,MEDIAN((SUM(M340,K341))/2),"")</f>
        <v/>
      </c>
      <c r="V340" s="298" t="str">
        <f>IF(N340=3,MEDIAN(K340:K341),"")</f>
        <v/>
      </c>
      <c r="W340" s="299">
        <f>SUM(O340:R342)</f>
        <v>6.07</v>
      </c>
      <c r="X340" s="299">
        <f>SUM(S340:V342)</f>
        <v>6.07</v>
      </c>
      <c r="Y340" s="301">
        <f>STDEV(F340:F342)</f>
        <v>0</v>
      </c>
      <c r="Z340" s="299">
        <f>Y340/W340</f>
        <v>0</v>
      </c>
      <c r="AA340" s="301">
        <f>IF(Z340&lt;=0.25, X340, W340)</f>
        <v>6.07</v>
      </c>
      <c r="AB340" s="291">
        <f>AA340*D340*($AB$6+1)</f>
        <v>1079.6496269134459</v>
      </c>
      <c r="AC340" s="114"/>
      <c r="AD340" s="114"/>
      <c r="AE340" s="115"/>
      <c r="AF340" s="115"/>
      <c r="AG340" s="115"/>
      <c r="AH340" s="115"/>
      <c r="AI340" s="115"/>
      <c r="AJ340" s="115"/>
    </row>
    <row r="341" spans="1:36" s="112" customFormat="1" ht="25.5" customHeight="1">
      <c r="A341" s="314"/>
      <c r="B341" s="315"/>
      <c r="C341" s="316"/>
      <c r="D341" s="317"/>
      <c r="E341" s="168" t="s">
        <v>1121</v>
      </c>
      <c r="F341" s="132">
        <v>6.07</v>
      </c>
      <c r="G341" s="133">
        <f>ROUNDUP(AVERAGE(F340:F342),2)</f>
        <v>6.07</v>
      </c>
      <c r="H341" s="134">
        <f t="shared" si="26"/>
        <v>0</v>
      </c>
      <c r="I341" s="135">
        <f t="shared" si="23"/>
        <v>0</v>
      </c>
      <c r="J341" s="135">
        <f>SMALL(I340:I342,2)</f>
        <v>0</v>
      </c>
      <c r="K341" s="137">
        <f>IF(J341=I340,F340,IF(J341=I341,F341,IF(J341=I342,F342)))</f>
        <v>6.07</v>
      </c>
      <c r="L341" s="137">
        <f t="shared" si="22"/>
        <v>6.07</v>
      </c>
      <c r="M341" s="137">
        <f t="shared" si="24"/>
        <v>6.07</v>
      </c>
      <c r="N341" s="318"/>
      <c r="O341" s="298"/>
      <c r="P341" s="298"/>
      <c r="Q341" s="298"/>
      <c r="R341" s="298"/>
      <c r="S341" s="298"/>
      <c r="T341" s="298"/>
      <c r="U341" s="298"/>
      <c r="V341" s="298"/>
      <c r="W341" s="300"/>
      <c r="X341" s="300"/>
      <c r="Y341" s="301"/>
      <c r="Z341" s="300"/>
      <c r="AA341" s="301"/>
      <c r="AB341" s="292"/>
      <c r="AC341" s="114"/>
      <c r="AD341" s="114"/>
      <c r="AE341" s="115"/>
      <c r="AF341" s="115"/>
      <c r="AG341" s="115"/>
      <c r="AH341" s="115"/>
      <c r="AI341" s="115"/>
      <c r="AJ341" s="115"/>
    </row>
    <row r="342" spans="1:36" s="112" customFormat="1" ht="25.5" customHeight="1" thickBot="1">
      <c r="A342" s="314"/>
      <c r="B342" s="315"/>
      <c r="C342" s="316"/>
      <c r="D342" s="317"/>
      <c r="E342" s="168" t="s">
        <v>1121</v>
      </c>
      <c r="F342" s="132">
        <v>6.07</v>
      </c>
      <c r="G342" s="133">
        <f>ROUNDUP(AVERAGE(F340:F342),2)</f>
        <v>6.07</v>
      </c>
      <c r="H342" s="134">
        <f t="shared" si="26"/>
        <v>0</v>
      </c>
      <c r="I342" s="135">
        <f t="shared" si="23"/>
        <v>0</v>
      </c>
      <c r="J342" s="135">
        <f>SMALL(I340:I342,3)</f>
        <v>0</v>
      </c>
      <c r="K342" s="137">
        <f>IF(J342=I340,F340,IF(J342=I341,F341,IF(J342=I342,F342)))</f>
        <v>6.07</v>
      </c>
      <c r="L342" s="137">
        <f t="shared" si="22"/>
        <v>6.07</v>
      </c>
      <c r="M342" s="137">
        <f t="shared" si="24"/>
        <v>6.07</v>
      </c>
      <c r="N342" s="318"/>
      <c r="O342" s="298"/>
      <c r="P342" s="298"/>
      <c r="Q342" s="298"/>
      <c r="R342" s="298"/>
      <c r="S342" s="298"/>
      <c r="T342" s="298"/>
      <c r="U342" s="298"/>
      <c r="V342" s="298"/>
      <c r="W342" s="300"/>
      <c r="X342" s="300"/>
      <c r="Y342" s="301"/>
      <c r="Z342" s="300"/>
      <c r="AA342" s="301"/>
      <c r="AB342" s="292"/>
      <c r="AC342" s="114"/>
      <c r="AD342" s="114"/>
      <c r="AE342" s="115"/>
      <c r="AF342" s="115"/>
      <c r="AG342" s="115"/>
      <c r="AH342" s="115"/>
      <c r="AI342" s="115"/>
      <c r="AJ342" s="115"/>
    </row>
    <row r="343" spans="1:36" s="120" customFormat="1" ht="25.5" customHeight="1">
      <c r="A343" s="319">
        <v>112</v>
      </c>
      <c r="B343" s="307" t="s">
        <v>361</v>
      </c>
      <c r="C343" s="310" t="s">
        <v>471</v>
      </c>
      <c r="D343" s="310">
        <v>9</v>
      </c>
      <c r="E343" s="167" t="s">
        <v>1122</v>
      </c>
      <c r="F343" s="117">
        <v>33.82</v>
      </c>
      <c r="G343" s="122">
        <f>ROUNDUP(AVERAGE(F343:F345),2)</f>
        <v>33.82</v>
      </c>
      <c r="H343" s="116">
        <f t="shared" si="26"/>
        <v>0</v>
      </c>
      <c r="I343" s="136">
        <f t="shared" si="23"/>
        <v>0</v>
      </c>
      <c r="J343" s="136">
        <f>SMALL(I343:I345,1)</f>
        <v>0</v>
      </c>
      <c r="K343" s="139">
        <f>IF(J343=I343,F343,IF(J343=I344,F344,IF(J343=I345,F345)))</f>
        <v>33.82</v>
      </c>
      <c r="L343" s="139">
        <f t="shared" si="22"/>
        <v>33.82</v>
      </c>
      <c r="M343" s="139">
        <f t="shared" si="24"/>
        <v>33.82</v>
      </c>
      <c r="N343" s="312">
        <f>COUNTIF(L343:L345,"FORA")</f>
        <v>0</v>
      </c>
      <c r="O343" s="293">
        <f>IF(N343=0,AVERAGE(K343:K345),"")</f>
        <v>33.82</v>
      </c>
      <c r="P343" s="293" t="str">
        <f>IF(N343=1,AVERAGE(M343:M344),"")</f>
        <v/>
      </c>
      <c r="Q343" s="293" t="str">
        <f>IF(N343=2,(SUM(M343,K344))/2,"")</f>
        <v/>
      </c>
      <c r="R343" s="293" t="str">
        <f>IF(N343=3,AVERAGE(K343:K344),"")</f>
        <v/>
      </c>
      <c r="S343" s="293">
        <f>IF(N343=0,MEDIAN(M343:M345),"")</f>
        <v>33.82</v>
      </c>
      <c r="T343" s="293" t="str">
        <f>IF(N343=1,MEDIAN(M343:M344),"")</f>
        <v/>
      </c>
      <c r="U343" s="293" t="str">
        <f>IF(N343=2,MEDIAN((SUM(M343,K344))/2),"")</f>
        <v/>
      </c>
      <c r="V343" s="293" t="str">
        <f>IF(N343=3,MEDIAN(K343:K344),"")</f>
        <v/>
      </c>
      <c r="W343" s="295">
        <f>SUM(O343:R345)</f>
        <v>33.82</v>
      </c>
      <c r="X343" s="295">
        <f>SUM(S343:V345)</f>
        <v>33.82</v>
      </c>
      <c r="Y343" s="303">
        <f>STDEV(F343:F345)</f>
        <v>0</v>
      </c>
      <c r="Z343" s="295">
        <f>Y343/W343</f>
        <v>0</v>
      </c>
      <c r="AA343" s="303">
        <f>IF(Z343&lt;=0.25, X343, W343)</f>
        <v>33.82</v>
      </c>
      <c r="AB343" s="291">
        <f>AA343*D343*($AB$6+1)</f>
        <v>360.92669241066955</v>
      </c>
      <c r="AC343" s="114"/>
      <c r="AD343" s="114"/>
      <c r="AE343" s="118"/>
      <c r="AF343" s="114"/>
      <c r="AG343" s="118"/>
      <c r="AH343" s="119"/>
    </row>
    <row r="344" spans="1:36" s="120" customFormat="1" ht="25.5" customHeight="1">
      <c r="A344" s="319"/>
      <c r="B344" s="308"/>
      <c r="C344" s="310"/>
      <c r="D344" s="310"/>
      <c r="E344" s="167" t="s">
        <v>1122</v>
      </c>
      <c r="F344" s="227">
        <v>33.82</v>
      </c>
      <c r="G344" s="117">
        <f>ROUNDUP(AVERAGE(F343:F345),2)</f>
        <v>33.82</v>
      </c>
      <c r="H344" s="116">
        <f t="shared" si="26"/>
        <v>0</v>
      </c>
      <c r="I344" s="136">
        <f t="shared" si="23"/>
        <v>0</v>
      </c>
      <c r="J344" s="136">
        <f>SMALL(I343:I345,2)</f>
        <v>0</v>
      </c>
      <c r="K344" s="139">
        <f>IF(J344=I343,F343,IF(J344=I344,F344,IF(J344=I345,F345)))</f>
        <v>33.82</v>
      </c>
      <c r="L344" s="139">
        <f t="shared" si="22"/>
        <v>33.82</v>
      </c>
      <c r="M344" s="139">
        <f t="shared" si="24"/>
        <v>33.82</v>
      </c>
      <c r="N344" s="312"/>
      <c r="O344" s="293"/>
      <c r="P344" s="293"/>
      <c r="Q344" s="293"/>
      <c r="R344" s="293"/>
      <c r="S344" s="293"/>
      <c r="T344" s="293"/>
      <c r="U344" s="293"/>
      <c r="V344" s="293"/>
      <c r="W344" s="296"/>
      <c r="X344" s="296"/>
      <c r="Y344" s="303"/>
      <c r="Z344" s="296"/>
      <c r="AA344" s="303"/>
      <c r="AB344" s="292"/>
      <c r="AC344" s="114"/>
      <c r="AD344" s="114"/>
      <c r="AE344" s="118"/>
      <c r="AF344" s="114"/>
      <c r="AG344" s="118"/>
      <c r="AH344" s="119"/>
    </row>
    <row r="345" spans="1:36" s="120" customFormat="1" ht="25.5" customHeight="1" thickBot="1">
      <c r="A345" s="319"/>
      <c r="B345" s="308"/>
      <c r="C345" s="310"/>
      <c r="D345" s="310"/>
      <c r="E345" s="167" t="s">
        <v>1122</v>
      </c>
      <c r="F345" s="227">
        <v>33.82</v>
      </c>
      <c r="G345" s="117">
        <f>ROUNDUP(AVERAGE(F343:F345),2)</f>
        <v>33.82</v>
      </c>
      <c r="H345" s="116">
        <f t="shared" si="26"/>
        <v>0</v>
      </c>
      <c r="I345" s="136">
        <f t="shared" si="23"/>
        <v>0</v>
      </c>
      <c r="J345" s="136">
        <f>SMALL(I343:I345,3)</f>
        <v>0</v>
      </c>
      <c r="K345" s="139">
        <f>IF(J345=I343,F343,IF(J345=I344,F344,IF(J345=I345,F345)))</f>
        <v>33.82</v>
      </c>
      <c r="L345" s="139">
        <f t="shared" si="22"/>
        <v>33.82</v>
      </c>
      <c r="M345" s="139">
        <f t="shared" si="24"/>
        <v>33.82</v>
      </c>
      <c r="N345" s="312"/>
      <c r="O345" s="293"/>
      <c r="P345" s="293"/>
      <c r="Q345" s="293"/>
      <c r="R345" s="293"/>
      <c r="S345" s="293"/>
      <c r="T345" s="293"/>
      <c r="U345" s="293"/>
      <c r="V345" s="293"/>
      <c r="W345" s="296"/>
      <c r="X345" s="296"/>
      <c r="Y345" s="303"/>
      <c r="Z345" s="296"/>
      <c r="AA345" s="303"/>
      <c r="AB345" s="292"/>
      <c r="AC345" s="114"/>
      <c r="AD345" s="114"/>
      <c r="AE345" s="118"/>
      <c r="AF345" s="114"/>
      <c r="AG345" s="118"/>
      <c r="AH345" s="119"/>
    </row>
    <row r="346" spans="1:36" s="112" customFormat="1" ht="25.5" customHeight="1">
      <c r="A346" s="320">
        <v>113</v>
      </c>
      <c r="B346" s="315" t="s">
        <v>362</v>
      </c>
      <c r="C346" s="316" t="s">
        <v>2</v>
      </c>
      <c r="D346" s="317">
        <v>6</v>
      </c>
      <c r="E346" s="168" t="s">
        <v>834</v>
      </c>
      <c r="F346" s="132">
        <v>157.86000000000001</v>
      </c>
      <c r="G346" s="129">
        <f>ROUNDUP(AVERAGE(F346:F348),2)</f>
        <v>157.86000000000001</v>
      </c>
      <c r="H346" s="134">
        <f t="shared" si="26"/>
        <v>0</v>
      </c>
      <c r="I346" s="133">
        <f t="shared" si="23"/>
        <v>0</v>
      </c>
      <c r="J346" s="135">
        <f>SMALL(I346:I348,1)</f>
        <v>0</v>
      </c>
      <c r="K346" s="137">
        <f>IF(J346=I346,F346,IF(J346=I347,F347,IF(J346=I348,F348)))</f>
        <v>157.86000000000001</v>
      </c>
      <c r="L346" s="137">
        <f t="shared" si="22"/>
        <v>157.86000000000001</v>
      </c>
      <c r="M346" s="137">
        <f t="shared" si="24"/>
        <v>157.86000000000001</v>
      </c>
      <c r="N346" s="318">
        <f>COUNTIF(L346:L348,"FORA")</f>
        <v>0</v>
      </c>
      <c r="O346" s="298">
        <f>IF(N346=0,AVERAGE(K346:K348),"")</f>
        <v>157.86000000000001</v>
      </c>
      <c r="P346" s="298" t="str">
        <f>IF(N346=1,AVERAGE(M346:M347),"")</f>
        <v/>
      </c>
      <c r="Q346" s="298" t="str">
        <f>IF(N346=2,(SUM(M346,K347))/2,"")</f>
        <v/>
      </c>
      <c r="R346" s="298" t="str">
        <f>IF(N346=3,AVERAGE(K346:K347),"")</f>
        <v/>
      </c>
      <c r="S346" s="298">
        <f>IF(N346=0,MEDIAN(M346:M348),"")</f>
        <v>157.86000000000001</v>
      </c>
      <c r="T346" s="298" t="str">
        <f>IF(N346=1,MEDIAN(M346:M347),"")</f>
        <v/>
      </c>
      <c r="U346" s="298" t="str">
        <f>IF(N346=2,MEDIAN((SUM(M346,K347))/2),"")</f>
        <v/>
      </c>
      <c r="V346" s="298" t="str">
        <f>IF(N346=3,MEDIAN(K346:K347),"")</f>
        <v/>
      </c>
      <c r="W346" s="299">
        <f>SUM(O346:R348)</f>
        <v>157.86000000000001</v>
      </c>
      <c r="X346" s="299">
        <f>SUM(S346:V348)</f>
        <v>157.86000000000001</v>
      </c>
      <c r="Y346" s="301">
        <f>STDEV(F346:F348)</f>
        <v>0</v>
      </c>
      <c r="Z346" s="299">
        <f>Y346/W346</f>
        <v>0</v>
      </c>
      <c r="AA346" s="301">
        <f>IF(Z346&lt;=0.25, X346, W346)</f>
        <v>157.86000000000001</v>
      </c>
      <c r="AB346" s="291">
        <f>AA346*D346*($AB$6+1)</f>
        <v>1123.1201983825804</v>
      </c>
      <c r="AC346" s="114"/>
      <c r="AD346" s="114"/>
      <c r="AE346" s="115"/>
      <c r="AF346" s="115"/>
      <c r="AG346" s="115"/>
      <c r="AH346" s="115"/>
      <c r="AI346" s="115"/>
      <c r="AJ346" s="115"/>
    </row>
    <row r="347" spans="1:36" s="112" customFormat="1" ht="25.5" customHeight="1">
      <c r="A347" s="320"/>
      <c r="B347" s="315"/>
      <c r="C347" s="316"/>
      <c r="D347" s="317"/>
      <c r="E347" s="168" t="s">
        <v>834</v>
      </c>
      <c r="F347" s="132">
        <v>157.86000000000001</v>
      </c>
      <c r="G347" s="133">
        <f>ROUNDUP(AVERAGE(F346:F348),2)</f>
        <v>157.86000000000001</v>
      </c>
      <c r="H347" s="134">
        <f t="shared" si="26"/>
        <v>0</v>
      </c>
      <c r="I347" s="135">
        <f t="shared" si="23"/>
        <v>0</v>
      </c>
      <c r="J347" s="135">
        <f>SMALL(I346:I348,2)</f>
        <v>0</v>
      </c>
      <c r="K347" s="137">
        <f>IF(J347=I346,F346,IF(J347=I347,F347,IF(J347=I348,F348)))</f>
        <v>157.86000000000001</v>
      </c>
      <c r="L347" s="137">
        <f t="shared" si="22"/>
        <v>157.86000000000001</v>
      </c>
      <c r="M347" s="137">
        <f t="shared" si="24"/>
        <v>157.86000000000001</v>
      </c>
      <c r="N347" s="318"/>
      <c r="O347" s="298"/>
      <c r="P347" s="298"/>
      <c r="Q347" s="298"/>
      <c r="R347" s="298"/>
      <c r="S347" s="298"/>
      <c r="T347" s="298"/>
      <c r="U347" s="298"/>
      <c r="V347" s="298"/>
      <c r="W347" s="300"/>
      <c r="X347" s="300"/>
      <c r="Y347" s="301"/>
      <c r="Z347" s="300"/>
      <c r="AA347" s="301"/>
      <c r="AB347" s="292"/>
      <c r="AC347" s="114"/>
      <c r="AD347" s="114"/>
      <c r="AE347" s="115"/>
      <c r="AF347" s="115"/>
      <c r="AG347" s="115"/>
      <c r="AH347" s="115"/>
      <c r="AI347" s="115"/>
      <c r="AJ347" s="115"/>
    </row>
    <row r="348" spans="1:36" s="112" customFormat="1" ht="25.5" customHeight="1" thickBot="1">
      <c r="A348" s="320"/>
      <c r="B348" s="315"/>
      <c r="C348" s="316"/>
      <c r="D348" s="317"/>
      <c r="E348" s="168" t="s">
        <v>834</v>
      </c>
      <c r="F348" s="132">
        <v>157.86000000000001</v>
      </c>
      <c r="G348" s="133">
        <f>ROUNDUP(AVERAGE(F346:F348),2)</f>
        <v>157.86000000000001</v>
      </c>
      <c r="H348" s="134">
        <f t="shared" si="26"/>
        <v>0</v>
      </c>
      <c r="I348" s="135">
        <f t="shared" si="23"/>
        <v>0</v>
      </c>
      <c r="J348" s="135">
        <f>SMALL(I346:I348,3)</f>
        <v>0</v>
      </c>
      <c r="K348" s="137">
        <f>IF(J348=I346,F346,IF(J348=I347,F347,IF(J348=I348,F348)))</f>
        <v>157.86000000000001</v>
      </c>
      <c r="L348" s="137">
        <f t="shared" si="22"/>
        <v>157.86000000000001</v>
      </c>
      <c r="M348" s="137">
        <f t="shared" si="24"/>
        <v>157.86000000000001</v>
      </c>
      <c r="N348" s="318"/>
      <c r="O348" s="298"/>
      <c r="P348" s="298"/>
      <c r="Q348" s="298"/>
      <c r="R348" s="298"/>
      <c r="S348" s="298"/>
      <c r="T348" s="298"/>
      <c r="U348" s="298"/>
      <c r="V348" s="298"/>
      <c r="W348" s="300"/>
      <c r="X348" s="300"/>
      <c r="Y348" s="301"/>
      <c r="Z348" s="300"/>
      <c r="AA348" s="301"/>
      <c r="AB348" s="292"/>
      <c r="AC348" s="114"/>
      <c r="AD348" s="114"/>
      <c r="AE348" s="115"/>
      <c r="AF348" s="115"/>
      <c r="AG348" s="115"/>
      <c r="AH348" s="115"/>
      <c r="AI348" s="115"/>
      <c r="AJ348" s="115"/>
    </row>
    <row r="349" spans="1:36" s="120" customFormat="1" ht="25.5" customHeight="1">
      <c r="A349" s="321">
        <v>114</v>
      </c>
      <c r="B349" s="307" t="s">
        <v>363</v>
      </c>
      <c r="C349" s="310" t="s">
        <v>2</v>
      </c>
      <c r="D349" s="310">
        <v>6</v>
      </c>
      <c r="E349" s="167" t="s">
        <v>1123</v>
      </c>
      <c r="F349" s="117">
        <v>227.89</v>
      </c>
      <c r="G349" s="122">
        <f>ROUNDUP(AVERAGE(F349:F351),2)</f>
        <v>227.89</v>
      </c>
      <c r="H349" s="116">
        <f t="shared" si="26"/>
        <v>0</v>
      </c>
      <c r="I349" s="136">
        <f t="shared" si="23"/>
        <v>0</v>
      </c>
      <c r="J349" s="136">
        <f>SMALL(I349:I351,1)</f>
        <v>0</v>
      </c>
      <c r="K349" s="139">
        <f>IF(J349=I349,F349,IF(J349=I350,F350,IF(J349=I351,F351)))</f>
        <v>227.89</v>
      </c>
      <c r="L349" s="139">
        <f t="shared" si="22"/>
        <v>227.89</v>
      </c>
      <c r="M349" s="139">
        <f t="shared" si="24"/>
        <v>227.89</v>
      </c>
      <c r="N349" s="312">
        <f>COUNTIF(L349:L351,"FORA")</f>
        <v>0</v>
      </c>
      <c r="O349" s="293">
        <f>IF(N349=0,AVERAGE(K349:K351),"")</f>
        <v>227.89</v>
      </c>
      <c r="P349" s="293" t="str">
        <f>IF(N349=1,AVERAGE(M349:M350),"")</f>
        <v/>
      </c>
      <c r="Q349" s="293" t="str">
        <f>IF(N349=2,(SUM(M349,K350))/2,"")</f>
        <v/>
      </c>
      <c r="R349" s="293" t="str">
        <f>IF(N349=3,AVERAGE(K349:K350),"")</f>
        <v/>
      </c>
      <c r="S349" s="293">
        <f>IF(N349=0,MEDIAN(M349:M351),"")</f>
        <v>227.89</v>
      </c>
      <c r="T349" s="293" t="str">
        <f>IF(N349=1,MEDIAN(M349:M350),"")</f>
        <v/>
      </c>
      <c r="U349" s="293" t="str">
        <f>IF(N349=2,MEDIAN((SUM(M349,K350))/2),"")</f>
        <v/>
      </c>
      <c r="V349" s="293" t="str">
        <f>IF(N349=3,MEDIAN(K349:K350),"")</f>
        <v/>
      </c>
      <c r="W349" s="295">
        <f>SUM(O349:R351)</f>
        <v>227.89</v>
      </c>
      <c r="X349" s="295">
        <f>SUM(S349:V351)</f>
        <v>227.89</v>
      </c>
      <c r="Y349" s="303">
        <f>STDEV(F349:F351)</f>
        <v>0</v>
      </c>
      <c r="Z349" s="295">
        <f>Y349/W349</f>
        <v>0</v>
      </c>
      <c r="AA349" s="303">
        <f>IF(Z349&lt;=0.25, X349, W349)</f>
        <v>227.89</v>
      </c>
      <c r="AB349" s="291">
        <f>AA349*D349*($AB$6+1)</f>
        <v>1621.3598252211211</v>
      </c>
      <c r="AC349" s="114"/>
      <c r="AD349" s="114"/>
      <c r="AE349" s="118"/>
      <c r="AF349" s="114"/>
      <c r="AG349" s="118"/>
      <c r="AH349" s="119"/>
    </row>
    <row r="350" spans="1:36" s="120" customFormat="1" ht="25.5" customHeight="1">
      <c r="A350" s="321"/>
      <c r="B350" s="308"/>
      <c r="C350" s="310"/>
      <c r="D350" s="310"/>
      <c r="E350" s="167" t="s">
        <v>1123</v>
      </c>
      <c r="F350" s="227">
        <v>227.89</v>
      </c>
      <c r="G350" s="117">
        <f>ROUNDUP(AVERAGE(F349:F351),2)</f>
        <v>227.89</v>
      </c>
      <c r="H350" s="116">
        <f t="shared" si="26"/>
        <v>0</v>
      </c>
      <c r="I350" s="136">
        <f t="shared" si="23"/>
        <v>0</v>
      </c>
      <c r="J350" s="136">
        <f>SMALL(I349:I351,2)</f>
        <v>0</v>
      </c>
      <c r="K350" s="139">
        <f>IF(J350=I349,F349,IF(J350=I350,F350,IF(J350=I351,F351)))</f>
        <v>227.89</v>
      </c>
      <c r="L350" s="139">
        <f t="shared" si="22"/>
        <v>227.89</v>
      </c>
      <c r="M350" s="139">
        <f t="shared" si="24"/>
        <v>227.89</v>
      </c>
      <c r="N350" s="312"/>
      <c r="O350" s="293"/>
      <c r="P350" s="293"/>
      <c r="Q350" s="293"/>
      <c r="R350" s="293"/>
      <c r="S350" s="293"/>
      <c r="T350" s="293"/>
      <c r="U350" s="293"/>
      <c r="V350" s="293"/>
      <c r="W350" s="296"/>
      <c r="X350" s="296"/>
      <c r="Y350" s="303"/>
      <c r="Z350" s="296"/>
      <c r="AA350" s="303"/>
      <c r="AB350" s="292"/>
      <c r="AC350" s="114"/>
      <c r="AD350" s="114"/>
      <c r="AE350" s="118"/>
      <c r="AF350" s="114"/>
      <c r="AG350" s="118"/>
      <c r="AH350" s="119"/>
    </row>
    <row r="351" spans="1:36" s="120" customFormat="1" ht="25.5" customHeight="1" thickBot="1">
      <c r="A351" s="321"/>
      <c r="B351" s="308"/>
      <c r="C351" s="310"/>
      <c r="D351" s="310"/>
      <c r="E351" s="167" t="s">
        <v>1123</v>
      </c>
      <c r="F351" s="227">
        <v>227.89</v>
      </c>
      <c r="G351" s="117">
        <f>ROUNDUP(AVERAGE(F349:F351),2)</f>
        <v>227.89</v>
      </c>
      <c r="H351" s="116">
        <f t="shared" si="26"/>
        <v>0</v>
      </c>
      <c r="I351" s="136">
        <f t="shared" si="23"/>
        <v>0</v>
      </c>
      <c r="J351" s="136">
        <f>SMALL(I349:I351,3)</f>
        <v>0</v>
      </c>
      <c r="K351" s="139">
        <f>IF(J351=I349,F349,IF(J351=I350,F350,IF(J351=I351,F351)))</f>
        <v>227.89</v>
      </c>
      <c r="L351" s="139">
        <f t="shared" si="22"/>
        <v>227.89</v>
      </c>
      <c r="M351" s="139">
        <f t="shared" si="24"/>
        <v>227.89</v>
      </c>
      <c r="N351" s="312"/>
      <c r="O351" s="293"/>
      <c r="P351" s="293"/>
      <c r="Q351" s="293"/>
      <c r="R351" s="293"/>
      <c r="S351" s="293"/>
      <c r="T351" s="293"/>
      <c r="U351" s="293"/>
      <c r="V351" s="293"/>
      <c r="W351" s="296"/>
      <c r="X351" s="296"/>
      <c r="Y351" s="303"/>
      <c r="Z351" s="296"/>
      <c r="AA351" s="303"/>
      <c r="AB351" s="292"/>
      <c r="AC351" s="114"/>
      <c r="AD351" s="114"/>
      <c r="AE351" s="118"/>
      <c r="AF351" s="114"/>
      <c r="AG351" s="118"/>
      <c r="AH351" s="119"/>
    </row>
    <row r="352" spans="1:36" s="112" customFormat="1" ht="25.5" customHeight="1">
      <c r="A352" s="314">
        <v>115</v>
      </c>
      <c r="B352" s="315" t="s">
        <v>364</v>
      </c>
      <c r="C352" s="316" t="s">
        <v>2</v>
      </c>
      <c r="D352" s="317">
        <v>6</v>
      </c>
      <c r="E352" s="168" t="s">
        <v>1124</v>
      </c>
      <c r="F352" s="132">
        <v>175.89</v>
      </c>
      <c r="G352" s="129">
        <f>ROUNDUP(AVERAGE(F352:F354),2)</f>
        <v>175.89</v>
      </c>
      <c r="H352" s="134">
        <f t="shared" si="26"/>
        <v>0</v>
      </c>
      <c r="I352" s="133">
        <f t="shared" si="23"/>
        <v>0</v>
      </c>
      <c r="J352" s="135">
        <f>SMALL(I352:I354,1)</f>
        <v>0</v>
      </c>
      <c r="K352" s="137">
        <f>IF(J352=I352,F352,IF(J352=I353,F353,IF(J352=I354,F354)))</f>
        <v>175.89</v>
      </c>
      <c r="L352" s="137">
        <f t="shared" si="22"/>
        <v>175.89</v>
      </c>
      <c r="M352" s="137">
        <f t="shared" si="24"/>
        <v>175.89</v>
      </c>
      <c r="N352" s="318">
        <f>COUNTIF(L352:L354,"FORA")</f>
        <v>0</v>
      </c>
      <c r="O352" s="298">
        <f>IF(N352=0,AVERAGE(K352:K354),"")</f>
        <v>175.89</v>
      </c>
      <c r="P352" s="298" t="str">
        <f>IF(N352=1,AVERAGE(M352:M353),"")</f>
        <v/>
      </c>
      <c r="Q352" s="298" t="str">
        <f>IF(N352=2,(SUM(M352,K353))/2,"")</f>
        <v/>
      </c>
      <c r="R352" s="298" t="str">
        <f>IF(N352=3,AVERAGE(K352:K353),"")</f>
        <v/>
      </c>
      <c r="S352" s="298">
        <f>IF(N352=0,MEDIAN(M352:M354),"")</f>
        <v>175.89</v>
      </c>
      <c r="T352" s="298" t="str">
        <f>IF(N352=1,MEDIAN(M352:M353),"")</f>
        <v/>
      </c>
      <c r="U352" s="298" t="str">
        <f>IF(N352=2,MEDIAN((SUM(M352,K353))/2),"")</f>
        <v/>
      </c>
      <c r="V352" s="298" t="str">
        <f>IF(N352=3,MEDIAN(K352:K353),"")</f>
        <v/>
      </c>
      <c r="W352" s="299">
        <f>SUM(O352:R354)</f>
        <v>175.89</v>
      </c>
      <c r="X352" s="299">
        <f>SUM(S352:V354)</f>
        <v>175.89</v>
      </c>
      <c r="Y352" s="301">
        <f>STDEV(F352:F354)</f>
        <v>0</v>
      </c>
      <c r="Z352" s="299">
        <f>Y352/W352</f>
        <v>0</v>
      </c>
      <c r="AA352" s="301">
        <f>IF(Z352&lt;=0.25, X352, W352)</f>
        <v>175.89</v>
      </c>
      <c r="AB352" s="291">
        <f>AA352*D352*($AB$6+1)</f>
        <v>1251.3975148455088</v>
      </c>
      <c r="AC352" s="114"/>
      <c r="AD352" s="114"/>
      <c r="AE352" s="115"/>
      <c r="AF352" s="115"/>
      <c r="AG352" s="115"/>
      <c r="AH352" s="115"/>
      <c r="AI352" s="115"/>
      <c r="AJ352" s="115"/>
    </row>
    <row r="353" spans="1:36" s="112" customFormat="1" ht="25.5" customHeight="1">
      <c r="A353" s="314"/>
      <c r="B353" s="315"/>
      <c r="C353" s="316"/>
      <c r="D353" s="317"/>
      <c r="E353" s="168" t="s">
        <v>1124</v>
      </c>
      <c r="F353" s="132">
        <v>175.89</v>
      </c>
      <c r="G353" s="133">
        <f>ROUNDUP(AVERAGE(F352:F354),2)</f>
        <v>175.89</v>
      </c>
      <c r="H353" s="134">
        <f t="shared" si="26"/>
        <v>0</v>
      </c>
      <c r="I353" s="135">
        <f t="shared" si="23"/>
        <v>0</v>
      </c>
      <c r="J353" s="135">
        <f>SMALL(I352:I354,2)</f>
        <v>0</v>
      </c>
      <c r="K353" s="137">
        <f>IF(J353=I352,F352,IF(J353=I353,F353,IF(J353=I354,F354)))</f>
        <v>175.89</v>
      </c>
      <c r="L353" s="137">
        <f t="shared" si="22"/>
        <v>175.89</v>
      </c>
      <c r="M353" s="137">
        <f t="shared" si="24"/>
        <v>175.89</v>
      </c>
      <c r="N353" s="318"/>
      <c r="O353" s="298"/>
      <c r="P353" s="298"/>
      <c r="Q353" s="298"/>
      <c r="R353" s="298"/>
      <c r="S353" s="298"/>
      <c r="T353" s="298"/>
      <c r="U353" s="298"/>
      <c r="V353" s="298"/>
      <c r="W353" s="300"/>
      <c r="X353" s="300"/>
      <c r="Y353" s="301"/>
      <c r="Z353" s="300"/>
      <c r="AA353" s="301"/>
      <c r="AB353" s="292"/>
      <c r="AC353" s="114"/>
      <c r="AD353" s="114"/>
      <c r="AE353" s="115"/>
      <c r="AF353" s="115"/>
      <c r="AG353" s="115"/>
      <c r="AH353" s="115"/>
      <c r="AI353" s="115"/>
      <c r="AJ353" s="115"/>
    </row>
    <row r="354" spans="1:36" s="112" customFormat="1" ht="25.5" customHeight="1" thickBot="1">
      <c r="A354" s="314"/>
      <c r="B354" s="315"/>
      <c r="C354" s="316"/>
      <c r="D354" s="317"/>
      <c r="E354" s="168" t="s">
        <v>1124</v>
      </c>
      <c r="F354" s="132">
        <v>175.89</v>
      </c>
      <c r="G354" s="133">
        <f>ROUNDUP(AVERAGE(F352:F354),2)</f>
        <v>175.89</v>
      </c>
      <c r="H354" s="134">
        <f t="shared" si="26"/>
        <v>0</v>
      </c>
      <c r="I354" s="135">
        <f t="shared" si="23"/>
        <v>0</v>
      </c>
      <c r="J354" s="135">
        <f>SMALL(I352:I354,3)</f>
        <v>0</v>
      </c>
      <c r="K354" s="137">
        <f>IF(J354=I352,F352,IF(J354=I353,F353,IF(J354=I354,F354)))</f>
        <v>175.89</v>
      </c>
      <c r="L354" s="137">
        <f t="shared" si="22"/>
        <v>175.89</v>
      </c>
      <c r="M354" s="137">
        <f t="shared" si="24"/>
        <v>175.89</v>
      </c>
      <c r="N354" s="318"/>
      <c r="O354" s="298"/>
      <c r="P354" s="298"/>
      <c r="Q354" s="298"/>
      <c r="R354" s="298"/>
      <c r="S354" s="298"/>
      <c r="T354" s="298"/>
      <c r="U354" s="298"/>
      <c r="V354" s="298"/>
      <c r="W354" s="300"/>
      <c r="X354" s="300"/>
      <c r="Y354" s="301"/>
      <c r="Z354" s="300"/>
      <c r="AA354" s="301"/>
      <c r="AB354" s="292"/>
      <c r="AC354" s="114"/>
      <c r="AD354" s="114"/>
      <c r="AE354" s="115"/>
      <c r="AF354" s="115"/>
      <c r="AG354" s="115"/>
      <c r="AH354" s="115"/>
      <c r="AI354" s="115"/>
      <c r="AJ354" s="115"/>
    </row>
    <row r="355" spans="1:36" s="120" customFormat="1" ht="25.5" customHeight="1">
      <c r="A355" s="319">
        <v>116</v>
      </c>
      <c r="B355" s="307" t="s">
        <v>365</v>
      </c>
      <c r="C355" s="310" t="s">
        <v>2</v>
      </c>
      <c r="D355" s="310">
        <v>6</v>
      </c>
      <c r="E355" s="167" t="s">
        <v>1125</v>
      </c>
      <c r="F355" s="117">
        <v>633.47</v>
      </c>
      <c r="G355" s="122">
        <f>ROUNDUP(AVERAGE(F355:F357),2)</f>
        <v>633.47</v>
      </c>
      <c r="H355" s="116">
        <f t="shared" si="26"/>
        <v>0</v>
      </c>
      <c r="I355" s="136">
        <f t="shared" si="23"/>
        <v>0</v>
      </c>
      <c r="J355" s="136">
        <f>SMALL(I355:I357,1)</f>
        <v>0</v>
      </c>
      <c r="K355" s="139">
        <f>IF(J355=I355,F355,IF(J355=I356,F356,IF(J355=I357,F357)))</f>
        <v>633.47</v>
      </c>
      <c r="L355" s="139">
        <f t="shared" si="22"/>
        <v>633.47</v>
      </c>
      <c r="M355" s="139">
        <f t="shared" si="24"/>
        <v>633.47</v>
      </c>
      <c r="N355" s="312">
        <f>COUNTIF(L355:L357,"FORA")</f>
        <v>0</v>
      </c>
      <c r="O355" s="293">
        <f>IF(N355=0,AVERAGE(K355:K357),"")</f>
        <v>633.47</v>
      </c>
      <c r="P355" s="293" t="str">
        <f>IF(N355=1,AVERAGE(M355:M356),"")</f>
        <v/>
      </c>
      <c r="Q355" s="293" t="str">
        <f>IF(N355=2,(SUM(M355,K356))/2,"")</f>
        <v/>
      </c>
      <c r="R355" s="293" t="str">
        <f>IF(N355=3,AVERAGE(K355:K356),"")</f>
        <v/>
      </c>
      <c r="S355" s="293">
        <f>IF(N355=0,MEDIAN(M355:M357),"")</f>
        <v>633.47</v>
      </c>
      <c r="T355" s="293" t="str">
        <f>IF(N355=1,MEDIAN(M355:M356),"")</f>
        <v/>
      </c>
      <c r="U355" s="293" t="str">
        <f>IF(N355=2,MEDIAN((SUM(M355,K356))/2),"")</f>
        <v/>
      </c>
      <c r="V355" s="293" t="str">
        <f>IF(N355=3,MEDIAN(K355:K356),"")</f>
        <v/>
      </c>
      <c r="W355" s="295">
        <f>SUM(O355:R357)</f>
        <v>633.47</v>
      </c>
      <c r="X355" s="295">
        <f>SUM(S355:V357)</f>
        <v>633.47</v>
      </c>
      <c r="Y355" s="303">
        <f>STDEV(F355:F357)</f>
        <v>0</v>
      </c>
      <c r="Z355" s="295">
        <f>Y355/W355</f>
        <v>0</v>
      </c>
      <c r="AA355" s="303">
        <f>IF(Z355&lt;=0.25, X355, W355)</f>
        <v>633.47</v>
      </c>
      <c r="AB355" s="291">
        <f>AA355*D355*($AB$6+1)</f>
        <v>4506.9235529545995</v>
      </c>
      <c r="AC355" s="114"/>
      <c r="AD355" s="114"/>
      <c r="AE355" s="118"/>
      <c r="AF355" s="114"/>
      <c r="AG355" s="118"/>
      <c r="AH355" s="119"/>
    </row>
    <row r="356" spans="1:36" s="120" customFormat="1" ht="25.5" customHeight="1">
      <c r="A356" s="319"/>
      <c r="B356" s="308"/>
      <c r="C356" s="310"/>
      <c r="D356" s="310"/>
      <c r="E356" s="167" t="s">
        <v>1125</v>
      </c>
      <c r="F356" s="227">
        <v>633.47</v>
      </c>
      <c r="G356" s="117">
        <f>ROUNDUP(AVERAGE(F355:F357),2)</f>
        <v>633.47</v>
      </c>
      <c r="H356" s="116">
        <f t="shared" si="26"/>
        <v>0</v>
      </c>
      <c r="I356" s="136">
        <f t="shared" si="23"/>
        <v>0</v>
      </c>
      <c r="J356" s="136">
        <f>SMALL(I355:I357,2)</f>
        <v>0</v>
      </c>
      <c r="K356" s="139">
        <f>IF(J356=I355,F355,IF(J356=I356,F356,IF(J356=I357,F357)))</f>
        <v>633.47</v>
      </c>
      <c r="L356" s="139">
        <f t="shared" si="22"/>
        <v>633.47</v>
      </c>
      <c r="M356" s="139">
        <f t="shared" si="24"/>
        <v>633.47</v>
      </c>
      <c r="N356" s="312"/>
      <c r="O356" s="293"/>
      <c r="P356" s="293"/>
      <c r="Q356" s="293"/>
      <c r="R356" s="293"/>
      <c r="S356" s="293"/>
      <c r="T356" s="293"/>
      <c r="U356" s="293"/>
      <c r="V356" s="293"/>
      <c r="W356" s="296"/>
      <c r="X356" s="296"/>
      <c r="Y356" s="303"/>
      <c r="Z356" s="296"/>
      <c r="AA356" s="303"/>
      <c r="AB356" s="292"/>
      <c r="AC356" s="114"/>
      <c r="AD356" s="114"/>
      <c r="AE356" s="118"/>
      <c r="AF356" s="114"/>
      <c r="AG356" s="118"/>
      <c r="AH356" s="119"/>
    </row>
    <row r="357" spans="1:36" s="120" customFormat="1" ht="25.5" customHeight="1" thickBot="1">
      <c r="A357" s="319"/>
      <c r="B357" s="308"/>
      <c r="C357" s="310"/>
      <c r="D357" s="310"/>
      <c r="E357" s="167" t="s">
        <v>1125</v>
      </c>
      <c r="F357" s="227">
        <v>633.47</v>
      </c>
      <c r="G357" s="117">
        <f>ROUNDUP(AVERAGE(F355:F357),2)</f>
        <v>633.47</v>
      </c>
      <c r="H357" s="116">
        <f t="shared" si="26"/>
        <v>0</v>
      </c>
      <c r="I357" s="136">
        <f t="shared" si="23"/>
        <v>0</v>
      </c>
      <c r="J357" s="136">
        <f>SMALL(I355:I357,3)</f>
        <v>0</v>
      </c>
      <c r="K357" s="139">
        <f>IF(J357=I355,F355,IF(J357=I356,F356,IF(J357=I357,F357)))</f>
        <v>633.47</v>
      </c>
      <c r="L357" s="139">
        <f t="shared" si="22"/>
        <v>633.47</v>
      </c>
      <c r="M357" s="139">
        <f t="shared" si="24"/>
        <v>633.47</v>
      </c>
      <c r="N357" s="312"/>
      <c r="O357" s="293"/>
      <c r="P357" s="293"/>
      <c r="Q357" s="293"/>
      <c r="R357" s="293"/>
      <c r="S357" s="293"/>
      <c r="T357" s="293"/>
      <c r="U357" s="293"/>
      <c r="V357" s="293"/>
      <c r="W357" s="296"/>
      <c r="X357" s="296"/>
      <c r="Y357" s="303"/>
      <c r="Z357" s="296"/>
      <c r="AA357" s="303"/>
      <c r="AB357" s="292"/>
      <c r="AC357" s="114"/>
      <c r="AD357" s="114"/>
      <c r="AE357" s="118"/>
      <c r="AF357" s="114"/>
      <c r="AG357" s="118"/>
      <c r="AH357" s="119"/>
    </row>
    <row r="358" spans="1:36" s="112" customFormat="1" ht="25.5" customHeight="1">
      <c r="A358" s="314">
        <v>117</v>
      </c>
      <c r="B358" s="315" t="s">
        <v>366</v>
      </c>
      <c r="C358" s="316" t="s">
        <v>2</v>
      </c>
      <c r="D358" s="317">
        <v>900</v>
      </c>
      <c r="E358" s="168" t="s">
        <v>1126</v>
      </c>
      <c r="F358" s="132">
        <v>0.13</v>
      </c>
      <c r="G358" s="129">
        <f>ROUNDUP(AVERAGE(F358:F360),2)</f>
        <v>0.13</v>
      </c>
      <c r="H358" s="134">
        <f t="shared" si="26"/>
        <v>0</v>
      </c>
      <c r="I358" s="133">
        <f t="shared" si="23"/>
        <v>0</v>
      </c>
      <c r="J358" s="135">
        <f>SMALL(I358:I360,1)</f>
        <v>0</v>
      </c>
      <c r="K358" s="137">
        <f>IF(J358=I358,F358,IF(J358=I359,F359,IF(J358=I360,F360)))</f>
        <v>0.13</v>
      </c>
      <c r="L358" s="137">
        <f t="shared" si="22"/>
        <v>0.13</v>
      </c>
      <c r="M358" s="137">
        <f t="shared" si="24"/>
        <v>0.13</v>
      </c>
      <c r="N358" s="318">
        <f>COUNTIF(L358:L360,"FORA")</f>
        <v>0</v>
      </c>
      <c r="O358" s="298">
        <f>IF(N358=0,AVERAGE(K358:K360),"")</f>
        <v>0.13</v>
      </c>
      <c r="P358" s="298" t="str">
        <f>IF(N358=1,AVERAGE(M358:M359),"")</f>
        <v/>
      </c>
      <c r="Q358" s="298" t="str">
        <f>IF(N358=2,(SUM(M358,K359))/2,"")</f>
        <v/>
      </c>
      <c r="R358" s="298" t="str">
        <f>IF(N358=3,AVERAGE(K358:K359),"")</f>
        <v/>
      </c>
      <c r="S358" s="298">
        <f>IF(N358=0,MEDIAN(M358:M360),"")</f>
        <v>0.13</v>
      </c>
      <c r="T358" s="298" t="str">
        <f>IF(N358=1,MEDIAN(M358:M359),"")</f>
        <v/>
      </c>
      <c r="U358" s="298" t="str">
        <f>IF(N358=2,MEDIAN((SUM(M358,K359))/2),"")</f>
        <v/>
      </c>
      <c r="V358" s="298" t="str">
        <f>IF(N358=3,MEDIAN(K358:K359),"")</f>
        <v/>
      </c>
      <c r="W358" s="299">
        <f>SUM(O358:R360)</f>
        <v>0.13</v>
      </c>
      <c r="X358" s="299">
        <f>SUM(S358:V360)</f>
        <v>0.13</v>
      </c>
      <c r="Y358" s="301">
        <f>STDEV(F358:F360)</f>
        <v>0</v>
      </c>
      <c r="Z358" s="299">
        <f>Y358/W358</f>
        <v>0</v>
      </c>
      <c r="AA358" s="301">
        <f>IF(Z358&lt;=0.25, X358, W358)</f>
        <v>0.13</v>
      </c>
      <c r="AB358" s="291">
        <f>AA358*D358*($AB$6+1)</f>
        <v>138.73586639085465</v>
      </c>
      <c r="AC358" s="114"/>
      <c r="AD358" s="114"/>
      <c r="AE358" s="115"/>
      <c r="AF358" s="115"/>
      <c r="AG358" s="115"/>
      <c r="AH358" s="115"/>
      <c r="AI358" s="115"/>
      <c r="AJ358" s="115"/>
    </row>
    <row r="359" spans="1:36" s="112" customFormat="1" ht="25.5" customHeight="1">
      <c r="A359" s="314"/>
      <c r="B359" s="315"/>
      <c r="C359" s="316"/>
      <c r="D359" s="317"/>
      <c r="E359" s="168" t="s">
        <v>1126</v>
      </c>
      <c r="F359" s="132">
        <v>0.13</v>
      </c>
      <c r="G359" s="133">
        <f>ROUNDUP(AVERAGE(F358:F360),2)</f>
        <v>0.13</v>
      </c>
      <c r="H359" s="134">
        <f t="shared" si="26"/>
        <v>0</v>
      </c>
      <c r="I359" s="135">
        <f t="shared" si="23"/>
        <v>0</v>
      </c>
      <c r="J359" s="135">
        <f>SMALL(I358:I360,2)</f>
        <v>0</v>
      </c>
      <c r="K359" s="137">
        <f>IF(J359=I358,F358,IF(J359=I359,F359,IF(J359=I360,F360)))</f>
        <v>0.13</v>
      </c>
      <c r="L359" s="137">
        <f t="shared" si="22"/>
        <v>0.13</v>
      </c>
      <c r="M359" s="137">
        <f t="shared" si="24"/>
        <v>0.13</v>
      </c>
      <c r="N359" s="318"/>
      <c r="O359" s="298"/>
      <c r="P359" s="298"/>
      <c r="Q359" s="298"/>
      <c r="R359" s="298"/>
      <c r="S359" s="298"/>
      <c r="T359" s="298"/>
      <c r="U359" s="298"/>
      <c r="V359" s="298"/>
      <c r="W359" s="300"/>
      <c r="X359" s="300"/>
      <c r="Y359" s="301"/>
      <c r="Z359" s="300"/>
      <c r="AA359" s="301"/>
      <c r="AB359" s="292"/>
      <c r="AC359" s="114"/>
      <c r="AD359" s="114"/>
      <c r="AE359" s="115"/>
      <c r="AF359" s="115"/>
      <c r="AG359" s="115"/>
      <c r="AH359" s="115"/>
      <c r="AI359" s="115"/>
      <c r="AJ359" s="115"/>
    </row>
    <row r="360" spans="1:36" s="112" customFormat="1" ht="25.5" customHeight="1" thickBot="1">
      <c r="A360" s="314"/>
      <c r="B360" s="315"/>
      <c r="C360" s="316"/>
      <c r="D360" s="317"/>
      <c r="E360" s="168" t="s">
        <v>1126</v>
      </c>
      <c r="F360" s="132">
        <v>0.13</v>
      </c>
      <c r="G360" s="133">
        <f>ROUNDUP(AVERAGE(F358:F360),2)</f>
        <v>0.13</v>
      </c>
      <c r="H360" s="134">
        <f t="shared" si="26"/>
        <v>0</v>
      </c>
      <c r="I360" s="135">
        <f t="shared" si="23"/>
        <v>0</v>
      </c>
      <c r="J360" s="135">
        <f>SMALL(I358:I360,3)</f>
        <v>0</v>
      </c>
      <c r="K360" s="137">
        <f>IF(J360=I358,F358,IF(J360=I359,F359,IF(J360=I360,F360)))</f>
        <v>0.13</v>
      </c>
      <c r="L360" s="137">
        <f t="shared" si="22"/>
        <v>0.13</v>
      </c>
      <c r="M360" s="137">
        <f t="shared" si="24"/>
        <v>0.13</v>
      </c>
      <c r="N360" s="318"/>
      <c r="O360" s="298"/>
      <c r="P360" s="298"/>
      <c r="Q360" s="298"/>
      <c r="R360" s="298"/>
      <c r="S360" s="298"/>
      <c r="T360" s="298"/>
      <c r="U360" s="298"/>
      <c r="V360" s="298"/>
      <c r="W360" s="300"/>
      <c r="X360" s="300"/>
      <c r="Y360" s="301"/>
      <c r="Z360" s="300"/>
      <c r="AA360" s="301"/>
      <c r="AB360" s="292"/>
      <c r="AC360" s="114"/>
      <c r="AD360" s="114"/>
      <c r="AE360" s="115"/>
      <c r="AF360" s="115"/>
      <c r="AG360" s="115"/>
      <c r="AH360" s="115"/>
      <c r="AI360" s="115"/>
      <c r="AJ360" s="115"/>
    </row>
    <row r="361" spans="1:36" s="120" customFormat="1" ht="25.5" customHeight="1">
      <c r="A361" s="319">
        <v>118</v>
      </c>
      <c r="B361" s="307" t="s">
        <v>367</v>
      </c>
      <c r="C361" s="310" t="s">
        <v>2</v>
      </c>
      <c r="D361" s="310">
        <v>300</v>
      </c>
      <c r="E361" s="167" t="s">
        <v>1127</v>
      </c>
      <c r="F361" s="117">
        <v>2.27</v>
      </c>
      <c r="G361" s="122">
        <f>ROUNDUP(AVERAGE(F361:F363),2)</f>
        <v>2.27</v>
      </c>
      <c r="H361" s="116">
        <f t="shared" si="26"/>
        <v>0</v>
      </c>
      <c r="I361" s="136">
        <f t="shared" si="23"/>
        <v>0</v>
      </c>
      <c r="J361" s="136">
        <f>SMALL(I361:I363,1)</f>
        <v>0</v>
      </c>
      <c r="K361" s="139">
        <f>IF(J361=I361,F361,IF(J361=I362,F362,IF(J361=I363,F363)))</f>
        <v>2.27</v>
      </c>
      <c r="L361" s="139">
        <f t="shared" si="22"/>
        <v>2.27</v>
      </c>
      <c r="M361" s="139">
        <f t="shared" si="24"/>
        <v>2.27</v>
      </c>
      <c r="N361" s="312">
        <f>COUNTIF(L361:L363,"FORA")</f>
        <v>0</v>
      </c>
      <c r="O361" s="293">
        <f>IF(N361=0,AVERAGE(K361:K363),"")</f>
        <v>2.27</v>
      </c>
      <c r="P361" s="293" t="str">
        <f>IF(N361=1,AVERAGE(M361:M362),"")</f>
        <v/>
      </c>
      <c r="Q361" s="293" t="str">
        <f>IF(N361=2,(SUM(M361,K362))/2,"")</f>
        <v/>
      </c>
      <c r="R361" s="293" t="str">
        <f>IF(N361=3,AVERAGE(K361:K362),"")</f>
        <v/>
      </c>
      <c r="S361" s="293">
        <f>IF(N361=0,MEDIAN(M361:M363),"")</f>
        <v>2.27</v>
      </c>
      <c r="T361" s="293" t="str">
        <f>IF(N361=1,MEDIAN(M361:M362),"")</f>
        <v/>
      </c>
      <c r="U361" s="293" t="str">
        <f>IF(N361=2,MEDIAN((SUM(M361,K362))/2),"")</f>
        <v/>
      </c>
      <c r="V361" s="293" t="str">
        <f>IF(N361=3,MEDIAN(K361:K362),"")</f>
        <v/>
      </c>
      <c r="W361" s="295">
        <f>SUM(O361:R363)</f>
        <v>2.27</v>
      </c>
      <c r="X361" s="295">
        <f>SUM(S361:V363)</f>
        <v>2.27</v>
      </c>
      <c r="Y361" s="303">
        <f>STDEV(F361:F363)</f>
        <v>0</v>
      </c>
      <c r="Z361" s="295">
        <f>Y361/W361</f>
        <v>0</v>
      </c>
      <c r="AA361" s="303">
        <f>IF(Z361&lt;=0.25, X361, W361)</f>
        <v>2.27</v>
      </c>
      <c r="AB361" s="291">
        <f>AA361*D361*($AB$6+1)</f>
        <v>807.51388899292317</v>
      </c>
      <c r="AC361" s="114"/>
      <c r="AD361" s="114"/>
      <c r="AE361" s="118"/>
      <c r="AF361" s="114"/>
      <c r="AG361" s="118"/>
      <c r="AH361" s="119"/>
    </row>
    <row r="362" spans="1:36" s="120" customFormat="1" ht="25.5" customHeight="1">
      <c r="A362" s="319"/>
      <c r="B362" s="308"/>
      <c r="C362" s="310"/>
      <c r="D362" s="310"/>
      <c r="E362" s="167" t="s">
        <v>1127</v>
      </c>
      <c r="F362" s="227">
        <v>2.27</v>
      </c>
      <c r="G362" s="117">
        <f>ROUNDUP(AVERAGE(F361:F363),2)</f>
        <v>2.27</v>
      </c>
      <c r="H362" s="116">
        <f t="shared" si="26"/>
        <v>0</v>
      </c>
      <c r="I362" s="136">
        <f t="shared" si="23"/>
        <v>0</v>
      </c>
      <c r="J362" s="136">
        <f>SMALL(I361:I363,2)</f>
        <v>0</v>
      </c>
      <c r="K362" s="139">
        <f>IF(J362=I361,F361,IF(J362=I362,F362,IF(J362=I363,F363)))</f>
        <v>2.27</v>
      </c>
      <c r="L362" s="139">
        <f t="shared" si="22"/>
        <v>2.27</v>
      </c>
      <c r="M362" s="139">
        <f t="shared" si="24"/>
        <v>2.27</v>
      </c>
      <c r="N362" s="312"/>
      <c r="O362" s="293"/>
      <c r="P362" s="293"/>
      <c r="Q362" s="293"/>
      <c r="R362" s="293"/>
      <c r="S362" s="293"/>
      <c r="T362" s="293"/>
      <c r="U362" s="293"/>
      <c r="V362" s="293"/>
      <c r="W362" s="296"/>
      <c r="X362" s="296"/>
      <c r="Y362" s="303"/>
      <c r="Z362" s="296"/>
      <c r="AA362" s="303"/>
      <c r="AB362" s="292"/>
      <c r="AC362" s="114"/>
      <c r="AD362" s="114"/>
      <c r="AE362" s="118"/>
      <c r="AF362" s="114"/>
      <c r="AG362" s="118"/>
      <c r="AH362" s="119"/>
    </row>
    <row r="363" spans="1:36" s="120" customFormat="1" ht="25.5" customHeight="1" thickBot="1">
      <c r="A363" s="319"/>
      <c r="B363" s="308"/>
      <c r="C363" s="310"/>
      <c r="D363" s="310"/>
      <c r="E363" s="167" t="s">
        <v>1127</v>
      </c>
      <c r="F363" s="227">
        <v>2.27</v>
      </c>
      <c r="G363" s="117">
        <f>ROUNDUP(AVERAGE(F361:F363),2)</f>
        <v>2.27</v>
      </c>
      <c r="H363" s="116">
        <f t="shared" si="26"/>
        <v>0</v>
      </c>
      <c r="I363" s="136">
        <f t="shared" si="23"/>
        <v>0</v>
      </c>
      <c r="J363" s="136">
        <f>SMALL(I361:I363,3)</f>
        <v>0</v>
      </c>
      <c r="K363" s="139">
        <f>IF(J363=I361,F361,IF(J363=I362,F362,IF(J363=I363,F363)))</f>
        <v>2.27</v>
      </c>
      <c r="L363" s="139">
        <f t="shared" si="22"/>
        <v>2.27</v>
      </c>
      <c r="M363" s="139">
        <f t="shared" si="24"/>
        <v>2.27</v>
      </c>
      <c r="N363" s="312"/>
      <c r="O363" s="293"/>
      <c r="P363" s="293"/>
      <c r="Q363" s="293"/>
      <c r="R363" s="293"/>
      <c r="S363" s="293"/>
      <c r="T363" s="293"/>
      <c r="U363" s="293"/>
      <c r="V363" s="293"/>
      <c r="W363" s="296"/>
      <c r="X363" s="296"/>
      <c r="Y363" s="303"/>
      <c r="Z363" s="296"/>
      <c r="AA363" s="303"/>
      <c r="AB363" s="292"/>
      <c r="AC363" s="114"/>
      <c r="AD363" s="114"/>
      <c r="AE363" s="118"/>
      <c r="AF363" s="114"/>
      <c r="AG363" s="118"/>
      <c r="AH363" s="119"/>
    </row>
    <row r="364" spans="1:36" s="112" customFormat="1" ht="25.5" customHeight="1">
      <c r="A364" s="314">
        <v>119</v>
      </c>
      <c r="B364" s="315" t="s">
        <v>368</v>
      </c>
      <c r="C364" s="316" t="s">
        <v>2</v>
      </c>
      <c r="D364" s="317">
        <v>150</v>
      </c>
      <c r="E364" s="168" t="s">
        <v>1128</v>
      </c>
      <c r="F364" s="132">
        <v>0.05</v>
      </c>
      <c r="G364" s="129">
        <f>ROUNDUP(AVERAGE(F364:F366),2)</f>
        <v>0.05</v>
      </c>
      <c r="H364" s="134">
        <f t="shared" si="26"/>
        <v>0</v>
      </c>
      <c r="I364" s="133">
        <f t="shared" si="23"/>
        <v>0</v>
      </c>
      <c r="J364" s="135">
        <f>SMALL(I364:I366,1)</f>
        <v>0</v>
      </c>
      <c r="K364" s="137">
        <f>IF(J364=I364,F364,IF(J364=I365,F365,IF(J364=I366,F366)))</f>
        <v>0.05</v>
      </c>
      <c r="L364" s="137">
        <f t="shared" si="22"/>
        <v>0.05</v>
      </c>
      <c r="M364" s="137">
        <f t="shared" si="24"/>
        <v>0.05</v>
      </c>
      <c r="N364" s="318">
        <f>COUNTIF(L364:L366,"FORA")</f>
        <v>0</v>
      </c>
      <c r="O364" s="298">
        <f>IF(N364=0,AVERAGE(K364:K366),"")</f>
        <v>5.000000000000001E-2</v>
      </c>
      <c r="P364" s="298" t="str">
        <f>IF(N364=1,AVERAGE(M364:M365),"")</f>
        <v/>
      </c>
      <c r="Q364" s="298" t="str">
        <f>IF(N364=2,(SUM(M364,K365))/2,"")</f>
        <v/>
      </c>
      <c r="R364" s="298" t="str">
        <f>IF(N364=3,AVERAGE(K364:K365),"")</f>
        <v/>
      </c>
      <c r="S364" s="298">
        <f>IF(N364=0,MEDIAN(M364:M366),"")</f>
        <v>0.05</v>
      </c>
      <c r="T364" s="298" t="str">
        <f>IF(N364=1,MEDIAN(M364:M365),"")</f>
        <v/>
      </c>
      <c r="U364" s="298" t="str">
        <f>IF(N364=2,MEDIAN((SUM(M364,K365))/2),"")</f>
        <v/>
      </c>
      <c r="V364" s="298" t="str">
        <f>IF(N364=3,MEDIAN(K364:K365),"")</f>
        <v/>
      </c>
      <c r="W364" s="299">
        <f>SUM(O364:R366)</f>
        <v>5.000000000000001E-2</v>
      </c>
      <c r="X364" s="299">
        <f>SUM(S364:V366)</f>
        <v>0.05</v>
      </c>
      <c r="Y364" s="301">
        <f>STDEV(F364:F366)</f>
        <v>8.4983747219407389E-18</v>
      </c>
      <c r="Z364" s="299">
        <f>Y364/W364</f>
        <v>1.6996749443881474E-16</v>
      </c>
      <c r="AA364" s="301">
        <f>IF(Z364&lt;=0.25, X364, W364)</f>
        <v>0.05</v>
      </c>
      <c r="AB364" s="291">
        <f>AA364*D364*($AB$6+1)</f>
        <v>8.8933247686445291</v>
      </c>
      <c r="AC364" s="114"/>
      <c r="AD364" s="114"/>
      <c r="AE364" s="115"/>
      <c r="AF364" s="115"/>
      <c r="AG364" s="115"/>
      <c r="AH364" s="115"/>
      <c r="AI364" s="115"/>
      <c r="AJ364" s="115"/>
    </row>
    <row r="365" spans="1:36" s="112" customFormat="1" ht="25.5" customHeight="1">
      <c r="A365" s="314"/>
      <c r="B365" s="315"/>
      <c r="C365" s="316"/>
      <c r="D365" s="317"/>
      <c r="E365" s="168" t="s">
        <v>1128</v>
      </c>
      <c r="F365" s="132">
        <v>0.05</v>
      </c>
      <c r="G365" s="133">
        <f>ROUNDUP(AVERAGE(F364:F366),2)</f>
        <v>0.05</v>
      </c>
      <c r="H365" s="134">
        <f t="shared" si="26"/>
        <v>0</v>
      </c>
      <c r="I365" s="135">
        <f t="shared" si="23"/>
        <v>0</v>
      </c>
      <c r="J365" s="135">
        <f>SMALL(I364:I366,2)</f>
        <v>0</v>
      </c>
      <c r="K365" s="137">
        <f>IF(J365=I364,F364,IF(J365=I365,F365,IF(J365=I366,F366)))</f>
        <v>0.05</v>
      </c>
      <c r="L365" s="137">
        <f t="shared" si="22"/>
        <v>0.05</v>
      </c>
      <c r="M365" s="137">
        <f t="shared" si="24"/>
        <v>0.05</v>
      </c>
      <c r="N365" s="318"/>
      <c r="O365" s="298"/>
      <c r="P365" s="298"/>
      <c r="Q365" s="298"/>
      <c r="R365" s="298"/>
      <c r="S365" s="298"/>
      <c r="T365" s="298"/>
      <c r="U365" s="298"/>
      <c r="V365" s="298"/>
      <c r="W365" s="300"/>
      <c r="X365" s="300"/>
      <c r="Y365" s="301"/>
      <c r="Z365" s="300"/>
      <c r="AA365" s="301"/>
      <c r="AB365" s="292"/>
      <c r="AC365" s="114"/>
      <c r="AD365" s="114"/>
      <c r="AE365" s="115"/>
      <c r="AF365" s="115"/>
      <c r="AG365" s="115"/>
      <c r="AH365" s="115"/>
      <c r="AI365" s="115"/>
      <c r="AJ365" s="115"/>
    </row>
    <row r="366" spans="1:36" s="112" customFormat="1" ht="25.5" customHeight="1" thickBot="1">
      <c r="A366" s="314"/>
      <c r="B366" s="315"/>
      <c r="C366" s="316"/>
      <c r="D366" s="317"/>
      <c r="E366" s="168" t="s">
        <v>1128</v>
      </c>
      <c r="F366" s="132">
        <v>0.05</v>
      </c>
      <c r="G366" s="133">
        <f>ROUNDUP(AVERAGE(F364:F366),2)</f>
        <v>0.05</v>
      </c>
      <c r="H366" s="134">
        <f t="shared" si="26"/>
        <v>0</v>
      </c>
      <c r="I366" s="135">
        <f t="shared" si="23"/>
        <v>0</v>
      </c>
      <c r="J366" s="135">
        <f>SMALL(I364:I366,3)</f>
        <v>0</v>
      </c>
      <c r="K366" s="137">
        <f>IF(J366=I364,F364,IF(J366=I365,F365,IF(J366=I366,F366)))</f>
        <v>0.05</v>
      </c>
      <c r="L366" s="137">
        <f t="shared" si="22"/>
        <v>0.05</v>
      </c>
      <c r="M366" s="137">
        <f t="shared" si="24"/>
        <v>0.05</v>
      </c>
      <c r="N366" s="318"/>
      <c r="O366" s="298"/>
      <c r="P366" s="298"/>
      <c r="Q366" s="298"/>
      <c r="R366" s="298"/>
      <c r="S366" s="298"/>
      <c r="T366" s="298"/>
      <c r="U366" s="298"/>
      <c r="V366" s="298"/>
      <c r="W366" s="300"/>
      <c r="X366" s="300"/>
      <c r="Y366" s="301"/>
      <c r="Z366" s="300"/>
      <c r="AA366" s="301"/>
      <c r="AB366" s="292"/>
      <c r="AC366" s="114"/>
      <c r="AD366" s="114"/>
      <c r="AE366" s="115"/>
      <c r="AF366" s="115"/>
      <c r="AG366" s="115"/>
      <c r="AH366" s="115"/>
      <c r="AI366" s="115"/>
      <c r="AJ366" s="115"/>
    </row>
    <row r="367" spans="1:36" s="120" customFormat="1" ht="25.5" customHeight="1">
      <c r="A367" s="319">
        <v>120</v>
      </c>
      <c r="B367" s="307" t="s">
        <v>369</v>
      </c>
      <c r="C367" s="310" t="s">
        <v>2</v>
      </c>
      <c r="D367" s="310">
        <v>150</v>
      </c>
      <c r="E367" s="167" t="s">
        <v>1129</v>
      </c>
      <c r="F367" s="117">
        <v>0.09</v>
      </c>
      <c r="G367" s="122">
        <f>ROUNDUP(AVERAGE(F367:F369),2)</f>
        <v>0.09</v>
      </c>
      <c r="H367" s="116">
        <f t="shared" si="26"/>
        <v>0</v>
      </c>
      <c r="I367" s="136">
        <f t="shared" si="23"/>
        <v>0</v>
      </c>
      <c r="J367" s="136">
        <f>SMALL(I367:I369,1)</f>
        <v>0</v>
      </c>
      <c r="K367" s="139">
        <f>IF(J367=I367,F367,IF(J367=I368,F368,IF(J367=I369,F369)))</f>
        <v>0.09</v>
      </c>
      <c r="L367" s="139">
        <f t="shared" si="22"/>
        <v>0.09</v>
      </c>
      <c r="M367" s="139">
        <f t="shared" si="24"/>
        <v>0.09</v>
      </c>
      <c r="N367" s="312">
        <f>COUNTIF(L367:L369,"FORA")</f>
        <v>0</v>
      </c>
      <c r="O367" s="293">
        <f>IF(N367=0,AVERAGE(K367:K369),"")</f>
        <v>9.0000000000000011E-2</v>
      </c>
      <c r="P367" s="293" t="str">
        <f>IF(N367=1,AVERAGE(M367:M368),"")</f>
        <v/>
      </c>
      <c r="Q367" s="293" t="str">
        <f>IF(N367=2,(SUM(M367,K368))/2,"")</f>
        <v/>
      </c>
      <c r="R367" s="293" t="str">
        <f>IF(N367=3,AVERAGE(K367:K368),"")</f>
        <v/>
      </c>
      <c r="S367" s="293">
        <f>IF(N367=0,MEDIAN(M367:M369),"")</f>
        <v>0.09</v>
      </c>
      <c r="T367" s="293" t="str">
        <f>IF(N367=1,MEDIAN(M367:M368),"")</f>
        <v/>
      </c>
      <c r="U367" s="293" t="str">
        <f>IF(N367=2,MEDIAN((SUM(M367,K368))/2),"")</f>
        <v/>
      </c>
      <c r="V367" s="293" t="str">
        <f>IF(N367=3,MEDIAN(K367:K368),"")</f>
        <v/>
      </c>
      <c r="W367" s="295">
        <f>SUM(O367:R369)</f>
        <v>9.0000000000000011E-2</v>
      </c>
      <c r="X367" s="295">
        <f>SUM(S367:V369)</f>
        <v>0.09</v>
      </c>
      <c r="Y367" s="303">
        <f>STDEV(F367:F369)</f>
        <v>1.6996749443881478E-17</v>
      </c>
      <c r="Z367" s="295">
        <f>Y367/W367</f>
        <v>1.8885277159868307E-16</v>
      </c>
      <c r="AA367" s="303">
        <f>IF(Z367&lt;=0.25, X367, W367)</f>
        <v>0.09</v>
      </c>
      <c r="AB367" s="291">
        <f>AA367*D367*($AB$6+1)</f>
        <v>16.007984583560152</v>
      </c>
      <c r="AC367" s="114"/>
      <c r="AD367" s="114"/>
      <c r="AE367" s="118"/>
      <c r="AF367" s="114"/>
      <c r="AG367" s="118"/>
      <c r="AH367" s="119"/>
    </row>
    <row r="368" spans="1:36" s="120" customFormat="1" ht="25.5" customHeight="1">
      <c r="A368" s="319"/>
      <c r="B368" s="308"/>
      <c r="C368" s="310"/>
      <c r="D368" s="310"/>
      <c r="E368" s="167" t="s">
        <v>1129</v>
      </c>
      <c r="F368" s="227">
        <v>0.09</v>
      </c>
      <c r="G368" s="117">
        <f>ROUNDUP(AVERAGE(F367:F369),2)</f>
        <v>0.09</v>
      </c>
      <c r="H368" s="116">
        <f t="shared" si="26"/>
        <v>0</v>
      </c>
      <c r="I368" s="136">
        <f t="shared" si="23"/>
        <v>0</v>
      </c>
      <c r="J368" s="136">
        <f>SMALL(I367:I369,2)</f>
        <v>0</v>
      </c>
      <c r="K368" s="139">
        <f>IF(J368=I367,F367,IF(J368=I368,F368,IF(J368=I369,F369)))</f>
        <v>0.09</v>
      </c>
      <c r="L368" s="139">
        <f t="shared" si="22"/>
        <v>0.09</v>
      </c>
      <c r="M368" s="139">
        <f t="shared" si="24"/>
        <v>0.09</v>
      </c>
      <c r="N368" s="312"/>
      <c r="O368" s="293"/>
      <c r="P368" s="293"/>
      <c r="Q368" s="293"/>
      <c r="R368" s="293"/>
      <c r="S368" s="293"/>
      <c r="T368" s="293"/>
      <c r="U368" s="293"/>
      <c r="V368" s="293"/>
      <c r="W368" s="296"/>
      <c r="X368" s="296"/>
      <c r="Y368" s="303"/>
      <c r="Z368" s="296"/>
      <c r="AA368" s="303"/>
      <c r="AB368" s="292"/>
      <c r="AC368" s="114"/>
      <c r="AD368" s="114"/>
      <c r="AE368" s="118"/>
      <c r="AF368" s="114"/>
      <c r="AG368" s="118"/>
      <c r="AH368" s="119"/>
    </row>
    <row r="369" spans="1:36" s="120" customFormat="1" ht="25.5" customHeight="1" thickBot="1">
      <c r="A369" s="319"/>
      <c r="B369" s="308"/>
      <c r="C369" s="310"/>
      <c r="D369" s="310"/>
      <c r="E369" s="167" t="s">
        <v>1129</v>
      </c>
      <c r="F369" s="227">
        <v>0.09</v>
      </c>
      <c r="G369" s="117">
        <f>ROUNDUP(AVERAGE(F367:F369),2)</f>
        <v>0.09</v>
      </c>
      <c r="H369" s="116">
        <f t="shared" si="26"/>
        <v>0</v>
      </c>
      <c r="I369" s="136">
        <f t="shared" si="23"/>
        <v>0</v>
      </c>
      <c r="J369" s="136">
        <f>SMALL(I367:I369,3)</f>
        <v>0</v>
      </c>
      <c r="K369" s="139">
        <f>IF(J369=I367,F367,IF(J369=I368,F368,IF(J369=I369,F369)))</f>
        <v>0.09</v>
      </c>
      <c r="L369" s="139">
        <f t="shared" si="22"/>
        <v>0.09</v>
      </c>
      <c r="M369" s="139">
        <f t="shared" si="24"/>
        <v>0.09</v>
      </c>
      <c r="N369" s="312"/>
      <c r="O369" s="293"/>
      <c r="P369" s="293"/>
      <c r="Q369" s="293"/>
      <c r="R369" s="293"/>
      <c r="S369" s="293"/>
      <c r="T369" s="293"/>
      <c r="U369" s="293"/>
      <c r="V369" s="293"/>
      <c r="W369" s="296"/>
      <c r="X369" s="296"/>
      <c r="Y369" s="303"/>
      <c r="Z369" s="296"/>
      <c r="AA369" s="303"/>
      <c r="AB369" s="292"/>
      <c r="AC369" s="114"/>
      <c r="AD369" s="114"/>
      <c r="AE369" s="118"/>
      <c r="AF369" s="114"/>
      <c r="AG369" s="118"/>
      <c r="AH369" s="119"/>
    </row>
    <row r="370" spans="1:36" s="112" customFormat="1" ht="25.5" customHeight="1">
      <c r="A370" s="314">
        <v>121</v>
      </c>
      <c r="B370" s="315" t="s">
        <v>370</v>
      </c>
      <c r="C370" s="316" t="s">
        <v>2</v>
      </c>
      <c r="D370" s="317">
        <v>150</v>
      </c>
      <c r="E370" s="168" t="s">
        <v>1130</v>
      </c>
      <c r="F370" s="132">
        <v>0.11</v>
      </c>
      <c r="G370" s="129">
        <f>ROUNDUP(AVERAGE(F370:F372),2)</f>
        <v>0.11</v>
      </c>
      <c r="H370" s="134">
        <f t="shared" si="26"/>
        <v>0</v>
      </c>
      <c r="I370" s="133">
        <f t="shared" si="23"/>
        <v>0</v>
      </c>
      <c r="J370" s="135">
        <f>SMALL(I370:I372,1)</f>
        <v>0</v>
      </c>
      <c r="K370" s="137">
        <f>IF(J370=I370,F370,IF(J370=I371,F371,IF(J370=I372,F372)))</f>
        <v>0.11</v>
      </c>
      <c r="L370" s="137">
        <f t="shared" si="22"/>
        <v>0.11</v>
      </c>
      <c r="M370" s="137">
        <f t="shared" si="24"/>
        <v>0.11</v>
      </c>
      <c r="N370" s="318">
        <f>COUNTIF(L370:L372,"FORA")</f>
        <v>0</v>
      </c>
      <c r="O370" s="298">
        <f>IF(N370=0,AVERAGE(K370:K372),"")</f>
        <v>0.11</v>
      </c>
      <c r="P370" s="298" t="str">
        <f>IF(N370=1,AVERAGE(M370:M371),"")</f>
        <v/>
      </c>
      <c r="Q370" s="298" t="str">
        <f>IF(N370=2,(SUM(M370,K371))/2,"")</f>
        <v/>
      </c>
      <c r="R370" s="298" t="str">
        <f>IF(N370=3,AVERAGE(K370:K371),"")</f>
        <v/>
      </c>
      <c r="S370" s="298">
        <f>IF(N370=0,MEDIAN(M370:M372),"")</f>
        <v>0.11</v>
      </c>
      <c r="T370" s="298" t="str">
        <f>IF(N370=1,MEDIAN(M370:M371),"")</f>
        <v/>
      </c>
      <c r="U370" s="298" t="str">
        <f>IF(N370=2,MEDIAN((SUM(M370,K371))/2),"")</f>
        <v/>
      </c>
      <c r="V370" s="298" t="str">
        <f>IF(N370=3,MEDIAN(K370:K371),"")</f>
        <v/>
      </c>
      <c r="W370" s="299">
        <f>SUM(O370:R372)</f>
        <v>0.11</v>
      </c>
      <c r="X370" s="299">
        <f>SUM(S370:V372)</f>
        <v>0.11</v>
      </c>
      <c r="Y370" s="301">
        <f>STDEV(F370:F372)</f>
        <v>0</v>
      </c>
      <c r="Z370" s="299">
        <f>Y370/W370</f>
        <v>0</v>
      </c>
      <c r="AA370" s="301">
        <f>IF(Z370&lt;=0.25, X370, W370)</f>
        <v>0.11</v>
      </c>
      <c r="AB370" s="291">
        <f>AA370*D370*($AB$6+1)</f>
        <v>19.565314491017965</v>
      </c>
      <c r="AC370" s="114"/>
      <c r="AD370" s="114"/>
      <c r="AE370" s="115"/>
      <c r="AF370" s="115"/>
      <c r="AG370" s="115"/>
      <c r="AH370" s="115"/>
      <c r="AI370" s="115"/>
      <c r="AJ370" s="115"/>
    </row>
    <row r="371" spans="1:36" s="112" customFormat="1" ht="25.5" customHeight="1">
      <c r="A371" s="314"/>
      <c r="B371" s="315"/>
      <c r="C371" s="316"/>
      <c r="D371" s="317"/>
      <c r="E371" s="168" t="s">
        <v>1130</v>
      </c>
      <c r="F371" s="132">
        <v>0.11</v>
      </c>
      <c r="G371" s="133">
        <f>ROUNDUP(AVERAGE(F370:F372),2)</f>
        <v>0.11</v>
      </c>
      <c r="H371" s="134">
        <f t="shared" si="26"/>
        <v>0</v>
      </c>
      <c r="I371" s="135">
        <f t="shared" si="23"/>
        <v>0</v>
      </c>
      <c r="J371" s="135">
        <f>SMALL(I370:I372,2)</f>
        <v>0</v>
      </c>
      <c r="K371" s="137">
        <f>IF(J371=I370,F370,IF(J371=I371,F371,IF(J371=I372,F372)))</f>
        <v>0.11</v>
      </c>
      <c r="L371" s="137">
        <f t="shared" si="22"/>
        <v>0.11</v>
      </c>
      <c r="M371" s="137">
        <f t="shared" si="24"/>
        <v>0.11</v>
      </c>
      <c r="N371" s="318"/>
      <c r="O371" s="298"/>
      <c r="P371" s="298"/>
      <c r="Q371" s="298"/>
      <c r="R371" s="298"/>
      <c r="S371" s="298"/>
      <c r="T371" s="298"/>
      <c r="U371" s="298"/>
      <c r="V371" s="298"/>
      <c r="W371" s="300"/>
      <c r="X371" s="300"/>
      <c r="Y371" s="301"/>
      <c r="Z371" s="300"/>
      <c r="AA371" s="301"/>
      <c r="AB371" s="292"/>
      <c r="AC371" s="114"/>
      <c r="AD371" s="114"/>
      <c r="AE371" s="115"/>
      <c r="AF371" s="115"/>
      <c r="AG371" s="115"/>
      <c r="AH371" s="115"/>
      <c r="AI371" s="115"/>
      <c r="AJ371" s="115"/>
    </row>
    <row r="372" spans="1:36" s="112" customFormat="1" ht="25.5" customHeight="1" thickBot="1">
      <c r="A372" s="314"/>
      <c r="B372" s="315"/>
      <c r="C372" s="316"/>
      <c r="D372" s="317"/>
      <c r="E372" s="168" t="s">
        <v>1130</v>
      </c>
      <c r="F372" s="132">
        <v>0.11</v>
      </c>
      <c r="G372" s="133">
        <f>ROUNDUP(AVERAGE(F370:F372),2)</f>
        <v>0.11</v>
      </c>
      <c r="H372" s="134">
        <f t="shared" si="26"/>
        <v>0</v>
      </c>
      <c r="I372" s="135">
        <f t="shared" si="23"/>
        <v>0</v>
      </c>
      <c r="J372" s="135">
        <f>SMALL(I370:I372,3)</f>
        <v>0</v>
      </c>
      <c r="K372" s="137">
        <f>IF(J372=I370,F370,IF(J372=I371,F371,IF(J372=I372,F372)))</f>
        <v>0.11</v>
      </c>
      <c r="L372" s="137">
        <f t="shared" si="22"/>
        <v>0.11</v>
      </c>
      <c r="M372" s="137">
        <f t="shared" si="24"/>
        <v>0.11</v>
      </c>
      <c r="N372" s="318"/>
      <c r="O372" s="298"/>
      <c r="P372" s="298"/>
      <c r="Q372" s="298"/>
      <c r="R372" s="298"/>
      <c r="S372" s="298"/>
      <c r="T372" s="298"/>
      <c r="U372" s="298"/>
      <c r="V372" s="298"/>
      <c r="W372" s="300"/>
      <c r="X372" s="300"/>
      <c r="Y372" s="301"/>
      <c r="Z372" s="300"/>
      <c r="AA372" s="301"/>
      <c r="AB372" s="292"/>
      <c r="AC372" s="114"/>
      <c r="AD372" s="114"/>
      <c r="AE372" s="115"/>
      <c r="AF372" s="115"/>
      <c r="AG372" s="115"/>
      <c r="AH372" s="115"/>
      <c r="AI372" s="115"/>
      <c r="AJ372" s="115"/>
    </row>
    <row r="373" spans="1:36" s="120" customFormat="1" ht="25.5" customHeight="1">
      <c r="A373" s="319">
        <v>122</v>
      </c>
      <c r="B373" s="307" t="s">
        <v>371</v>
      </c>
      <c r="C373" s="310" t="s">
        <v>2</v>
      </c>
      <c r="D373" s="310">
        <v>150</v>
      </c>
      <c r="E373" s="167" t="s">
        <v>1131</v>
      </c>
      <c r="F373" s="117">
        <v>0.09</v>
      </c>
      <c r="G373" s="122">
        <f>ROUNDUP(AVERAGE(F373:F375),2)</f>
        <v>0.09</v>
      </c>
      <c r="H373" s="116">
        <f t="shared" si="26"/>
        <v>0</v>
      </c>
      <c r="I373" s="136">
        <f t="shared" si="23"/>
        <v>0</v>
      </c>
      <c r="J373" s="136">
        <f>SMALL(I373:I375,1)</f>
        <v>0</v>
      </c>
      <c r="K373" s="139">
        <f>IF(J373=I373,F373,IF(J373=I374,F374,IF(J373=I375,F375)))</f>
        <v>0.09</v>
      </c>
      <c r="L373" s="139">
        <f t="shared" si="22"/>
        <v>0.09</v>
      </c>
      <c r="M373" s="139">
        <f t="shared" si="24"/>
        <v>0.09</v>
      </c>
      <c r="N373" s="312">
        <f>COUNTIF(L373:L375,"FORA")</f>
        <v>0</v>
      </c>
      <c r="O373" s="293">
        <f>IF(N373=0,AVERAGE(K373:K375),"")</f>
        <v>9.0000000000000011E-2</v>
      </c>
      <c r="P373" s="293" t="str">
        <f>IF(N373=1,AVERAGE(M373:M374),"")</f>
        <v/>
      </c>
      <c r="Q373" s="293" t="str">
        <f>IF(N373=2,(SUM(M373,K374))/2,"")</f>
        <v/>
      </c>
      <c r="R373" s="293" t="str">
        <f>IF(N373=3,AVERAGE(K373:K374),"")</f>
        <v/>
      </c>
      <c r="S373" s="293">
        <f>IF(N373=0,MEDIAN(M373:M375),"")</f>
        <v>0.09</v>
      </c>
      <c r="T373" s="293" t="str">
        <f>IF(N373=1,MEDIAN(M373:M374),"")</f>
        <v/>
      </c>
      <c r="U373" s="293" t="str">
        <f>IF(N373=2,MEDIAN((SUM(M373,K374))/2),"")</f>
        <v/>
      </c>
      <c r="V373" s="293" t="str">
        <f>IF(N373=3,MEDIAN(K373:K374),"")</f>
        <v/>
      </c>
      <c r="W373" s="295">
        <f>SUM(O373:R375)</f>
        <v>9.0000000000000011E-2</v>
      </c>
      <c r="X373" s="295">
        <f>SUM(S373:V375)</f>
        <v>0.09</v>
      </c>
      <c r="Y373" s="303">
        <f>STDEV(F373:F375)</f>
        <v>1.6996749443881478E-17</v>
      </c>
      <c r="Z373" s="295">
        <f>Y373/W373</f>
        <v>1.8885277159868307E-16</v>
      </c>
      <c r="AA373" s="303">
        <f>IF(Z373&lt;=0.25, X373, W373)</f>
        <v>0.09</v>
      </c>
      <c r="AB373" s="291">
        <f>AA373*D373*($AB$6+1)</f>
        <v>16.007984583560152</v>
      </c>
      <c r="AC373" s="114"/>
      <c r="AD373" s="114"/>
      <c r="AE373" s="118"/>
      <c r="AF373" s="114"/>
      <c r="AG373" s="118"/>
      <c r="AH373" s="119"/>
    </row>
    <row r="374" spans="1:36" s="120" customFormat="1" ht="25.5" customHeight="1">
      <c r="A374" s="319"/>
      <c r="B374" s="308"/>
      <c r="C374" s="310"/>
      <c r="D374" s="310"/>
      <c r="E374" s="167" t="s">
        <v>1131</v>
      </c>
      <c r="F374" s="165">
        <v>0.09</v>
      </c>
      <c r="G374" s="117">
        <f>ROUNDUP(AVERAGE(F373:F375),2)</f>
        <v>0.09</v>
      </c>
      <c r="H374" s="116">
        <f t="shared" si="26"/>
        <v>0</v>
      </c>
      <c r="I374" s="136">
        <f t="shared" si="23"/>
        <v>0</v>
      </c>
      <c r="J374" s="136">
        <f>SMALL(I373:I375,2)</f>
        <v>0</v>
      </c>
      <c r="K374" s="139">
        <f>IF(J374=I373,F373,IF(J374=I374,F374,IF(J374=I375,F375)))</f>
        <v>0.09</v>
      </c>
      <c r="L374" s="139">
        <f t="shared" si="22"/>
        <v>0.09</v>
      </c>
      <c r="M374" s="139">
        <f t="shared" si="24"/>
        <v>0.09</v>
      </c>
      <c r="N374" s="312"/>
      <c r="O374" s="293"/>
      <c r="P374" s="293"/>
      <c r="Q374" s="293"/>
      <c r="R374" s="293"/>
      <c r="S374" s="293"/>
      <c r="T374" s="293"/>
      <c r="U374" s="293"/>
      <c r="V374" s="293"/>
      <c r="W374" s="296"/>
      <c r="X374" s="296"/>
      <c r="Y374" s="303"/>
      <c r="Z374" s="296"/>
      <c r="AA374" s="303"/>
      <c r="AB374" s="292"/>
      <c r="AC374" s="114"/>
      <c r="AD374" s="114"/>
      <c r="AE374" s="118"/>
      <c r="AF374" s="114"/>
      <c r="AG374" s="118"/>
      <c r="AH374" s="119"/>
    </row>
    <row r="375" spans="1:36" s="120" customFormat="1" ht="25.5" customHeight="1" thickBot="1">
      <c r="A375" s="319"/>
      <c r="B375" s="308"/>
      <c r="C375" s="310"/>
      <c r="D375" s="310"/>
      <c r="E375" s="167" t="s">
        <v>1131</v>
      </c>
      <c r="F375" s="165">
        <v>0.09</v>
      </c>
      <c r="G375" s="117">
        <f>ROUNDUP(AVERAGE(F373:F375),2)</f>
        <v>0.09</v>
      </c>
      <c r="H375" s="116">
        <f t="shared" si="26"/>
        <v>0</v>
      </c>
      <c r="I375" s="136">
        <f t="shared" si="23"/>
        <v>0</v>
      </c>
      <c r="J375" s="136">
        <f>SMALL(I373:I375,3)</f>
        <v>0</v>
      </c>
      <c r="K375" s="139">
        <f>IF(J375=I373,F373,IF(J375=I374,F374,IF(J375=I375,F375)))</f>
        <v>0.09</v>
      </c>
      <c r="L375" s="139">
        <f t="shared" si="22"/>
        <v>0.09</v>
      </c>
      <c r="M375" s="139">
        <f t="shared" si="24"/>
        <v>0.09</v>
      </c>
      <c r="N375" s="312"/>
      <c r="O375" s="293"/>
      <c r="P375" s="293"/>
      <c r="Q375" s="293"/>
      <c r="R375" s="293"/>
      <c r="S375" s="293"/>
      <c r="T375" s="293"/>
      <c r="U375" s="293"/>
      <c r="V375" s="293"/>
      <c r="W375" s="296"/>
      <c r="X375" s="296"/>
      <c r="Y375" s="303"/>
      <c r="Z375" s="296"/>
      <c r="AA375" s="303"/>
      <c r="AB375" s="292"/>
      <c r="AC375" s="114"/>
      <c r="AD375" s="114"/>
      <c r="AE375" s="118"/>
      <c r="AF375" s="114"/>
      <c r="AG375" s="118"/>
      <c r="AH375" s="119"/>
    </row>
    <row r="376" spans="1:36" s="112" customFormat="1" ht="25.5" customHeight="1">
      <c r="A376" s="314">
        <v>123</v>
      </c>
      <c r="B376" s="315" t="s">
        <v>372</v>
      </c>
      <c r="C376" s="316" t="s">
        <v>480</v>
      </c>
      <c r="D376" s="317">
        <v>100</v>
      </c>
      <c r="E376" s="168" t="s">
        <v>1132</v>
      </c>
      <c r="F376" s="132">
        <v>14.01</v>
      </c>
      <c r="G376" s="129">
        <f>ROUNDUP(AVERAGE(F376:F378),2)</f>
        <v>14.01</v>
      </c>
      <c r="H376" s="134">
        <f t="shared" si="26"/>
        <v>0</v>
      </c>
      <c r="I376" s="133">
        <f t="shared" si="23"/>
        <v>0</v>
      </c>
      <c r="J376" s="135">
        <f>SMALL(I376:I378,1)</f>
        <v>0</v>
      </c>
      <c r="K376" s="137">
        <f>IF(J376=I376,F376,IF(J376=I377,F377,IF(J376=I378,F378)))</f>
        <v>14.01</v>
      </c>
      <c r="L376" s="137">
        <f t="shared" si="22"/>
        <v>14.01</v>
      </c>
      <c r="M376" s="137">
        <f t="shared" si="24"/>
        <v>14.01</v>
      </c>
      <c r="N376" s="318">
        <f>COUNTIF(L376:L378,"FORA")</f>
        <v>0</v>
      </c>
      <c r="O376" s="298">
        <f>IF(N376=0,AVERAGE(K376:K378),"")</f>
        <v>14.01</v>
      </c>
      <c r="P376" s="298" t="str">
        <f>IF(N376=1,AVERAGE(M376:M377),"")</f>
        <v/>
      </c>
      <c r="Q376" s="298" t="str">
        <f>IF(N376=2,(SUM(M376,K377))/2,"")</f>
        <v/>
      </c>
      <c r="R376" s="298" t="str">
        <f>IF(N376=3,AVERAGE(K376:K377),"")</f>
        <v/>
      </c>
      <c r="S376" s="298">
        <f>IF(N376=0,MEDIAN(M376:M378),"")</f>
        <v>14.01</v>
      </c>
      <c r="T376" s="298" t="str">
        <f>IF(N376=1,MEDIAN(M376:M377),"")</f>
        <v/>
      </c>
      <c r="U376" s="298" t="str">
        <f>IF(N376=2,MEDIAN((SUM(M376,K377))/2),"")</f>
        <v/>
      </c>
      <c r="V376" s="298" t="str">
        <f>IF(N376=3,MEDIAN(K376:K377),"")</f>
        <v/>
      </c>
      <c r="W376" s="299">
        <f>SUM(O376:R378)</f>
        <v>14.01</v>
      </c>
      <c r="X376" s="299">
        <f>SUM(S376:V378)</f>
        <v>14.01</v>
      </c>
      <c r="Y376" s="301">
        <f>STDEV(F376:F378)</f>
        <v>0</v>
      </c>
      <c r="Z376" s="299">
        <f>Y376/W376</f>
        <v>0</v>
      </c>
      <c r="AA376" s="301">
        <f>IF(Z376&lt;=0.25, X376, W376)</f>
        <v>14.01</v>
      </c>
      <c r="AB376" s="291">
        <f>AA376*D376*($AB$6+1)</f>
        <v>1661.273066782798</v>
      </c>
      <c r="AC376" s="114"/>
      <c r="AD376" s="114"/>
      <c r="AE376" s="115"/>
      <c r="AF376" s="115"/>
      <c r="AG376" s="115"/>
      <c r="AH376" s="115"/>
      <c r="AI376" s="115"/>
      <c r="AJ376" s="115"/>
    </row>
    <row r="377" spans="1:36" s="112" customFormat="1" ht="25.5" customHeight="1">
      <c r="A377" s="314"/>
      <c r="B377" s="315"/>
      <c r="C377" s="316"/>
      <c r="D377" s="317"/>
      <c r="E377" s="168" t="s">
        <v>1132</v>
      </c>
      <c r="F377" s="132">
        <v>14.01</v>
      </c>
      <c r="G377" s="133">
        <f>ROUNDUP(AVERAGE(F376:F378),2)</f>
        <v>14.01</v>
      </c>
      <c r="H377" s="134">
        <f t="shared" si="26"/>
        <v>0</v>
      </c>
      <c r="I377" s="135">
        <f t="shared" si="23"/>
        <v>0</v>
      </c>
      <c r="J377" s="135">
        <f>SMALL(I376:I378,2)</f>
        <v>0</v>
      </c>
      <c r="K377" s="137">
        <f>IF(J377=I376,F376,IF(J377=I377,F377,IF(J377=I378,F378)))</f>
        <v>14.01</v>
      </c>
      <c r="L377" s="137">
        <f t="shared" si="22"/>
        <v>14.01</v>
      </c>
      <c r="M377" s="137">
        <f t="shared" si="24"/>
        <v>14.01</v>
      </c>
      <c r="N377" s="318"/>
      <c r="O377" s="298"/>
      <c r="P377" s="298"/>
      <c r="Q377" s="298"/>
      <c r="R377" s="298"/>
      <c r="S377" s="298"/>
      <c r="T377" s="298"/>
      <c r="U377" s="298"/>
      <c r="V377" s="298"/>
      <c r="W377" s="300"/>
      <c r="X377" s="300"/>
      <c r="Y377" s="301"/>
      <c r="Z377" s="300"/>
      <c r="AA377" s="301"/>
      <c r="AB377" s="292"/>
      <c r="AC377" s="114"/>
      <c r="AD377" s="114"/>
      <c r="AE377" s="115"/>
      <c r="AF377" s="115"/>
      <c r="AG377" s="115"/>
      <c r="AH377" s="115"/>
      <c r="AI377" s="115"/>
      <c r="AJ377" s="115"/>
    </row>
    <row r="378" spans="1:36" s="112" customFormat="1" ht="25.5" customHeight="1" thickBot="1">
      <c r="A378" s="314"/>
      <c r="B378" s="315"/>
      <c r="C378" s="316"/>
      <c r="D378" s="317"/>
      <c r="E378" s="168" t="s">
        <v>1132</v>
      </c>
      <c r="F378" s="132">
        <v>14.01</v>
      </c>
      <c r="G378" s="133">
        <f>ROUNDUP(AVERAGE(F376:F378),2)</f>
        <v>14.01</v>
      </c>
      <c r="H378" s="134">
        <f t="shared" si="26"/>
        <v>0</v>
      </c>
      <c r="I378" s="135">
        <f t="shared" si="23"/>
        <v>0</v>
      </c>
      <c r="J378" s="135">
        <f>SMALL(I376:I378,3)</f>
        <v>0</v>
      </c>
      <c r="K378" s="137">
        <f>IF(J378=I376,F376,IF(J378=I377,F377,IF(J378=I378,F378)))</f>
        <v>14.01</v>
      </c>
      <c r="L378" s="137">
        <f t="shared" si="22"/>
        <v>14.01</v>
      </c>
      <c r="M378" s="137">
        <f t="shared" si="24"/>
        <v>14.01</v>
      </c>
      <c r="N378" s="318"/>
      <c r="O378" s="298"/>
      <c r="P378" s="298"/>
      <c r="Q378" s="298"/>
      <c r="R378" s="298"/>
      <c r="S378" s="298"/>
      <c r="T378" s="298"/>
      <c r="U378" s="298"/>
      <c r="V378" s="298"/>
      <c r="W378" s="300"/>
      <c r="X378" s="300"/>
      <c r="Y378" s="301"/>
      <c r="Z378" s="300"/>
      <c r="AA378" s="301"/>
      <c r="AB378" s="292"/>
      <c r="AC378" s="114"/>
      <c r="AD378" s="114"/>
      <c r="AE378" s="115"/>
      <c r="AF378" s="115"/>
      <c r="AG378" s="115"/>
      <c r="AH378" s="115"/>
      <c r="AI378" s="115"/>
      <c r="AJ378" s="115"/>
    </row>
    <row r="379" spans="1:36" s="120" customFormat="1" ht="25.5" customHeight="1">
      <c r="A379" s="319">
        <v>124</v>
      </c>
      <c r="B379" s="307" t="s">
        <v>373</v>
      </c>
      <c r="C379" s="310" t="s">
        <v>480</v>
      </c>
      <c r="D379" s="310">
        <v>3</v>
      </c>
      <c r="E379" s="167" t="s">
        <v>1133</v>
      </c>
      <c r="F379" s="117">
        <v>85.67</v>
      </c>
      <c r="G379" s="122">
        <f>ROUNDUP(AVERAGE(F379:F381),2)</f>
        <v>85.67</v>
      </c>
      <c r="H379" s="116">
        <f t="shared" si="26"/>
        <v>0</v>
      </c>
      <c r="I379" s="136">
        <f t="shared" si="23"/>
        <v>0</v>
      </c>
      <c r="J379" s="136">
        <f>SMALL(I379:I381,1)</f>
        <v>0</v>
      </c>
      <c r="K379" s="139">
        <f>IF(J379=I379,F379,IF(J379=I380,F380,IF(J379=I381,F381)))</f>
        <v>85.67</v>
      </c>
      <c r="L379" s="139">
        <f t="shared" si="22"/>
        <v>85.67</v>
      </c>
      <c r="M379" s="139">
        <f t="shared" si="24"/>
        <v>85.67</v>
      </c>
      <c r="N379" s="312">
        <f>COUNTIF(L379:L381,"FORA")</f>
        <v>0</v>
      </c>
      <c r="O379" s="293">
        <f>IF(N379=0,AVERAGE(K379:K381),"")</f>
        <v>85.67</v>
      </c>
      <c r="P379" s="293" t="str">
        <f>IF(N379=1,AVERAGE(M379:M380),"")</f>
        <v/>
      </c>
      <c r="Q379" s="293" t="str">
        <f>IF(N379=2,(SUM(M379,K380))/2,"")</f>
        <v/>
      </c>
      <c r="R379" s="293" t="str">
        <f>IF(N379=3,AVERAGE(K379:K380),"")</f>
        <v/>
      </c>
      <c r="S379" s="293">
        <f>IF(N379=0,MEDIAN(M379:M381),"")</f>
        <v>85.67</v>
      </c>
      <c r="T379" s="293" t="str">
        <f>IF(N379=1,MEDIAN(M379:M380),"")</f>
        <v/>
      </c>
      <c r="U379" s="293" t="str">
        <f>IF(N379=2,MEDIAN((SUM(M379,K380))/2),"")</f>
        <v/>
      </c>
      <c r="V379" s="293" t="str">
        <f>IF(N379=3,MEDIAN(K379:K380),"")</f>
        <v/>
      </c>
      <c r="W379" s="295">
        <f>SUM(O379:R381)</f>
        <v>85.67</v>
      </c>
      <c r="X379" s="295">
        <f>SUM(S379:V381)</f>
        <v>85.67</v>
      </c>
      <c r="Y379" s="303">
        <f>STDEV(F379:F381)</f>
        <v>0</v>
      </c>
      <c r="Z379" s="295">
        <f>Y379/W379</f>
        <v>0</v>
      </c>
      <c r="AA379" s="303">
        <f>IF(Z379&lt;=0.25, X379, W379)</f>
        <v>85.67</v>
      </c>
      <c r="AB379" s="291">
        <f>AA379*D379*($AB$6+1)</f>
        <v>304.75645317191072</v>
      </c>
      <c r="AC379" s="114"/>
      <c r="AD379" s="114"/>
      <c r="AE379" s="118"/>
      <c r="AF379" s="114"/>
      <c r="AG379" s="118"/>
      <c r="AH379" s="119"/>
    </row>
    <row r="380" spans="1:36" s="120" customFormat="1" ht="25.5" customHeight="1">
      <c r="A380" s="319"/>
      <c r="B380" s="308"/>
      <c r="C380" s="310"/>
      <c r="D380" s="310"/>
      <c r="E380" s="167" t="s">
        <v>1133</v>
      </c>
      <c r="F380" s="227">
        <v>85.67</v>
      </c>
      <c r="G380" s="117">
        <f>ROUNDUP(AVERAGE(F379:F381),2)</f>
        <v>85.67</v>
      </c>
      <c r="H380" s="116">
        <f t="shared" si="26"/>
        <v>0</v>
      </c>
      <c r="I380" s="136">
        <f t="shared" si="23"/>
        <v>0</v>
      </c>
      <c r="J380" s="136">
        <f>SMALL(I379:I381,2)</f>
        <v>0</v>
      </c>
      <c r="K380" s="139">
        <f>IF(J380=I379,F379,IF(J380=I380,F380,IF(J380=I381,F381)))</f>
        <v>85.67</v>
      </c>
      <c r="L380" s="139">
        <f t="shared" si="22"/>
        <v>85.67</v>
      </c>
      <c r="M380" s="139">
        <f t="shared" si="24"/>
        <v>85.67</v>
      </c>
      <c r="N380" s="312"/>
      <c r="O380" s="293"/>
      <c r="P380" s="293"/>
      <c r="Q380" s="293"/>
      <c r="R380" s="293"/>
      <c r="S380" s="293"/>
      <c r="T380" s="293"/>
      <c r="U380" s="293"/>
      <c r="V380" s="293"/>
      <c r="W380" s="296"/>
      <c r="X380" s="296"/>
      <c r="Y380" s="303"/>
      <c r="Z380" s="296"/>
      <c r="AA380" s="303"/>
      <c r="AB380" s="292"/>
      <c r="AC380" s="114"/>
      <c r="AD380" s="114"/>
      <c r="AE380" s="118"/>
      <c r="AF380" s="114"/>
      <c r="AG380" s="118"/>
      <c r="AH380" s="119"/>
    </row>
    <row r="381" spans="1:36" s="120" customFormat="1" ht="25.5" customHeight="1" thickBot="1">
      <c r="A381" s="319"/>
      <c r="B381" s="308"/>
      <c r="C381" s="310"/>
      <c r="D381" s="310"/>
      <c r="E381" s="167" t="s">
        <v>1133</v>
      </c>
      <c r="F381" s="227">
        <v>85.67</v>
      </c>
      <c r="G381" s="117">
        <f>ROUNDUP(AVERAGE(F379:F381),2)</f>
        <v>85.67</v>
      </c>
      <c r="H381" s="116">
        <f t="shared" si="26"/>
        <v>0</v>
      </c>
      <c r="I381" s="136">
        <f t="shared" si="23"/>
        <v>0</v>
      </c>
      <c r="J381" s="136">
        <f>SMALL(I379:I381,3)</f>
        <v>0</v>
      </c>
      <c r="K381" s="139">
        <f>IF(J381=I379,F379,IF(J381=I380,F380,IF(J381=I381,F381)))</f>
        <v>85.67</v>
      </c>
      <c r="L381" s="139">
        <f t="shared" si="22"/>
        <v>85.67</v>
      </c>
      <c r="M381" s="139">
        <f t="shared" si="24"/>
        <v>85.67</v>
      </c>
      <c r="N381" s="312"/>
      <c r="O381" s="293"/>
      <c r="P381" s="293"/>
      <c r="Q381" s="293"/>
      <c r="R381" s="293"/>
      <c r="S381" s="293"/>
      <c r="T381" s="293"/>
      <c r="U381" s="293"/>
      <c r="V381" s="293"/>
      <c r="W381" s="296"/>
      <c r="X381" s="296"/>
      <c r="Y381" s="303"/>
      <c r="Z381" s="296"/>
      <c r="AA381" s="303"/>
      <c r="AB381" s="292"/>
      <c r="AC381" s="114"/>
      <c r="AD381" s="114"/>
      <c r="AE381" s="118"/>
      <c r="AF381" s="114"/>
      <c r="AG381" s="118"/>
      <c r="AH381" s="119"/>
    </row>
    <row r="382" spans="1:36" s="112" customFormat="1" ht="25.5" customHeight="1">
      <c r="A382" s="314">
        <v>125</v>
      </c>
      <c r="B382" s="315" t="s">
        <v>374</v>
      </c>
      <c r="C382" s="316" t="s">
        <v>2</v>
      </c>
      <c r="D382" s="317">
        <v>15</v>
      </c>
      <c r="E382" s="168" t="s">
        <v>1134</v>
      </c>
      <c r="F382" s="132">
        <v>18.32</v>
      </c>
      <c r="G382" s="129">
        <f>ROUNDUP(AVERAGE(F382:F384),2)</f>
        <v>18.32</v>
      </c>
      <c r="H382" s="134">
        <f t="shared" si="26"/>
        <v>0</v>
      </c>
      <c r="I382" s="133">
        <f t="shared" si="23"/>
        <v>0</v>
      </c>
      <c r="J382" s="135">
        <f>SMALL(I382:I384,1)</f>
        <v>0</v>
      </c>
      <c r="K382" s="137">
        <f>IF(J382=I382,F382,IF(J382=I383,F383,IF(J382=I384,F384)))</f>
        <v>18.32</v>
      </c>
      <c r="L382" s="137">
        <f t="shared" si="22"/>
        <v>18.32</v>
      </c>
      <c r="M382" s="137">
        <f t="shared" si="24"/>
        <v>18.32</v>
      </c>
      <c r="N382" s="318">
        <f>COUNTIF(L382:L384,"FORA")</f>
        <v>0</v>
      </c>
      <c r="O382" s="298">
        <f>IF(N382=0,AVERAGE(K382:K384),"")</f>
        <v>18.32</v>
      </c>
      <c r="P382" s="298" t="str">
        <f>IF(N382=1,AVERAGE(M382:M383),"")</f>
        <v/>
      </c>
      <c r="Q382" s="298" t="str">
        <f>IF(N382=2,(SUM(M382,K383))/2,"")</f>
        <v/>
      </c>
      <c r="R382" s="298" t="str">
        <f>IF(N382=3,AVERAGE(K382:K383),"")</f>
        <v/>
      </c>
      <c r="S382" s="298">
        <f>IF(N382=0,MEDIAN(M382:M384),"")</f>
        <v>18.32</v>
      </c>
      <c r="T382" s="298" t="str">
        <f>IF(N382=1,MEDIAN(M382:M383),"")</f>
        <v/>
      </c>
      <c r="U382" s="298" t="str">
        <f>IF(N382=2,MEDIAN((SUM(M382,K383))/2),"")</f>
        <v/>
      </c>
      <c r="V382" s="298" t="str">
        <f>IF(N382=3,MEDIAN(K382:K383),"")</f>
        <v/>
      </c>
      <c r="W382" s="299">
        <f>SUM(O382:R384)</f>
        <v>18.32</v>
      </c>
      <c r="X382" s="299">
        <f>SUM(S382:V384)</f>
        <v>18.32</v>
      </c>
      <c r="Y382" s="301">
        <f>STDEV(F382:F384)</f>
        <v>0</v>
      </c>
      <c r="Z382" s="299">
        <f>Y382/W382</f>
        <v>0</v>
      </c>
      <c r="AA382" s="301">
        <f>IF(Z382&lt;=0.25, X382, W382)</f>
        <v>18.32</v>
      </c>
      <c r="AB382" s="291">
        <f>AA382*D382*($AB$6+1)</f>
        <v>325.85141952313558</v>
      </c>
      <c r="AC382" s="114"/>
      <c r="AD382" s="114"/>
      <c r="AE382" s="115"/>
      <c r="AF382" s="115"/>
      <c r="AG382" s="115"/>
      <c r="AH382" s="115"/>
      <c r="AI382" s="115"/>
      <c r="AJ382" s="115"/>
    </row>
    <row r="383" spans="1:36" s="112" customFormat="1" ht="25.5" customHeight="1">
      <c r="A383" s="314"/>
      <c r="B383" s="315"/>
      <c r="C383" s="316"/>
      <c r="D383" s="317"/>
      <c r="E383" s="168" t="s">
        <v>1134</v>
      </c>
      <c r="F383" s="132">
        <v>18.32</v>
      </c>
      <c r="G383" s="133">
        <f>ROUNDUP(AVERAGE(F382:F384),2)</f>
        <v>18.32</v>
      </c>
      <c r="H383" s="134">
        <f t="shared" si="26"/>
        <v>0</v>
      </c>
      <c r="I383" s="135">
        <f t="shared" si="23"/>
        <v>0</v>
      </c>
      <c r="J383" s="135">
        <f>SMALL(I382:I384,2)</f>
        <v>0</v>
      </c>
      <c r="K383" s="137">
        <f>IF(J383=I382,F382,IF(J383=I383,F383,IF(J383=I384,F384)))</f>
        <v>18.32</v>
      </c>
      <c r="L383" s="137">
        <f t="shared" si="22"/>
        <v>18.32</v>
      </c>
      <c r="M383" s="137">
        <f t="shared" si="24"/>
        <v>18.32</v>
      </c>
      <c r="N383" s="318"/>
      <c r="O383" s="298"/>
      <c r="P383" s="298"/>
      <c r="Q383" s="298"/>
      <c r="R383" s="298"/>
      <c r="S383" s="298"/>
      <c r="T383" s="298"/>
      <c r="U383" s="298"/>
      <c r="V383" s="298"/>
      <c r="W383" s="300"/>
      <c r="X383" s="300"/>
      <c r="Y383" s="301"/>
      <c r="Z383" s="300"/>
      <c r="AA383" s="301"/>
      <c r="AB383" s="292"/>
      <c r="AC383" s="114"/>
      <c r="AD383" s="114"/>
      <c r="AE383" s="115"/>
      <c r="AF383" s="115"/>
      <c r="AG383" s="115"/>
      <c r="AH383" s="115"/>
      <c r="AI383" s="115"/>
      <c r="AJ383" s="115"/>
    </row>
    <row r="384" spans="1:36" s="112" customFormat="1" ht="25.5" customHeight="1" thickBot="1">
      <c r="A384" s="314"/>
      <c r="B384" s="315"/>
      <c r="C384" s="316"/>
      <c r="D384" s="317"/>
      <c r="E384" s="168" t="s">
        <v>1134</v>
      </c>
      <c r="F384" s="132">
        <v>18.32</v>
      </c>
      <c r="G384" s="133">
        <f>ROUNDUP(AVERAGE(F382:F384),2)</f>
        <v>18.32</v>
      </c>
      <c r="H384" s="134">
        <f t="shared" si="26"/>
        <v>0</v>
      </c>
      <c r="I384" s="135">
        <f t="shared" si="23"/>
        <v>0</v>
      </c>
      <c r="J384" s="135">
        <f>SMALL(I382:I384,3)</f>
        <v>0</v>
      </c>
      <c r="K384" s="137">
        <f>IF(J384=I382,F382,IF(J384=I383,F383,IF(J384=I384,F384)))</f>
        <v>18.32</v>
      </c>
      <c r="L384" s="137">
        <f t="shared" si="22"/>
        <v>18.32</v>
      </c>
      <c r="M384" s="137">
        <f t="shared" si="24"/>
        <v>18.32</v>
      </c>
      <c r="N384" s="318"/>
      <c r="O384" s="298"/>
      <c r="P384" s="298"/>
      <c r="Q384" s="298"/>
      <c r="R384" s="298"/>
      <c r="S384" s="298"/>
      <c r="T384" s="298"/>
      <c r="U384" s="298"/>
      <c r="V384" s="298"/>
      <c r="W384" s="300"/>
      <c r="X384" s="300"/>
      <c r="Y384" s="301"/>
      <c r="Z384" s="300"/>
      <c r="AA384" s="301"/>
      <c r="AB384" s="292"/>
      <c r="AC384" s="114"/>
      <c r="AD384" s="114"/>
      <c r="AE384" s="115"/>
      <c r="AF384" s="115"/>
      <c r="AG384" s="115"/>
      <c r="AH384" s="115"/>
      <c r="AI384" s="115"/>
      <c r="AJ384" s="115"/>
    </row>
    <row r="385" spans="1:36" s="120" customFormat="1" ht="25.5" customHeight="1">
      <c r="A385" s="319">
        <v>126</v>
      </c>
      <c r="B385" s="307" t="s">
        <v>375</v>
      </c>
      <c r="C385" s="310" t="s">
        <v>2</v>
      </c>
      <c r="D385" s="310">
        <v>15</v>
      </c>
      <c r="E385" s="167" t="s">
        <v>1135</v>
      </c>
      <c r="F385" s="117">
        <v>21.02</v>
      </c>
      <c r="G385" s="122">
        <f>ROUNDUP(AVERAGE(F385:F387),2)</f>
        <v>21.02</v>
      </c>
      <c r="H385" s="116">
        <f t="shared" si="26"/>
        <v>0</v>
      </c>
      <c r="I385" s="136">
        <f t="shared" si="23"/>
        <v>0</v>
      </c>
      <c r="J385" s="136">
        <f>SMALL(I385:I387,1)</f>
        <v>0</v>
      </c>
      <c r="K385" s="139">
        <f>IF(J385=I385,F385,IF(J385=I386,F386,IF(J385=I387,F387)))</f>
        <v>21.02</v>
      </c>
      <c r="L385" s="139">
        <f t="shared" si="22"/>
        <v>21.02</v>
      </c>
      <c r="M385" s="139">
        <f t="shared" si="24"/>
        <v>21.02</v>
      </c>
      <c r="N385" s="312">
        <f>COUNTIF(L385:L387,"FORA")</f>
        <v>0</v>
      </c>
      <c r="O385" s="293">
        <f>IF(N385=0,AVERAGE(K385:K387),"")</f>
        <v>21.02</v>
      </c>
      <c r="P385" s="293" t="str">
        <f>IF(N385=1,AVERAGE(M385:M386),"")</f>
        <v/>
      </c>
      <c r="Q385" s="293" t="str">
        <f>IF(N385=2,(SUM(M385,K386))/2,"")</f>
        <v/>
      </c>
      <c r="R385" s="293" t="str">
        <f>IF(N385=3,AVERAGE(K385:K386),"")</f>
        <v/>
      </c>
      <c r="S385" s="293">
        <f>IF(N385=0,MEDIAN(M385:M387),"")</f>
        <v>21.02</v>
      </c>
      <c r="T385" s="293" t="str">
        <f>IF(N385=1,MEDIAN(M385:M386),"")</f>
        <v/>
      </c>
      <c r="U385" s="293" t="str">
        <f>IF(N385=2,MEDIAN((SUM(M385,K386))/2),"")</f>
        <v/>
      </c>
      <c r="V385" s="293" t="str">
        <f>IF(N385=3,MEDIAN(K385:K386),"")</f>
        <v/>
      </c>
      <c r="W385" s="295">
        <f>SUM(O385:R387)</f>
        <v>21.02</v>
      </c>
      <c r="X385" s="295">
        <f>SUM(S385:V387)</f>
        <v>21.02</v>
      </c>
      <c r="Y385" s="303">
        <f>STDEV(F385:F387)</f>
        <v>0</v>
      </c>
      <c r="Z385" s="295">
        <f>Y385/W385</f>
        <v>0</v>
      </c>
      <c r="AA385" s="303">
        <f>IF(Z385&lt;=0.25, X385, W385)</f>
        <v>21.02</v>
      </c>
      <c r="AB385" s="291">
        <f>AA385*D385*($AB$6+1)</f>
        <v>373.87537327381602</v>
      </c>
      <c r="AC385" s="114"/>
      <c r="AD385" s="114"/>
      <c r="AE385" s="118"/>
      <c r="AF385" s="114"/>
      <c r="AG385" s="118"/>
      <c r="AH385" s="119"/>
    </row>
    <row r="386" spans="1:36" s="120" customFormat="1" ht="25.5" customHeight="1">
      <c r="A386" s="319"/>
      <c r="B386" s="308"/>
      <c r="C386" s="310"/>
      <c r="D386" s="310"/>
      <c r="E386" s="167" t="s">
        <v>1135</v>
      </c>
      <c r="F386" s="227">
        <v>21.02</v>
      </c>
      <c r="G386" s="117">
        <f>ROUNDUP(AVERAGE(F385:F387),2)</f>
        <v>21.02</v>
      </c>
      <c r="H386" s="116">
        <f t="shared" si="26"/>
        <v>0</v>
      </c>
      <c r="I386" s="136">
        <f t="shared" si="23"/>
        <v>0</v>
      </c>
      <c r="J386" s="136">
        <f>SMALL(I385:I387,2)</f>
        <v>0</v>
      </c>
      <c r="K386" s="139">
        <f>IF(J386=I385,F385,IF(J386=I386,F386,IF(J386=I387,F387)))</f>
        <v>21.02</v>
      </c>
      <c r="L386" s="139">
        <f t="shared" si="22"/>
        <v>21.02</v>
      </c>
      <c r="M386" s="139">
        <f t="shared" si="24"/>
        <v>21.02</v>
      </c>
      <c r="N386" s="312"/>
      <c r="O386" s="293"/>
      <c r="P386" s="293"/>
      <c r="Q386" s="293"/>
      <c r="R386" s="293"/>
      <c r="S386" s="293"/>
      <c r="T386" s="293"/>
      <c r="U386" s="293"/>
      <c r="V386" s="293"/>
      <c r="W386" s="296"/>
      <c r="X386" s="296"/>
      <c r="Y386" s="303"/>
      <c r="Z386" s="296"/>
      <c r="AA386" s="303"/>
      <c r="AB386" s="292"/>
      <c r="AC386" s="114"/>
      <c r="AD386" s="114"/>
      <c r="AE386" s="118"/>
      <c r="AF386" s="114"/>
      <c r="AG386" s="118"/>
      <c r="AH386" s="119"/>
    </row>
    <row r="387" spans="1:36" s="120" customFormat="1" ht="25.5" customHeight="1" thickBot="1">
      <c r="A387" s="319"/>
      <c r="B387" s="308"/>
      <c r="C387" s="310"/>
      <c r="D387" s="310"/>
      <c r="E387" s="167" t="s">
        <v>1135</v>
      </c>
      <c r="F387" s="227">
        <v>21.02</v>
      </c>
      <c r="G387" s="117">
        <f>ROUNDUP(AVERAGE(F385:F387),2)</f>
        <v>21.02</v>
      </c>
      <c r="H387" s="116">
        <f t="shared" si="26"/>
        <v>0</v>
      </c>
      <c r="I387" s="136">
        <f t="shared" si="23"/>
        <v>0</v>
      </c>
      <c r="J387" s="136">
        <f>SMALL(I385:I387,3)</f>
        <v>0</v>
      </c>
      <c r="K387" s="139">
        <f>IF(J387=I385,F385,IF(J387=I386,F386,IF(J387=I387,F387)))</f>
        <v>21.02</v>
      </c>
      <c r="L387" s="139">
        <f t="shared" si="22"/>
        <v>21.02</v>
      </c>
      <c r="M387" s="139">
        <f t="shared" si="24"/>
        <v>21.02</v>
      </c>
      <c r="N387" s="312"/>
      <c r="O387" s="293"/>
      <c r="P387" s="293"/>
      <c r="Q387" s="293"/>
      <c r="R387" s="293"/>
      <c r="S387" s="293"/>
      <c r="T387" s="293"/>
      <c r="U387" s="293"/>
      <c r="V387" s="293"/>
      <c r="W387" s="296"/>
      <c r="X387" s="296"/>
      <c r="Y387" s="303"/>
      <c r="Z387" s="296"/>
      <c r="AA387" s="303"/>
      <c r="AB387" s="292"/>
      <c r="AC387" s="114"/>
      <c r="AD387" s="114"/>
      <c r="AE387" s="118"/>
      <c r="AF387" s="114"/>
      <c r="AG387" s="118"/>
      <c r="AH387" s="119"/>
    </row>
    <row r="388" spans="1:36" s="112" customFormat="1" ht="25.5" customHeight="1">
      <c r="A388" s="314">
        <v>127</v>
      </c>
      <c r="B388" s="315" t="s">
        <v>376</v>
      </c>
      <c r="C388" s="316" t="s">
        <v>481</v>
      </c>
      <c r="D388" s="317">
        <v>18</v>
      </c>
      <c r="E388" s="168" t="s">
        <v>1136</v>
      </c>
      <c r="F388" s="132">
        <v>96.5</v>
      </c>
      <c r="G388" s="129">
        <f>ROUNDUP(AVERAGE(F388:F390),2)</f>
        <v>96.5</v>
      </c>
      <c r="H388" s="134">
        <f t="shared" si="26"/>
        <v>0</v>
      </c>
      <c r="I388" s="133">
        <f t="shared" si="23"/>
        <v>0</v>
      </c>
      <c r="J388" s="135">
        <f>SMALL(I388:I390,1)</f>
        <v>0</v>
      </c>
      <c r="K388" s="137">
        <f>IF(J388=I388,F388,IF(J388=I389,F389,IF(J388=I390,F390)))</f>
        <v>96.5</v>
      </c>
      <c r="L388" s="137">
        <f t="shared" si="22"/>
        <v>96.5</v>
      </c>
      <c r="M388" s="137">
        <f t="shared" si="24"/>
        <v>96.5</v>
      </c>
      <c r="N388" s="318">
        <f>COUNTIF(L388:L390,"FORA")</f>
        <v>0</v>
      </c>
      <c r="O388" s="298">
        <f>IF(N388=0,AVERAGE(K388:K390),"")</f>
        <v>96.5</v>
      </c>
      <c r="P388" s="298" t="str">
        <f>IF(N388=1,AVERAGE(M388:M389),"")</f>
        <v/>
      </c>
      <c r="Q388" s="298" t="str">
        <f>IF(N388=2,(SUM(M388,K389))/2,"")</f>
        <v/>
      </c>
      <c r="R388" s="298" t="str">
        <f>IF(N388=3,AVERAGE(K388:K389),"")</f>
        <v/>
      </c>
      <c r="S388" s="298">
        <f>IF(N388=0,MEDIAN(M388:M390),"")</f>
        <v>96.5</v>
      </c>
      <c r="T388" s="298" t="str">
        <f>IF(N388=1,MEDIAN(M388:M389),"")</f>
        <v/>
      </c>
      <c r="U388" s="298" t="str">
        <f>IF(N388=2,MEDIAN((SUM(M388,K389))/2),"")</f>
        <v/>
      </c>
      <c r="V388" s="298" t="str">
        <f>IF(N388=3,MEDIAN(K388:K389),"")</f>
        <v/>
      </c>
      <c r="W388" s="299">
        <f>SUM(O388:R390)</f>
        <v>96.5</v>
      </c>
      <c r="X388" s="299">
        <f>SUM(S388:V390)</f>
        <v>96.5</v>
      </c>
      <c r="Y388" s="301">
        <f>STDEV(F388:F390)</f>
        <v>0</v>
      </c>
      <c r="Z388" s="299">
        <f>Y388/W388</f>
        <v>0</v>
      </c>
      <c r="AA388" s="301">
        <f>IF(Z388&lt;=0.25, X388, W388)</f>
        <v>96.5</v>
      </c>
      <c r="AB388" s="291">
        <f>AA388*D388*($AB$6+1)</f>
        <v>2059.6940164180728</v>
      </c>
      <c r="AC388" s="114"/>
      <c r="AD388" s="114"/>
      <c r="AE388" s="115"/>
      <c r="AF388" s="115"/>
      <c r="AG388" s="115"/>
      <c r="AH388" s="115"/>
      <c r="AI388" s="115"/>
      <c r="AJ388" s="115"/>
    </row>
    <row r="389" spans="1:36" s="112" customFormat="1" ht="25.5" customHeight="1">
      <c r="A389" s="314"/>
      <c r="B389" s="315"/>
      <c r="C389" s="316"/>
      <c r="D389" s="317"/>
      <c r="E389" s="168" t="s">
        <v>1136</v>
      </c>
      <c r="F389" s="132">
        <v>96.5</v>
      </c>
      <c r="G389" s="133">
        <f>ROUNDUP(AVERAGE(F388:F390),2)</f>
        <v>96.5</v>
      </c>
      <c r="H389" s="134">
        <f t="shared" si="26"/>
        <v>0</v>
      </c>
      <c r="I389" s="135">
        <f t="shared" si="23"/>
        <v>0</v>
      </c>
      <c r="J389" s="135">
        <f>SMALL(I388:I390,2)</f>
        <v>0</v>
      </c>
      <c r="K389" s="137">
        <f>IF(J389=I388,F388,IF(J389=I389,F389,IF(J389=I390,F390)))</f>
        <v>96.5</v>
      </c>
      <c r="L389" s="137">
        <f t="shared" si="22"/>
        <v>96.5</v>
      </c>
      <c r="M389" s="137">
        <f t="shared" si="24"/>
        <v>96.5</v>
      </c>
      <c r="N389" s="318"/>
      <c r="O389" s="298"/>
      <c r="P389" s="298"/>
      <c r="Q389" s="298"/>
      <c r="R389" s="298"/>
      <c r="S389" s="298"/>
      <c r="T389" s="298"/>
      <c r="U389" s="298"/>
      <c r="V389" s="298"/>
      <c r="W389" s="300"/>
      <c r="X389" s="300"/>
      <c r="Y389" s="301"/>
      <c r="Z389" s="300"/>
      <c r="AA389" s="301"/>
      <c r="AB389" s="292"/>
      <c r="AC389" s="114"/>
      <c r="AD389" s="114"/>
      <c r="AE389" s="115"/>
      <c r="AF389" s="115"/>
      <c r="AG389" s="115"/>
      <c r="AH389" s="115"/>
      <c r="AI389" s="115"/>
      <c r="AJ389" s="115"/>
    </row>
    <row r="390" spans="1:36" s="112" customFormat="1" ht="25.5" customHeight="1" thickBot="1">
      <c r="A390" s="314"/>
      <c r="B390" s="315"/>
      <c r="C390" s="316"/>
      <c r="D390" s="317"/>
      <c r="E390" s="168" t="s">
        <v>1136</v>
      </c>
      <c r="F390" s="132">
        <v>96.5</v>
      </c>
      <c r="G390" s="133">
        <f>ROUNDUP(AVERAGE(F388:F390),2)</f>
        <v>96.5</v>
      </c>
      <c r="H390" s="134">
        <f t="shared" si="26"/>
        <v>0</v>
      </c>
      <c r="I390" s="135">
        <f t="shared" si="23"/>
        <v>0</v>
      </c>
      <c r="J390" s="135">
        <f>SMALL(I388:I390,3)</f>
        <v>0</v>
      </c>
      <c r="K390" s="137">
        <f>IF(J390=I388,F388,IF(J390=I389,F389,IF(J390=I390,F390)))</f>
        <v>96.5</v>
      </c>
      <c r="L390" s="137">
        <f t="shared" si="22"/>
        <v>96.5</v>
      </c>
      <c r="M390" s="137">
        <f t="shared" si="24"/>
        <v>96.5</v>
      </c>
      <c r="N390" s="318"/>
      <c r="O390" s="298"/>
      <c r="P390" s="298"/>
      <c r="Q390" s="298"/>
      <c r="R390" s="298"/>
      <c r="S390" s="298"/>
      <c r="T390" s="298"/>
      <c r="U390" s="298"/>
      <c r="V390" s="298"/>
      <c r="W390" s="300"/>
      <c r="X390" s="300"/>
      <c r="Y390" s="301"/>
      <c r="Z390" s="300"/>
      <c r="AA390" s="301"/>
      <c r="AB390" s="292"/>
      <c r="AC390" s="114"/>
      <c r="AD390" s="114"/>
      <c r="AE390" s="115"/>
      <c r="AF390" s="115"/>
      <c r="AG390" s="115"/>
      <c r="AH390" s="115"/>
      <c r="AI390" s="115"/>
      <c r="AJ390" s="115"/>
    </row>
    <row r="391" spans="1:36" s="120" customFormat="1" ht="25.5" customHeight="1">
      <c r="A391" s="319">
        <v>128</v>
      </c>
      <c r="B391" s="307" t="s">
        <v>377</v>
      </c>
      <c r="C391" s="310" t="s">
        <v>481</v>
      </c>
      <c r="D391" s="310">
        <v>18</v>
      </c>
      <c r="E391" s="167" t="s">
        <v>1137</v>
      </c>
      <c r="F391" s="117">
        <v>78.959999999999994</v>
      </c>
      <c r="G391" s="122">
        <f>ROUNDUP(AVERAGE(F391:F393),2)</f>
        <v>78.959999999999994</v>
      </c>
      <c r="H391" s="116">
        <f t="shared" si="26"/>
        <v>0</v>
      </c>
      <c r="I391" s="136">
        <f t="shared" si="23"/>
        <v>0</v>
      </c>
      <c r="J391" s="136">
        <f>SMALL(I391:I393,1)</f>
        <v>0</v>
      </c>
      <c r="K391" s="139">
        <f>IF(J391=I391,F391,IF(J391=I392,F392,IF(J391=I393,F393)))</f>
        <v>78.959999999999994</v>
      </c>
      <c r="L391" s="139">
        <f t="shared" si="22"/>
        <v>78.959999999999994</v>
      </c>
      <c r="M391" s="139">
        <f t="shared" si="24"/>
        <v>78.959999999999994</v>
      </c>
      <c r="N391" s="312">
        <f>COUNTIF(L391:L393,"FORA")</f>
        <v>0</v>
      </c>
      <c r="O391" s="293">
        <f>IF(N391=0,AVERAGE(K391:K393),"")</f>
        <v>78.959999999999994</v>
      </c>
      <c r="P391" s="293" t="str">
        <f>IF(N391=1,AVERAGE(M391:M392),"")</f>
        <v/>
      </c>
      <c r="Q391" s="293" t="str">
        <f>IF(N391=2,(SUM(M391,K392))/2,"")</f>
        <v/>
      </c>
      <c r="R391" s="293" t="str">
        <f>IF(N391=3,AVERAGE(K391:K392),"")</f>
        <v/>
      </c>
      <c r="S391" s="293">
        <f>IF(N391=0,MEDIAN(M391:M393),"")</f>
        <v>78.959999999999994</v>
      </c>
      <c r="T391" s="293" t="str">
        <f>IF(N391=1,MEDIAN(M391:M392),"")</f>
        <v/>
      </c>
      <c r="U391" s="293" t="str">
        <f>IF(N391=2,MEDIAN((SUM(M391,K392))/2),"")</f>
        <v/>
      </c>
      <c r="V391" s="293" t="str">
        <f>IF(N391=3,MEDIAN(K391:K392),"")</f>
        <v/>
      </c>
      <c r="W391" s="295">
        <f>SUM(O391:R393)</f>
        <v>78.959999999999994</v>
      </c>
      <c r="X391" s="295">
        <f>SUM(S391:V393)</f>
        <v>78.959999999999994</v>
      </c>
      <c r="Y391" s="303">
        <f>STDEV(F391:F393)</f>
        <v>0</v>
      </c>
      <c r="Z391" s="295">
        <f>Y391/W391</f>
        <v>0</v>
      </c>
      <c r="AA391" s="303">
        <f>IF(Z391&lt;=0.25, X391, W391)</f>
        <v>78.959999999999994</v>
      </c>
      <c r="AB391" s="291">
        <f>AA391*D391*($AB$6+1)</f>
        <v>1685.3206169572127</v>
      </c>
      <c r="AC391" s="114"/>
      <c r="AD391" s="114"/>
      <c r="AE391" s="118"/>
      <c r="AF391" s="114"/>
      <c r="AG391" s="118"/>
      <c r="AH391" s="119"/>
    </row>
    <row r="392" spans="1:36" s="120" customFormat="1" ht="25.5" customHeight="1">
      <c r="A392" s="319"/>
      <c r="B392" s="308"/>
      <c r="C392" s="310"/>
      <c r="D392" s="310"/>
      <c r="E392" s="167" t="s">
        <v>1137</v>
      </c>
      <c r="F392" s="227">
        <v>78.959999999999994</v>
      </c>
      <c r="G392" s="117">
        <f>ROUNDUP(AVERAGE(F391:F393),2)</f>
        <v>78.959999999999994</v>
      </c>
      <c r="H392" s="116">
        <f t="shared" si="26"/>
        <v>0</v>
      </c>
      <c r="I392" s="136">
        <f t="shared" si="23"/>
        <v>0</v>
      </c>
      <c r="J392" s="136">
        <f>SMALL(I391:I393,2)</f>
        <v>0</v>
      </c>
      <c r="K392" s="139">
        <f>IF(J392=I391,F391,IF(J392=I392,F392,IF(J392=I393,F393)))</f>
        <v>78.959999999999994</v>
      </c>
      <c r="L392" s="139">
        <f t="shared" si="22"/>
        <v>78.959999999999994</v>
      </c>
      <c r="M392" s="139">
        <f t="shared" si="24"/>
        <v>78.959999999999994</v>
      </c>
      <c r="N392" s="312"/>
      <c r="O392" s="293"/>
      <c r="P392" s="293"/>
      <c r="Q392" s="293"/>
      <c r="R392" s="293"/>
      <c r="S392" s="293"/>
      <c r="T392" s="293"/>
      <c r="U392" s="293"/>
      <c r="V392" s="293"/>
      <c r="W392" s="296"/>
      <c r="X392" s="296"/>
      <c r="Y392" s="303"/>
      <c r="Z392" s="296"/>
      <c r="AA392" s="303"/>
      <c r="AB392" s="292"/>
      <c r="AC392" s="114"/>
      <c r="AD392" s="114"/>
      <c r="AE392" s="118"/>
      <c r="AF392" s="114"/>
      <c r="AG392" s="118"/>
      <c r="AH392" s="119"/>
    </row>
    <row r="393" spans="1:36" s="120" customFormat="1" ht="25.5" customHeight="1" thickBot="1">
      <c r="A393" s="319"/>
      <c r="B393" s="308"/>
      <c r="C393" s="310"/>
      <c r="D393" s="310"/>
      <c r="E393" s="167" t="s">
        <v>1137</v>
      </c>
      <c r="F393" s="227">
        <v>78.959999999999994</v>
      </c>
      <c r="G393" s="117">
        <f>ROUNDUP(AVERAGE(F391:F393),2)</f>
        <v>78.959999999999994</v>
      </c>
      <c r="H393" s="116">
        <f t="shared" si="26"/>
        <v>0</v>
      </c>
      <c r="I393" s="136">
        <f t="shared" si="23"/>
        <v>0</v>
      </c>
      <c r="J393" s="136">
        <f>SMALL(I391:I393,3)</f>
        <v>0</v>
      </c>
      <c r="K393" s="139">
        <f>IF(J393=I391,F391,IF(J393=I392,F392,IF(J393=I393,F393)))</f>
        <v>78.959999999999994</v>
      </c>
      <c r="L393" s="139">
        <f t="shared" si="22"/>
        <v>78.959999999999994</v>
      </c>
      <c r="M393" s="139">
        <f t="shared" si="24"/>
        <v>78.959999999999994</v>
      </c>
      <c r="N393" s="312"/>
      <c r="O393" s="293"/>
      <c r="P393" s="293"/>
      <c r="Q393" s="293"/>
      <c r="R393" s="293"/>
      <c r="S393" s="293"/>
      <c r="T393" s="293"/>
      <c r="U393" s="293"/>
      <c r="V393" s="293"/>
      <c r="W393" s="296"/>
      <c r="X393" s="296"/>
      <c r="Y393" s="303"/>
      <c r="Z393" s="296"/>
      <c r="AA393" s="303"/>
      <c r="AB393" s="292"/>
      <c r="AC393" s="114"/>
      <c r="AD393" s="114"/>
      <c r="AE393" s="118"/>
      <c r="AF393" s="114"/>
      <c r="AG393" s="118"/>
      <c r="AH393" s="119"/>
    </row>
    <row r="394" spans="1:36" s="112" customFormat="1" ht="25.5" customHeight="1">
      <c r="A394" s="314">
        <v>129</v>
      </c>
      <c r="B394" s="315" t="s">
        <v>378</v>
      </c>
      <c r="C394" s="316" t="s">
        <v>471</v>
      </c>
      <c r="D394" s="317">
        <v>9</v>
      </c>
      <c r="E394" s="168" t="s">
        <v>1138</v>
      </c>
      <c r="F394" s="132">
        <v>38.03</v>
      </c>
      <c r="G394" s="129">
        <f>ROUNDUP(AVERAGE(F394:F396),2)</f>
        <v>38.03</v>
      </c>
      <c r="H394" s="134">
        <f t="shared" si="26"/>
        <v>0</v>
      </c>
      <c r="I394" s="133">
        <f t="shared" si="23"/>
        <v>0</v>
      </c>
      <c r="J394" s="135">
        <f>SMALL(I394:I396,1)</f>
        <v>0</v>
      </c>
      <c r="K394" s="137">
        <f>IF(J394=I394,F394,IF(J394=I395,F395,IF(J394=I396,F396)))</f>
        <v>38.03</v>
      </c>
      <c r="L394" s="137">
        <f t="shared" ref="L394:L457" si="28">IF(J394&gt;0.3,"FORA",K394)</f>
        <v>38.03</v>
      </c>
      <c r="M394" s="137">
        <f t="shared" si="24"/>
        <v>38.03</v>
      </c>
      <c r="N394" s="318">
        <f>COUNTIF(L394:L396,"FORA")</f>
        <v>0</v>
      </c>
      <c r="O394" s="298">
        <f>IF(N394=0,AVERAGE(K394:K396),"")</f>
        <v>38.03</v>
      </c>
      <c r="P394" s="298" t="str">
        <f>IF(N394=1,AVERAGE(M394:M395),"")</f>
        <v/>
      </c>
      <c r="Q394" s="298" t="str">
        <f>IF(N394=2,(SUM(M394,K395))/2,"")</f>
        <v/>
      </c>
      <c r="R394" s="298" t="str">
        <f>IF(N394=3,AVERAGE(K394:K395),"")</f>
        <v/>
      </c>
      <c r="S394" s="298">
        <f>IF(N394=0,MEDIAN(M394:M396),"")</f>
        <v>38.03</v>
      </c>
      <c r="T394" s="298" t="str">
        <f>IF(N394=1,MEDIAN(M394:M395),"")</f>
        <v/>
      </c>
      <c r="U394" s="298" t="str">
        <f>IF(N394=2,MEDIAN((SUM(M394,K395))/2),"")</f>
        <v/>
      </c>
      <c r="V394" s="298" t="str">
        <f>IF(N394=3,MEDIAN(K394:K395),"")</f>
        <v/>
      </c>
      <c r="W394" s="299">
        <f>SUM(O394:R396)</f>
        <v>38.03</v>
      </c>
      <c r="X394" s="299">
        <f>SUM(S394:V396)</f>
        <v>38.03</v>
      </c>
      <c r="Y394" s="301">
        <f>STDEV(F394:F396)</f>
        <v>0</v>
      </c>
      <c r="Z394" s="299">
        <f>Y394/W394</f>
        <v>0</v>
      </c>
      <c r="AA394" s="301">
        <f>IF(Z394&lt;=0.25, X394, W394)</f>
        <v>38.03</v>
      </c>
      <c r="AB394" s="291">
        <f>AA394*D394*($AB$6+1)</f>
        <v>405.85576914186169</v>
      </c>
      <c r="AC394" s="114"/>
      <c r="AD394" s="114"/>
      <c r="AE394" s="115"/>
      <c r="AF394" s="115"/>
      <c r="AG394" s="115"/>
      <c r="AH394" s="115"/>
      <c r="AI394" s="115"/>
      <c r="AJ394" s="115"/>
    </row>
    <row r="395" spans="1:36" s="112" customFormat="1" ht="25.5" customHeight="1">
      <c r="A395" s="314"/>
      <c r="B395" s="315"/>
      <c r="C395" s="316"/>
      <c r="D395" s="317"/>
      <c r="E395" s="168" t="s">
        <v>1138</v>
      </c>
      <c r="F395" s="132">
        <v>38.03</v>
      </c>
      <c r="G395" s="133">
        <f>ROUNDUP(AVERAGE(F394:F396),2)</f>
        <v>38.03</v>
      </c>
      <c r="H395" s="134">
        <f t="shared" si="26"/>
        <v>0</v>
      </c>
      <c r="I395" s="135">
        <f t="shared" ref="I395:I458" si="29">ABS(H395)</f>
        <v>0</v>
      </c>
      <c r="J395" s="135">
        <f>SMALL(I394:I396,2)</f>
        <v>0</v>
      </c>
      <c r="K395" s="137">
        <f>IF(J395=I394,F394,IF(J395=I395,F395,IF(J395=I396,F396)))</f>
        <v>38.03</v>
      </c>
      <c r="L395" s="137">
        <f t="shared" si="28"/>
        <v>38.03</v>
      </c>
      <c r="M395" s="137">
        <f t="shared" ref="M395:M458" si="30">IF(L395="FORA","",L395)</f>
        <v>38.03</v>
      </c>
      <c r="N395" s="318"/>
      <c r="O395" s="298"/>
      <c r="P395" s="298"/>
      <c r="Q395" s="298"/>
      <c r="R395" s="298"/>
      <c r="S395" s="298"/>
      <c r="T395" s="298"/>
      <c r="U395" s="298"/>
      <c r="V395" s="298"/>
      <c r="W395" s="300"/>
      <c r="X395" s="300"/>
      <c r="Y395" s="301"/>
      <c r="Z395" s="300"/>
      <c r="AA395" s="301"/>
      <c r="AB395" s="292"/>
      <c r="AC395" s="114"/>
      <c r="AD395" s="114"/>
      <c r="AE395" s="115"/>
      <c r="AF395" s="115"/>
      <c r="AG395" s="115"/>
      <c r="AH395" s="115"/>
      <c r="AI395" s="115"/>
      <c r="AJ395" s="115"/>
    </row>
    <row r="396" spans="1:36" s="112" customFormat="1" ht="25.5" customHeight="1" thickBot="1">
      <c r="A396" s="314"/>
      <c r="B396" s="315"/>
      <c r="C396" s="316"/>
      <c r="D396" s="317"/>
      <c r="E396" s="168" t="s">
        <v>1138</v>
      </c>
      <c r="F396" s="132">
        <v>38.03</v>
      </c>
      <c r="G396" s="133">
        <f>ROUNDUP(AVERAGE(F394:F396),2)</f>
        <v>38.03</v>
      </c>
      <c r="H396" s="134">
        <f t="shared" si="26"/>
        <v>0</v>
      </c>
      <c r="I396" s="135">
        <f t="shared" si="29"/>
        <v>0</v>
      </c>
      <c r="J396" s="135">
        <f>SMALL(I394:I396,3)</f>
        <v>0</v>
      </c>
      <c r="K396" s="137">
        <f>IF(J396=I394,F394,IF(J396=I395,F395,IF(J396=I396,F396)))</f>
        <v>38.03</v>
      </c>
      <c r="L396" s="137">
        <f t="shared" si="28"/>
        <v>38.03</v>
      </c>
      <c r="M396" s="137">
        <f t="shared" si="30"/>
        <v>38.03</v>
      </c>
      <c r="N396" s="318"/>
      <c r="O396" s="298"/>
      <c r="P396" s="298"/>
      <c r="Q396" s="298"/>
      <c r="R396" s="298"/>
      <c r="S396" s="298"/>
      <c r="T396" s="298"/>
      <c r="U396" s="298"/>
      <c r="V396" s="298"/>
      <c r="W396" s="300"/>
      <c r="X396" s="300"/>
      <c r="Y396" s="301"/>
      <c r="Z396" s="300"/>
      <c r="AA396" s="301"/>
      <c r="AB396" s="292"/>
      <c r="AC396" s="114"/>
      <c r="AD396" s="114"/>
      <c r="AE396" s="115"/>
      <c r="AF396" s="115"/>
      <c r="AG396" s="115"/>
      <c r="AH396" s="115"/>
      <c r="AI396" s="115"/>
      <c r="AJ396" s="115"/>
    </row>
    <row r="397" spans="1:36" s="120" customFormat="1" ht="25.5" customHeight="1">
      <c r="A397" s="319">
        <v>130</v>
      </c>
      <c r="B397" s="307" t="s">
        <v>379</v>
      </c>
      <c r="C397" s="310" t="s">
        <v>2</v>
      </c>
      <c r="D397" s="310">
        <v>12</v>
      </c>
      <c r="E397" s="167" t="s">
        <v>1139</v>
      </c>
      <c r="F397" s="117">
        <v>4.43</v>
      </c>
      <c r="G397" s="122">
        <f>ROUNDUP(AVERAGE(F397:F399),2)</f>
        <v>4.43</v>
      </c>
      <c r="H397" s="116">
        <f t="shared" ref="H397:H460" si="31">F397/G397-1</f>
        <v>0</v>
      </c>
      <c r="I397" s="136">
        <f t="shared" si="29"/>
        <v>0</v>
      </c>
      <c r="J397" s="136">
        <f>SMALL(I397:I399,1)</f>
        <v>0</v>
      </c>
      <c r="K397" s="139">
        <f>IF(J397=I397,F397,IF(J397=I398,F398,IF(J397=I399,F399)))</f>
        <v>4.43</v>
      </c>
      <c r="L397" s="139">
        <f t="shared" si="28"/>
        <v>4.43</v>
      </c>
      <c r="M397" s="139">
        <f t="shared" si="30"/>
        <v>4.43</v>
      </c>
      <c r="N397" s="312">
        <f>COUNTIF(L397:L399,"FORA")</f>
        <v>0</v>
      </c>
      <c r="O397" s="293">
        <f>IF(N397=0,AVERAGE(K397:K399),"")</f>
        <v>4.43</v>
      </c>
      <c r="P397" s="293" t="str">
        <f>IF(N397=1,AVERAGE(M397:M398),"")</f>
        <v/>
      </c>
      <c r="Q397" s="293" t="str">
        <f>IF(N397=2,(SUM(M397,K398))/2,"")</f>
        <v/>
      </c>
      <c r="R397" s="293" t="str">
        <f>IF(N397=3,AVERAGE(K397:K398),"")</f>
        <v/>
      </c>
      <c r="S397" s="293">
        <f>IF(N397=0,MEDIAN(M397:M399),"")</f>
        <v>4.43</v>
      </c>
      <c r="T397" s="293" t="str">
        <f>IF(N397=1,MEDIAN(M397:M398),"")</f>
        <v/>
      </c>
      <c r="U397" s="293" t="str">
        <f>IF(N397=2,MEDIAN((SUM(M397,K398))/2),"")</f>
        <v/>
      </c>
      <c r="V397" s="293" t="str">
        <f>IF(N397=3,MEDIAN(K397:K398),"")</f>
        <v/>
      </c>
      <c r="W397" s="295">
        <f>SUM(O397:R399)</f>
        <v>4.43</v>
      </c>
      <c r="X397" s="295">
        <f>SUM(S397:V399)</f>
        <v>4.43</v>
      </c>
      <c r="Y397" s="303">
        <f>STDEV(F397:F399)</f>
        <v>0</v>
      </c>
      <c r="Z397" s="295">
        <f>Y397/W397</f>
        <v>0</v>
      </c>
      <c r="AA397" s="303">
        <f>IF(Z397&lt;=0.25, X397, W397)</f>
        <v>4.43</v>
      </c>
      <c r="AB397" s="291">
        <f>AA397*D397*($AB$6+1)</f>
        <v>63.035885960152413</v>
      </c>
      <c r="AC397" s="114"/>
      <c r="AD397" s="114"/>
      <c r="AE397" s="118"/>
      <c r="AF397" s="114"/>
      <c r="AG397" s="118"/>
      <c r="AH397" s="119"/>
    </row>
    <row r="398" spans="1:36" s="120" customFormat="1" ht="25.5" customHeight="1">
      <c r="A398" s="319"/>
      <c r="B398" s="308"/>
      <c r="C398" s="310"/>
      <c r="D398" s="310"/>
      <c r="E398" s="167" t="s">
        <v>1139</v>
      </c>
      <c r="F398" s="227">
        <v>4.43</v>
      </c>
      <c r="G398" s="117">
        <f>ROUNDUP(AVERAGE(F397:F399),2)</f>
        <v>4.43</v>
      </c>
      <c r="H398" s="116">
        <f t="shared" si="31"/>
        <v>0</v>
      </c>
      <c r="I398" s="136">
        <f t="shared" si="29"/>
        <v>0</v>
      </c>
      <c r="J398" s="136">
        <f>SMALL(I397:I399,2)</f>
        <v>0</v>
      </c>
      <c r="K398" s="139">
        <f>IF(J398=I397,F397,IF(J398=I398,F398,IF(J398=I399,F399)))</f>
        <v>4.43</v>
      </c>
      <c r="L398" s="139">
        <f t="shared" si="28"/>
        <v>4.43</v>
      </c>
      <c r="M398" s="139">
        <f t="shared" si="30"/>
        <v>4.43</v>
      </c>
      <c r="N398" s="312"/>
      <c r="O398" s="293"/>
      <c r="P398" s="293"/>
      <c r="Q398" s="293"/>
      <c r="R398" s="293"/>
      <c r="S398" s="293"/>
      <c r="T398" s="293"/>
      <c r="U398" s="293"/>
      <c r="V398" s="293"/>
      <c r="W398" s="296"/>
      <c r="X398" s="296"/>
      <c r="Y398" s="303"/>
      <c r="Z398" s="296"/>
      <c r="AA398" s="303"/>
      <c r="AB398" s="292"/>
      <c r="AC398" s="114"/>
      <c r="AD398" s="114"/>
      <c r="AE398" s="118"/>
      <c r="AF398" s="114"/>
      <c r="AG398" s="118"/>
      <c r="AH398" s="119"/>
    </row>
    <row r="399" spans="1:36" s="120" customFormat="1" ht="25.5" customHeight="1" thickBot="1">
      <c r="A399" s="319"/>
      <c r="B399" s="308"/>
      <c r="C399" s="310"/>
      <c r="D399" s="310"/>
      <c r="E399" s="167" t="s">
        <v>1139</v>
      </c>
      <c r="F399" s="227">
        <v>4.43</v>
      </c>
      <c r="G399" s="117">
        <f>ROUNDUP(AVERAGE(F397:F399),2)</f>
        <v>4.43</v>
      </c>
      <c r="H399" s="116">
        <f t="shared" si="31"/>
        <v>0</v>
      </c>
      <c r="I399" s="136">
        <f t="shared" si="29"/>
        <v>0</v>
      </c>
      <c r="J399" s="136">
        <f>SMALL(I397:I399,3)</f>
        <v>0</v>
      </c>
      <c r="K399" s="139">
        <f>IF(J399=I397,F397,IF(J399=I398,F398,IF(J399=I399,F399)))</f>
        <v>4.43</v>
      </c>
      <c r="L399" s="139">
        <f t="shared" si="28"/>
        <v>4.43</v>
      </c>
      <c r="M399" s="139">
        <f t="shared" si="30"/>
        <v>4.43</v>
      </c>
      <c r="N399" s="312"/>
      <c r="O399" s="293"/>
      <c r="P399" s="293"/>
      <c r="Q399" s="293"/>
      <c r="R399" s="293"/>
      <c r="S399" s="293"/>
      <c r="T399" s="293"/>
      <c r="U399" s="293"/>
      <c r="V399" s="293"/>
      <c r="W399" s="296"/>
      <c r="X399" s="296"/>
      <c r="Y399" s="303"/>
      <c r="Z399" s="296"/>
      <c r="AA399" s="303"/>
      <c r="AB399" s="292"/>
      <c r="AC399" s="114"/>
      <c r="AD399" s="114"/>
      <c r="AE399" s="118"/>
      <c r="AF399" s="114"/>
      <c r="AG399" s="118"/>
      <c r="AH399" s="119"/>
    </row>
    <row r="400" spans="1:36" s="112" customFormat="1" ht="25.5" customHeight="1">
      <c r="A400" s="314">
        <v>131</v>
      </c>
      <c r="B400" s="315" t="s">
        <v>380</v>
      </c>
      <c r="C400" s="316" t="s">
        <v>473</v>
      </c>
      <c r="D400" s="317">
        <v>15</v>
      </c>
      <c r="E400" s="168" t="s">
        <v>1140</v>
      </c>
      <c r="F400" s="132">
        <v>169.78</v>
      </c>
      <c r="G400" s="129">
        <f>ROUNDUP(AVERAGE(F400:F402),2)</f>
        <v>169.78</v>
      </c>
      <c r="H400" s="134">
        <f t="shared" si="31"/>
        <v>0</v>
      </c>
      <c r="I400" s="133">
        <f t="shared" si="29"/>
        <v>0</v>
      </c>
      <c r="J400" s="135">
        <f>SMALL(I400:I402,1)</f>
        <v>0</v>
      </c>
      <c r="K400" s="137">
        <f>IF(J400=I400,F400,IF(J400=I401,F401,IF(J400=I402,F402)))</f>
        <v>169.78</v>
      </c>
      <c r="L400" s="137">
        <f t="shared" si="28"/>
        <v>169.78</v>
      </c>
      <c r="M400" s="137">
        <f t="shared" si="30"/>
        <v>169.78</v>
      </c>
      <c r="N400" s="318">
        <f>COUNTIF(L400:L402,"FORA")</f>
        <v>0</v>
      </c>
      <c r="O400" s="298">
        <f>IF(N400=0,AVERAGE(K400:K402),"")</f>
        <v>169.78</v>
      </c>
      <c r="P400" s="298" t="str">
        <f>IF(N400=1,AVERAGE(M400:M401),"")</f>
        <v/>
      </c>
      <c r="Q400" s="298" t="str">
        <f>IF(N400=2,(SUM(M400,K401))/2,"")</f>
        <v/>
      </c>
      <c r="R400" s="298" t="str">
        <f>IF(N400=3,AVERAGE(K400:K401),"")</f>
        <v/>
      </c>
      <c r="S400" s="298">
        <f>IF(N400=0,MEDIAN(M400:M402),"")</f>
        <v>169.78</v>
      </c>
      <c r="T400" s="298" t="str">
        <f>IF(N400=1,MEDIAN(M400:M401),"")</f>
        <v/>
      </c>
      <c r="U400" s="298" t="str">
        <f>IF(N400=2,MEDIAN((SUM(M400,K401))/2),"")</f>
        <v/>
      </c>
      <c r="V400" s="298" t="str">
        <f>IF(N400=3,MEDIAN(K400:K401),"")</f>
        <v/>
      </c>
      <c r="W400" s="299">
        <f>SUM(O400:R402)</f>
        <v>169.78</v>
      </c>
      <c r="X400" s="299">
        <f>SUM(S400:V402)</f>
        <v>169.78</v>
      </c>
      <c r="Y400" s="301">
        <f>STDEV(F400:F402)</f>
        <v>0</v>
      </c>
      <c r="Z400" s="299">
        <f>Y400/W400</f>
        <v>0</v>
      </c>
      <c r="AA400" s="301">
        <f>IF(Z400&lt;=0.25, X400, W400)</f>
        <v>169.78</v>
      </c>
      <c r="AB400" s="291">
        <f>AA400*D400*($AB$6+1)</f>
        <v>3019.817358440936</v>
      </c>
      <c r="AC400" s="114"/>
      <c r="AD400" s="114"/>
      <c r="AE400" s="115"/>
      <c r="AF400" s="115"/>
      <c r="AG400" s="115"/>
      <c r="AH400" s="115"/>
      <c r="AI400" s="115"/>
      <c r="AJ400" s="115"/>
    </row>
    <row r="401" spans="1:36" s="112" customFormat="1" ht="25.5" customHeight="1">
      <c r="A401" s="314"/>
      <c r="B401" s="315"/>
      <c r="C401" s="316"/>
      <c r="D401" s="317"/>
      <c r="E401" s="168" t="s">
        <v>1140</v>
      </c>
      <c r="F401" s="132">
        <v>169.78</v>
      </c>
      <c r="G401" s="133">
        <f>ROUNDUP(AVERAGE(F400:F402),2)</f>
        <v>169.78</v>
      </c>
      <c r="H401" s="134">
        <f t="shared" si="31"/>
        <v>0</v>
      </c>
      <c r="I401" s="135">
        <f t="shared" si="29"/>
        <v>0</v>
      </c>
      <c r="J401" s="135">
        <f>SMALL(I400:I402,2)</f>
        <v>0</v>
      </c>
      <c r="K401" s="137">
        <f>IF(J401=I400,F400,IF(J401=I401,F401,IF(J401=I402,F402)))</f>
        <v>169.78</v>
      </c>
      <c r="L401" s="137">
        <f t="shared" si="28"/>
        <v>169.78</v>
      </c>
      <c r="M401" s="137">
        <f t="shared" si="30"/>
        <v>169.78</v>
      </c>
      <c r="N401" s="318"/>
      <c r="O401" s="298"/>
      <c r="P401" s="298"/>
      <c r="Q401" s="298"/>
      <c r="R401" s="298"/>
      <c r="S401" s="298"/>
      <c r="T401" s="298"/>
      <c r="U401" s="298"/>
      <c r="V401" s="298"/>
      <c r="W401" s="300"/>
      <c r="X401" s="300"/>
      <c r="Y401" s="301"/>
      <c r="Z401" s="300"/>
      <c r="AA401" s="301"/>
      <c r="AB401" s="292"/>
      <c r="AC401" s="114"/>
      <c r="AD401" s="114"/>
      <c r="AE401" s="115"/>
      <c r="AF401" s="115"/>
      <c r="AG401" s="115"/>
      <c r="AH401" s="115"/>
      <c r="AI401" s="115"/>
      <c r="AJ401" s="115"/>
    </row>
    <row r="402" spans="1:36" s="112" customFormat="1" ht="25.5" customHeight="1" thickBot="1">
      <c r="A402" s="314"/>
      <c r="B402" s="315"/>
      <c r="C402" s="316"/>
      <c r="D402" s="317"/>
      <c r="E402" s="168" t="s">
        <v>1140</v>
      </c>
      <c r="F402" s="132">
        <v>169.78</v>
      </c>
      <c r="G402" s="133">
        <f>ROUNDUP(AVERAGE(F400:F402),2)</f>
        <v>169.78</v>
      </c>
      <c r="H402" s="134">
        <f t="shared" si="31"/>
        <v>0</v>
      </c>
      <c r="I402" s="135">
        <f t="shared" si="29"/>
        <v>0</v>
      </c>
      <c r="J402" s="135">
        <f>SMALL(I400:I402,3)</f>
        <v>0</v>
      </c>
      <c r="K402" s="137">
        <f>IF(J402=I400,F400,IF(J402=I401,F401,IF(J402=I402,F402)))</f>
        <v>169.78</v>
      </c>
      <c r="L402" s="137">
        <f t="shared" si="28"/>
        <v>169.78</v>
      </c>
      <c r="M402" s="137">
        <f t="shared" si="30"/>
        <v>169.78</v>
      </c>
      <c r="N402" s="318"/>
      <c r="O402" s="298"/>
      <c r="P402" s="298"/>
      <c r="Q402" s="298"/>
      <c r="R402" s="298"/>
      <c r="S402" s="298"/>
      <c r="T402" s="298"/>
      <c r="U402" s="298"/>
      <c r="V402" s="298"/>
      <c r="W402" s="300"/>
      <c r="X402" s="300"/>
      <c r="Y402" s="301"/>
      <c r="Z402" s="300"/>
      <c r="AA402" s="301"/>
      <c r="AB402" s="292"/>
      <c r="AC402" s="114"/>
      <c r="AD402" s="114"/>
      <c r="AE402" s="115"/>
      <c r="AF402" s="115"/>
      <c r="AG402" s="115"/>
      <c r="AH402" s="115"/>
      <c r="AI402" s="115"/>
      <c r="AJ402" s="115"/>
    </row>
    <row r="403" spans="1:36" s="120" customFormat="1" ht="25.5" customHeight="1">
      <c r="A403" s="319">
        <v>132</v>
      </c>
      <c r="B403" s="307" t="s">
        <v>381</v>
      </c>
      <c r="C403" s="310" t="s">
        <v>473</v>
      </c>
      <c r="D403" s="310">
        <v>15</v>
      </c>
      <c r="E403" s="167" t="s">
        <v>1141</v>
      </c>
      <c r="F403" s="117">
        <v>161.72</v>
      </c>
      <c r="G403" s="122">
        <f>ROUNDUP(AVERAGE(F403:F405),2)</f>
        <v>161.72</v>
      </c>
      <c r="H403" s="116">
        <f t="shared" si="31"/>
        <v>0</v>
      </c>
      <c r="I403" s="136">
        <f t="shared" si="29"/>
        <v>0</v>
      </c>
      <c r="J403" s="136">
        <f>SMALL(I403:I405,1)</f>
        <v>0</v>
      </c>
      <c r="K403" s="139">
        <f>IF(J403=I403,F403,IF(J403=I404,F404,IF(J403=I405,F405)))</f>
        <v>161.72</v>
      </c>
      <c r="L403" s="139">
        <f t="shared" si="28"/>
        <v>161.72</v>
      </c>
      <c r="M403" s="139">
        <f t="shared" si="30"/>
        <v>161.72</v>
      </c>
      <c r="N403" s="312">
        <f>COUNTIF(L403:L405,"FORA")</f>
        <v>0</v>
      </c>
      <c r="O403" s="293">
        <f>IF(N403=0,AVERAGE(K403:K405),"")</f>
        <v>161.72</v>
      </c>
      <c r="P403" s="293" t="str">
        <f>IF(N403=1,AVERAGE(M403:M404),"")</f>
        <v/>
      </c>
      <c r="Q403" s="293" t="str">
        <f>IF(N403=2,(SUM(M403,K404))/2,"")</f>
        <v/>
      </c>
      <c r="R403" s="293" t="str">
        <f>IF(N403=3,AVERAGE(K403:K404),"")</f>
        <v/>
      </c>
      <c r="S403" s="293">
        <f>IF(N403=0,MEDIAN(M403:M405),"")</f>
        <v>161.72</v>
      </c>
      <c r="T403" s="293" t="str">
        <f>IF(N403=1,MEDIAN(M403:M404),"")</f>
        <v/>
      </c>
      <c r="U403" s="293" t="str">
        <f>IF(N403=2,MEDIAN((SUM(M403,K404))/2),"")</f>
        <v/>
      </c>
      <c r="V403" s="293" t="str">
        <f>IF(N403=3,MEDIAN(K403:K404),"")</f>
        <v/>
      </c>
      <c r="W403" s="295">
        <f>SUM(O403:R405)</f>
        <v>161.72</v>
      </c>
      <c r="X403" s="295">
        <f>SUM(S403:V405)</f>
        <v>161.72</v>
      </c>
      <c r="Y403" s="303">
        <f>STDEV(F403:F405)</f>
        <v>0</v>
      </c>
      <c r="Z403" s="295">
        <f>Y403/W403</f>
        <v>0</v>
      </c>
      <c r="AA403" s="303">
        <f>IF(Z403&lt;=0.25, X403, W403)</f>
        <v>161.72</v>
      </c>
      <c r="AB403" s="291">
        <f>AA403*D403*($AB$6+1)</f>
        <v>2876.4569631703866</v>
      </c>
      <c r="AC403" s="114"/>
      <c r="AD403" s="114"/>
      <c r="AE403" s="118"/>
      <c r="AF403" s="114"/>
      <c r="AG403" s="118"/>
      <c r="AH403" s="119"/>
    </row>
    <row r="404" spans="1:36" s="120" customFormat="1" ht="25.5" customHeight="1">
      <c r="A404" s="319"/>
      <c r="B404" s="308"/>
      <c r="C404" s="310"/>
      <c r="D404" s="310"/>
      <c r="E404" s="167" t="s">
        <v>1141</v>
      </c>
      <c r="F404" s="227">
        <v>161.72</v>
      </c>
      <c r="G404" s="117">
        <f>ROUNDUP(AVERAGE(F403:F405),2)</f>
        <v>161.72</v>
      </c>
      <c r="H404" s="116">
        <f t="shared" si="31"/>
        <v>0</v>
      </c>
      <c r="I404" s="136">
        <f t="shared" si="29"/>
        <v>0</v>
      </c>
      <c r="J404" s="136">
        <f>SMALL(I403:I405,2)</f>
        <v>0</v>
      </c>
      <c r="K404" s="139">
        <f>IF(J404=I403,F403,IF(J404=I404,F404,IF(J404=I405,F405)))</f>
        <v>161.72</v>
      </c>
      <c r="L404" s="139">
        <f t="shared" si="28"/>
        <v>161.72</v>
      </c>
      <c r="M404" s="139">
        <f t="shared" si="30"/>
        <v>161.72</v>
      </c>
      <c r="N404" s="312"/>
      <c r="O404" s="293"/>
      <c r="P404" s="293"/>
      <c r="Q404" s="293"/>
      <c r="R404" s="293"/>
      <c r="S404" s="293"/>
      <c r="T404" s="293"/>
      <c r="U404" s="293"/>
      <c r="V404" s="293"/>
      <c r="W404" s="296"/>
      <c r="X404" s="296"/>
      <c r="Y404" s="303"/>
      <c r="Z404" s="296"/>
      <c r="AA404" s="303"/>
      <c r="AB404" s="292"/>
      <c r="AC404" s="114"/>
      <c r="AD404" s="114"/>
      <c r="AE404" s="118"/>
      <c r="AF404" s="114"/>
      <c r="AG404" s="118"/>
      <c r="AH404" s="119"/>
    </row>
    <row r="405" spans="1:36" s="120" customFormat="1" ht="25.5" customHeight="1" thickBot="1">
      <c r="A405" s="319"/>
      <c r="B405" s="308"/>
      <c r="C405" s="310"/>
      <c r="D405" s="310"/>
      <c r="E405" s="167" t="s">
        <v>1141</v>
      </c>
      <c r="F405" s="227">
        <v>161.72</v>
      </c>
      <c r="G405" s="117">
        <f>ROUNDUP(AVERAGE(F403:F405),2)</f>
        <v>161.72</v>
      </c>
      <c r="H405" s="116">
        <f t="shared" si="31"/>
        <v>0</v>
      </c>
      <c r="I405" s="136">
        <f t="shared" si="29"/>
        <v>0</v>
      </c>
      <c r="J405" s="136">
        <f>SMALL(I403:I405,3)</f>
        <v>0</v>
      </c>
      <c r="K405" s="139">
        <f>IF(J405=I403,F403,IF(J405=I404,F404,IF(J405=I405,F405)))</f>
        <v>161.72</v>
      </c>
      <c r="L405" s="139">
        <f t="shared" si="28"/>
        <v>161.72</v>
      </c>
      <c r="M405" s="139">
        <f t="shared" si="30"/>
        <v>161.72</v>
      </c>
      <c r="N405" s="312"/>
      <c r="O405" s="293"/>
      <c r="P405" s="293"/>
      <c r="Q405" s="293"/>
      <c r="R405" s="293"/>
      <c r="S405" s="293"/>
      <c r="T405" s="293"/>
      <c r="U405" s="293"/>
      <c r="V405" s="293"/>
      <c r="W405" s="296"/>
      <c r="X405" s="296"/>
      <c r="Y405" s="303"/>
      <c r="Z405" s="296"/>
      <c r="AA405" s="303"/>
      <c r="AB405" s="292"/>
      <c r="AC405" s="114"/>
      <c r="AD405" s="114"/>
      <c r="AE405" s="118"/>
      <c r="AF405" s="114"/>
      <c r="AG405" s="118"/>
      <c r="AH405" s="119"/>
    </row>
    <row r="406" spans="1:36" s="112" customFormat="1" ht="25.5" customHeight="1">
      <c r="A406" s="314">
        <v>133</v>
      </c>
      <c r="B406" s="315" t="s">
        <v>382</v>
      </c>
      <c r="C406" s="316" t="s">
        <v>2</v>
      </c>
      <c r="D406" s="317">
        <v>100</v>
      </c>
      <c r="E406" s="168" t="s">
        <v>1142</v>
      </c>
      <c r="F406" s="132">
        <v>51.4</v>
      </c>
      <c r="G406" s="129">
        <f>ROUNDUP(AVERAGE(F406:F408),2)</f>
        <v>51.4</v>
      </c>
      <c r="H406" s="134">
        <f t="shared" si="31"/>
        <v>0</v>
      </c>
      <c r="I406" s="133">
        <f t="shared" si="29"/>
        <v>0</v>
      </c>
      <c r="J406" s="135">
        <f>SMALL(I406:I408,1)</f>
        <v>0</v>
      </c>
      <c r="K406" s="137">
        <f>IF(J406=I406,F406,IF(J406=I407,F407,IF(J406=I408,F408)))</f>
        <v>51.4</v>
      </c>
      <c r="L406" s="137">
        <f t="shared" si="28"/>
        <v>51.4</v>
      </c>
      <c r="M406" s="137">
        <f t="shared" si="30"/>
        <v>51.4</v>
      </c>
      <c r="N406" s="318">
        <f>COUNTIF(L406:L408,"FORA")</f>
        <v>0</v>
      </c>
      <c r="O406" s="298">
        <f>IF(N406=0,AVERAGE(K406:K408),"")</f>
        <v>51.4</v>
      </c>
      <c r="P406" s="298" t="str">
        <f>IF(N406=1,AVERAGE(M406:M407),"")</f>
        <v/>
      </c>
      <c r="Q406" s="298" t="str">
        <f>IF(N406=2,(SUM(M406,K407))/2,"")</f>
        <v/>
      </c>
      <c r="R406" s="298" t="str">
        <f>IF(N406=3,AVERAGE(K406:K407),"")</f>
        <v/>
      </c>
      <c r="S406" s="298">
        <f>IF(N406=0,MEDIAN(M406:M408),"")</f>
        <v>51.4</v>
      </c>
      <c r="T406" s="298" t="str">
        <f>IF(N406=1,MEDIAN(M406:M407),"")</f>
        <v/>
      </c>
      <c r="U406" s="298" t="str">
        <f>IF(N406=2,MEDIAN((SUM(M406,K407))/2),"")</f>
        <v/>
      </c>
      <c r="V406" s="298" t="str">
        <f>IF(N406=3,MEDIAN(K406:K407),"")</f>
        <v/>
      </c>
      <c r="W406" s="299">
        <f>SUM(O406:R408)</f>
        <v>51.4</v>
      </c>
      <c r="X406" s="299">
        <f>SUM(S406:V408)</f>
        <v>51.4</v>
      </c>
      <c r="Y406" s="301">
        <f>STDEV(F406:F408)</f>
        <v>0</v>
      </c>
      <c r="Z406" s="299">
        <f>Y406/W406</f>
        <v>0</v>
      </c>
      <c r="AA406" s="301">
        <f>IF(Z406&lt;=0.25, X406, W406)</f>
        <v>51.4</v>
      </c>
      <c r="AB406" s="291">
        <f>AA406*D406*($AB$6+1)</f>
        <v>6094.8919081110507</v>
      </c>
      <c r="AC406" s="114"/>
      <c r="AD406" s="114"/>
      <c r="AE406" s="115"/>
      <c r="AF406" s="115"/>
      <c r="AG406" s="115"/>
      <c r="AH406" s="115"/>
      <c r="AI406" s="115"/>
      <c r="AJ406" s="115"/>
    </row>
    <row r="407" spans="1:36" s="112" customFormat="1" ht="25.5" customHeight="1">
      <c r="A407" s="314"/>
      <c r="B407" s="315"/>
      <c r="C407" s="316"/>
      <c r="D407" s="317"/>
      <c r="E407" s="168" t="s">
        <v>1142</v>
      </c>
      <c r="F407" s="132">
        <v>51.4</v>
      </c>
      <c r="G407" s="133">
        <f>ROUNDUP(AVERAGE(F406:F408),2)</f>
        <v>51.4</v>
      </c>
      <c r="H407" s="134">
        <f t="shared" si="31"/>
        <v>0</v>
      </c>
      <c r="I407" s="135">
        <f t="shared" si="29"/>
        <v>0</v>
      </c>
      <c r="J407" s="135">
        <f>SMALL(I406:I408,2)</f>
        <v>0</v>
      </c>
      <c r="K407" s="137">
        <f>IF(J407=I406,F406,IF(J407=I407,F407,IF(J407=I408,F408)))</f>
        <v>51.4</v>
      </c>
      <c r="L407" s="137">
        <f t="shared" si="28"/>
        <v>51.4</v>
      </c>
      <c r="M407" s="137">
        <f t="shared" si="30"/>
        <v>51.4</v>
      </c>
      <c r="N407" s="318"/>
      <c r="O407" s="298"/>
      <c r="P407" s="298"/>
      <c r="Q407" s="298"/>
      <c r="R407" s="298"/>
      <c r="S407" s="298"/>
      <c r="T407" s="298"/>
      <c r="U407" s="298"/>
      <c r="V407" s="298"/>
      <c r="W407" s="300"/>
      <c r="X407" s="300"/>
      <c r="Y407" s="301"/>
      <c r="Z407" s="300"/>
      <c r="AA407" s="301"/>
      <c r="AB407" s="292"/>
      <c r="AC407" s="114"/>
      <c r="AD407" s="114"/>
      <c r="AE407" s="115"/>
      <c r="AF407" s="115"/>
      <c r="AG407" s="115"/>
      <c r="AH407" s="115"/>
      <c r="AI407" s="115"/>
      <c r="AJ407" s="115"/>
    </row>
    <row r="408" spans="1:36" s="112" customFormat="1" ht="25.5" customHeight="1" thickBot="1">
      <c r="A408" s="314"/>
      <c r="B408" s="315"/>
      <c r="C408" s="316"/>
      <c r="D408" s="317"/>
      <c r="E408" s="168" t="s">
        <v>1142</v>
      </c>
      <c r="F408" s="132">
        <v>51.4</v>
      </c>
      <c r="G408" s="133">
        <f>ROUNDUP(AVERAGE(F406:F408),2)</f>
        <v>51.4</v>
      </c>
      <c r="H408" s="134">
        <f t="shared" si="31"/>
        <v>0</v>
      </c>
      <c r="I408" s="135">
        <f t="shared" si="29"/>
        <v>0</v>
      </c>
      <c r="J408" s="135">
        <f>SMALL(I406:I408,3)</f>
        <v>0</v>
      </c>
      <c r="K408" s="137">
        <f>IF(J408=I406,F406,IF(J408=I407,F407,IF(J408=I408,F408)))</f>
        <v>51.4</v>
      </c>
      <c r="L408" s="137">
        <f t="shared" si="28"/>
        <v>51.4</v>
      </c>
      <c r="M408" s="137">
        <f t="shared" si="30"/>
        <v>51.4</v>
      </c>
      <c r="N408" s="318"/>
      <c r="O408" s="298"/>
      <c r="P408" s="298"/>
      <c r="Q408" s="298"/>
      <c r="R408" s="298"/>
      <c r="S408" s="298"/>
      <c r="T408" s="298"/>
      <c r="U408" s="298"/>
      <c r="V408" s="298"/>
      <c r="W408" s="300"/>
      <c r="X408" s="300"/>
      <c r="Y408" s="301"/>
      <c r="Z408" s="300"/>
      <c r="AA408" s="301"/>
      <c r="AB408" s="292"/>
      <c r="AC408" s="114"/>
      <c r="AD408" s="114"/>
      <c r="AE408" s="115"/>
      <c r="AF408" s="115"/>
      <c r="AG408" s="115"/>
      <c r="AH408" s="115"/>
      <c r="AI408" s="115"/>
      <c r="AJ408" s="115"/>
    </row>
    <row r="409" spans="1:36" s="120" customFormat="1" ht="25.5" customHeight="1">
      <c r="A409" s="319">
        <v>134</v>
      </c>
      <c r="B409" s="307" t="s">
        <v>383</v>
      </c>
      <c r="C409" s="310" t="s">
        <v>2</v>
      </c>
      <c r="D409" s="310">
        <v>100</v>
      </c>
      <c r="E409" s="167" t="s">
        <v>1143</v>
      </c>
      <c r="F409" s="117">
        <v>26.96</v>
      </c>
      <c r="G409" s="122">
        <f>ROUNDUP(AVERAGE(F409:F411),2)</f>
        <v>26.96</v>
      </c>
      <c r="H409" s="116">
        <f t="shared" si="31"/>
        <v>0</v>
      </c>
      <c r="I409" s="136">
        <f t="shared" si="29"/>
        <v>0</v>
      </c>
      <c r="J409" s="136">
        <f>SMALL(I409:I411,1)</f>
        <v>0</v>
      </c>
      <c r="K409" s="139">
        <f>IF(J409=I409,F409,IF(J409=I410,F410,IF(J409=I411,F411)))</f>
        <v>26.96</v>
      </c>
      <c r="L409" s="139">
        <f t="shared" si="28"/>
        <v>26.96</v>
      </c>
      <c r="M409" s="139">
        <f t="shared" si="30"/>
        <v>26.96</v>
      </c>
      <c r="N409" s="312">
        <f>COUNTIF(L409:L411,"FORA")</f>
        <v>0</v>
      </c>
      <c r="O409" s="293">
        <f>IF(N409=0,AVERAGE(K409:K411),"")</f>
        <v>26.959999999999997</v>
      </c>
      <c r="P409" s="293" t="str">
        <f>IF(N409=1,AVERAGE(M409:M410),"")</f>
        <v/>
      </c>
      <c r="Q409" s="293" t="str">
        <f>IF(N409=2,(SUM(M409,K410))/2,"")</f>
        <v/>
      </c>
      <c r="R409" s="293" t="str">
        <f>IF(N409=3,AVERAGE(K409:K410),"")</f>
        <v/>
      </c>
      <c r="S409" s="293">
        <f>IF(N409=0,MEDIAN(M409:M411),"")</f>
        <v>26.96</v>
      </c>
      <c r="T409" s="293" t="str">
        <f>IF(N409=1,MEDIAN(M409:M410),"")</f>
        <v/>
      </c>
      <c r="U409" s="293" t="str">
        <f>IF(N409=2,MEDIAN((SUM(M409,K410))/2),"")</f>
        <v/>
      </c>
      <c r="V409" s="293" t="str">
        <f>IF(N409=3,MEDIAN(K409:K410),"")</f>
        <v/>
      </c>
      <c r="W409" s="295">
        <f>SUM(O409:R411)</f>
        <v>26.959999999999997</v>
      </c>
      <c r="X409" s="295">
        <f>SUM(S409:V411)</f>
        <v>26.96</v>
      </c>
      <c r="Y409" s="303">
        <f>STDEV(F409:F411)</f>
        <v>4.3511678576336583E-15</v>
      </c>
      <c r="Z409" s="295">
        <f>Y409/W409</f>
        <v>1.6139346652943838E-16</v>
      </c>
      <c r="AA409" s="303">
        <f>IF(Z409&lt;=0.25, X409, W409)</f>
        <v>26.96</v>
      </c>
      <c r="AB409" s="291">
        <f>AA409*D409*($AB$6+1)</f>
        <v>3196.8538101687532</v>
      </c>
      <c r="AC409" s="114"/>
      <c r="AD409" s="114"/>
      <c r="AE409" s="118"/>
      <c r="AF409" s="114"/>
      <c r="AG409" s="118"/>
      <c r="AH409" s="119"/>
    </row>
    <row r="410" spans="1:36" s="120" customFormat="1" ht="25.5" customHeight="1">
      <c r="A410" s="319"/>
      <c r="B410" s="308"/>
      <c r="C410" s="310"/>
      <c r="D410" s="310"/>
      <c r="E410" s="167" t="s">
        <v>1143</v>
      </c>
      <c r="F410" s="227">
        <v>26.96</v>
      </c>
      <c r="G410" s="117">
        <f>ROUNDUP(AVERAGE(F409:F411),2)</f>
        <v>26.96</v>
      </c>
      <c r="H410" s="116">
        <f t="shared" si="31"/>
        <v>0</v>
      </c>
      <c r="I410" s="136">
        <f t="shared" si="29"/>
        <v>0</v>
      </c>
      <c r="J410" s="136">
        <f>SMALL(I409:I411,2)</f>
        <v>0</v>
      </c>
      <c r="K410" s="139">
        <f>IF(J410=I409,F409,IF(J410=I410,F410,IF(J410=I411,F411)))</f>
        <v>26.96</v>
      </c>
      <c r="L410" s="139">
        <f t="shared" si="28"/>
        <v>26.96</v>
      </c>
      <c r="M410" s="139">
        <f t="shared" si="30"/>
        <v>26.96</v>
      </c>
      <c r="N410" s="312"/>
      <c r="O410" s="293"/>
      <c r="P410" s="293"/>
      <c r="Q410" s="293"/>
      <c r="R410" s="293"/>
      <c r="S410" s="293"/>
      <c r="T410" s="293"/>
      <c r="U410" s="293"/>
      <c r="V410" s="293"/>
      <c r="W410" s="296"/>
      <c r="X410" s="296"/>
      <c r="Y410" s="303"/>
      <c r="Z410" s="296"/>
      <c r="AA410" s="303"/>
      <c r="AB410" s="292"/>
      <c r="AC410" s="114"/>
      <c r="AD410" s="114"/>
      <c r="AE410" s="118"/>
      <c r="AF410" s="114"/>
      <c r="AG410" s="118"/>
      <c r="AH410" s="119"/>
    </row>
    <row r="411" spans="1:36" s="120" customFormat="1" ht="25.5" customHeight="1" thickBot="1">
      <c r="A411" s="319"/>
      <c r="B411" s="308"/>
      <c r="C411" s="310"/>
      <c r="D411" s="310"/>
      <c r="E411" s="167" t="s">
        <v>1143</v>
      </c>
      <c r="F411" s="227">
        <v>26.96</v>
      </c>
      <c r="G411" s="117">
        <f>ROUNDUP(AVERAGE(F409:F411),2)</f>
        <v>26.96</v>
      </c>
      <c r="H411" s="116">
        <f t="shared" si="31"/>
        <v>0</v>
      </c>
      <c r="I411" s="136">
        <f t="shared" si="29"/>
        <v>0</v>
      </c>
      <c r="J411" s="136">
        <f>SMALL(I409:I411,3)</f>
        <v>0</v>
      </c>
      <c r="K411" s="139">
        <f>IF(J411=I409,F409,IF(J411=I410,F410,IF(J411=I411,F411)))</f>
        <v>26.96</v>
      </c>
      <c r="L411" s="139">
        <f t="shared" si="28"/>
        <v>26.96</v>
      </c>
      <c r="M411" s="139">
        <f t="shared" si="30"/>
        <v>26.96</v>
      </c>
      <c r="N411" s="312"/>
      <c r="O411" s="293"/>
      <c r="P411" s="293"/>
      <c r="Q411" s="293"/>
      <c r="R411" s="293"/>
      <c r="S411" s="293"/>
      <c r="T411" s="293"/>
      <c r="U411" s="293"/>
      <c r="V411" s="293"/>
      <c r="W411" s="296"/>
      <c r="X411" s="296"/>
      <c r="Y411" s="303"/>
      <c r="Z411" s="296"/>
      <c r="AA411" s="303"/>
      <c r="AB411" s="292"/>
      <c r="AC411" s="114"/>
      <c r="AD411" s="114"/>
      <c r="AE411" s="118"/>
      <c r="AF411" s="114"/>
      <c r="AG411" s="118"/>
      <c r="AH411" s="119"/>
    </row>
    <row r="412" spans="1:36" s="112" customFormat="1" ht="25.5" customHeight="1">
      <c r="A412" s="314">
        <v>135</v>
      </c>
      <c r="B412" s="315" t="s">
        <v>384</v>
      </c>
      <c r="C412" s="316" t="s">
        <v>473</v>
      </c>
      <c r="D412" s="317">
        <v>60</v>
      </c>
      <c r="E412" s="168" t="s">
        <v>1144</v>
      </c>
      <c r="F412" s="132">
        <v>11.39</v>
      </c>
      <c r="G412" s="129">
        <f>ROUNDUP(AVERAGE(F412:F414),2)</f>
        <v>11.39</v>
      </c>
      <c r="H412" s="134">
        <f t="shared" si="31"/>
        <v>0</v>
      </c>
      <c r="I412" s="133">
        <f t="shared" si="29"/>
        <v>0</v>
      </c>
      <c r="J412" s="135">
        <f>SMALL(I412:I414,1)</f>
        <v>0</v>
      </c>
      <c r="K412" s="137">
        <f>IF(J412=I412,F412,IF(J412=I413,F413,IF(J412=I414,F414)))</f>
        <v>11.39</v>
      </c>
      <c r="L412" s="137">
        <f t="shared" si="28"/>
        <v>11.39</v>
      </c>
      <c r="M412" s="137">
        <f t="shared" si="30"/>
        <v>11.39</v>
      </c>
      <c r="N412" s="318">
        <f>COUNTIF(L412:L414,"FORA")</f>
        <v>0</v>
      </c>
      <c r="O412" s="298">
        <f>IF(N412=0,AVERAGE(K412:K414),"")</f>
        <v>11.39</v>
      </c>
      <c r="P412" s="298" t="str">
        <f>IF(N412=1,AVERAGE(M412:M413),"")</f>
        <v/>
      </c>
      <c r="Q412" s="298" t="str">
        <f>IF(N412=2,(SUM(M412,K413))/2,"")</f>
        <v/>
      </c>
      <c r="R412" s="298" t="str">
        <f>IF(N412=3,AVERAGE(K412:K413),"")</f>
        <v/>
      </c>
      <c r="S412" s="298">
        <f>IF(N412=0,MEDIAN(M412:M414),"")</f>
        <v>11.39</v>
      </c>
      <c r="T412" s="298" t="str">
        <f>IF(N412=1,MEDIAN(M412:M413),"")</f>
        <v/>
      </c>
      <c r="U412" s="298" t="str">
        <f>IF(N412=2,MEDIAN((SUM(M412,K413))/2),"")</f>
        <v/>
      </c>
      <c r="V412" s="298" t="str">
        <f>IF(N412=3,MEDIAN(K412:K413),"")</f>
        <v/>
      </c>
      <c r="W412" s="299">
        <f>SUM(O412:R414)</f>
        <v>11.39</v>
      </c>
      <c r="X412" s="299">
        <f>SUM(S412:V414)</f>
        <v>11.39</v>
      </c>
      <c r="Y412" s="301">
        <f>STDEV(F412:F414)</f>
        <v>0</v>
      </c>
      <c r="Z412" s="299">
        <f>Y412/W412</f>
        <v>0</v>
      </c>
      <c r="AA412" s="301">
        <f>IF(Z412&lt;=0.25, X412, W412)</f>
        <v>11.39</v>
      </c>
      <c r="AB412" s="291">
        <f>AA412*D412*($AB$6+1)</f>
        <v>810.35975291888963</v>
      </c>
      <c r="AC412" s="114"/>
      <c r="AD412" s="114"/>
      <c r="AE412" s="115"/>
      <c r="AF412" s="115"/>
      <c r="AG412" s="115"/>
      <c r="AH412" s="115"/>
      <c r="AI412" s="115"/>
      <c r="AJ412" s="115"/>
    </row>
    <row r="413" spans="1:36" s="112" customFormat="1" ht="25.5" customHeight="1">
      <c r="A413" s="314"/>
      <c r="B413" s="315"/>
      <c r="C413" s="316"/>
      <c r="D413" s="317"/>
      <c r="E413" s="168" t="s">
        <v>1144</v>
      </c>
      <c r="F413" s="132">
        <v>11.39</v>
      </c>
      <c r="G413" s="133">
        <f>ROUNDUP(AVERAGE(F412:F414),2)</f>
        <v>11.39</v>
      </c>
      <c r="H413" s="134">
        <f t="shared" si="31"/>
        <v>0</v>
      </c>
      <c r="I413" s="135">
        <f t="shared" si="29"/>
        <v>0</v>
      </c>
      <c r="J413" s="135">
        <f>SMALL(I412:I414,2)</f>
        <v>0</v>
      </c>
      <c r="K413" s="137">
        <f>IF(J413=I412,F412,IF(J413=I413,F413,IF(J413=I414,F414)))</f>
        <v>11.39</v>
      </c>
      <c r="L413" s="137">
        <f t="shared" si="28"/>
        <v>11.39</v>
      </c>
      <c r="M413" s="137">
        <f t="shared" si="30"/>
        <v>11.39</v>
      </c>
      <c r="N413" s="318"/>
      <c r="O413" s="298"/>
      <c r="P413" s="298"/>
      <c r="Q413" s="298"/>
      <c r="R413" s="298"/>
      <c r="S413" s="298"/>
      <c r="T413" s="298"/>
      <c r="U413" s="298"/>
      <c r="V413" s="298"/>
      <c r="W413" s="300"/>
      <c r="X413" s="300"/>
      <c r="Y413" s="301"/>
      <c r="Z413" s="300"/>
      <c r="AA413" s="301"/>
      <c r="AB413" s="292"/>
      <c r="AC413" s="114"/>
      <c r="AD413" s="114"/>
      <c r="AE413" s="115"/>
      <c r="AF413" s="115"/>
      <c r="AG413" s="115"/>
      <c r="AH413" s="115"/>
      <c r="AI413" s="115"/>
      <c r="AJ413" s="115"/>
    </row>
    <row r="414" spans="1:36" s="112" customFormat="1" ht="25.5" customHeight="1" thickBot="1">
      <c r="A414" s="314"/>
      <c r="B414" s="315"/>
      <c r="C414" s="316"/>
      <c r="D414" s="317"/>
      <c r="E414" s="168" t="s">
        <v>1144</v>
      </c>
      <c r="F414" s="132">
        <v>11.39</v>
      </c>
      <c r="G414" s="133">
        <f>ROUNDUP(AVERAGE(F412:F414),2)</f>
        <v>11.39</v>
      </c>
      <c r="H414" s="134">
        <f t="shared" si="31"/>
        <v>0</v>
      </c>
      <c r="I414" s="135">
        <f t="shared" si="29"/>
        <v>0</v>
      </c>
      <c r="J414" s="135">
        <f>SMALL(I412:I414,3)</f>
        <v>0</v>
      </c>
      <c r="K414" s="137">
        <f>IF(J414=I412,F412,IF(J414=I413,F413,IF(J414=I414,F414)))</f>
        <v>11.39</v>
      </c>
      <c r="L414" s="137">
        <f t="shared" si="28"/>
        <v>11.39</v>
      </c>
      <c r="M414" s="137">
        <f t="shared" si="30"/>
        <v>11.39</v>
      </c>
      <c r="N414" s="318"/>
      <c r="O414" s="298"/>
      <c r="P414" s="298"/>
      <c r="Q414" s="298"/>
      <c r="R414" s="298"/>
      <c r="S414" s="298"/>
      <c r="T414" s="298"/>
      <c r="U414" s="298"/>
      <c r="V414" s="298"/>
      <c r="W414" s="300"/>
      <c r="X414" s="300"/>
      <c r="Y414" s="301"/>
      <c r="Z414" s="300"/>
      <c r="AA414" s="301"/>
      <c r="AB414" s="292"/>
      <c r="AC414" s="114"/>
      <c r="AD414" s="114"/>
      <c r="AE414" s="115"/>
      <c r="AF414" s="115"/>
      <c r="AG414" s="115"/>
      <c r="AH414" s="115"/>
      <c r="AI414" s="115"/>
      <c r="AJ414" s="115"/>
    </row>
    <row r="415" spans="1:36" s="120" customFormat="1" ht="25.5" customHeight="1">
      <c r="A415" s="319">
        <v>136</v>
      </c>
      <c r="B415" s="307" t="s">
        <v>385</v>
      </c>
      <c r="C415" s="310" t="s">
        <v>473</v>
      </c>
      <c r="D415" s="310">
        <v>10.08</v>
      </c>
      <c r="E415" s="167" t="s">
        <v>1145</v>
      </c>
      <c r="F415" s="117">
        <v>394.16</v>
      </c>
      <c r="G415" s="122">
        <f>ROUNDUP(AVERAGE(F415:F417),2)</f>
        <v>394.16</v>
      </c>
      <c r="H415" s="116">
        <f t="shared" si="31"/>
        <v>0</v>
      </c>
      <c r="I415" s="136">
        <f t="shared" si="29"/>
        <v>0</v>
      </c>
      <c r="J415" s="136">
        <f>SMALL(I415:I417,1)</f>
        <v>0</v>
      </c>
      <c r="K415" s="139">
        <f>IF(J415=I415,F415,IF(J415=I416,F416,IF(J415=I417,F417)))</f>
        <v>394.16</v>
      </c>
      <c r="L415" s="139">
        <f t="shared" si="28"/>
        <v>394.16</v>
      </c>
      <c r="M415" s="139">
        <f t="shared" si="30"/>
        <v>394.16</v>
      </c>
      <c r="N415" s="312">
        <f>COUNTIF(L415:L417,"FORA")</f>
        <v>0</v>
      </c>
      <c r="O415" s="293">
        <f>IF(N415=0,AVERAGE(K415:K417),"")</f>
        <v>394.16</v>
      </c>
      <c r="P415" s="293" t="str">
        <f>IF(N415=1,AVERAGE(M415:M416),"")</f>
        <v/>
      </c>
      <c r="Q415" s="293" t="str">
        <f>IF(N415=2,(SUM(M415,K416))/2,"")</f>
        <v/>
      </c>
      <c r="R415" s="293" t="str">
        <f>IF(N415=3,AVERAGE(K415:K416),"")</f>
        <v/>
      </c>
      <c r="S415" s="293">
        <f>IF(N415=0,MEDIAN(M415:M417),"")</f>
        <v>394.16</v>
      </c>
      <c r="T415" s="293" t="str">
        <f>IF(N415=1,MEDIAN(M415:M416),"")</f>
        <v/>
      </c>
      <c r="U415" s="293" t="str">
        <f>IF(N415=2,MEDIAN((SUM(M415,K416))/2),"")</f>
        <v/>
      </c>
      <c r="V415" s="293" t="str">
        <f>IF(N415=3,MEDIAN(K415:K416),"")</f>
        <v/>
      </c>
      <c r="W415" s="295">
        <f>SUM(O415:R417)</f>
        <v>394.16</v>
      </c>
      <c r="X415" s="295">
        <f>SUM(S415:V417)</f>
        <v>394.16</v>
      </c>
      <c r="Y415" s="303">
        <f>STDEV(F415:F417)</f>
        <v>0</v>
      </c>
      <c r="Z415" s="295">
        <f>Y415/W415</f>
        <v>0</v>
      </c>
      <c r="AA415" s="303">
        <f>IF(Z415&lt;=0.25, X415, W415)</f>
        <v>394.16</v>
      </c>
      <c r="AB415" s="291">
        <f>AA415*D415*($AB$6+1)</f>
        <v>4711.2480452471991</v>
      </c>
      <c r="AC415" s="114"/>
      <c r="AD415" s="114"/>
      <c r="AE415" s="118"/>
      <c r="AF415" s="114"/>
      <c r="AG415" s="118"/>
      <c r="AH415" s="119"/>
    </row>
    <row r="416" spans="1:36" s="120" customFormat="1" ht="25.5" customHeight="1">
      <c r="A416" s="319"/>
      <c r="B416" s="308"/>
      <c r="C416" s="310"/>
      <c r="D416" s="310"/>
      <c r="E416" s="167" t="s">
        <v>1145</v>
      </c>
      <c r="F416" s="227">
        <v>394.16</v>
      </c>
      <c r="G416" s="117">
        <f>ROUNDUP(AVERAGE(F415:F417),2)</f>
        <v>394.16</v>
      </c>
      <c r="H416" s="116">
        <f t="shared" si="31"/>
        <v>0</v>
      </c>
      <c r="I416" s="136">
        <f t="shared" si="29"/>
        <v>0</v>
      </c>
      <c r="J416" s="136">
        <f>SMALL(I415:I417,2)</f>
        <v>0</v>
      </c>
      <c r="K416" s="139">
        <f>IF(J416=I415,F415,IF(J416=I416,F416,IF(J416=I417,F417)))</f>
        <v>394.16</v>
      </c>
      <c r="L416" s="139">
        <f t="shared" si="28"/>
        <v>394.16</v>
      </c>
      <c r="M416" s="139">
        <f t="shared" si="30"/>
        <v>394.16</v>
      </c>
      <c r="N416" s="312"/>
      <c r="O416" s="293"/>
      <c r="P416" s="293"/>
      <c r="Q416" s="293"/>
      <c r="R416" s="293"/>
      <c r="S416" s="293"/>
      <c r="T416" s="293"/>
      <c r="U416" s="293"/>
      <c r="V416" s="293"/>
      <c r="W416" s="296"/>
      <c r="X416" s="296"/>
      <c r="Y416" s="303"/>
      <c r="Z416" s="296"/>
      <c r="AA416" s="303"/>
      <c r="AB416" s="292"/>
      <c r="AC416" s="114"/>
      <c r="AD416" s="114"/>
      <c r="AE416" s="118"/>
      <c r="AF416" s="114"/>
      <c r="AG416" s="118"/>
      <c r="AH416" s="119"/>
    </row>
    <row r="417" spans="1:36" s="120" customFormat="1" ht="25.5" customHeight="1" thickBot="1">
      <c r="A417" s="319"/>
      <c r="B417" s="308"/>
      <c r="C417" s="310"/>
      <c r="D417" s="310"/>
      <c r="E417" s="167" t="s">
        <v>1145</v>
      </c>
      <c r="F417" s="227">
        <v>394.16</v>
      </c>
      <c r="G417" s="117">
        <f>ROUNDUP(AVERAGE(F415:F417),2)</f>
        <v>394.16</v>
      </c>
      <c r="H417" s="116">
        <f t="shared" si="31"/>
        <v>0</v>
      </c>
      <c r="I417" s="136">
        <f t="shared" si="29"/>
        <v>0</v>
      </c>
      <c r="J417" s="136">
        <f>SMALL(I415:I417,3)</f>
        <v>0</v>
      </c>
      <c r="K417" s="139">
        <f>IF(J417=I415,F415,IF(J417=I416,F416,IF(J417=I417,F417)))</f>
        <v>394.16</v>
      </c>
      <c r="L417" s="139">
        <f t="shared" si="28"/>
        <v>394.16</v>
      </c>
      <c r="M417" s="139">
        <f t="shared" si="30"/>
        <v>394.16</v>
      </c>
      <c r="N417" s="312"/>
      <c r="O417" s="293"/>
      <c r="P417" s="293"/>
      <c r="Q417" s="293"/>
      <c r="R417" s="293"/>
      <c r="S417" s="293"/>
      <c r="T417" s="293"/>
      <c r="U417" s="293"/>
      <c r="V417" s="293"/>
      <c r="W417" s="296"/>
      <c r="X417" s="296"/>
      <c r="Y417" s="303"/>
      <c r="Z417" s="296"/>
      <c r="AA417" s="303"/>
      <c r="AB417" s="292"/>
      <c r="AC417" s="114"/>
      <c r="AD417" s="114"/>
      <c r="AE417" s="118"/>
      <c r="AF417" s="114"/>
      <c r="AG417" s="118"/>
      <c r="AH417" s="119"/>
    </row>
    <row r="418" spans="1:36" s="112" customFormat="1" ht="25.5" customHeight="1">
      <c r="A418" s="314">
        <v>137</v>
      </c>
      <c r="B418" s="315" t="s">
        <v>386</v>
      </c>
      <c r="C418" s="316" t="s">
        <v>473</v>
      </c>
      <c r="D418" s="317">
        <v>0</v>
      </c>
      <c r="E418" s="168" t="s">
        <v>1146</v>
      </c>
      <c r="F418" s="132">
        <v>637.33000000000004</v>
      </c>
      <c r="G418" s="129">
        <f>ROUNDUP(AVERAGE(F418:F420),2)</f>
        <v>637.33000000000004</v>
      </c>
      <c r="H418" s="134">
        <f t="shared" si="31"/>
        <v>0</v>
      </c>
      <c r="I418" s="133">
        <f t="shared" si="29"/>
        <v>0</v>
      </c>
      <c r="J418" s="135">
        <f>SMALL(I418:I420,1)</f>
        <v>0</v>
      </c>
      <c r="K418" s="137">
        <f>IF(J418=I418,F418,IF(J418=I419,F419,IF(J418=I420,F420)))</f>
        <v>637.33000000000004</v>
      </c>
      <c r="L418" s="137">
        <f t="shared" si="28"/>
        <v>637.33000000000004</v>
      </c>
      <c r="M418" s="137">
        <f t="shared" si="30"/>
        <v>637.33000000000004</v>
      </c>
      <c r="N418" s="318">
        <f>COUNTIF(L418:L420,"FORA")</f>
        <v>0</v>
      </c>
      <c r="O418" s="298">
        <f>IF(N418=0,AVERAGE(K418:K420),"")</f>
        <v>637.33000000000004</v>
      </c>
      <c r="P418" s="298" t="str">
        <f>IF(N418=1,AVERAGE(M418:M419),"")</f>
        <v/>
      </c>
      <c r="Q418" s="298" t="str">
        <f>IF(N418=2,(SUM(M418,K419))/2,"")</f>
        <v/>
      </c>
      <c r="R418" s="298" t="str">
        <f>IF(N418=3,AVERAGE(K418:K419),"")</f>
        <v/>
      </c>
      <c r="S418" s="298">
        <f>IF(N418=0,MEDIAN(M418:M420),"")</f>
        <v>637.33000000000004</v>
      </c>
      <c r="T418" s="298" t="str">
        <f>IF(N418=1,MEDIAN(M418:M419),"")</f>
        <v/>
      </c>
      <c r="U418" s="298" t="str">
        <f>IF(N418=2,MEDIAN((SUM(M418,K419))/2),"")</f>
        <v/>
      </c>
      <c r="V418" s="298" t="str">
        <f>IF(N418=3,MEDIAN(K418:K419),"")</f>
        <v/>
      </c>
      <c r="W418" s="299">
        <f>SUM(O418:R420)</f>
        <v>637.33000000000004</v>
      </c>
      <c r="X418" s="299">
        <f>SUM(S418:V420)</f>
        <v>637.33000000000004</v>
      </c>
      <c r="Y418" s="301">
        <f>STDEV(F418:F420)</f>
        <v>0</v>
      </c>
      <c r="Z418" s="299">
        <f>Y418/W418</f>
        <v>0</v>
      </c>
      <c r="AA418" s="301">
        <f>IF(Z418&lt;=0.25, X418, W418)</f>
        <v>637.33000000000004</v>
      </c>
      <c r="AB418" s="291">
        <f>AA418*D418*($AB$6+1)</f>
        <v>0</v>
      </c>
      <c r="AC418" s="114"/>
      <c r="AD418" s="114"/>
      <c r="AE418" s="115"/>
      <c r="AF418" s="115"/>
      <c r="AG418" s="115"/>
      <c r="AH418" s="115"/>
      <c r="AI418" s="115"/>
      <c r="AJ418" s="115"/>
    </row>
    <row r="419" spans="1:36" s="112" customFormat="1" ht="25.5" customHeight="1">
      <c r="A419" s="314"/>
      <c r="B419" s="315"/>
      <c r="C419" s="316"/>
      <c r="D419" s="317"/>
      <c r="E419" s="168" t="s">
        <v>1146</v>
      </c>
      <c r="F419" s="132">
        <v>637.33000000000004</v>
      </c>
      <c r="G419" s="133">
        <f>ROUNDUP(AVERAGE(F418:F420),2)</f>
        <v>637.33000000000004</v>
      </c>
      <c r="H419" s="134">
        <f t="shared" si="31"/>
        <v>0</v>
      </c>
      <c r="I419" s="135">
        <f t="shared" si="29"/>
        <v>0</v>
      </c>
      <c r="J419" s="135">
        <f>SMALL(I418:I420,2)</f>
        <v>0</v>
      </c>
      <c r="K419" s="137">
        <f>IF(J419=I418,F418,IF(J419=I419,F419,IF(J419=I420,F420)))</f>
        <v>637.33000000000004</v>
      </c>
      <c r="L419" s="137">
        <f t="shared" si="28"/>
        <v>637.33000000000004</v>
      </c>
      <c r="M419" s="137">
        <f t="shared" si="30"/>
        <v>637.33000000000004</v>
      </c>
      <c r="N419" s="318"/>
      <c r="O419" s="298"/>
      <c r="P419" s="298"/>
      <c r="Q419" s="298"/>
      <c r="R419" s="298"/>
      <c r="S419" s="298"/>
      <c r="T419" s="298"/>
      <c r="U419" s="298"/>
      <c r="V419" s="298"/>
      <c r="W419" s="300"/>
      <c r="X419" s="300"/>
      <c r="Y419" s="301"/>
      <c r="Z419" s="300"/>
      <c r="AA419" s="301"/>
      <c r="AB419" s="292"/>
      <c r="AC419" s="114"/>
      <c r="AD419" s="114"/>
      <c r="AE419" s="115"/>
      <c r="AF419" s="115"/>
      <c r="AG419" s="115"/>
      <c r="AH419" s="115"/>
      <c r="AI419" s="115"/>
      <c r="AJ419" s="115"/>
    </row>
    <row r="420" spans="1:36" s="112" customFormat="1" ht="25.5" customHeight="1" thickBot="1">
      <c r="A420" s="314"/>
      <c r="B420" s="315"/>
      <c r="C420" s="316"/>
      <c r="D420" s="317"/>
      <c r="E420" s="168" t="s">
        <v>1146</v>
      </c>
      <c r="F420" s="132">
        <v>637.33000000000004</v>
      </c>
      <c r="G420" s="133">
        <f>ROUNDUP(AVERAGE(F418:F420),2)</f>
        <v>637.33000000000004</v>
      </c>
      <c r="H420" s="134">
        <f t="shared" si="31"/>
        <v>0</v>
      </c>
      <c r="I420" s="135">
        <f t="shared" si="29"/>
        <v>0</v>
      </c>
      <c r="J420" s="135">
        <f>SMALL(I418:I420,3)</f>
        <v>0</v>
      </c>
      <c r="K420" s="137">
        <f>IF(J420=I418,F418,IF(J420=I419,F419,IF(J420=I420,F420)))</f>
        <v>637.33000000000004</v>
      </c>
      <c r="L420" s="137">
        <f t="shared" si="28"/>
        <v>637.33000000000004</v>
      </c>
      <c r="M420" s="137">
        <f t="shared" si="30"/>
        <v>637.33000000000004</v>
      </c>
      <c r="N420" s="318"/>
      <c r="O420" s="298"/>
      <c r="P420" s="298"/>
      <c r="Q420" s="298"/>
      <c r="R420" s="298"/>
      <c r="S420" s="298"/>
      <c r="T420" s="298"/>
      <c r="U420" s="298"/>
      <c r="V420" s="298"/>
      <c r="W420" s="300"/>
      <c r="X420" s="300"/>
      <c r="Y420" s="301"/>
      <c r="Z420" s="300"/>
      <c r="AA420" s="301"/>
      <c r="AB420" s="292"/>
      <c r="AC420" s="114"/>
      <c r="AD420" s="114"/>
      <c r="AE420" s="115"/>
      <c r="AF420" s="115"/>
      <c r="AG420" s="115"/>
      <c r="AH420" s="115"/>
      <c r="AI420" s="115"/>
      <c r="AJ420" s="115"/>
    </row>
    <row r="421" spans="1:36" s="120" customFormat="1" ht="25.5" customHeight="1">
      <c r="A421" s="319">
        <v>138</v>
      </c>
      <c r="B421" s="307" t="s">
        <v>387</v>
      </c>
      <c r="C421" s="310" t="s">
        <v>473</v>
      </c>
      <c r="D421" s="310">
        <v>3</v>
      </c>
      <c r="E421" s="167" t="s">
        <v>1147</v>
      </c>
      <c r="F421" s="117">
        <v>443.56</v>
      </c>
      <c r="G421" s="122">
        <f>ROUNDUP(AVERAGE(F421:F423),2)</f>
        <v>443.56</v>
      </c>
      <c r="H421" s="116">
        <f t="shared" si="31"/>
        <v>0</v>
      </c>
      <c r="I421" s="136">
        <f t="shared" si="29"/>
        <v>0</v>
      </c>
      <c r="J421" s="136">
        <f>SMALL(I421:I423,1)</f>
        <v>0</v>
      </c>
      <c r="K421" s="139">
        <f>IF(J421=I421,F421,IF(J421=I422,F422,IF(J421=I423,F423)))</f>
        <v>443.56</v>
      </c>
      <c r="L421" s="139">
        <f t="shared" si="28"/>
        <v>443.56</v>
      </c>
      <c r="M421" s="139">
        <f t="shared" si="30"/>
        <v>443.56</v>
      </c>
      <c r="N421" s="312">
        <f>COUNTIF(L421:L423,"FORA")</f>
        <v>0</v>
      </c>
      <c r="O421" s="293">
        <f>IF(N421=0,AVERAGE(K421:K423),"")</f>
        <v>443.56</v>
      </c>
      <c r="P421" s="293" t="str">
        <f>IF(N421=1,AVERAGE(M421:M422),"")</f>
        <v/>
      </c>
      <c r="Q421" s="293" t="str">
        <f>IF(N421=2,(SUM(M421,K422))/2,"")</f>
        <v/>
      </c>
      <c r="R421" s="293" t="str">
        <f>IF(N421=3,AVERAGE(K421:K422),"")</f>
        <v/>
      </c>
      <c r="S421" s="293">
        <f>IF(N421=0,MEDIAN(M421:M423),"")</f>
        <v>443.56</v>
      </c>
      <c r="T421" s="293" t="str">
        <f>IF(N421=1,MEDIAN(M421:M422),"")</f>
        <v/>
      </c>
      <c r="U421" s="293" t="str">
        <f>IF(N421=2,MEDIAN((SUM(M421,K422))/2),"")</f>
        <v/>
      </c>
      <c r="V421" s="293" t="str">
        <f>IF(N421=3,MEDIAN(K421:K422),"")</f>
        <v/>
      </c>
      <c r="W421" s="295">
        <f>SUM(O421:R423)</f>
        <v>443.56</v>
      </c>
      <c r="X421" s="295">
        <f>SUM(S421:V423)</f>
        <v>443.56</v>
      </c>
      <c r="Y421" s="303">
        <f>STDEV(F421:F423)</f>
        <v>0</v>
      </c>
      <c r="Z421" s="295">
        <f>Y421/W421</f>
        <v>0</v>
      </c>
      <c r="AA421" s="303">
        <f>IF(Z421&lt;=0.25, X421, W421)</f>
        <v>443.56</v>
      </c>
      <c r="AB421" s="291">
        <f>AA421*D421*($AB$6+1)</f>
        <v>1577.8892537519869</v>
      </c>
      <c r="AC421" s="114"/>
      <c r="AD421" s="114"/>
      <c r="AE421" s="118"/>
      <c r="AF421" s="114"/>
      <c r="AG421" s="118"/>
      <c r="AH421" s="119"/>
    </row>
    <row r="422" spans="1:36" s="120" customFormat="1" ht="25.5" customHeight="1">
      <c r="A422" s="319"/>
      <c r="B422" s="308"/>
      <c r="C422" s="310"/>
      <c r="D422" s="310"/>
      <c r="E422" s="167" t="s">
        <v>1147</v>
      </c>
      <c r="F422" s="227">
        <v>443.56</v>
      </c>
      <c r="G422" s="117">
        <f>ROUNDUP(AVERAGE(F421:F423),2)</f>
        <v>443.56</v>
      </c>
      <c r="H422" s="116">
        <f t="shared" si="31"/>
        <v>0</v>
      </c>
      <c r="I422" s="136">
        <f t="shared" si="29"/>
        <v>0</v>
      </c>
      <c r="J422" s="136">
        <f>SMALL(I421:I423,2)</f>
        <v>0</v>
      </c>
      <c r="K422" s="139">
        <f>IF(J422=I421,F421,IF(J422=I422,F422,IF(J422=I423,F423)))</f>
        <v>443.56</v>
      </c>
      <c r="L422" s="139">
        <f t="shared" si="28"/>
        <v>443.56</v>
      </c>
      <c r="M422" s="139">
        <f t="shared" si="30"/>
        <v>443.56</v>
      </c>
      <c r="N422" s="312"/>
      <c r="O422" s="293"/>
      <c r="P422" s="293"/>
      <c r="Q422" s="293"/>
      <c r="R422" s="293"/>
      <c r="S422" s="293"/>
      <c r="T422" s="293"/>
      <c r="U422" s="293"/>
      <c r="V422" s="293"/>
      <c r="W422" s="296"/>
      <c r="X422" s="296"/>
      <c r="Y422" s="303"/>
      <c r="Z422" s="296"/>
      <c r="AA422" s="303"/>
      <c r="AB422" s="292"/>
      <c r="AC422" s="114"/>
      <c r="AD422" s="114"/>
      <c r="AE422" s="118"/>
      <c r="AF422" s="114"/>
      <c r="AG422" s="118"/>
      <c r="AH422" s="119"/>
    </row>
    <row r="423" spans="1:36" s="120" customFormat="1" ht="25.5" customHeight="1" thickBot="1">
      <c r="A423" s="319"/>
      <c r="B423" s="308"/>
      <c r="C423" s="310"/>
      <c r="D423" s="310"/>
      <c r="E423" s="167" t="s">
        <v>1147</v>
      </c>
      <c r="F423" s="227">
        <v>443.56</v>
      </c>
      <c r="G423" s="117">
        <f>ROUNDUP(AVERAGE(F421:F423),2)</f>
        <v>443.56</v>
      </c>
      <c r="H423" s="116">
        <f t="shared" si="31"/>
        <v>0</v>
      </c>
      <c r="I423" s="136">
        <f t="shared" si="29"/>
        <v>0</v>
      </c>
      <c r="J423" s="136">
        <f>SMALL(I421:I423,3)</f>
        <v>0</v>
      </c>
      <c r="K423" s="139">
        <f>IF(J423=I421,F421,IF(J423=I422,F422,IF(J423=I423,F423)))</f>
        <v>443.56</v>
      </c>
      <c r="L423" s="139">
        <f t="shared" si="28"/>
        <v>443.56</v>
      </c>
      <c r="M423" s="139">
        <f t="shared" si="30"/>
        <v>443.56</v>
      </c>
      <c r="N423" s="312"/>
      <c r="O423" s="293"/>
      <c r="P423" s="293"/>
      <c r="Q423" s="293"/>
      <c r="R423" s="293"/>
      <c r="S423" s="293"/>
      <c r="T423" s="293"/>
      <c r="U423" s="293"/>
      <c r="V423" s="293"/>
      <c r="W423" s="296"/>
      <c r="X423" s="296"/>
      <c r="Y423" s="303"/>
      <c r="Z423" s="296"/>
      <c r="AA423" s="303"/>
      <c r="AB423" s="292"/>
      <c r="AC423" s="114"/>
      <c r="AD423" s="114"/>
      <c r="AE423" s="118"/>
      <c r="AF423" s="114"/>
      <c r="AG423" s="118"/>
      <c r="AH423" s="119"/>
    </row>
    <row r="424" spans="1:36" s="112" customFormat="1" ht="25.5" customHeight="1">
      <c r="A424" s="320">
        <v>139</v>
      </c>
      <c r="B424" s="315" t="s">
        <v>388</v>
      </c>
      <c r="C424" s="316" t="s">
        <v>2</v>
      </c>
      <c r="D424" s="317">
        <v>3</v>
      </c>
      <c r="E424" s="168" t="s">
        <v>861</v>
      </c>
      <c r="F424" s="132">
        <v>205.93</v>
      </c>
      <c r="G424" s="129">
        <f>ROUNDUP(AVERAGE(F424:F426),2)</f>
        <v>205.93</v>
      </c>
      <c r="H424" s="134">
        <f t="shared" si="31"/>
        <v>0</v>
      </c>
      <c r="I424" s="133">
        <f t="shared" si="29"/>
        <v>0</v>
      </c>
      <c r="J424" s="135">
        <f>SMALL(I424:I426,1)</f>
        <v>0</v>
      </c>
      <c r="K424" s="137">
        <f>IF(J424=I424,F424,IF(J424=I425,F425,IF(J424=I426,F426)))</f>
        <v>205.93</v>
      </c>
      <c r="L424" s="137">
        <f t="shared" si="28"/>
        <v>205.93</v>
      </c>
      <c r="M424" s="137">
        <f t="shared" si="30"/>
        <v>205.93</v>
      </c>
      <c r="N424" s="318">
        <f>COUNTIF(L424:L426,"FORA")</f>
        <v>0</v>
      </c>
      <c r="O424" s="298">
        <f>IF(N424=0,AVERAGE(K424:K426),"")</f>
        <v>205.92999999999998</v>
      </c>
      <c r="P424" s="298" t="str">
        <f>IF(N424=1,AVERAGE(M424:M425),"")</f>
        <v/>
      </c>
      <c r="Q424" s="298" t="str">
        <f>IF(N424=2,(SUM(M424,K425))/2,"")</f>
        <v/>
      </c>
      <c r="R424" s="298" t="str">
        <f>IF(N424=3,AVERAGE(K424:K425),"")</f>
        <v/>
      </c>
      <c r="S424" s="298">
        <f>IF(N424=0,MEDIAN(M424:M426),"")</f>
        <v>205.93</v>
      </c>
      <c r="T424" s="298" t="str">
        <f>IF(N424=1,MEDIAN(M424:M425),"")</f>
        <v/>
      </c>
      <c r="U424" s="298" t="str">
        <f>IF(N424=2,MEDIAN((SUM(M424,K425))/2),"")</f>
        <v/>
      </c>
      <c r="V424" s="298" t="str">
        <f>IF(N424=3,MEDIAN(K424:K425),"")</f>
        <v/>
      </c>
      <c r="W424" s="299">
        <f>SUM(O424:R426)</f>
        <v>205.92999999999998</v>
      </c>
      <c r="X424" s="299">
        <f>SUM(S424:V426)</f>
        <v>205.93</v>
      </c>
      <c r="Y424" s="301">
        <f>STDEV(F424:F426)</f>
        <v>3.4809342861069267E-14</v>
      </c>
      <c r="Z424" s="299">
        <f>Y424/W424</f>
        <v>1.6903483154989206E-16</v>
      </c>
      <c r="AA424" s="301">
        <f>IF(Z424&lt;=0.25, X424, W424)</f>
        <v>205.93</v>
      </c>
      <c r="AB424" s="291">
        <f>AA424*D424*($AB$6+1)</f>
        <v>732.56094784278707</v>
      </c>
      <c r="AC424" s="114"/>
      <c r="AD424" s="114"/>
      <c r="AE424" s="115"/>
      <c r="AF424" s="115"/>
      <c r="AG424" s="115"/>
      <c r="AH424" s="115"/>
      <c r="AI424" s="115"/>
      <c r="AJ424" s="115"/>
    </row>
    <row r="425" spans="1:36" s="112" customFormat="1" ht="25.5" customHeight="1">
      <c r="A425" s="320"/>
      <c r="B425" s="315"/>
      <c r="C425" s="316"/>
      <c r="D425" s="317"/>
      <c r="E425" s="168" t="s">
        <v>861</v>
      </c>
      <c r="F425" s="132">
        <v>205.93</v>
      </c>
      <c r="G425" s="133">
        <f>ROUNDUP(AVERAGE(F424:F426),2)</f>
        <v>205.93</v>
      </c>
      <c r="H425" s="134">
        <f t="shared" si="31"/>
        <v>0</v>
      </c>
      <c r="I425" s="135">
        <f t="shared" si="29"/>
        <v>0</v>
      </c>
      <c r="J425" s="135">
        <f>SMALL(I424:I426,2)</f>
        <v>0</v>
      </c>
      <c r="K425" s="137">
        <f>IF(J425=I424,F424,IF(J425=I425,F425,IF(J425=I426,F426)))</f>
        <v>205.93</v>
      </c>
      <c r="L425" s="137">
        <f t="shared" si="28"/>
        <v>205.93</v>
      </c>
      <c r="M425" s="137">
        <f t="shared" si="30"/>
        <v>205.93</v>
      </c>
      <c r="N425" s="318"/>
      <c r="O425" s="298"/>
      <c r="P425" s="298"/>
      <c r="Q425" s="298"/>
      <c r="R425" s="298"/>
      <c r="S425" s="298"/>
      <c r="T425" s="298"/>
      <c r="U425" s="298"/>
      <c r="V425" s="298"/>
      <c r="W425" s="300"/>
      <c r="X425" s="300"/>
      <c r="Y425" s="301"/>
      <c r="Z425" s="300"/>
      <c r="AA425" s="301"/>
      <c r="AB425" s="292"/>
      <c r="AC425" s="114"/>
      <c r="AD425" s="114"/>
      <c r="AE425" s="115"/>
      <c r="AF425" s="115"/>
      <c r="AG425" s="115"/>
      <c r="AH425" s="115"/>
      <c r="AI425" s="115"/>
      <c r="AJ425" s="115"/>
    </row>
    <row r="426" spans="1:36" s="112" customFormat="1" ht="25.5" customHeight="1" thickBot="1">
      <c r="A426" s="320"/>
      <c r="B426" s="315"/>
      <c r="C426" s="316"/>
      <c r="D426" s="317"/>
      <c r="E426" s="168" t="s">
        <v>861</v>
      </c>
      <c r="F426" s="132">
        <v>205.93</v>
      </c>
      <c r="G426" s="133">
        <f>ROUNDUP(AVERAGE(F424:F426),2)</f>
        <v>205.93</v>
      </c>
      <c r="H426" s="134">
        <f t="shared" si="31"/>
        <v>0</v>
      </c>
      <c r="I426" s="135">
        <f t="shared" si="29"/>
        <v>0</v>
      </c>
      <c r="J426" s="135">
        <f>SMALL(I424:I426,3)</f>
        <v>0</v>
      </c>
      <c r="K426" s="137">
        <f>IF(J426=I424,F424,IF(J426=I425,F425,IF(J426=I426,F426)))</f>
        <v>205.93</v>
      </c>
      <c r="L426" s="137">
        <f t="shared" si="28"/>
        <v>205.93</v>
      </c>
      <c r="M426" s="137">
        <f t="shared" si="30"/>
        <v>205.93</v>
      </c>
      <c r="N426" s="318"/>
      <c r="O426" s="298"/>
      <c r="P426" s="298"/>
      <c r="Q426" s="298"/>
      <c r="R426" s="298"/>
      <c r="S426" s="298"/>
      <c r="T426" s="298"/>
      <c r="U426" s="298"/>
      <c r="V426" s="298"/>
      <c r="W426" s="300"/>
      <c r="X426" s="300"/>
      <c r="Y426" s="301"/>
      <c r="Z426" s="300"/>
      <c r="AA426" s="301"/>
      <c r="AB426" s="292"/>
      <c r="AC426" s="114"/>
      <c r="AD426" s="114"/>
      <c r="AE426" s="115"/>
      <c r="AF426" s="115"/>
      <c r="AG426" s="115"/>
      <c r="AH426" s="115"/>
      <c r="AI426" s="115"/>
      <c r="AJ426" s="115"/>
    </row>
    <row r="427" spans="1:36" s="120" customFormat="1" ht="25.5" customHeight="1">
      <c r="A427" s="319">
        <v>140</v>
      </c>
      <c r="B427" s="307" t="s">
        <v>389</v>
      </c>
      <c r="C427" s="310" t="s">
        <v>2</v>
      </c>
      <c r="D427" s="310">
        <v>3</v>
      </c>
      <c r="E427" s="167" t="s">
        <v>1148</v>
      </c>
      <c r="F427" s="117">
        <v>162.54</v>
      </c>
      <c r="G427" s="122">
        <f>ROUNDUP(AVERAGE(F427:F429),2)</f>
        <v>162.54</v>
      </c>
      <c r="H427" s="116">
        <f t="shared" si="31"/>
        <v>0</v>
      </c>
      <c r="I427" s="136">
        <f t="shared" si="29"/>
        <v>0</v>
      </c>
      <c r="J427" s="136">
        <f>SMALL(I427:I429,1)</f>
        <v>0</v>
      </c>
      <c r="K427" s="139">
        <f>IF(J427=I427,F427,IF(J427=I428,F428,IF(J427=I429,F429)))</f>
        <v>162.54</v>
      </c>
      <c r="L427" s="139">
        <f t="shared" si="28"/>
        <v>162.54</v>
      </c>
      <c r="M427" s="139">
        <f t="shared" si="30"/>
        <v>162.54</v>
      </c>
      <c r="N427" s="312">
        <f>COUNTIF(L427:L429,"FORA")</f>
        <v>0</v>
      </c>
      <c r="O427" s="293">
        <f>IF(N427=0,AVERAGE(K427:K429),"")</f>
        <v>162.54</v>
      </c>
      <c r="P427" s="293" t="str">
        <f>IF(N427=1,AVERAGE(M427:M428),"")</f>
        <v/>
      </c>
      <c r="Q427" s="293" t="str">
        <f>IF(N427=2,(SUM(M427,K428))/2,"")</f>
        <v/>
      </c>
      <c r="R427" s="293" t="str">
        <f>IF(N427=3,AVERAGE(K427:K428),"")</f>
        <v/>
      </c>
      <c r="S427" s="293">
        <f>IF(N427=0,MEDIAN(M427:M429),"")</f>
        <v>162.54</v>
      </c>
      <c r="T427" s="293" t="str">
        <f>IF(N427=1,MEDIAN(M427:M428),"")</f>
        <v/>
      </c>
      <c r="U427" s="293" t="str">
        <f>IF(N427=2,MEDIAN((SUM(M427,K428))/2),"")</f>
        <v/>
      </c>
      <c r="V427" s="293" t="str">
        <f>IF(N427=3,MEDIAN(K427:K428),"")</f>
        <v/>
      </c>
      <c r="W427" s="295">
        <f>SUM(O427:R429)</f>
        <v>162.54</v>
      </c>
      <c r="X427" s="295">
        <f>SUM(S427:V429)</f>
        <v>162.54</v>
      </c>
      <c r="Y427" s="303">
        <f>STDEV(F427:F429)</f>
        <v>0</v>
      </c>
      <c r="Z427" s="295">
        <f>Y427/W427</f>
        <v>0</v>
      </c>
      <c r="AA427" s="303">
        <f>IF(Z427&lt;=0.25, X427, W427)</f>
        <v>162.54</v>
      </c>
      <c r="AB427" s="291">
        <f>AA427*D427*($AB$6+1)</f>
        <v>578.20840315819271</v>
      </c>
      <c r="AC427" s="114"/>
      <c r="AD427" s="114"/>
      <c r="AE427" s="118"/>
      <c r="AF427" s="114"/>
      <c r="AG427" s="118"/>
      <c r="AH427" s="119"/>
    </row>
    <row r="428" spans="1:36" s="120" customFormat="1" ht="25.5" customHeight="1">
      <c r="A428" s="319"/>
      <c r="B428" s="308"/>
      <c r="C428" s="310"/>
      <c r="D428" s="310"/>
      <c r="E428" s="167" t="s">
        <v>1148</v>
      </c>
      <c r="F428" s="227">
        <v>162.54</v>
      </c>
      <c r="G428" s="117">
        <f>ROUNDUP(AVERAGE(F427:F429),2)</f>
        <v>162.54</v>
      </c>
      <c r="H428" s="116">
        <f t="shared" si="31"/>
        <v>0</v>
      </c>
      <c r="I428" s="136">
        <f t="shared" si="29"/>
        <v>0</v>
      </c>
      <c r="J428" s="136">
        <f>SMALL(I427:I429,2)</f>
        <v>0</v>
      </c>
      <c r="K428" s="139">
        <f>IF(J428=I427,F427,IF(J428=I428,F428,IF(J428=I429,F429)))</f>
        <v>162.54</v>
      </c>
      <c r="L428" s="139">
        <f t="shared" si="28"/>
        <v>162.54</v>
      </c>
      <c r="M428" s="139">
        <f t="shared" si="30"/>
        <v>162.54</v>
      </c>
      <c r="N428" s="312"/>
      <c r="O428" s="293"/>
      <c r="P428" s="293"/>
      <c r="Q428" s="293"/>
      <c r="R428" s="293"/>
      <c r="S428" s="293"/>
      <c r="T428" s="293"/>
      <c r="U428" s="293"/>
      <c r="V428" s="293"/>
      <c r="W428" s="296"/>
      <c r="X428" s="296"/>
      <c r="Y428" s="303"/>
      <c r="Z428" s="296"/>
      <c r="AA428" s="303"/>
      <c r="AB428" s="292"/>
      <c r="AC428" s="114"/>
      <c r="AD428" s="114"/>
      <c r="AE428" s="118"/>
      <c r="AF428" s="114"/>
      <c r="AG428" s="118"/>
      <c r="AH428" s="119"/>
    </row>
    <row r="429" spans="1:36" s="120" customFormat="1" ht="25.5" customHeight="1" thickBot="1">
      <c r="A429" s="319"/>
      <c r="B429" s="308"/>
      <c r="C429" s="310"/>
      <c r="D429" s="310"/>
      <c r="E429" s="167" t="s">
        <v>1148</v>
      </c>
      <c r="F429" s="227">
        <v>162.54</v>
      </c>
      <c r="G429" s="117">
        <f>ROUNDUP(AVERAGE(F427:F429),2)</f>
        <v>162.54</v>
      </c>
      <c r="H429" s="116">
        <f t="shared" si="31"/>
        <v>0</v>
      </c>
      <c r="I429" s="136">
        <f t="shared" si="29"/>
        <v>0</v>
      </c>
      <c r="J429" s="136">
        <f>SMALL(I427:I429,3)</f>
        <v>0</v>
      </c>
      <c r="K429" s="139">
        <f>IF(J429=I427,F427,IF(J429=I428,F428,IF(J429=I429,F429)))</f>
        <v>162.54</v>
      </c>
      <c r="L429" s="139">
        <f t="shared" si="28"/>
        <v>162.54</v>
      </c>
      <c r="M429" s="139">
        <f t="shared" si="30"/>
        <v>162.54</v>
      </c>
      <c r="N429" s="312"/>
      <c r="O429" s="293"/>
      <c r="P429" s="293"/>
      <c r="Q429" s="293"/>
      <c r="R429" s="293"/>
      <c r="S429" s="293"/>
      <c r="T429" s="293"/>
      <c r="U429" s="293"/>
      <c r="V429" s="293"/>
      <c r="W429" s="296"/>
      <c r="X429" s="296"/>
      <c r="Y429" s="303"/>
      <c r="Z429" s="296"/>
      <c r="AA429" s="303"/>
      <c r="AB429" s="292"/>
      <c r="AC429" s="114"/>
      <c r="AD429" s="114"/>
      <c r="AE429" s="118"/>
      <c r="AF429" s="114"/>
      <c r="AG429" s="118"/>
      <c r="AH429" s="119"/>
    </row>
    <row r="430" spans="1:36" s="112" customFormat="1" ht="25.5" customHeight="1">
      <c r="A430" s="320">
        <v>141</v>
      </c>
      <c r="B430" s="315" t="s">
        <v>390</v>
      </c>
      <c r="C430" s="316" t="s">
        <v>2</v>
      </c>
      <c r="D430" s="317">
        <v>3</v>
      </c>
      <c r="E430" s="168" t="s">
        <v>864</v>
      </c>
      <c r="F430" s="132">
        <v>120</v>
      </c>
      <c r="G430" s="129">
        <f>ROUNDUP(AVERAGE(F430:F432),2)</f>
        <v>120</v>
      </c>
      <c r="H430" s="134">
        <f t="shared" si="31"/>
        <v>0</v>
      </c>
      <c r="I430" s="133">
        <f t="shared" si="29"/>
        <v>0</v>
      </c>
      <c r="J430" s="135">
        <f>SMALL(I430:I432,1)</f>
        <v>0</v>
      </c>
      <c r="K430" s="137">
        <f>IF(J430=I430,F430,IF(J430=I431,F431,IF(J430=I432,F432)))</f>
        <v>120</v>
      </c>
      <c r="L430" s="137">
        <f t="shared" si="28"/>
        <v>120</v>
      </c>
      <c r="M430" s="137">
        <f t="shared" si="30"/>
        <v>120</v>
      </c>
      <c r="N430" s="318">
        <f>COUNTIF(L430:L432,"FORA")</f>
        <v>0</v>
      </c>
      <c r="O430" s="298">
        <f>IF(N430=0,AVERAGE(K430:K432),"")</f>
        <v>120</v>
      </c>
      <c r="P430" s="298" t="str">
        <f>IF(N430=1,AVERAGE(M430:M431),"")</f>
        <v/>
      </c>
      <c r="Q430" s="298" t="str">
        <f>IF(N430=2,(SUM(M430,K431))/2,"")</f>
        <v/>
      </c>
      <c r="R430" s="298" t="str">
        <f>IF(N430=3,AVERAGE(K430:K431),"")</f>
        <v/>
      </c>
      <c r="S430" s="298">
        <f>IF(N430=0,MEDIAN(M430:M432),"")</f>
        <v>120</v>
      </c>
      <c r="T430" s="298" t="str">
        <f>IF(N430=1,MEDIAN(M430:M431),"")</f>
        <v/>
      </c>
      <c r="U430" s="298" t="str">
        <f>IF(N430=2,MEDIAN((SUM(M430,K431))/2),"")</f>
        <v/>
      </c>
      <c r="V430" s="298" t="str">
        <f>IF(N430=3,MEDIAN(K430:K431),"")</f>
        <v/>
      </c>
      <c r="W430" s="299">
        <f>SUM(O430:R432)</f>
        <v>120</v>
      </c>
      <c r="X430" s="299">
        <f>SUM(S430:V432)</f>
        <v>120</v>
      </c>
      <c r="Y430" s="301">
        <f>STDEV(F430:F432)</f>
        <v>0</v>
      </c>
      <c r="Z430" s="299">
        <f>Y430/W430</f>
        <v>0</v>
      </c>
      <c r="AA430" s="301">
        <f>IF(Z430&lt;=0.25, X430, W430)</f>
        <v>120</v>
      </c>
      <c r="AB430" s="291">
        <f>AA430*D430*($AB$6+1)</f>
        <v>426.8795888949374</v>
      </c>
      <c r="AC430" s="114"/>
      <c r="AD430" s="114"/>
      <c r="AE430" s="115"/>
      <c r="AF430" s="115"/>
      <c r="AG430" s="115"/>
      <c r="AH430" s="115"/>
      <c r="AI430" s="115"/>
      <c r="AJ430" s="115"/>
    </row>
    <row r="431" spans="1:36" s="112" customFormat="1" ht="25.5" customHeight="1">
      <c r="A431" s="320"/>
      <c r="B431" s="315"/>
      <c r="C431" s="316"/>
      <c r="D431" s="317"/>
      <c r="E431" s="168" t="s">
        <v>864</v>
      </c>
      <c r="F431" s="132">
        <v>120</v>
      </c>
      <c r="G431" s="133">
        <f>ROUNDUP(AVERAGE(F430:F432),2)</f>
        <v>120</v>
      </c>
      <c r="H431" s="134">
        <f t="shared" si="31"/>
        <v>0</v>
      </c>
      <c r="I431" s="135">
        <f t="shared" si="29"/>
        <v>0</v>
      </c>
      <c r="J431" s="135">
        <f>SMALL(I430:I432,2)</f>
        <v>0</v>
      </c>
      <c r="K431" s="137">
        <f>IF(J431=I430,F430,IF(J431=I431,F431,IF(J431=I432,F432)))</f>
        <v>120</v>
      </c>
      <c r="L431" s="137">
        <f t="shared" si="28"/>
        <v>120</v>
      </c>
      <c r="M431" s="137">
        <f t="shared" si="30"/>
        <v>120</v>
      </c>
      <c r="N431" s="318"/>
      <c r="O431" s="298"/>
      <c r="P431" s="298"/>
      <c r="Q431" s="298"/>
      <c r="R431" s="298"/>
      <c r="S431" s="298"/>
      <c r="T431" s="298"/>
      <c r="U431" s="298"/>
      <c r="V431" s="298"/>
      <c r="W431" s="300"/>
      <c r="X431" s="300"/>
      <c r="Y431" s="301"/>
      <c r="Z431" s="300"/>
      <c r="AA431" s="301"/>
      <c r="AB431" s="292"/>
      <c r="AC431" s="114"/>
      <c r="AD431" s="114"/>
      <c r="AE431" s="115"/>
      <c r="AF431" s="115"/>
      <c r="AG431" s="115"/>
      <c r="AH431" s="115"/>
      <c r="AI431" s="115"/>
      <c r="AJ431" s="115"/>
    </row>
    <row r="432" spans="1:36" s="112" customFormat="1" ht="25.5" customHeight="1" thickBot="1">
      <c r="A432" s="320"/>
      <c r="B432" s="315"/>
      <c r="C432" s="316"/>
      <c r="D432" s="317"/>
      <c r="E432" s="168" t="s">
        <v>864</v>
      </c>
      <c r="F432" s="132">
        <v>120</v>
      </c>
      <c r="G432" s="133">
        <f>ROUNDUP(AVERAGE(F430:F432),2)</f>
        <v>120</v>
      </c>
      <c r="H432" s="134">
        <f t="shared" si="31"/>
        <v>0</v>
      </c>
      <c r="I432" s="135">
        <f t="shared" si="29"/>
        <v>0</v>
      </c>
      <c r="J432" s="135">
        <f>SMALL(I430:I432,3)</f>
        <v>0</v>
      </c>
      <c r="K432" s="137">
        <f>IF(J432=I430,F430,IF(J432=I431,F431,IF(J432=I432,F432)))</f>
        <v>120</v>
      </c>
      <c r="L432" s="137">
        <f t="shared" si="28"/>
        <v>120</v>
      </c>
      <c r="M432" s="137">
        <f t="shared" si="30"/>
        <v>120</v>
      </c>
      <c r="N432" s="318"/>
      <c r="O432" s="298"/>
      <c r="P432" s="298"/>
      <c r="Q432" s="298"/>
      <c r="R432" s="298"/>
      <c r="S432" s="298"/>
      <c r="T432" s="298"/>
      <c r="U432" s="298"/>
      <c r="V432" s="298"/>
      <c r="W432" s="300"/>
      <c r="X432" s="300"/>
      <c r="Y432" s="301"/>
      <c r="Z432" s="300"/>
      <c r="AA432" s="301"/>
      <c r="AB432" s="292"/>
      <c r="AC432" s="114"/>
      <c r="AD432" s="114"/>
      <c r="AE432" s="115"/>
      <c r="AF432" s="115"/>
      <c r="AG432" s="115"/>
      <c r="AH432" s="115"/>
      <c r="AI432" s="115"/>
      <c r="AJ432" s="115"/>
    </row>
    <row r="433" spans="1:36" s="120" customFormat="1" ht="25.5" customHeight="1">
      <c r="A433" s="305">
        <v>142</v>
      </c>
      <c r="B433" s="307" t="s">
        <v>391</v>
      </c>
      <c r="C433" s="310" t="s">
        <v>2</v>
      </c>
      <c r="D433" s="310">
        <v>3</v>
      </c>
      <c r="E433" s="167" t="s">
        <v>865</v>
      </c>
      <c r="F433" s="117">
        <v>204.36</v>
      </c>
      <c r="G433" s="122">
        <f>ROUNDUP(AVERAGE(F433:F435),2)</f>
        <v>204.36</v>
      </c>
      <c r="H433" s="116">
        <f t="shared" si="31"/>
        <v>0</v>
      </c>
      <c r="I433" s="136">
        <f t="shared" si="29"/>
        <v>0</v>
      </c>
      <c r="J433" s="136">
        <f>SMALL(I433:I435,1)</f>
        <v>0</v>
      </c>
      <c r="K433" s="139">
        <f>IF(J433=I433,F433,IF(J433=I434,F434,IF(J433=I435,F435)))</f>
        <v>204.36</v>
      </c>
      <c r="L433" s="139">
        <f t="shared" si="28"/>
        <v>204.36</v>
      </c>
      <c r="M433" s="139">
        <f t="shared" si="30"/>
        <v>204.36</v>
      </c>
      <c r="N433" s="312">
        <f>COUNTIF(L433:L435,"FORA")</f>
        <v>0</v>
      </c>
      <c r="O433" s="293">
        <f>IF(N433=0,AVERAGE(K433:K435),"")</f>
        <v>204.36</v>
      </c>
      <c r="P433" s="293" t="str">
        <f>IF(N433=1,AVERAGE(M433:M434),"")</f>
        <v/>
      </c>
      <c r="Q433" s="293" t="str">
        <f>IF(N433=2,(SUM(M433,K434))/2,"")</f>
        <v/>
      </c>
      <c r="R433" s="293" t="str">
        <f>IF(N433=3,AVERAGE(K433:K434),"")</f>
        <v/>
      </c>
      <c r="S433" s="293">
        <f>IF(N433=0,MEDIAN(M433:M435),"")</f>
        <v>204.36</v>
      </c>
      <c r="T433" s="293" t="str">
        <f>IF(N433=1,MEDIAN(M433:M434),"")</f>
        <v/>
      </c>
      <c r="U433" s="293" t="str">
        <f>IF(N433=2,MEDIAN((SUM(M433,K434))/2),"")</f>
        <v/>
      </c>
      <c r="V433" s="293" t="str">
        <f>IF(N433=3,MEDIAN(K433:K434),"")</f>
        <v/>
      </c>
      <c r="W433" s="295">
        <f>SUM(O433:R435)</f>
        <v>204.36</v>
      </c>
      <c r="X433" s="295">
        <f>SUM(S433:V435)</f>
        <v>204.36</v>
      </c>
      <c r="Y433" s="303">
        <f>STDEV(F433:F435)</f>
        <v>0</v>
      </c>
      <c r="Z433" s="295">
        <f>Y433/W433</f>
        <v>0</v>
      </c>
      <c r="AA433" s="303">
        <f>IF(Z433&lt;=0.25, X433, W433)</f>
        <v>204.36</v>
      </c>
      <c r="AB433" s="291">
        <f>AA433*D433*($AB$6+1)</f>
        <v>726.97593988807841</v>
      </c>
      <c r="AC433" s="114"/>
      <c r="AD433" s="114"/>
      <c r="AE433" s="118"/>
      <c r="AF433" s="114"/>
      <c r="AG433" s="118"/>
      <c r="AH433" s="119"/>
    </row>
    <row r="434" spans="1:36" s="120" customFormat="1" ht="25.5" customHeight="1">
      <c r="A434" s="305"/>
      <c r="B434" s="308"/>
      <c r="C434" s="310"/>
      <c r="D434" s="310"/>
      <c r="E434" s="167" t="s">
        <v>865</v>
      </c>
      <c r="F434" s="165">
        <v>204.36</v>
      </c>
      <c r="G434" s="117">
        <f>ROUNDUP(AVERAGE(F433:F435),2)</f>
        <v>204.36</v>
      </c>
      <c r="H434" s="116">
        <f t="shared" si="31"/>
        <v>0</v>
      </c>
      <c r="I434" s="136">
        <f t="shared" si="29"/>
        <v>0</v>
      </c>
      <c r="J434" s="136">
        <f>SMALL(I433:I435,2)</f>
        <v>0</v>
      </c>
      <c r="K434" s="139">
        <f>IF(J434=I433,F433,IF(J434=I434,F434,IF(J434=I435,F435)))</f>
        <v>204.36</v>
      </c>
      <c r="L434" s="139">
        <f t="shared" si="28"/>
        <v>204.36</v>
      </c>
      <c r="M434" s="139">
        <f t="shared" si="30"/>
        <v>204.36</v>
      </c>
      <c r="N434" s="312"/>
      <c r="O434" s="293"/>
      <c r="P434" s="293"/>
      <c r="Q434" s="293"/>
      <c r="R434" s="293"/>
      <c r="S434" s="293"/>
      <c r="T434" s="293"/>
      <c r="U434" s="293"/>
      <c r="V434" s="293"/>
      <c r="W434" s="296"/>
      <c r="X434" s="296"/>
      <c r="Y434" s="303"/>
      <c r="Z434" s="296"/>
      <c r="AA434" s="303"/>
      <c r="AB434" s="292"/>
      <c r="AC434" s="114"/>
      <c r="AD434" s="114"/>
      <c r="AE434" s="118"/>
      <c r="AF434" s="114"/>
      <c r="AG434" s="118"/>
      <c r="AH434" s="119"/>
    </row>
    <row r="435" spans="1:36" s="120" customFormat="1" ht="25.5" customHeight="1" thickBot="1">
      <c r="A435" s="305"/>
      <c r="B435" s="308"/>
      <c r="C435" s="310"/>
      <c r="D435" s="310"/>
      <c r="E435" s="167" t="s">
        <v>865</v>
      </c>
      <c r="F435" s="165">
        <v>204.36</v>
      </c>
      <c r="G435" s="117">
        <f>ROUNDUP(AVERAGE(F433:F435),2)</f>
        <v>204.36</v>
      </c>
      <c r="H435" s="116">
        <f t="shared" si="31"/>
        <v>0</v>
      </c>
      <c r="I435" s="136">
        <f t="shared" si="29"/>
        <v>0</v>
      </c>
      <c r="J435" s="136">
        <f>SMALL(I433:I435,3)</f>
        <v>0</v>
      </c>
      <c r="K435" s="139">
        <f>IF(J435=I433,F433,IF(J435=I434,F434,IF(J435=I435,F435)))</f>
        <v>204.36</v>
      </c>
      <c r="L435" s="139">
        <f t="shared" si="28"/>
        <v>204.36</v>
      </c>
      <c r="M435" s="139">
        <f t="shared" si="30"/>
        <v>204.36</v>
      </c>
      <c r="N435" s="312"/>
      <c r="O435" s="293"/>
      <c r="P435" s="293"/>
      <c r="Q435" s="293"/>
      <c r="R435" s="293"/>
      <c r="S435" s="293"/>
      <c r="T435" s="293"/>
      <c r="U435" s="293"/>
      <c r="V435" s="293"/>
      <c r="W435" s="296"/>
      <c r="X435" s="296"/>
      <c r="Y435" s="303"/>
      <c r="Z435" s="296"/>
      <c r="AA435" s="303"/>
      <c r="AB435" s="292"/>
      <c r="AC435" s="114"/>
      <c r="AD435" s="114"/>
      <c r="AE435" s="118"/>
      <c r="AF435" s="114"/>
      <c r="AG435" s="118"/>
      <c r="AH435" s="119"/>
    </row>
    <row r="436" spans="1:36" s="112" customFormat="1" ht="25.5" customHeight="1">
      <c r="A436" s="320">
        <v>143</v>
      </c>
      <c r="B436" s="315" t="s">
        <v>392</v>
      </c>
      <c r="C436" s="316" t="s">
        <v>2</v>
      </c>
      <c r="D436" s="317">
        <v>3</v>
      </c>
      <c r="E436" s="168" t="s">
        <v>866</v>
      </c>
      <c r="F436" s="132">
        <v>187.75</v>
      </c>
      <c r="G436" s="129">
        <f>ROUNDUP(AVERAGE(F436:F438),2)</f>
        <v>187.75</v>
      </c>
      <c r="H436" s="134">
        <f t="shared" si="31"/>
        <v>0</v>
      </c>
      <c r="I436" s="133">
        <f t="shared" si="29"/>
        <v>0</v>
      </c>
      <c r="J436" s="135">
        <f>SMALL(I436:I438,1)</f>
        <v>0</v>
      </c>
      <c r="K436" s="137">
        <f>IF(J436=I436,F436,IF(J436=I437,F437,IF(J436=I438,F438)))</f>
        <v>187.75</v>
      </c>
      <c r="L436" s="137">
        <f t="shared" si="28"/>
        <v>187.75</v>
      </c>
      <c r="M436" s="137">
        <f t="shared" si="30"/>
        <v>187.75</v>
      </c>
      <c r="N436" s="318">
        <f>COUNTIF(L436:L438,"FORA")</f>
        <v>0</v>
      </c>
      <c r="O436" s="298">
        <f>IF(N436=0,AVERAGE(K436:K438),"")</f>
        <v>187.75</v>
      </c>
      <c r="P436" s="298" t="str">
        <f>IF(N436=1,AVERAGE(M436:M437),"")</f>
        <v/>
      </c>
      <c r="Q436" s="298" t="str">
        <f>IF(N436=2,(SUM(M436,K437))/2,"")</f>
        <v/>
      </c>
      <c r="R436" s="298" t="str">
        <f>IF(N436=3,AVERAGE(K436:K437),"")</f>
        <v/>
      </c>
      <c r="S436" s="298">
        <f>IF(N436=0,MEDIAN(M436:M438),"")</f>
        <v>187.75</v>
      </c>
      <c r="T436" s="298" t="str">
        <f>IF(N436=1,MEDIAN(M436:M437),"")</f>
        <v/>
      </c>
      <c r="U436" s="298" t="str">
        <f>IF(N436=2,MEDIAN((SUM(M436,K437))/2),"")</f>
        <v/>
      </c>
      <c r="V436" s="298" t="str">
        <f>IF(N436=3,MEDIAN(K436:K437),"")</f>
        <v/>
      </c>
      <c r="W436" s="299">
        <f>SUM(O436:R438)</f>
        <v>187.75</v>
      </c>
      <c r="X436" s="299">
        <f>SUM(S436:V438)</f>
        <v>187.75</v>
      </c>
      <c r="Y436" s="301">
        <f>STDEV(F436:F438)</f>
        <v>0</v>
      </c>
      <c r="Z436" s="299">
        <f>Y436/W436</f>
        <v>0</v>
      </c>
      <c r="AA436" s="301">
        <f>IF(Z436&lt;=0.25, X436, W436)</f>
        <v>187.75</v>
      </c>
      <c r="AB436" s="291">
        <f>AA436*D436*($AB$6+1)</f>
        <v>667.88869012520411</v>
      </c>
      <c r="AC436" s="114"/>
      <c r="AD436" s="114"/>
      <c r="AE436" s="115"/>
      <c r="AF436" s="115"/>
      <c r="AG436" s="115"/>
      <c r="AH436" s="115"/>
      <c r="AI436" s="115"/>
      <c r="AJ436" s="115"/>
    </row>
    <row r="437" spans="1:36" s="112" customFormat="1" ht="25.5" customHeight="1">
      <c r="A437" s="320"/>
      <c r="B437" s="315"/>
      <c r="C437" s="316"/>
      <c r="D437" s="317"/>
      <c r="E437" s="168" t="s">
        <v>866</v>
      </c>
      <c r="F437" s="132">
        <v>187.75</v>
      </c>
      <c r="G437" s="133">
        <f>ROUNDUP(AVERAGE(F436:F438),2)</f>
        <v>187.75</v>
      </c>
      <c r="H437" s="134">
        <f t="shared" si="31"/>
        <v>0</v>
      </c>
      <c r="I437" s="135">
        <f t="shared" si="29"/>
        <v>0</v>
      </c>
      <c r="J437" s="135">
        <f>SMALL(I436:I438,2)</f>
        <v>0</v>
      </c>
      <c r="K437" s="137">
        <f>IF(J437=I436,F436,IF(J437=I437,F437,IF(J437=I438,F438)))</f>
        <v>187.75</v>
      </c>
      <c r="L437" s="137">
        <f t="shared" si="28"/>
        <v>187.75</v>
      </c>
      <c r="M437" s="137">
        <f t="shared" si="30"/>
        <v>187.75</v>
      </c>
      <c r="N437" s="318"/>
      <c r="O437" s="298"/>
      <c r="P437" s="298"/>
      <c r="Q437" s="298"/>
      <c r="R437" s="298"/>
      <c r="S437" s="298"/>
      <c r="T437" s="298"/>
      <c r="U437" s="298"/>
      <c r="V437" s="298"/>
      <c r="W437" s="300"/>
      <c r="X437" s="300"/>
      <c r="Y437" s="301"/>
      <c r="Z437" s="300"/>
      <c r="AA437" s="301"/>
      <c r="AB437" s="292"/>
      <c r="AC437" s="114"/>
      <c r="AD437" s="114"/>
      <c r="AE437" s="115"/>
      <c r="AF437" s="115"/>
      <c r="AG437" s="115"/>
      <c r="AH437" s="115"/>
      <c r="AI437" s="115"/>
      <c r="AJ437" s="115"/>
    </row>
    <row r="438" spans="1:36" s="112" customFormat="1" ht="25.5" customHeight="1" thickBot="1">
      <c r="A438" s="320"/>
      <c r="B438" s="315"/>
      <c r="C438" s="316"/>
      <c r="D438" s="317"/>
      <c r="E438" s="168" t="s">
        <v>866</v>
      </c>
      <c r="F438" s="132">
        <v>187.75</v>
      </c>
      <c r="G438" s="133">
        <f>ROUNDUP(AVERAGE(F436:F438),2)</f>
        <v>187.75</v>
      </c>
      <c r="H438" s="134">
        <f t="shared" si="31"/>
        <v>0</v>
      </c>
      <c r="I438" s="135">
        <f t="shared" si="29"/>
        <v>0</v>
      </c>
      <c r="J438" s="135">
        <f>SMALL(I436:I438,3)</f>
        <v>0</v>
      </c>
      <c r="K438" s="137">
        <f>IF(J438=I436,F436,IF(J438=I437,F437,IF(J438=I438,F438)))</f>
        <v>187.75</v>
      </c>
      <c r="L438" s="137">
        <f t="shared" si="28"/>
        <v>187.75</v>
      </c>
      <c r="M438" s="137">
        <f t="shared" si="30"/>
        <v>187.75</v>
      </c>
      <c r="N438" s="318"/>
      <c r="O438" s="298"/>
      <c r="P438" s="298"/>
      <c r="Q438" s="298"/>
      <c r="R438" s="298"/>
      <c r="S438" s="298"/>
      <c r="T438" s="298"/>
      <c r="U438" s="298"/>
      <c r="V438" s="298"/>
      <c r="W438" s="300"/>
      <c r="X438" s="300"/>
      <c r="Y438" s="301"/>
      <c r="Z438" s="300"/>
      <c r="AA438" s="301"/>
      <c r="AB438" s="292"/>
      <c r="AC438" s="114"/>
      <c r="AD438" s="114"/>
      <c r="AE438" s="115"/>
      <c r="AF438" s="115"/>
      <c r="AG438" s="115"/>
      <c r="AH438" s="115"/>
      <c r="AI438" s="115"/>
      <c r="AJ438" s="115"/>
    </row>
    <row r="439" spans="1:36" s="120" customFormat="1" ht="25.5" customHeight="1">
      <c r="A439" s="319">
        <v>144</v>
      </c>
      <c r="B439" s="307" t="s">
        <v>393</v>
      </c>
      <c r="C439" s="310" t="s">
        <v>2</v>
      </c>
      <c r="D439" s="310">
        <v>3</v>
      </c>
      <c r="E439" s="167" t="s">
        <v>1149</v>
      </c>
      <c r="F439" s="117">
        <v>316.68</v>
      </c>
      <c r="G439" s="122">
        <f>ROUNDUP(AVERAGE(F439:F441),2)</f>
        <v>316.68</v>
      </c>
      <c r="H439" s="116">
        <f t="shared" si="31"/>
        <v>0</v>
      </c>
      <c r="I439" s="136">
        <f t="shared" si="29"/>
        <v>0</v>
      </c>
      <c r="J439" s="136">
        <f>SMALL(I439:I441,1)</f>
        <v>0</v>
      </c>
      <c r="K439" s="139">
        <f>IF(J439=I439,F439,IF(J439=I440,F440,IF(J439=I441,F441)))</f>
        <v>316.68</v>
      </c>
      <c r="L439" s="139">
        <f t="shared" si="28"/>
        <v>316.68</v>
      </c>
      <c r="M439" s="139">
        <f t="shared" si="30"/>
        <v>316.68</v>
      </c>
      <c r="N439" s="312">
        <f>COUNTIF(L439:L441,"FORA")</f>
        <v>0</v>
      </c>
      <c r="O439" s="293">
        <f>IF(N439=0,AVERAGE(K439:K441),"")</f>
        <v>316.68</v>
      </c>
      <c r="P439" s="293" t="str">
        <f>IF(N439=1,AVERAGE(M439:M440),"")</f>
        <v/>
      </c>
      <c r="Q439" s="293" t="str">
        <f>IF(N439=2,(SUM(M439,K440))/2,"")</f>
        <v/>
      </c>
      <c r="R439" s="293" t="str">
        <f>IF(N439=3,AVERAGE(K439:K440),"")</f>
        <v/>
      </c>
      <c r="S439" s="293">
        <f>IF(N439=0,MEDIAN(M439:M441),"")</f>
        <v>316.68</v>
      </c>
      <c r="T439" s="293" t="str">
        <f>IF(N439=1,MEDIAN(M439:M440),"")</f>
        <v/>
      </c>
      <c r="U439" s="293" t="str">
        <f>IF(N439=2,MEDIAN((SUM(M439,K440))/2),"")</f>
        <v/>
      </c>
      <c r="V439" s="293" t="str">
        <f>IF(N439=3,MEDIAN(K439:K440),"")</f>
        <v/>
      </c>
      <c r="W439" s="295">
        <f>SUM(O439:R441)</f>
        <v>316.68</v>
      </c>
      <c r="X439" s="295">
        <f>SUM(S439:V441)</f>
        <v>316.68</v>
      </c>
      <c r="Y439" s="303">
        <f>STDEV(F439:F441)</f>
        <v>0</v>
      </c>
      <c r="Z439" s="295">
        <f>Y439/W439</f>
        <v>0</v>
      </c>
      <c r="AA439" s="303">
        <f>IF(Z439&lt;=0.25, X439, W439)</f>
        <v>316.68</v>
      </c>
      <c r="AB439" s="291">
        <f>AA439*D439*($AB$6+1)</f>
        <v>1126.5352350937396</v>
      </c>
      <c r="AC439" s="114"/>
      <c r="AD439" s="114"/>
      <c r="AE439" s="118"/>
      <c r="AF439" s="114"/>
      <c r="AG439" s="118"/>
      <c r="AH439" s="119"/>
    </row>
    <row r="440" spans="1:36" s="120" customFormat="1" ht="25.5" customHeight="1">
      <c r="A440" s="319"/>
      <c r="B440" s="308"/>
      <c r="C440" s="310"/>
      <c r="D440" s="310"/>
      <c r="E440" s="167" t="s">
        <v>1149</v>
      </c>
      <c r="F440" s="227">
        <v>316.68</v>
      </c>
      <c r="G440" s="117">
        <f>ROUNDUP(AVERAGE(F439:F441),2)</f>
        <v>316.68</v>
      </c>
      <c r="H440" s="116">
        <f t="shared" si="31"/>
        <v>0</v>
      </c>
      <c r="I440" s="136">
        <f t="shared" si="29"/>
        <v>0</v>
      </c>
      <c r="J440" s="136">
        <f>SMALL(I439:I441,2)</f>
        <v>0</v>
      </c>
      <c r="K440" s="139">
        <f>IF(J440=I439,F439,IF(J440=I440,F440,IF(J440=I441,F441)))</f>
        <v>316.68</v>
      </c>
      <c r="L440" s="139">
        <f t="shared" si="28"/>
        <v>316.68</v>
      </c>
      <c r="M440" s="139">
        <f t="shared" si="30"/>
        <v>316.68</v>
      </c>
      <c r="N440" s="312"/>
      <c r="O440" s="293"/>
      <c r="P440" s="293"/>
      <c r="Q440" s="293"/>
      <c r="R440" s="293"/>
      <c r="S440" s="293"/>
      <c r="T440" s="293"/>
      <c r="U440" s="293"/>
      <c r="V440" s="293"/>
      <c r="W440" s="296"/>
      <c r="X440" s="296"/>
      <c r="Y440" s="303"/>
      <c r="Z440" s="296"/>
      <c r="AA440" s="303"/>
      <c r="AB440" s="292"/>
      <c r="AC440" s="114"/>
      <c r="AD440" s="114"/>
      <c r="AE440" s="118"/>
      <c r="AF440" s="114"/>
      <c r="AG440" s="118"/>
      <c r="AH440" s="119"/>
    </row>
    <row r="441" spans="1:36" s="120" customFormat="1" ht="25.5" customHeight="1" thickBot="1">
      <c r="A441" s="319"/>
      <c r="B441" s="308"/>
      <c r="C441" s="310"/>
      <c r="D441" s="310"/>
      <c r="E441" s="167" t="s">
        <v>1149</v>
      </c>
      <c r="F441" s="227">
        <v>316.68</v>
      </c>
      <c r="G441" s="117">
        <f>ROUNDUP(AVERAGE(F439:F441),2)</f>
        <v>316.68</v>
      </c>
      <c r="H441" s="116">
        <f t="shared" si="31"/>
        <v>0</v>
      </c>
      <c r="I441" s="136">
        <f t="shared" si="29"/>
        <v>0</v>
      </c>
      <c r="J441" s="136">
        <f>SMALL(I439:I441,3)</f>
        <v>0</v>
      </c>
      <c r="K441" s="139">
        <f>IF(J441=I439,F439,IF(J441=I440,F440,IF(J441=I441,F441)))</f>
        <v>316.68</v>
      </c>
      <c r="L441" s="139">
        <f t="shared" si="28"/>
        <v>316.68</v>
      </c>
      <c r="M441" s="139">
        <f t="shared" si="30"/>
        <v>316.68</v>
      </c>
      <c r="N441" s="312"/>
      <c r="O441" s="293"/>
      <c r="P441" s="293"/>
      <c r="Q441" s="293"/>
      <c r="R441" s="293"/>
      <c r="S441" s="293"/>
      <c r="T441" s="293"/>
      <c r="U441" s="293"/>
      <c r="V441" s="293"/>
      <c r="W441" s="296"/>
      <c r="X441" s="296"/>
      <c r="Y441" s="303"/>
      <c r="Z441" s="296"/>
      <c r="AA441" s="303"/>
      <c r="AB441" s="292"/>
      <c r="AC441" s="114"/>
      <c r="AD441" s="114"/>
      <c r="AE441" s="118"/>
      <c r="AF441" s="114"/>
      <c r="AG441" s="118"/>
      <c r="AH441" s="119"/>
    </row>
    <row r="442" spans="1:36" s="112" customFormat="1" ht="25.5" customHeight="1">
      <c r="A442" s="314">
        <v>145</v>
      </c>
      <c r="B442" s="315" t="s">
        <v>394</v>
      </c>
      <c r="C442" s="316" t="s">
        <v>2</v>
      </c>
      <c r="D442" s="317">
        <v>3</v>
      </c>
      <c r="E442" s="168" t="s">
        <v>1150</v>
      </c>
      <c r="F442" s="132">
        <v>368.56</v>
      </c>
      <c r="G442" s="129">
        <f>ROUNDUP(AVERAGE(F442:F444),2)</f>
        <v>368.56</v>
      </c>
      <c r="H442" s="134">
        <f t="shared" si="31"/>
        <v>0</v>
      </c>
      <c r="I442" s="133">
        <f t="shared" si="29"/>
        <v>0</v>
      </c>
      <c r="J442" s="135">
        <f>SMALL(I442:I444,1)</f>
        <v>0</v>
      </c>
      <c r="K442" s="137">
        <f>IF(J442=I442,F442,IF(J442=I443,F443,IF(J442=I444,F444)))</f>
        <v>368.56</v>
      </c>
      <c r="L442" s="137">
        <f t="shared" si="28"/>
        <v>368.56</v>
      </c>
      <c r="M442" s="137">
        <f t="shared" si="30"/>
        <v>368.56</v>
      </c>
      <c r="N442" s="318">
        <f>COUNTIF(L442:L444,"FORA")</f>
        <v>0</v>
      </c>
      <c r="O442" s="298">
        <f>IF(N442=0,AVERAGE(K442:K444),"")</f>
        <v>368.56</v>
      </c>
      <c r="P442" s="298" t="str">
        <f>IF(N442=1,AVERAGE(M442:M443),"")</f>
        <v/>
      </c>
      <c r="Q442" s="298" t="str">
        <f>IF(N442=2,(SUM(M442,K443))/2,"")</f>
        <v/>
      </c>
      <c r="R442" s="298" t="str">
        <f>IF(N442=3,AVERAGE(K442:K443),"")</f>
        <v/>
      </c>
      <c r="S442" s="298">
        <f>IF(N442=0,MEDIAN(M442:M444),"")</f>
        <v>368.56</v>
      </c>
      <c r="T442" s="298" t="str">
        <f>IF(N442=1,MEDIAN(M442:M443),"")</f>
        <v/>
      </c>
      <c r="U442" s="298" t="str">
        <f>IF(N442=2,MEDIAN((SUM(M442,K443))/2),"")</f>
        <v/>
      </c>
      <c r="V442" s="298" t="str">
        <f>IF(N442=3,MEDIAN(K442:K443),"")</f>
        <v/>
      </c>
      <c r="W442" s="299">
        <f>SUM(O442:R444)</f>
        <v>368.56</v>
      </c>
      <c r="X442" s="299">
        <f>SUM(S442:V444)</f>
        <v>368.56</v>
      </c>
      <c r="Y442" s="301">
        <f>STDEV(F442:F444)</f>
        <v>0</v>
      </c>
      <c r="Z442" s="299">
        <f>Y442/W442</f>
        <v>0</v>
      </c>
      <c r="AA442" s="301">
        <f>IF(Z442&lt;=0.25, X442, W442)</f>
        <v>368.56</v>
      </c>
      <c r="AB442" s="291">
        <f>AA442*D442*($AB$6+1)</f>
        <v>1311.0895106926512</v>
      </c>
      <c r="AC442" s="114"/>
      <c r="AD442" s="114"/>
      <c r="AE442" s="115"/>
      <c r="AF442" s="115"/>
      <c r="AG442" s="115"/>
      <c r="AH442" s="115"/>
      <c r="AI442" s="115"/>
      <c r="AJ442" s="115"/>
    </row>
    <row r="443" spans="1:36" s="112" customFormat="1" ht="25.5" customHeight="1">
      <c r="A443" s="314"/>
      <c r="B443" s="315"/>
      <c r="C443" s="316"/>
      <c r="D443" s="317"/>
      <c r="E443" s="168" t="s">
        <v>1150</v>
      </c>
      <c r="F443" s="132">
        <v>368.56</v>
      </c>
      <c r="G443" s="133">
        <f>ROUNDUP(AVERAGE(F442:F444),2)</f>
        <v>368.56</v>
      </c>
      <c r="H443" s="134">
        <f t="shared" si="31"/>
        <v>0</v>
      </c>
      <c r="I443" s="135">
        <f t="shared" si="29"/>
        <v>0</v>
      </c>
      <c r="J443" s="135">
        <f>SMALL(I442:I444,2)</f>
        <v>0</v>
      </c>
      <c r="K443" s="137">
        <f>IF(J443=I442,F442,IF(J443=I443,F443,IF(J443=I444,F444)))</f>
        <v>368.56</v>
      </c>
      <c r="L443" s="137">
        <f t="shared" si="28"/>
        <v>368.56</v>
      </c>
      <c r="M443" s="137">
        <f t="shared" si="30"/>
        <v>368.56</v>
      </c>
      <c r="N443" s="318"/>
      <c r="O443" s="298"/>
      <c r="P443" s="298"/>
      <c r="Q443" s="298"/>
      <c r="R443" s="298"/>
      <c r="S443" s="298"/>
      <c r="T443" s="298"/>
      <c r="U443" s="298"/>
      <c r="V443" s="298"/>
      <c r="W443" s="300"/>
      <c r="X443" s="300"/>
      <c r="Y443" s="301"/>
      <c r="Z443" s="300"/>
      <c r="AA443" s="301"/>
      <c r="AB443" s="292"/>
      <c r="AC443" s="114"/>
      <c r="AD443" s="114"/>
      <c r="AE443" s="115"/>
      <c r="AF443" s="115"/>
      <c r="AG443" s="115"/>
      <c r="AH443" s="115"/>
      <c r="AI443" s="115"/>
      <c r="AJ443" s="115"/>
    </row>
    <row r="444" spans="1:36" s="112" customFormat="1" ht="25.5" customHeight="1" thickBot="1">
      <c r="A444" s="314"/>
      <c r="B444" s="315"/>
      <c r="C444" s="316"/>
      <c r="D444" s="317"/>
      <c r="E444" s="168" t="s">
        <v>1150</v>
      </c>
      <c r="F444" s="132">
        <v>368.56</v>
      </c>
      <c r="G444" s="133">
        <f>ROUNDUP(AVERAGE(F442:F444),2)</f>
        <v>368.56</v>
      </c>
      <c r="H444" s="134">
        <f t="shared" si="31"/>
        <v>0</v>
      </c>
      <c r="I444" s="135">
        <f t="shared" si="29"/>
        <v>0</v>
      </c>
      <c r="J444" s="135">
        <f>SMALL(I442:I444,3)</f>
        <v>0</v>
      </c>
      <c r="K444" s="137">
        <f>IF(J444=I442,F442,IF(J444=I443,F443,IF(J444=I444,F444)))</f>
        <v>368.56</v>
      </c>
      <c r="L444" s="137">
        <f t="shared" si="28"/>
        <v>368.56</v>
      </c>
      <c r="M444" s="137">
        <f t="shared" si="30"/>
        <v>368.56</v>
      </c>
      <c r="N444" s="318"/>
      <c r="O444" s="298"/>
      <c r="P444" s="298"/>
      <c r="Q444" s="298"/>
      <c r="R444" s="298"/>
      <c r="S444" s="298"/>
      <c r="T444" s="298"/>
      <c r="U444" s="298"/>
      <c r="V444" s="298"/>
      <c r="W444" s="300"/>
      <c r="X444" s="300"/>
      <c r="Y444" s="301"/>
      <c r="Z444" s="300"/>
      <c r="AA444" s="301"/>
      <c r="AB444" s="292"/>
      <c r="AC444" s="114"/>
      <c r="AD444" s="114"/>
      <c r="AE444" s="115"/>
      <c r="AF444" s="115"/>
      <c r="AG444" s="115"/>
      <c r="AH444" s="115"/>
      <c r="AI444" s="115"/>
      <c r="AJ444" s="115"/>
    </row>
    <row r="445" spans="1:36" s="120" customFormat="1" ht="25.5" customHeight="1">
      <c r="A445" s="319">
        <v>146</v>
      </c>
      <c r="B445" s="307" t="s">
        <v>395</v>
      </c>
      <c r="C445" s="310" t="s">
        <v>2</v>
      </c>
      <c r="D445" s="310">
        <v>15</v>
      </c>
      <c r="E445" s="167" t="s">
        <v>1151</v>
      </c>
      <c r="F445" s="117">
        <v>30.63</v>
      </c>
      <c r="G445" s="122">
        <f>ROUNDUP(AVERAGE(F445:F447),2)</f>
        <v>30.63</v>
      </c>
      <c r="H445" s="116">
        <f t="shared" si="31"/>
        <v>0</v>
      </c>
      <c r="I445" s="136">
        <f t="shared" si="29"/>
        <v>0</v>
      </c>
      <c r="J445" s="136">
        <f>SMALL(I445:I447,1)</f>
        <v>0</v>
      </c>
      <c r="K445" s="139">
        <f>IF(J445=I445,F445,IF(J445=I446,F446,IF(J445=I447,F447)))</f>
        <v>30.63</v>
      </c>
      <c r="L445" s="139">
        <f t="shared" si="28"/>
        <v>30.63</v>
      </c>
      <c r="M445" s="139">
        <f t="shared" si="30"/>
        <v>30.63</v>
      </c>
      <c r="N445" s="312">
        <f>COUNTIF(L445:L447,"FORA")</f>
        <v>0</v>
      </c>
      <c r="O445" s="293">
        <f>IF(N445=0,AVERAGE(K445:K447),"")</f>
        <v>30.63</v>
      </c>
      <c r="P445" s="293" t="str">
        <f>IF(N445=1,AVERAGE(M445:M446),"")</f>
        <v/>
      </c>
      <c r="Q445" s="293" t="str">
        <f>IF(N445=2,(SUM(M445,K446))/2,"")</f>
        <v/>
      </c>
      <c r="R445" s="293" t="str">
        <f>IF(N445=3,AVERAGE(K445:K446),"")</f>
        <v/>
      </c>
      <c r="S445" s="293">
        <f>IF(N445=0,MEDIAN(M445:M447),"")</f>
        <v>30.63</v>
      </c>
      <c r="T445" s="293" t="str">
        <f>IF(N445=1,MEDIAN(M445:M446),"")</f>
        <v/>
      </c>
      <c r="U445" s="293" t="str">
        <f>IF(N445=2,MEDIAN((SUM(M445,K446))/2),"")</f>
        <v/>
      </c>
      <c r="V445" s="293" t="str">
        <f>IF(N445=3,MEDIAN(K445:K446),"")</f>
        <v/>
      </c>
      <c r="W445" s="295">
        <f>SUM(O445:R447)</f>
        <v>30.63</v>
      </c>
      <c r="X445" s="295">
        <f>SUM(S445:V447)</f>
        <v>30.63</v>
      </c>
      <c r="Y445" s="303">
        <f>STDEV(F445:F447)</f>
        <v>0</v>
      </c>
      <c r="Z445" s="295">
        <f>Y445/W445</f>
        <v>0</v>
      </c>
      <c r="AA445" s="303">
        <f>IF(Z445&lt;=0.25, X445, W445)</f>
        <v>30.63</v>
      </c>
      <c r="AB445" s="291">
        <f>AA445*D445*($AB$6+1)</f>
        <v>544.80507532716388</v>
      </c>
      <c r="AC445" s="114"/>
      <c r="AD445" s="114"/>
      <c r="AE445" s="118"/>
      <c r="AF445" s="114"/>
      <c r="AG445" s="118"/>
      <c r="AH445" s="119"/>
    </row>
    <row r="446" spans="1:36" s="120" customFormat="1" ht="25.5" customHeight="1">
      <c r="A446" s="319"/>
      <c r="B446" s="308"/>
      <c r="C446" s="310"/>
      <c r="D446" s="310"/>
      <c r="E446" s="167" t="s">
        <v>1151</v>
      </c>
      <c r="F446" s="227">
        <v>30.63</v>
      </c>
      <c r="G446" s="117">
        <f>ROUNDUP(AVERAGE(F445:F447),2)</f>
        <v>30.63</v>
      </c>
      <c r="H446" s="116">
        <f t="shared" si="31"/>
        <v>0</v>
      </c>
      <c r="I446" s="136">
        <f t="shared" si="29"/>
        <v>0</v>
      </c>
      <c r="J446" s="136">
        <f>SMALL(I445:I447,2)</f>
        <v>0</v>
      </c>
      <c r="K446" s="139">
        <f>IF(J446=I445,F445,IF(J446=I446,F446,IF(J446=I447,F447)))</f>
        <v>30.63</v>
      </c>
      <c r="L446" s="139">
        <f t="shared" si="28"/>
        <v>30.63</v>
      </c>
      <c r="M446" s="139">
        <f t="shared" si="30"/>
        <v>30.63</v>
      </c>
      <c r="N446" s="312"/>
      <c r="O446" s="293"/>
      <c r="P446" s="293"/>
      <c r="Q446" s="293"/>
      <c r="R446" s="293"/>
      <c r="S446" s="293"/>
      <c r="T446" s="293"/>
      <c r="U446" s="293"/>
      <c r="V446" s="293"/>
      <c r="W446" s="296"/>
      <c r="X446" s="296"/>
      <c r="Y446" s="303"/>
      <c r="Z446" s="296"/>
      <c r="AA446" s="303"/>
      <c r="AB446" s="292"/>
      <c r="AC446" s="114"/>
      <c r="AD446" s="114"/>
      <c r="AE446" s="118"/>
      <c r="AF446" s="114"/>
      <c r="AG446" s="118"/>
      <c r="AH446" s="119"/>
    </row>
    <row r="447" spans="1:36" s="120" customFormat="1" ht="25.5" customHeight="1" thickBot="1">
      <c r="A447" s="319"/>
      <c r="B447" s="308"/>
      <c r="C447" s="310"/>
      <c r="D447" s="310"/>
      <c r="E447" s="167" t="s">
        <v>1151</v>
      </c>
      <c r="F447" s="227">
        <v>30.63</v>
      </c>
      <c r="G447" s="117">
        <f>ROUNDUP(AVERAGE(F445:F447),2)</f>
        <v>30.63</v>
      </c>
      <c r="H447" s="116">
        <f t="shared" si="31"/>
        <v>0</v>
      </c>
      <c r="I447" s="136">
        <f t="shared" si="29"/>
        <v>0</v>
      </c>
      <c r="J447" s="136">
        <f>SMALL(I445:I447,3)</f>
        <v>0</v>
      </c>
      <c r="K447" s="139">
        <f>IF(J447=I445,F445,IF(J447=I446,F446,IF(J447=I447,F447)))</f>
        <v>30.63</v>
      </c>
      <c r="L447" s="139">
        <f t="shared" si="28"/>
        <v>30.63</v>
      </c>
      <c r="M447" s="139">
        <f t="shared" si="30"/>
        <v>30.63</v>
      </c>
      <c r="N447" s="312"/>
      <c r="O447" s="293"/>
      <c r="P447" s="293"/>
      <c r="Q447" s="293"/>
      <c r="R447" s="293"/>
      <c r="S447" s="293"/>
      <c r="T447" s="293"/>
      <c r="U447" s="293"/>
      <c r="V447" s="293"/>
      <c r="W447" s="296"/>
      <c r="X447" s="296"/>
      <c r="Y447" s="303"/>
      <c r="Z447" s="296"/>
      <c r="AA447" s="303"/>
      <c r="AB447" s="292"/>
      <c r="AC447" s="114"/>
      <c r="AD447" s="114"/>
      <c r="AE447" s="118"/>
      <c r="AF447" s="114"/>
      <c r="AG447" s="118"/>
      <c r="AH447" s="119"/>
    </row>
    <row r="448" spans="1:36" s="112" customFormat="1" ht="25.5" customHeight="1">
      <c r="A448" s="314">
        <v>147</v>
      </c>
      <c r="B448" s="315" t="s">
        <v>396</v>
      </c>
      <c r="C448" s="316" t="s">
        <v>2</v>
      </c>
      <c r="D448" s="317">
        <v>3</v>
      </c>
      <c r="E448" s="168" t="s">
        <v>1152</v>
      </c>
      <c r="F448" s="132">
        <v>10.47</v>
      </c>
      <c r="G448" s="129">
        <f>ROUNDUP(AVERAGE(F448:F450),2)</f>
        <v>10.47</v>
      </c>
      <c r="H448" s="134">
        <f t="shared" si="31"/>
        <v>0</v>
      </c>
      <c r="I448" s="133">
        <f t="shared" si="29"/>
        <v>0</v>
      </c>
      <c r="J448" s="135">
        <f>SMALL(I448:I450,1)</f>
        <v>0</v>
      </c>
      <c r="K448" s="137">
        <f>IF(J448=I448,F448,IF(J448=I449,F449,IF(J448=I450,F450)))</f>
        <v>10.47</v>
      </c>
      <c r="L448" s="137">
        <f t="shared" si="28"/>
        <v>10.47</v>
      </c>
      <c r="M448" s="137">
        <f t="shared" si="30"/>
        <v>10.47</v>
      </c>
      <c r="N448" s="318">
        <f>COUNTIF(L448:L450,"FORA")</f>
        <v>0</v>
      </c>
      <c r="O448" s="298">
        <f>IF(N448=0,AVERAGE(K448:K450),"")</f>
        <v>10.47</v>
      </c>
      <c r="P448" s="298" t="str">
        <f>IF(N448=1,AVERAGE(M448:M449),"")</f>
        <v/>
      </c>
      <c r="Q448" s="298" t="str">
        <f>IF(N448=2,(SUM(M448,K449))/2,"")</f>
        <v/>
      </c>
      <c r="R448" s="298" t="str">
        <f>IF(N448=3,AVERAGE(K448:K449),"")</f>
        <v/>
      </c>
      <c r="S448" s="298">
        <f>IF(N448=0,MEDIAN(M448:M450),"")</f>
        <v>10.47</v>
      </c>
      <c r="T448" s="298" t="str">
        <f>IF(N448=1,MEDIAN(M448:M449),"")</f>
        <v/>
      </c>
      <c r="U448" s="298" t="str">
        <f>IF(N448=2,MEDIAN((SUM(M448,K449))/2),"")</f>
        <v/>
      </c>
      <c r="V448" s="298" t="str">
        <f>IF(N448=3,MEDIAN(K448:K449),"")</f>
        <v/>
      </c>
      <c r="W448" s="299">
        <f>SUM(O448:R450)</f>
        <v>10.47</v>
      </c>
      <c r="X448" s="299">
        <f>SUM(S448:V450)</f>
        <v>10.47</v>
      </c>
      <c r="Y448" s="301">
        <f>STDEV(F448:F450)</f>
        <v>0</v>
      </c>
      <c r="Z448" s="299">
        <f>Y448/W448</f>
        <v>0</v>
      </c>
      <c r="AA448" s="301">
        <f>IF(Z448&lt;=0.25, X448, W448)</f>
        <v>10.47</v>
      </c>
      <c r="AB448" s="291">
        <f>AA448*D448*($AB$6+1)</f>
        <v>37.24524413108329</v>
      </c>
      <c r="AC448" s="114"/>
      <c r="AD448" s="114"/>
      <c r="AE448" s="115"/>
      <c r="AF448" s="115"/>
      <c r="AG448" s="115"/>
      <c r="AH448" s="115"/>
      <c r="AI448" s="115"/>
      <c r="AJ448" s="115"/>
    </row>
    <row r="449" spans="1:36" s="112" customFormat="1" ht="25.5" customHeight="1">
      <c r="A449" s="314"/>
      <c r="B449" s="315"/>
      <c r="C449" s="316"/>
      <c r="D449" s="317"/>
      <c r="E449" s="168" t="s">
        <v>1152</v>
      </c>
      <c r="F449" s="132">
        <v>10.47</v>
      </c>
      <c r="G449" s="133">
        <f>ROUNDUP(AVERAGE(F448:F450),2)</f>
        <v>10.47</v>
      </c>
      <c r="H449" s="134">
        <f t="shared" si="31"/>
        <v>0</v>
      </c>
      <c r="I449" s="135">
        <f t="shared" si="29"/>
        <v>0</v>
      </c>
      <c r="J449" s="135">
        <f>SMALL(I448:I450,2)</f>
        <v>0</v>
      </c>
      <c r="K449" s="137">
        <f>IF(J449=I448,F448,IF(J449=I449,F449,IF(J449=I450,F450)))</f>
        <v>10.47</v>
      </c>
      <c r="L449" s="137">
        <f t="shared" si="28"/>
        <v>10.47</v>
      </c>
      <c r="M449" s="137">
        <f t="shared" si="30"/>
        <v>10.47</v>
      </c>
      <c r="N449" s="318"/>
      <c r="O449" s="298"/>
      <c r="P449" s="298"/>
      <c r="Q449" s="298"/>
      <c r="R449" s="298"/>
      <c r="S449" s="298"/>
      <c r="T449" s="298"/>
      <c r="U449" s="298"/>
      <c r="V449" s="298"/>
      <c r="W449" s="300"/>
      <c r="X449" s="300"/>
      <c r="Y449" s="301"/>
      <c r="Z449" s="300"/>
      <c r="AA449" s="301"/>
      <c r="AB449" s="292"/>
      <c r="AC449" s="114"/>
      <c r="AD449" s="114"/>
      <c r="AE449" s="115"/>
      <c r="AF449" s="115"/>
      <c r="AG449" s="115"/>
      <c r="AH449" s="115"/>
      <c r="AI449" s="115"/>
      <c r="AJ449" s="115"/>
    </row>
    <row r="450" spans="1:36" s="112" customFormat="1" ht="25.5" customHeight="1" thickBot="1">
      <c r="A450" s="314"/>
      <c r="B450" s="315"/>
      <c r="C450" s="316"/>
      <c r="D450" s="317"/>
      <c r="E450" s="168" t="s">
        <v>1152</v>
      </c>
      <c r="F450" s="132">
        <v>10.47</v>
      </c>
      <c r="G450" s="133">
        <f>ROUNDUP(AVERAGE(F448:F450),2)</f>
        <v>10.47</v>
      </c>
      <c r="H450" s="134">
        <f t="shared" si="31"/>
        <v>0</v>
      </c>
      <c r="I450" s="135">
        <f t="shared" si="29"/>
        <v>0</v>
      </c>
      <c r="J450" s="135">
        <f>SMALL(I448:I450,3)</f>
        <v>0</v>
      </c>
      <c r="K450" s="137">
        <f>IF(J450=I448,F448,IF(J450=I449,F449,IF(J450=I450,F450)))</f>
        <v>10.47</v>
      </c>
      <c r="L450" s="137">
        <f t="shared" si="28"/>
        <v>10.47</v>
      </c>
      <c r="M450" s="137">
        <f t="shared" si="30"/>
        <v>10.47</v>
      </c>
      <c r="N450" s="318"/>
      <c r="O450" s="298"/>
      <c r="P450" s="298"/>
      <c r="Q450" s="298"/>
      <c r="R450" s="298"/>
      <c r="S450" s="298"/>
      <c r="T450" s="298"/>
      <c r="U450" s="298"/>
      <c r="V450" s="298"/>
      <c r="W450" s="300"/>
      <c r="X450" s="300"/>
      <c r="Y450" s="301"/>
      <c r="Z450" s="300"/>
      <c r="AA450" s="301"/>
      <c r="AB450" s="292"/>
      <c r="AC450" s="114"/>
      <c r="AD450" s="114"/>
      <c r="AE450" s="115"/>
      <c r="AF450" s="115"/>
      <c r="AG450" s="115"/>
      <c r="AH450" s="115"/>
      <c r="AI450" s="115"/>
      <c r="AJ450" s="115"/>
    </row>
    <row r="451" spans="1:36" s="120" customFormat="1" ht="25.5" customHeight="1">
      <c r="A451" s="319">
        <v>148</v>
      </c>
      <c r="B451" s="307" t="s">
        <v>397</v>
      </c>
      <c r="C451" s="310" t="s">
        <v>2</v>
      </c>
      <c r="D451" s="310">
        <v>3</v>
      </c>
      <c r="E451" s="167" t="s">
        <v>1153</v>
      </c>
      <c r="F451" s="117">
        <v>7.62</v>
      </c>
      <c r="G451" s="122">
        <f>ROUNDUP(AVERAGE(F451:F453),2)</f>
        <v>7.62</v>
      </c>
      <c r="H451" s="116">
        <f t="shared" si="31"/>
        <v>0</v>
      </c>
      <c r="I451" s="136">
        <f t="shared" si="29"/>
        <v>0</v>
      </c>
      <c r="J451" s="136">
        <f>SMALL(I451:I453,1)</f>
        <v>0</v>
      </c>
      <c r="K451" s="139">
        <f>IF(J451=I451,F451,IF(J451=I452,F452,IF(J451=I453,F453)))</f>
        <v>7.62</v>
      </c>
      <c r="L451" s="139">
        <f t="shared" si="28"/>
        <v>7.62</v>
      </c>
      <c r="M451" s="139">
        <f t="shared" si="30"/>
        <v>7.62</v>
      </c>
      <c r="N451" s="312">
        <f>COUNTIF(L451:L453,"FORA")</f>
        <v>0</v>
      </c>
      <c r="O451" s="293">
        <f>IF(N451=0,AVERAGE(K451:K453),"")</f>
        <v>7.62</v>
      </c>
      <c r="P451" s="293" t="str">
        <f>IF(N451=1,AVERAGE(M451:M452),"")</f>
        <v/>
      </c>
      <c r="Q451" s="293" t="str">
        <f>IF(N451=2,(SUM(M451,K452))/2,"")</f>
        <v/>
      </c>
      <c r="R451" s="293" t="str">
        <f>IF(N451=3,AVERAGE(K451:K452),"")</f>
        <v/>
      </c>
      <c r="S451" s="293">
        <f>IF(N451=0,MEDIAN(M451:M453),"")</f>
        <v>7.62</v>
      </c>
      <c r="T451" s="293" t="str">
        <f>IF(N451=1,MEDIAN(M451:M452),"")</f>
        <v/>
      </c>
      <c r="U451" s="293" t="str">
        <f>IF(N451=2,MEDIAN((SUM(M451,K452))/2),"")</f>
        <v/>
      </c>
      <c r="V451" s="293" t="str">
        <f>IF(N451=3,MEDIAN(K451:K452),"")</f>
        <v/>
      </c>
      <c r="W451" s="295">
        <f>SUM(O451:R453)</f>
        <v>7.62</v>
      </c>
      <c r="X451" s="295">
        <f>SUM(S451:V453)</f>
        <v>7.62</v>
      </c>
      <c r="Y451" s="303">
        <f>STDEV(F451:F453)</f>
        <v>0</v>
      </c>
      <c r="Z451" s="295">
        <f>Y451/W451</f>
        <v>0</v>
      </c>
      <c r="AA451" s="303">
        <f>IF(Z451&lt;=0.25, X451, W451)</f>
        <v>7.62</v>
      </c>
      <c r="AB451" s="291">
        <f>AA451*D451*($AB$6+1)</f>
        <v>27.106853894828522</v>
      </c>
      <c r="AC451" s="114"/>
      <c r="AD451" s="114"/>
      <c r="AE451" s="118"/>
      <c r="AF451" s="114"/>
      <c r="AG451" s="118"/>
      <c r="AH451" s="119"/>
    </row>
    <row r="452" spans="1:36" s="120" customFormat="1" ht="25.5" customHeight="1">
      <c r="A452" s="319"/>
      <c r="B452" s="308"/>
      <c r="C452" s="310"/>
      <c r="D452" s="310"/>
      <c r="E452" s="167" t="s">
        <v>1153</v>
      </c>
      <c r="F452" s="227">
        <v>7.62</v>
      </c>
      <c r="G452" s="117">
        <f>ROUNDUP(AVERAGE(F451:F453),2)</f>
        <v>7.62</v>
      </c>
      <c r="H452" s="116">
        <f t="shared" si="31"/>
        <v>0</v>
      </c>
      <c r="I452" s="136">
        <f t="shared" si="29"/>
        <v>0</v>
      </c>
      <c r="J452" s="136">
        <f>SMALL(I451:I453,2)</f>
        <v>0</v>
      </c>
      <c r="K452" s="139">
        <f>IF(J452=I451,F451,IF(J452=I452,F452,IF(J452=I453,F453)))</f>
        <v>7.62</v>
      </c>
      <c r="L452" s="139">
        <f t="shared" si="28"/>
        <v>7.62</v>
      </c>
      <c r="M452" s="139">
        <f t="shared" si="30"/>
        <v>7.62</v>
      </c>
      <c r="N452" s="312"/>
      <c r="O452" s="293"/>
      <c r="P452" s="293"/>
      <c r="Q452" s="293"/>
      <c r="R452" s="293"/>
      <c r="S452" s="293"/>
      <c r="T452" s="293"/>
      <c r="U452" s="293"/>
      <c r="V452" s="293"/>
      <c r="W452" s="296"/>
      <c r="X452" s="296"/>
      <c r="Y452" s="303"/>
      <c r="Z452" s="296"/>
      <c r="AA452" s="303"/>
      <c r="AB452" s="292"/>
      <c r="AC452" s="114"/>
      <c r="AD452" s="114"/>
      <c r="AE452" s="118"/>
      <c r="AF452" s="114"/>
      <c r="AG452" s="118"/>
      <c r="AH452" s="119"/>
    </row>
    <row r="453" spans="1:36" s="120" customFormat="1" ht="25.5" customHeight="1" thickBot="1">
      <c r="A453" s="319"/>
      <c r="B453" s="308"/>
      <c r="C453" s="310"/>
      <c r="D453" s="310"/>
      <c r="E453" s="167" t="s">
        <v>1153</v>
      </c>
      <c r="F453" s="227">
        <v>7.62</v>
      </c>
      <c r="G453" s="117">
        <f>ROUNDUP(AVERAGE(F451:F453),2)</f>
        <v>7.62</v>
      </c>
      <c r="H453" s="116">
        <f t="shared" si="31"/>
        <v>0</v>
      </c>
      <c r="I453" s="136">
        <f t="shared" si="29"/>
        <v>0</v>
      </c>
      <c r="J453" s="136">
        <f>SMALL(I451:I453,3)</f>
        <v>0</v>
      </c>
      <c r="K453" s="139">
        <f>IF(J453=I451,F451,IF(J453=I452,F452,IF(J453=I453,F453)))</f>
        <v>7.62</v>
      </c>
      <c r="L453" s="139">
        <f t="shared" si="28"/>
        <v>7.62</v>
      </c>
      <c r="M453" s="139">
        <f t="shared" si="30"/>
        <v>7.62</v>
      </c>
      <c r="N453" s="312"/>
      <c r="O453" s="293"/>
      <c r="P453" s="293"/>
      <c r="Q453" s="293"/>
      <c r="R453" s="293"/>
      <c r="S453" s="293"/>
      <c r="T453" s="293"/>
      <c r="U453" s="293"/>
      <c r="V453" s="293"/>
      <c r="W453" s="296"/>
      <c r="X453" s="296"/>
      <c r="Y453" s="303"/>
      <c r="Z453" s="296"/>
      <c r="AA453" s="303"/>
      <c r="AB453" s="292"/>
      <c r="AC453" s="114"/>
      <c r="AD453" s="114"/>
      <c r="AE453" s="118"/>
      <c r="AF453" s="114"/>
      <c r="AG453" s="118"/>
      <c r="AH453" s="119"/>
    </row>
    <row r="454" spans="1:36" s="112" customFormat="1" ht="25.5" customHeight="1">
      <c r="A454" s="314">
        <v>149</v>
      </c>
      <c r="B454" s="315" t="s">
        <v>398</v>
      </c>
      <c r="C454" s="316" t="s">
        <v>2</v>
      </c>
      <c r="D454" s="317">
        <v>3</v>
      </c>
      <c r="E454" s="168" t="s">
        <v>1154</v>
      </c>
      <c r="F454" s="132">
        <v>22.3</v>
      </c>
      <c r="G454" s="129">
        <f>ROUNDUP(AVERAGE(F454:F456),2)</f>
        <v>22.3</v>
      </c>
      <c r="H454" s="134">
        <f t="shared" si="31"/>
        <v>0</v>
      </c>
      <c r="I454" s="133">
        <f t="shared" si="29"/>
        <v>0</v>
      </c>
      <c r="J454" s="135">
        <f>SMALL(I454:I456,1)</f>
        <v>0</v>
      </c>
      <c r="K454" s="137">
        <f>IF(J454=I454,F454,IF(J454=I455,F455,IF(J454=I456,F456)))</f>
        <v>22.3</v>
      </c>
      <c r="L454" s="137">
        <f t="shared" si="28"/>
        <v>22.3</v>
      </c>
      <c r="M454" s="137">
        <f t="shared" si="30"/>
        <v>22.3</v>
      </c>
      <c r="N454" s="318">
        <f>COUNTIF(L454:L456,"FORA")</f>
        <v>0</v>
      </c>
      <c r="O454" s="298">
        <f>IF(N454=0,AVERAGE(K454:K456),"")</f>
        <v>22.3</v>
      </c>
      <c r="P454" s="298" t="str">
        <f>IF(N454=1,AVERAGE(M454:M455),"")</f>
        <v/>
      </c>
      <c r="Q454" s="298" t="str">
        <f>IF(N454=2,(SUM(M454,K455))/2,"")</f>
        <v/>
      </c>
      <c r="R454" s="298" t="str">
        <f>IF(N454=3,AVERAGE(K454:K455),"")</f>
        <v/>
      </c>
      <c r="S454" s="298">
        <f>IF(N454=0,MEDIAN(M454:M456),"")</f>
        <v>22.3</v>
      </c>
      <c r="T454" s="298" t="str">
        <f>IF(N454=1,MEDIAN(M454:M455),"")</f>
        <v/>
      </c>
      <c r="U454" s="298" t="str">
        <f>IF(N454=2,MEDIAN((SUM(M454,K455))/2),"")</f>
        <v/>
      </c>
      <c r="V454" s="298" t="str">
        <f>IF(N454=3,MEDIAN(K454:K455),"")</f>
        <v/>
      </c>
      <c r="W454" s="299">
        <f>SUM(O454:R456)</f>
        <v>22.3</v>
      </c>
      <c r="X454" s="299">
        <f>SUM(S454:V456)</f>
        <v>22.3</v>
      </c>
      <c r="Y454" s="301">
        <f>STDEV(F454:F456)</f>
        <v>0</v>
      </c>
      <c r="Z454" s="299">
        <f>Y454/W454</f>
        <v>0</v>
      </c>
      <c r="AA454" s="301">
        <f>IF(Z454&lt;=0.25, X454, W454)</f>
        <v>22.3</v>
      </c>
      <c r="AB454" s="291">
        <f>AA454*D454*($AB$6+1)</f>
        <v>79.328456936309209</v>
      </c>
      <c r="AC454" s="114"/>
      <c r="AD454" s="114"/>
      <c r="AE454" s="115"/>
      <c r="AF454" s="115"/>
      <c r="AG454" s="115"/>
      <c r="AH454" s="115"/>
      <c r="AI454" s="115"/>
      <c r="AJ454" s="115"/>
    </row>
    <row r="455" spans="1:36" s="112" customFormat="1" ht="25.5" customHeight="1">
      <c r="A455" s="314"/>
      <c r="B455" s="315"/>
      <c r="C455" s="316"/>
      <c r="D455" s="317"/>
      <c r="E455" s="168" t="s">
        <v>1154</v>
      </c>
      <c r="F455" s="132">
        <v>22.3</v>
      </c>
      <c r="G455" s="133">
        <f>ROUNDUP(AVERAGE(F454:F456),2)</f>
        <v>22.3</v>
      </c>
      <c r="H455" s="134">
        <f t="shared" si="31"/>
        <v>0</v>
      </c>
      <c r="I455" s="135">
        <f t="shared" si="29"/>
        <v>0</v>
      </c>
      <c r="J455" s="135">
        <f>SMALL(I454:I456,2)</f>
        <v>0</v>
      </c>
      <c r="K455" s="137">
        <f>IF(J455=I454,F454,IF(J455=I455,F455,IF(J455=I456,F456)))</f>
        <v>22.3</v>
      </c>
      <c r="L455" s="137">
        <f t="shared" si="28"/>
        <v>22.3</v>
      </c>
      <c r="M455" s="137">
        <f t="shared" si="30"/>
        <v>22.3</v>
      </c>
      <c r="N455" s="318"/>
      <c r="O455" s="298"/>
      <c r="P455" s="298"/>
      <c r="Q455" s="298"/>
      <c r="R455" s="298"/>
      <c r="S455" s="298"/>
      <c r="T455" s="298"/>
      <c r="U455" s="298"/>
      <c r="V455" s="298"/>
      <c r="W455" s="300"/>
      <c r="X455" s="300"/>
      <c r="Y455" s="301"/>
      <c r="Z455" s="300"/>
      <c r="AA455" s="301"/>
      <c r="AB455" s="292"/>
      <c r="AC455" s="114"/>
      <c r="AD455" s="114"/>
      <c r="AE455" s="115"/>
      <c r="AF455" s="115"/>
      <c r="AG455" s="115"/>
      <c r="AH455" s="115"/>
      <c r="AI455" s="115"/>
      <c r="AJ455" s="115"/>
    </row>
    <row r="456" spans="1:36" s="112" customFormat="1" ht="25.5" customHeight="1" thickBot="1">
      <c r="A456" s="314"/>
      <c r="B456" s="315"/>
      <c r="C456" s="316"/>
      <c r="D456" s="317"/>
      <c r="E456" s="168" t="s">
        <v>1154</v>
      </c>
      <c r="F456" s="132">
        <v>22.3</v>
      </c>
      <c r="G456" s="133">
        <f>ROUNDUP(AVERAGE(F454:F456),2)</f>
        <v>22.3</v>
      </c>
      <c r="H456" s="134">
        <f t="shared" si="31"/>
        <v>0</v>
      </c>
      <c r="I456" s="135">
        <f t="shared" si="29"/>
        <v>0</v>
      </c>
      <c r="J456" s="135">
        <f>SMALL(I454:I456,3)</f>
        <v>0</v>
      </c>
      <c r="K456" s="137">
        <f>IF(J456=I454,F454,IF(J456=I455,F455,IF(J456=I456,F456)))</f>
        <v>22.3</v>
      </c>
      <c r="L456" s="137">
        <f t="shared" si="28"/>
        <v>22.3</v>
      </c>
      <c r="M456" s="137">
        <f t="shared" si="30"/>
        <v>22.3</v>
      </c>
      <c r="N456" s="318"/>
      <c r="O456" s="298"/>
      <c r="P456" s="298"/>
      <c r="Q456" s="298"/>
      <c r="R456" s="298"/>
      <c r="S456" s="298"/>
      <c r="T456" s="298"/>
      <c r="U456" s="298"/>
      <c r="V456" s="298"/>
      <c r="W456" s="300"/>
      <c r="X456" s="300"/>
      <c r="Y456" s="301"/>
      <c r="Z456" s="300"/>
      <c r="AA456" s="301"/>
      <c r="AB456" s="292"/>
      <c r="AC456" s="114"/>
      <c r="AD456" s="114"/>
      <c r="AE456" s="115"/>
      <c r="AF456" s="115"/>
      <c r="AG456" s="115"/>
      <c r="AH456" s="115"/>
      <c r="AI456" s="115"/>
      <c r="AJ456" s="115"/>
    </row>
    <row r="457" spans="1:36" s="120" customFormat="1" ht="25.5" customHeight="1">
      <c r="A457" s="319">
        <v>150</v>
      </c>
      <c r="B457" s="307" t="s">
        <v>399</v>
      </c>
      <c r="C457" s="310" t="s">
        <v>2</v>
      </c>
      <c r="D457" s="310">
        <v>3</v>
      </c>
      <c r="E457" s="167" t="s">
        <v>1155</v>
      </c>
      <c r="F457" s="117">
        <v>27.86</v>
      </c>
      <c r="G457" s="122">
        <f>ROUNDUP(AVERAGE(F457:F459),2)</f>
        <v>27.86</v>
      </c>
      <c r="H457" s="116">
        <f t="shared" si="31"/>
        <v>0</v>
      </c>
      <c r="I457" s="136">
        <f t="shared" si="29"/>
        <v>0</v>
      </c>
      <c r="J457" s="136">
        <f>SMALL(I457:I459,1)</f>
        <v>0</v>
      </c>
      <c r="K457" s="139">
        <f>IF(J457=I457,F457,IF(J457=I458,F458,IF(J457=I459,F459)))</f>
        <v>27.86</v>
      </c>
      <c r="L457" s="139">
        <f t="shared" si="28"/>
        <v>27.86</v>
      </c>
      <c r="M457" s="139">
        <f t="shared" si="30"/>
        <v>27.86</v>
      </c>
      <c r="N457" s="312">
        <f>COUNTIF(L457:L459,"FORA")</f>
        <v>0</v>
      </c>
      <c r="O457" s="293">
        <f>IF(N457=0,AVERAGE(K457:K459),"")</f>
        <v>27.86</v>
      </c>
      <c r="P457" s="293" t="str">
        <f>IF(N457=1,AVERAGE(M457:M458),"")</f>
        <v/>
      </c>
      <c r="Q457" s="293" t="str">
        <f>IF(N457=2,(SUM(M457,K458))/2,"")</f>
        <v/>
      </c>
      <c r="R457" s="293" t="str">
        <f>IF(N457=3,AVERAGE(K457:K458),"")</f>
        <v/>
      </c>
      <c r="S457" s="293">
        <f>IF(N457=0,MEDIAN(M457:M459),"")</f>
        <v>27.86</v>
      </c>
      <c r="T457" s="293" t="str">
        <f>IF(N457=1,MEDIAN(M457:M458),"")</f>
        <v/>
      </c>
      <c r="U457" s="293" t="str">
        <f>IF(N457=2,MEDIAN((SUM(M457,K458))/2),"")</f>
        <v/>
      </c>
      <c r="V457" s="293" t="str">
        <f>IF(N457=3,MEDIAN(K457:K458),"")</f>
        <v/>
      </c>
      <c r="W457" s="295">
        <f>SUM(O457:R459)</f>
        <v>27.86</v>
      </c>
      <c r="X457" s="295">
        <f>SUM(S457:V459)</f>
        <v>27.86</v>
      </c>
      <c r="Y457" s="303">
        <f>STDEV(F457:F459)</f>
        <v>0</v>
      </c>
      <c r="Z457" s="295">
        <f>Y457/W457</f>
        <v>0</v>
      </c>
      <c r="AA457" s="303">
        <f>IF(Z457&lt;=0.25, X457, W457)</f>
        <v>27.86</v>
      </c>
      <c r="AB457" s="291">
        <f>AA457*D457*($AB$6+1)</f>
        <v>99.107211221774634</v>
      </c>
      <c r="AC457" s="114"/>
      <c r="AD457" s="114"/>
      <c r="AE457" s="118"/>
      <c r="AF457" s="114"/>
      <c r="AG457" s="118"/>
      <c r="AH457" s="119"/>
    </row>
    <row r="458" spans="1:36" s="120" customFormat="1" ht="25.5" customHeight="1">
      <c r="A458" s="319"/>
      <c r="B458" s="308"/>
      <c r="C458" s="310"/>
      <c r="D458" s="310"/>
      <c r="E458" s="167" t="s">
        <v>1155</v>
      </c>
      <c r="F458" s="227">
        <v>27.86</v>
      </c>
      <c r="G458" s="117">
        <f>ROUNDUP(AVERAGE(F457:F459),2)</f>
        <v>27.86</v>
      </c>
      <c r="H458" s="116">
        <f t="shared" si="31"/>
        <v>0</v>
      </c>
      <c r="I458" s="136">
        <f t="shared" si="29"/>
        <v>0</v>
      </c>
      <c r="J458" s="136">
        <f>SMALL(I457:I459,2)</f>
        <v>0</v>
      </c>
      <c r="K458" s="139">
        <f>IF(J458=I457,F457,IF(J458=I458,F458,IF(J458=I459,F459)))</f>
        <v>27.86</v>
      </c>
      <c r="L458" s="139">
        <f t="shared" ref="L458:L471" si="32">IF(J458&gt;0.3,"FORA",K458)</f>
        <v>27.86</v>
      </c>
      <c r="M458" s="139">
        <f t="shared" si="30"/>
        <v>27.86</v>
      </c>
      <c r="N458" s="312"/>
      <c r="O458" s="293"/>
      <c r="P458" s="293"/>
      <c r="Q458" s="293"/>
      <c r="R458" s="293"/>
      <c r="S458" s="293"/>
      <c r="T458" s="293"/>
      <c r="U458" s="293"/>
      <c r="V458" s="293"/>
      <c r="W458" s="296"/>
      <c r="X458" s="296"/>
      <c r="Y458" s="303"/>
      <c r="Z458" s="296"/>
      <c r="AA458" s="303"/>
      <c r="AB458" s="292"/>
      <c r="AC458" s="114"/>
      <c r="AD458" s="114"/>
      <c r="AE458" s="118"/>
      <c r="AF458" s="114"/>
      <c r="AG458" s="118"/>
      <c r="AH458" s="119"/>
    </row>
    <row r="459" spans="1:36" s="120" customFormat="1" ht="25.5" customHeight="1" thickBot="1">
      <c r="A459" s="319"/>
      <c r="B459" s="308"/>
      <c r="C459" s="310"/>
      <c r="D459" s="310"/>
      <c r="E459" s="167" t="s">
        <v>1155</v>
      </c>
      <c r="F459" s="227">
        <v>27.86</v>
      </c>
      <c r="G459" s="117">
        <f>ROUNDUP(AVERAGE(F457:F459),2)</f>
        <v>27.86</v>
      </c>
      <c r="H459" s="116">
        <f t="shared" si="31"/>
        <v>0</v>
      </c>
      <c r="I459" s="136">
        <f t="shared" ref="I459:I471" si="33">ABS(H459)</f>
        <v>0</v>
      </c>
      <c r="J459" s="136">
        <f>SMALL(I457:I459,3)</f>
        <v>0</v>
      </c>
      <c r="K459" s="139">
        <f>IF(J459=I457,F457,IF(J459=I458,F458,IF(J459=I459,F459)))</f>
        <v>27.86</v>
      </c>
      <c r="L459" s="139">
        <f t="shared" si="32"/>
        <v>27.86</v>
      </c>
      <c r="M459" s="139">
        <f t="shared" ref="M459:M471" si="34">IF(L459="FORA","",L459)</f>
        <v>27.86</v>
      </c>
      <c r="N459" s="312"/>
      <c r="O459" s="293"/>
      <c r="P459" s="293"/>
      <c r="Q459" s="293"/>
      <c r="R459" s="293"/>
      <c r="S459" s="293"/>
      <c r="T459" s="293"/>
      <c r="U459" s="293"/>
      <c r="V459" s="293"/>
      <c r="W459" s="296"/>
      <c r="X459" s="296"/>
      <c r="Y459" s="303"/>
      <c r="Z459" s="296"/>
      <c r="AA459" s="303"/>
      <c r="AB459" s="292"/>
      <c r="AC459" s="114"/>
      <c r="AD459" s="114"/>
      <c r="AE459" s="118"/>
      <c r="AF459" s="114"/>
      <c r="AG459" s="118"/>
      <c r="AH459" s="119"/>
    </row>
    <row r="460" spans="1:36" s="112" customFormat="1" ht="25.5" customHeight="1">
      <c r="A460" s="314">
        <v>151</v>
      </c>
      <c r="B460" s="315" t="s">
        <v>400</v>
      </c>
      <c r="C460" s="316" t="s">
        <v>2</v>
      </c>
      <c r="D460" s="317">
        <v>24</v>
      </c>
      <c r="E460" s="168" t="s">
        <v>1156</v>
      </c>
      <c r="F460" s="132">
        <v>29.28</v>
      </c>
      <c r="G460" s="129">
        <f>ROUNDUP(AVERAGE(F460:F462),2)</f>
        <v>29.28</v>
      </c>
      <c r="H460" s="134">
        <f t="shared" si="31"/>
        <v>0</v>
      </c>
      <c r="I460" s="133">
        <f t="shared" si="33"/>
        <v>0</v>
      </c>
      <c r="J460" s="135">
        <f>SMALL(I460:I462,1)</f>
        <v>0</v>
      </c>
      <c r="K460" s="137">
        <f>IF(J460=I460,F460,IF(J460=I461,F461,IF(J460=I462,F462)))</f>
        <v>29.28</v>
      </c>
      <c r="L460" s="137">
        <f t="shared" si="32"/>
        <v>29.28</v>
      </c>
      <c r="M460" s="137">
        <f t="shared" si="34"/>
        <v>29.28</v>
      </c>
      <c r="N460" s="318">
        <f>COUNTIF(L460:L462,"FORA")</f>
        <v>0</v>
      </c>
      <c r="O460" s="298">
        <f>IF(N460=0,AVERAGE(K460:K462),"")</f>
        <v>29.28</v>
      </c>
      <c r="P460" s="298" t="str">
        <f>IF(N460=1,AVERAGE(M460:M461),"")</f>
        <v/>
      </c>
      <c r="Q460" s="298" t="str">
        <f>IF(N460=2,(SUM(M460,K461))/2,"")</f>
        <v/>
      </c>
      <c r="R460" s="298" t="str">
        <f>IF(N460=3,AVERAGE(K460:K461),"")</f>
        <v/>
      </c>
      <c r="S460" s="298">
        <f>IF(N460=0,MEDIAN(M460:M462),"")</f>
        <v>29.28</v>
      </c>
      <c r="T460" s="298" t="str">
        <f>IF(N460=1,MEDIAN(M460:M461),"")</f>
        <v/>
      </c>
      <c r="U460" s="298" t="str">
        <f>IF(N460=2,MEDIAN((SUM(M460,K461))/2),"")</f>
        <v/>
      </c>
      <c r="V460" s="298" t="str">
        <f>IF(N460=3,MEDIAN(K460:K461),"")</f>
        <v/>
      </c>
      <c r="W460" s="299">
        <f>SUM(O460:R462)</f>
        <v>29.28</v>
      </c>
      <c r="X460" s="299">
        <f>SUM(S460:V462)</f>
        <v>29.28</v>
      </c>
      <c r="Y460" s="301">
        <f>STDEV(F460:F462)</f>
        <v>0</v>
      </c>
      <c r="Z460" s="299">
        <f>Y460/W460</f>
        <v>0</v>
      </c>
      <c r="AA460" s="301">
        <f>IF(Z460&lt;=0.25, X460, W460)</f>
        <v>29.28</v>
      </c>
      <c r="AB460" s="291">
        <f>AA460*D460*($AB$6+1)</f>
        <v>833.26895752291784</v>
      </c>
      <c r="AC460" s="114"/>
      <c r="AD460" s="114"/>
      <c r="AE460" s="115"/>
      <c r="AF460" s="115"/>
      <c r="AG460" s="115"/>
      <c r="AH460" s="115"/>
      <c r="AI460" s="115"/>
      <c r="AJ460" s="115"/>
    </row>
    <row r="461" spans="1:36" s="112" customFormat="1" ht="25.5" customHeight="1">
      <c r="A461" s="314"/>
      <c r="B461" s="315"/>
      <c r="C461" s="316"/>
      <c r="D461" s="317"/>
      <c r="E461" s="168" t="s">
        <v>1156</v>
      </c>
      <c r="F461" s="132">
        <v>29.28</v>
      </c>
      <c r="G461" s="133">
        <f>ROUNDUP(AVERAGE(F460:F462),2)</f>
        <v>29.28</v>
      </c>
      <c r="H461" s="134">
        <f t="shared" ref="H461:H471" si="35">F461/G461-1</f>
        <v>0</v>
      </c>
      <c r="I461" s="135">
        <f t="shared" si="33"/>
        <v>0</v>
      </c>
      <c r="J461" s="135">
        <f>SMALL(I460:I462,2)</f>
        <v>0</v>
      </c>
      <c r="K461" s="137">
        <f>IF(J461=I460,F460,IF(J461=I461,F461,IF(J461=I462,F462)))</f>
        <v>29.28</v>
      </c>
      <c r="L461" s="137">
        <f t="shared" si="32"/>
        <v>29.28</v>
      </c>
      <c r="M461" s="137">
        <f t="shared" si="34"/>
        <v>29.28</v>
      </c>
      <c r="N461" s="318"/>
      <c r="O461" s="298"/>
      <c r="P461" s="298"/>
      <c r="Q461" s="298"/>
      <c r="R461" s="298"/>
      <c r="S461" s="298"/>
      <c r="T461" s="298"/>
      <c r="U461" s="298"/>
      <c r="V461" s="298"/>
      <c r="W461" s="300"/>
      <c r="X461" s="300"/>
      <c r="Y461" s="301"/>
      <c r="Z461" s="300"/>
      <c r="AA461" s="301"/>
      <c r="AB461" s="292"/>
      <c r="AC461" s="114"/>
      <c r="AD461" s="114"/>
      <c r="AE461" s="115"/>
      <c r="AF461" s="115"/>
      <c r="AG461" s="115"/>
      <c r="AH461" s="115"/>
      <c r="AI461" s="115"/>
      <c r="AJ461" s="115"/>
    </row>
    <row r="462" spans="1:36" s="112" customFormat="1" ht="25.5" customHeight="1" thickBot="1">
      <c r="A462" s="314"/>
      <c r="B462" s="315"/>
      <c r="C462" s="316"/>
      <c r="D462" s="317"/>
      <c r="E462" s="168" t="s">
        <v>1156</v>
      </c>
      <c r="F462" s="132">
        <v>29.28</v>
      </c>
      <c r="G462" s="133">
        <f>ROUNDUP(AVERAGE(F460:F462),2)</f>
        <v>29.28</v>
      </c>
      <c r="H462" s="134">
        <f t="shared" si="35"/>
        <v>0</v>
      </c>
      <c r="I462" s="135">
        <f t="shared" si="33"/>
        <v>0</v>
      </c>
      <c r="J462" s="135">
        <f>SMALL(I460:I462,3)</f>
        <v>0</v>
      </c>
      <c r="K462" s="137">
        <f>IF(J462=I460,F460,IF(J462=I461,F461,IF(J462=I462,F462)))</f>
        <v>29.28</v>
      </c>
      <c r="L462" s="137">
        <f t="shared" si="32"/>
        <v>29.28</v>
      </c>
      <c r="M462" s="137">
        <f t="shared" si="34"/>
        <v>29.28</v>
      </c>
      <c r="N462" s="318"/>
      <c r="O462" s="298"/>
      <c r="P462" s="298"/>
      <c r="Q462" s="298"/>
      <c r="R462" s="298"/>
      <c r="S462" s="298"/>
      <c r="T462" s="298"/>
      <c r="U462" s="298"/>
      <c r="V462" s="298"/>
      <c r="W462" s="300"/>
      <c r="X462" s="300"/>
      <c r="Y462" s="301"/>
      <c r="Z462" s="300"/>
      <c r="AA462" s="301"/>
      <c r="AB462" s="292"/>
      <c r="AC462" s="114"/>
      <c r="AD462" s="114"/>
      <c r="AE462" s="115"/>
      <c r="AF462" s="115"/>
      <c r="AG462" s="115"/>
      <c r="AH462" s="115"/>
      <c r="AI462" s="115"/>
      <c r="AJ462" s="115"/>
    </row>
    <row r="463" spans="1:36" s="120" customFormat="1" ht="25.5" customHeight="1">
      <c r="A463" s="319">
        <v>152</v>
      </c>
      <c r="B463" s="307" t="s">
        <v>401</v>
      </c>
      <c r="C463" s="310" t="s">
        <v>2</v>
      </c>
      <c r="D463" s="310">
        <v>24</v>
      </c>
      <c r="E463" s="167" t="s">
        <v>1157</v>
      </c>
      <c r="F463" s="117">
        <v>30.27</v>
      </c>
      <c r="G463" s="122">
        <f>ROUNDUP(AVERAGE(F463:F465),2)</f>
        <v>30.27</v>
      </c>
      <c r="H463" s="116">
        <f t="shared" si="35"/>
        <v>0</v>
      </c>
      <c r="I463" s="136">
        <f t="shared" si="33"/>
        <v>0</v>
      </c>
      <c r="J463" s="136">
        <f>SMALL(I463:I465,1)</f>
        <v>0</v>
      </c>
      <c r="K463" s="139">
        <f>IF(J463=I463,F463,IF(J463=I464,F464,IF(J463=I465,F465)))</f>
        <v>30.27</v>
      </c>
      <c r="L463" s="139">
        <f t="shared" si="32"/>
        <v>30.27</v>
      </c>
      <c r="M463" s="139">
        <f t="shared" si="34"/>
        <v>30.27</v>
      </c>
      <c r="N463" s="312">
        <f>COUNTIF(L463:L465,"FORA")</f>
        <v>0</v>
      </c>
      <c r="O463" s="293">
        <f>IF(N463=0,AVERAGE(K463:K465),"")</f>
        <v>30.27</v>
      </c>
      <c r="P463" s="293" t="str">
        <f>IF(N463=1,AVERAGE(M463:M464),"")</f>
        <v/>
      </c>
      <c r="Q463" s="293" t="str">
        <f>IF(N463=2,(SUM(M463,K464))/2,"")</f>
        <v/>
      </c>
      <c r="R463" s="293" t="str">
        <f>IF(N463=3,AVERAGE(K463:K464),"")</f>
        <v/>
      </c>
      <c r="S463" s="293">
        <f>IF(N463=0,MEDIAN(M463:M465),"")</f>
        <v>30.27</v>
      </c>
      <c r="T463" s="293" t="str">
        <f>IF(N463=1,MEDIAN(M463:M464),"")</f>
        <v/>
      </c>
      <c r="U463" s="293" t="str">
        <f>IF(N463=2,MEDIAN((SUM(M463,K464))/2),"")</f>
        <v/>
      </c>
      <c r="V463" s="293" t="str">
        <f>IF(N463=3,MEDIAN(K463:K464),"")</f>
        <v/>
      </c>
      <c r="W463" s="295">
        <f>SUM(O463:R465)</f>
        <v>30.27</v>
      </c>
      <c r="X463" s="295">
        <f>SUM(S463:V465)</f>
        <v>30.27</v>
      </c>
      <c r="Y463" s="303">
        <f>STDEV(F463:F465)</f>
        <v>0</v>
      </c>
      <c r="Z463" s="295">
        <f>Y463/W463</f>
        <v>0</v>
      </c>
      <c r="AA463" s="303">
        <f>IF(Z463&lt;=0.25, X463, W463)</f>
        <v>30.27</v>
      </c>
      <c r="AB463" s="291">
        <f>AA463*D463*($AB$6+1)</f>
        <v>861.44301038998367</v>
      </c>
      <c r="AC463" s="114"/>
      <c r="AD463" s="114"/>
      <c r="AE463" s="118"/>
      <c r="AF463" s="114"/>
      <c r="AG463" s="118"/>
      <c r="AH463" s="119"/>
    </row>
    <row r="464" spans="1:36" s="120" customFormat="1" ht="25.5" customHeight="1">
      <c r="A464" s="319"/>
      <c r="B464" s="308"/>
      <c r="C464" s="310"/>
      <c r="D464" s="310"/>
      <c r="E464" s="167" t="s">
        <v>1157</v>
      </c>
      <c r="F464" s="227">
        <v>30.27</v>
      </c>
      <c r="G464" s="117">
        <f>ROUNDUP(AVERAGE(F463:F465),2)</f>
        <v>30.27</v>
      </c>
      <c r="H464" s="116">
        <f t="shared" si="35"/>
        <v>0</v>
      </c>
      <c r="I464" s="136">
        <f t="shared" si="33"/>
        <v>0</v>
      </c>
      <c r="J464" s="136">
        <f>SMALL(I463:I465,2)</f>
        <v>0</v>
      </c>
      <c r="K464" s="139">
        <f>IF(J464=I463,F463,IF(J464=I464,F464,IF(J464=I465,F465)))</f>
        <v>30.27</v>
      </c>
      <c r="L464" s="139">
        <f t="shared" si="32"/>
        <v>30.27</v>
      </c>
      <c r="M464" s="139">
        <f t="shared" si="34"/>
        <v>30.27</v>
      </c>
      <c r="N464" s="312"/>
      <c r="O464" s="293"/>
      <c r="P464" s="293"/>
      <c r="Q464" s="293"/>
      <c r="R464" s="293"/>
      <c r="S464" s="293"/>
      <c r="T464" s="293"/>
      <c r="U464" s="293"/>
      <c r="V464" s="293"/>
      <c r="W464" s="296"/>
      <c r="X464" s="296"/>
      <c r="Y464" s="303"/>
      <c r="Z464" s="296"/>
      <c r="AA464" s="303"/>
      <c r="AB464" s="292"/>
      <c r="AC464" s="114"/>
      <c r="AD464" s="114"/>
      <c r="AE464" s="118"/>
      <c r="AF464" s="114"/>
      <c r="AG464" s="118"/>
      <c r="AH464" s="119"/>
    </row>
    <row r="465" spans="1:36" s="120" customFormat="1" ht="25.5" customHeight="1" thickBot="1">
      <c r="A465" s="319"/>
      <c r="B465" s="308"/>
      <c r="C465" s="310"/>
      <c r="D465" s="310"/>
      <c r="E465" s="167" t="s">
        <v>1157</v>
      </c>
      <c r="F465" s="227">
        <v>30.27</v>
      </c>
      <c r="G465" s="117">
        <f>ROUNDUP(AVERAGE(F463:F465),2)</f>
        <v>30.27</v>
      </c>
      <c r="H465" s="116">
        <f t="shared" si="35"/>
        <v>0</v>
      </c>
      <c r="I465" s="136">
        <f t="shared" si="33"/>
        <v>0</v>
      </c>
      <c r="J465" s="136">
        <f>SMALL(I463:I465,3)</f>
        <v>0</v>
      </c>
      <c r="K465" s="139">
        <f>IF(J465=I463,F463,IF(J465=I464,F464,IF(J465=I465,F465)))</f>
        <v>30.27</v>
      </c>
      <c r="L465" s="139">
        <f t="shared" si="32"/>
        <v>30.27</v>
      </c>
      <c r="M465" s="139">
        <f t="shared" si="34"/>
        <v>30.27</v>
      </c>
      <c r="N465" s="312"/>
      <c r="O465" s="293"/>
      <c r="P465" s="293"/>
      <c r="Q465" s="293"/>
      <c r="R465" s="293"/>
      <c r="S465" s="293"/>
      <c r="T465" s="293"/>
      <c r="U465" s="293"/>
      <c r="V465" s="293"/>
      <c r="W465" s="296"/>
      <c r="X465" s="296"/>
      <c r="Y465" s="303"/>
      <c r="Z465" s="296"/>
      <c r="AA465" s="303"/>
      <c r="AB465" s="292"/>
      <c r="AC465" s="114"/>
      <c r="AD465" s="114"/>
      <c r="AE465" s="118"/>
      <c r="AF465" s="114"/>
      <c r="AG465" s="118"/>
      <c r="AH465" s="119"/>
    </row>
    <row r="466" spans="1:36" s="112" customFormat="1" ht="25.5" customHeight="1">
      <c r="A466" s="314">
        <v>153</v>
      </c>
      <c r="B466" s="315" t="s">
        <v>402</v>
      </c>
      <c r="C466" s="316" t="s">
        <v>471</v>
      </c>
      <c r="D466" s="317">
        <v>20</v>
      </c>
      <c r="E466" s="168" t="s">
        <v>1158</v>
      </c>
      <c r="F466" s="132">
        <v>62</v>
      </c>
      <c r="G466" s="129">
        <f>ROUNDUP(AVERAGE(F466:F468),2)</f>
        <v>62</v>
      </c>
      <c r="H466" s="134">
        <f t="shared" si="35"/>
        <v>0</v>
      </c>
      <c r="I466" s="133">
        <f t="shared" si="33"/>
        <v>0</v>
      </c>
      <c r="J466" s="135">
        <f>SMALL(I466:I468,1)</f>
        <v>0</v>
      </c>
      <c r="K466" s="137">
        <f>IF(J466=I466,F466,IF(J466=I467,F467,IF(J466=I468,F468)))</f>
        <v>62</v>
      </c>
      <c r="L466" s="137">
        <f t="shared" si="32"/>
        <v>62</v>
      </c>
      <c r="M466" s="137">
        <f t="shared" si="34"/>
        <v>62</v>
      </c>
      <c r="N466" s="318">
        <f>COUNTIF(L466:L468,"FORA")</f>
        <v>0</v>
      </c>
      <c r="O466" s="298">
        <f>IF(N466=0,AVERAGE(K466:K468),"")</f>
        <v>62</v>
      </c>
      <c r="P466" s="298" t="str">
        <f>IF(N466=1,AVERAGE(M466:M467),"")</f>
        <v/>
      </c>
      <c r="Q466" s="298" t="str">
        <f>IF(N466=2,(SUM(M466,K467))/2,"")</f>
        <v/>
      </c>
      <c r="R466" s="298" t="str">
        <f>IF(N466=3,AVERAGE(K466:K467),"")</f>
        <v/>
      </c>
      <c r="S466" s="298">
        <f>IF(N466=0,MEDIAN(M466:M468),"")</f>
        <v>62</v>
      </c>
      <c r="T466" s="298" t="str">
        <f>IF(N466=1,MEDIAN(M466:M467),"")</f>
        <v/>
      </c>
      <c r="U466" s="298" t="str">
        <f>IF(N466=2,MEDIAN((SUM(M466,K467))/2),"")</f>
        <v/>
      </c>
      <c r="V466" s="298" t="str">
        <f>IF(N466=3,MEDIAN(K466:K467),"")</f>
        <v/>
      </c>
      <c r="W466" s="299">
        <f>SUM(O466:R468)</f>
        <v>62</v>
      </c>
      <c r="X466" s="299">
        <f>SUM(S466:V468)</f>
        <v>62</v>
      </c>
      <c r="Y466" s="301">
        <f>STDEV(F466:F468)</f>
        <v>0</v>
      </c>
      <c r="Z466" s="299">
        <f>Y466/W466</f>
        <v>0</v>
      </c>
      <c r="AA466" s="301">
        <f>IF(Z466&lt;=0.25, X466, W466)</f>
        <v>62</v>
      </c>
      <c r="AB466" s="291">
        <f>AA466*D466*($AB$6+1)</f>
        <v>1470.3630284158955</v>
      </c>
      <c r="AC466" s="114"/>
      <c r="AD466" s="114"/>
      <c r="AE466" s="115"/>
      <c r="AF466" s="115"/>
      <c r="AG466" s="115"/>
      <c r="AH466" s="115"/>
      <c r="AI466" s="115"/>
      <c r="AJ466" s="115"/>
    </row>
    <row r="467" spans="1:36" s="112" customFormat="1" ht="25.5" customHeight="1">
      <c r="A467" s="314"/>
      <c r="B467" s="315"/>
      <c r="C467" s="316"/>
      <c r="D467" s="317"/>
      <c r="E467" s="168" t="s">
        <v>1158</v>
      </c>
      <c r="F467" s="132">
        <v>62</v>
      </c>
      <c r="G467" s="133">
        <f>ROUNDUP(AVERAGE(F466:F468),2)</f>
        <v>62</v>
      </c>
      <c r="H467" s="134">
        <f t="shared" si="35"/>
        <v>0</v>
      </c>
      <c r="I467" s="135">
        <f t="shared" si="33"/>
        <v>0</v>
      </c>
      <c r="J467" s="135">
        <f>SMALL(I466:I468,2)</f>
        <v>0</v>
      </c>
      <c r="K467" s="137">
        <f>IF(J467=I466,F466,IF(J467=I467,F467,IF(J467=I468,F468)))</f>
        <v>62</v>
      </c>
      <c r="L467" s="137">
        <f t="shared" si="32"/>
        <v>62</v>
      </c>
      <c r="M467" s="137">
        <f t="shared" si="34"/>
        <v>62</v>
      </c>
      <c r="N467" s="318"/>
      <c r="O467" s="298"/>
      <c r="P467" s="298"/>
      <c r="Q467" s="298"/>
      <c r="R467" s="298"/>
      <c r="S467" s="298"/>
      <c r="T467" s="298"/>
      <c r="U467" s="298"/>
      <c r="V467" s="298"/>
      <c r="W467" s="300"/>
      <c r="X467" s="300"/>
      <c r="Y467" s="301"/>
      <c r="Z467" s="300"/>
      <c r="AA467" s="301"/>
      <c r="AB467" s="292"/>
      <c r="AC467" s="114"/>
      <c r="AD467" s="114"/>
      <c r="AE467" s="115"/>
      <c r="AF467" s="115"/>
      <c r="AG467" s="115"/>
      <c r="AH467" s="115"/>
      <c r="AI467" s="115"/>
      <c r="AJ467" s="115"/>
    </row>
    <row r="468" spans="1:36" s="112" customFormat="1" ht="25.5" customHeight="1" thickBot="1">
      <c r="A468" s="314"/>
      <c r="B468" s="315"/>
      <c r="C468" s="316"/>
      <c r="D468" s="317"/>
      <c r="E468" s="168" t="s">
        <v>1158</v>
      </c>
      <c r="F468" s="132">
        <v>62</v>
      </c>
      <c r="G468" s="133">
        <f>ROUNDUP(AVERAGE(F466:F468),2)</f>
        <v>62</v>
      </c>
      <c r="H468" s="134">
        <f t="shared" si="35"/>
        <v>0</v>
      </c>
      <c r="I468" s="135">
        <f t="shared" si="33"/>
        <v>0</v>
      </c>
      <c r="J468" s="135">
        <f>SMALL(I466:I468,3)</f>
        <v>0</v>
      </c>
      <c r="K468" s="137">
        <f>IF(J468=I466,F466,IF(J468=I467,F467,IF(J468=I468,F468)))</f>
        <v>62</v>
      </c>
      <c r="L468" s="137">
        <f t="shared" si="32"/>
        <v>62</v>
      </c>
      <c r="M468" s="137">
        <f t="shared" si="34"/>
        <v>62</v>
      </c>
      <c r="N468" s="318"/>
      <c r="O468" s="298"/>
      <c r="P468" s="298"/>
      <c r="Q468" s="298"/>
      <c r="R468" s="298"/>
      <c r="S468" s="298"/>
      <c r="T468" s="298"/>
      <c r="U468" s="298"/>
      <c r="V468" s="298"/>
      <c r="W468" s="300"/>
      <c r="X468" s="300"/>
      <c r="Y468" s="301"/>
      <c r="Z468" s="300"/>
      <c r="AA468" s="301"/>
      <c r="AB468" s="292"/>
      <c r="AC468" s="114"/>
      <c r="AD468" s="114"/>
      <c r="AE468" s="115"/>
      <c r="AF468" s="115"/>
      <c r="AG468" s="115"/>
      <c r="AH468" s="115"/>
      <c r="AI468" s="115"/>
      <c r="AJ468" s="115"/>
    </row>
    <row r="469" spans="1:36" s="120" customFormat="1" ht="25.5" customHeight="1">
      <c r="A469" s="305">
        <v>154</v>
      </c>
      <c r="B469" s="307" t="s">
        <v>403</v>
      </c>
      <c r="C469" s="310" t="s">
        <v>477</v>
      </c>
      <c r="D469" s="310">
        <v>30</v>
      </c>
      <c r="E469" s="167" t="s">
        <v>878</v>
      </c>
      <c r="F469" s="117">
        <v>17.18</v>
      </c>
      <c r="G469" s="122">
        <f>ROUNDUP(AVERAGE(F469:F471),2)</f>
        <v>17.18</v>
      </c>
      <c r="H469" s="116">
        <f t="shared" si="35"/>
        <v>0</v>
      </c>
      <c r="I469" s="136">
        <f t="shared" si="33"/>
        <v>0</v>
      </c>
      <c r="J469" s="136">
        <f>SMALL(I469:I471,1)</f>
        <v>0</v>
      </c>
      <c r="K469" s="139">
        <f>IF(J469=I469,F469,IF(J469=I470,F470,IF(J469=I471,F471)))</f>
        <v>17.18</v>
      </c>
      <c r="L469" s="139">
        <f t="shared" si="32"/>
        <v>17.18</v>
      </c>
      <c r="M469" s="139">
        <f t="shared" si="34"/>
        <v>17.18</v>
      </c>
      <c r="N469" s="312">
        <f>COUNTIF(L469:L471,"FORA")</f>
        <v>0</v>
      </c>
      <c r="O469" s="293">
        <f>IF(N469=0,AVERAGE(K469:K471),"")</f>
        <v>17.18</v>
      </c>
      <c r="P469" s="293" t="str">
        <f>IF(N469=1,AVERAGE(M469:M470),"")</f>
        <v/>
      </c>
      <c r="Q469" s="293" t="str">
        <f>IF(N469=2,(SUM(M469,K470))/2,"")</f>
        <v/>
      </c>
      <c r="R469" s="293" t="str">
        <f>IF(N469=3,AVERAGE(K469:K470),"")</f>
        <v/>
      </c>
      <c r="S469" s="293">
        <f>IF(N469=0,MEDIAN(M469:M471),"")</f>
        <v>17.18</v>
      </c>
      <c r="T469" s="293" t="str">
        <f>IF(N469=1,MEDIAN(M469:M470),"")</f>
        <v/>
      </c>
      <c r="U469" s="293" t="str">
        <f>IF(N469=2,MEDIAN((SUM(M469,K470))/2),"")</f>
        <v/>
      </c>
      <c r="V469" s="293" t="str">
        <f>IF(N469=3,MEDIAN(K469:K470),"")</f>
        <v/>
      </c>
      <c r="W469" s="295">
        <f>SUM(O469:R471)</f>
        <v>17.18</v>
      </c>
      <c r="X469" s="295">
        <f>SUM(S469:V471)</f>
        <v>17.18</v>
      </c>
      <c r="Y469" s="303">
        <f>STDEV(F469:F471)</f>
        <v>0</v>
      </c>
      <c r="Z469" s="295">
        <f>Y469/W469</f>
        <v>0</v>
      </c>
      <c r="AA469" s="303">
        <f>IF(Z469&lt;=0.25, X469, W469)</f>
        <v>17.18</v>
      </c>
      <c r="AB469" s="291">
        <f>AA469*D469*($AB$6+1)</f>
        <v>611.14927810125198</v>
      </c>
      <c r="AC469" s="114"/>
      <c r="AD469" s="114"/>
      <c r="AE469" s="118"/>
      <c r="AF469" s="114"/>
      <c r="AG469" s="118"/>
      <c r="AH469" s="119"/>
    </row>
    <row r="470" spans="1:36" s="120" customFormat="1" ht="25.5" customHeight="1">
      <c r="A470" s="305"/>
      <c r="B470" s="308"/>
      <c r="C470" s="310"/>
      <c r="D470" s="310"/>
      <c r="E470" s="167" t="s">
        <v>878</v>
      </c>
      <c r="F470" s="165">
        <v>17.18</v>
      </c>
      <c r="G470" s="117">
        <f>ROUNDUP(AVERAGE(F469:F471),2)</f>
        <v>17.18</v>
      </c>
      <c r="H470" s="116">
        <f t="shared" si="35"/>
        <v>0</v>
      </c>
      <c r="I470" s="136">
        <f t="shared" si="33"/>
        <v>0</v>
      </c>
      <c r="J470" s="136">
        <f>SMALL(I469:I471,2)</f>
        <v>0</v>
      </c>
      <c r="K470" s="139">
        <f>IF(J470=I469,F469,IF(J470=I470,F470,IF(J470=I471,F471)))</f>
        <v>17.18</v>
      </c>
      <c r="L470" s="139">
        <f t="shared" si="32"/>
        <v>17.18</v>
      </c>
      <c r="M470" s="139">
        <f t="shared" si="34"/>
        <v>17.18</v>
      </c>
      <c r="N470" s="312"/>
      <c r="O470" s="293"/>
      <c r="P470" s="293"/>
      <c r="Q470" s="293"/>
      <c r="R470" s="293"/>
      <c r="S470" s="293"/>
      <c r="T470" s="293"/>
      <c r="U470" s="293"/>
      <c r="V470" s="293"/>
      <c r="W470" s="296"/>
      <c r="X470" s="296"/>
      <c r="Y470" s="303"/>
      <c r="Z470" s="296"/>
      <c r="AA470" s="303"/>
      <c r="AB470" s="292"/>
      <c r="AC470" s="114"/>
      <c r="AD470" s="114"/>
      <c r="AE470" s="118"/>
      <c r="AF470" s="114"/>
      <c r="AG470" s="118"/>
      <c r="AH470" s="119"/>
    </row>
    <row r="471" spans="1:36" s="120" customFormat="1" ht="25.5" customHeight="1" thickBot="1">
      <c r="A471" s="306"/>
      <c r="B471" s="309"/>
      <c r="C471" s="311"/>
      <c r="D471" s="311"/>
      <c r="E471" s="239" t="s">
        <v>878</v>
      </c>
      <c r="F471" s="240">
        <v>17.18</v>
      </c>
      <c r="G471" s="240">
        <f>ROUNDUP(AVERAGE(F469:F471),2)</f>
        <v>17.18</v>
      </c>
      <c r="H471" s="241">
        <f t="shared" si="35"/>
        <v>0</v>
      </c>
      <c r="I471" s="242">
        <f t="shared" si="33"/>
        <v>0</v>
      </c>
      <c r="J471" s="242">
        <f>SMALL(I469:I471,3)</f>
        <v>0</v>
      </c>
      <c r="K471" s="243">
        <f>IF(J471=I469,F469,IF(J471=I470,F470,IF(J471=I471,F471)))</f>
        <v>17.18</v>
      </c>
      <c r="L471" s="243">
        <f t="shared" si="32"/>
        <v>17.18</v>
      </c>
      <c r="M471" s="243">
        <f t="shared" si="34"/>
        <v>17.18</v>
      </c>
      <c r="N471" s="313"/>
      <c r="O471" s="294"/>
      <c r="P471" s="294"/>
      <c r="Q471" s="294"/>
      <c r="R471" s="294"/>
      <c r="S471" s="294"/>
      <c r="T471" s="294"/>
      <c r="U471" s="294"/>
      <c r="V471" s="294"/>
      <c r="W471" s="297"/>
      <c r="X471" s="297"/>
      <c r="Y471" s="304"/>
      <c r="Z471" s="297"/>
      <c r="AA471" s="304"/>
      <c r="AB471" s="292"/>
      <c r="AC471" s="114"/>
      <c r="AD471" s="114"/>
      <c r="AE471" s="118"/>
      <c r="AF471" s="114"/>
      <c r="AG471" s="118"/>
      <c r="AH471" s="119"/>
    </row>
    <row r="472" spans="1:36" s="120" customFormat="1" ht="25.5" customHeight="1">
      <c r="A472" s="314">
        <v>155</v>
      </c>
      <c r="B472" s="315" t="s">
        <v>404</v>
      </c>
      <c r="C472" s="317" t="s">
        <v>2</v>
      </c>
      <c r="D472" s="317">
        <v>3</v>
      </c>
      <c r="E472" s="168" t="s">
        <v>1159</v>
      </c>
      <c r="F472" s="224">
        <v>23.31</v>
      </c>
      <c r="G472" s="226">
        <f>ROUNDUP(AVERAGE(F472:F474),2)</f>
        <v>23.31</v>
      </c>
      <c r="H472" s="134">
        <f t="shared" ref="H472:H477" si="36">F472/G472-1</f>
        <v>0</v>
      </c>
      <c r="I472" s="135">
        <f t="shared" ref="I472:I477" si="37">ABS(H472)</f>
        <v>0</v>
      </c>
      <c r="J472" s="135">
        <f>SMALL(I472:I474,1)</f>
        <v>0</v>
      </c>
      <c r="K472" s="225">
        <f>IF(J472=I472,F472,IF(J472=I473,F473,IF(J472=I474,F474)))</f>
        <v>23.31</v>
      </c>
      <c r="L472" s="225">
        <f t="shared" ref="L472:L477" si="38">IF(J472&gt;0.3,"FORA",K472)</f>
        <v>23.31</v>
      </c>
      <c r="M472" s="225">
        <f t="shared" ref="M472:M477" si="39">IF(L472="FORA","",L472)</f>
        <v>23.31</v>
      </c>
      <c r="N472" s="318">
        <f>COUNTIF(L472:L474,"FORA")</f>
        <v>0</v>
      </c>
      <c r="O472" s="298">
        <f>IF(N472=0,AVERAGE(K472:K474),"")</f>
        <v>23.31</v>
      </c>
      <c r="P472" s="298" t="str">
        <f>IF(N472=1,AVERAGE(M472:M473),"")</f>
        <v/>
      </c>
      <c r="Q472" s="298" t="str">
        <f>IF(N472=2,(SUM(M472,K473))/2,"")</f>
        <v/>
      </c>
      <c r="R472" s="298" t="str">
        <f>IF(N472=3,AVERAGE(K472:K473),"")</f>
        <v/>
      </c>
      <c r="S472" s="298">
        <f>IF(N472=0,MEDIAN(M472:M474),"")</f>
        <v>23.31</v>
      </c>
      <c r="T472" s="298" t="str">
        <f>IF(N472=1,MEDIAN(M472:M473),"")</f>
        <v/>
      </c>
      <c r="U472" s="298" t="str">
        <f>IF(N472=2,MEDIAN((SUM(M472,K473))/2),"")</f>
        <v/>
      </c>
      <c r="V472" s="298" t="str">
        <f>IF(N472=3,MEDIAN(K472:K473),"")</f>
        <v/>
      </c>
      <c r="W472" s="299">
        <f>SUM(O472:R474)</f>
        <v>23.31</v>
      </c>
      <c r="X472" s="299">
        <f>SUM(S472:V474)</f>
        <v>23.31</v>
      </c>
      <c r="Y472" s="301">
        <f>STDEV(F472:F474)</f>
        <v>0</v>
      </c>
      <c r="Z472" s="299">
        <f>Y472/W472</f>
        <v>0</v>
      </c>
      <c r="AA472" s="301">
        <f>IF(Z472&lt;=0.25, X472, W472)</f>
        <v>23.31</v>
      </c>
      <c r="AB472" s="291">
        <f>AA472*D472*($AB$6+1)</f>
        <v>82.921360142841579</v>
      </c>
      <c r="AC472" s="114"/>
      <c r="AD472" s="114"/>
      <c r="AE472" s="118"/>
      <c r="AF472" s="114"/>
      <c r="AG472" s="118"/>
      <c r="AH472" s="119"/>
    </row>
    <row r="473" spans="1:36" s="120" customFormat="1" ht="25.5" customHeight="1">
      <c r="A473" s="314"/>
      <c r="B473" s="376"/>
      <c r="C473" s="317"/>
      <c r="D473" s="317"/>
      <c r="E473" s="168" t="s">
        <v>1159</v>
      </c>
      <c r="F473" s="224">
        <v>23.31</v>
      </c>
      <c r="G473" s="224">
        <f>ROUNDUP(AVERAGE(F472:F474),2)</f>
        <v>23.31</v>
      </c>
      <c r="H473" s="134">
        <f t="shared" si="36"/>
        <v>0</v>
      </c>
      <c r="I473" s="135">
        <f t="shared" si="37"/>
        <v>0</v>
      </c>
      <c r="J473" s="135">
        <f>SMALL(I472:I474,2)</f>
        <v>0</v>
      </c>
      <c r="K473" s="225">
        <f>IF(J473=I472,F472,IF(J473=I473,F473,IF(J473=I474,F474)))</f>
        <v>23.31</v>
      </c>
      <c r="L473" s="225">
        <f t="shared" si="38"/>
        <v>23.31</v>
      </c>
      <c r="M473" s="225">
        <f t="shared" si="39"/>
        <v>23.31</v>
      </c>
      <c r="N473" s="318"/>
      <c r="O473" s="298"/>
      <c r="P473" s="298"/>
      <c r="Q473" s="298"/>
      <c r="R473" s="298"/>
      <c r="S473" s="298"/>
      <c r="T473" s="298"/>
      <c r="U473" s="298"/>
      <c r="V473" s="298"/>
      <c r="W473" s="300"/>
      <c r="X473" s="300"/>
      <c r="Y473" s="301"/>
      <c r="Z473" s="300"/>
      <c r="AA473" s="301"/>
      <c r="AB473" s="292"/>
      <c r="AC473" s="114"/>
      <c r="AD473" s="114"/>
      <c r="AE473" s="118"/>
      <c r="AF473" s="114"/>
      <c r="AG473" s="118"/>
      <c r="AH473" s="119"/>
    </row>
    <row r="474" spans="1:36" s="120" customFormat="1" ht="25.5" customHeight="1" thickBot="1">
      <c r="A474" s="314"/>
      <c r="B474" s="376"/>
      <c r="C474" s="317"/>
      <c r="D474" s="317"/>
      <c r="E474" s="168" t="s">
        <v>1159</v>
      </c>
      <c r="F474" s="224">
        <v>23.31</v>
      </c>
      <c r="G474" s="224">
        <f>ROUNDUP(AVERAGE(F472:F474),2)</f>
        <v>23.31</v>
      </c>
      <c r="H474" s="134">
        <f t="shared" si="36"/>
        <v>0</v>
      </c>
      <c r="I474" s="135">
        <f t="shared" si="37"/>
        <v>0</v>
      </c>
      <c r="J474" s="135">
        <f>SMALL(I472:I474,3)</f>
        <v>0</v>
      </c>
      <c r="K474" s="225">
        <f>IF(J474=I472,F472,IF(J474=I473,F473,IF(J474=I474,F474)))</f>
        <v>23.31</v>
      </c>
      <c r="L474" s="225">
        <f t="shared" si="38"/>
        <v>23.31</v>
      </c>
      <c r="M474" s="225">
        <f t="shared" si="39"/>
        <v>23.31</v>
      </c>
      <c r="N474" s="318"/>
      <c r="O474" s="298"/>
      <c r="P474" s="298"/>
      <c r="Q474" s="298"/>
      <c r="R474" s="298"/>
      <c r="S474" s="298"/>
      <c r="T474" s="298"/>
      <c r="U474" s="298"/>
      <c r="V474" s="298"/>
      <c r="W474" s="300"/>
      <c r="X474" s="300"/>
      <c r="Y474" s="301"/>
      <c r="Z474" s="300"/>
      <c r="AA474" s="301"/>
      <c r="AB474" s="292"/>
      <c r="AC474" s="114"/>
      <c r="AD474" s="114"/>
      <c r="AE474" s="118"/>
      <c r="AF474" s="114"/>
      <c r="AG474" s="118"/>
      <c r="AH474" s="119"/>
    </row>
    <row r="475" spans="1:36" s="120" customFormat="1" ht="25.5" customHeight="1">
      <c r="A475" s="377">
        <v>156</v>
      </c>
      <c r="B475" s="327" t="s">
        <v>405</v>
      </c>
      <c r="C475" s="361" t="s">
        <v>2</v>
      </c>
      <c r="D475" s="361">
        <v>3</v>
      </c>
      <c r="E475" s="244" t="s">
        <v>1160</v>
      </c>
      <c r="F475" s="245">
        <v>24.59</v>
      </c>
      <c r="G475" s="246">
        <f>ROUNDUP(AVERAGE(F476:F477),2)</f>
        <v>24.59</v>
      </c>
      <c r="H475" s="247">
        <f>F476/G475-1</f>
        <v>0</v>
      </c>
      <c r="I475" s="248">
        <f t="shared" si="37"/>
        <v>0</v>
      </c>
      <c r="J475" s="248">
        <f>SMALL(I475:I477,1)</f>
        <v>0</v>
      </c>
      <c r="K475" s="249">
        <f>IF(J475=I475,F476,IF(J475=I476,#REF!,IF(J475=I477,F477)))</f>
        <v>24.59</v>
      </c>
      <c r="L475" s="249">
        <f t="shared" si="38"/>
        <v>24.59</v>
      </c>
      <c r="M475" s="249">
        <f t="shared" si="39"/>
        <v>24.59</v>
      </c>
      <c r="N475" s="362">
        <f>COUNTIF(L475:L477,"FORA")</f>
        <v>0</v>
      </c>
      <c r="O475" s="363">
        <f>IF(N475=0,AVERAGE(K475:K477),"")</f>
        <v>24.59</v>
      </c>
      <c r="P475" s="363" t="str">
        <f>IF(N475=1,AVERAGE(M475:M476),"")</f>
        <v/>
      </c>
      <c r="Q475" s="363" t="str">
        <f>IF(N475=2,(SUM(M475,K476))/2,"")</f>
        <v/>
      </c>
      <c r="R475" s="363" t="str">
        <f>IF(N475=3,AVERAGE(K475:K476),"")</f>
        <v/>
      </c>
      <c r="S475" s="363">
        <f>IF(N475=0,MEDIAN(M475:M477),"")</f>
        <v>24.59</v>
      </c>
      <c r="T475" s="363" t="str">
        <f>IF(N475=1,MEDIAN(M475:M476),"")</f>
        <v/>
      </c>
      <c r="U475" s="363" t="str">
        <f>IF(N475=2,MEDIAN((SUM(M475,K476))/2),"")</f>
        <v/>
      </c>
      <c r="V475" s="363" t="str">
        <f>IF(N475=3,MEDIAN(K475:K476),"")</f>
        <v/>
      </c>
      <c r="W475" s="364">
        <f>SUM(O475:R477)</f>
        <v>24.59</v>
      </c>
      <c r="X475" s="364">
        <f>SUM(S475:V477)</f>
        <v>24.59</v>
      </c>
      <c r="Y475" s="302">
        <f>STDEV(F476:F477)</f>
        <v>0</v>
      </c>
      <c r="Z475" s="364">
        <f>Y475/W475</f>
        <v>0</v>
      </c>
      <c r="AA475" s="302">
        <f>IF(Z475&lt;=0.25, X475, W475)</f>
        <v>24.59</v>
      </c>
      <c r="AB475" s="291">
        <f>AA475*D475*($AB$6+1)</f>
        <v>87.474742424387586</v>
      </c>
      <c r="AC475" s="114"/>
      <c r="AD475" s="114"/>
      <c r="AE475" s="118"/>
      <c r="AF475" s="114"/>
      <c r="AG475" s="118"/>
      <c r="AH475" s="119"/>
    </row>
    <row r="476" spans="1:36" s="120" customFormat="1" ht="25.5" customHeight="1">
      <c r="A476" s="319"/>
      <c r="B476" s="308"/>
      <c r="C476" s="310"/>
      <c r="D476" s="310"/>
      <c r="E476" s="244" t="s">
        <v>1160</v>
      </c>
      <c r="F476" s="245">
        <v>24.59</v>
      </c>
      <c r="G476" s="161">
        <f>ROUNDUP(AVERAGE(F476:F477),2)</f>
        <v>24.59</v>
      </c>
      <c r="H476" s="116">
        <f>F476/G476-1</f>
        <v>0</v>
      </c>
      <c r="I476" s="136">
        <f t="shared" si="37"/>
        <v>0</v>
      </c>
      <c r="J476" s="136">
        <f>SMALL(I475:I477,2)</f>
        <v>0</v>
      </c>
      <c r="K476" s="162">
        <f>IF(J476=I475,F476,IF(J476=I476,#REF!,IF(J476=I477,F477)))</f>
        <v>24.59</v>
      </c>
      <c r="L476" s="162">
        <f t="shared" si="38"/>
        <v>24.59</v>
      </c>
      <c r="M476" s="162">
        <f t="shared" si="39"/>
        <v>24.59</v>
      </c>
      <c r="N476" s="312"/>
      <c r="O476" s="293"/>
      <c r="P476" s="293"/>
      <c r="Q476" s="293"/>
      <c r="R476" s="293"/>
      <c r="S476" s="293"/>
      <c r="T476" s="293"/>
      <c r="U476" s="293"/>
      <c r="V476" s="293"/>
      <c r="W476" s="296"/>
      <c r="X476" s="296"/>
      <c r="Y476" s="303"/>
      <c r="Z476" s="296"/>
      <c r="AA476" s="303"/>
      <c r="AB476" s="292"/>
      <c r="AC476" s="114"/>
      <c r="AD476" s="114"/>
      <c r="AE476" s="118"/>
      <c r="AF476" s="114"/>
      <c r="AG476" s="118"/>
      <c r="AH476" s="119"/>
    </row>
    <row r="477" spans="1:36" s="120" customFormat="1" ht="25.5" customHeight="1" thickBot="1">
      <c r="A477" s="319"/>
      <c r="B477" s="309"/>
      <c r="C477" s="311"/>
      <c r="D477" s="311"/>
      <c r="E477" s="250" t="s">
        <v>1160</v>
      </c>
      <c r="F477" s="251">
        <v>24.59</v>
      </c>
      <c r="G477" s="240">
        <f>ROUNDUP(AVERAGE(F476:F477),2)</f>
        <v>24.59</v>
      </c>
      <c r="H477" s="241">
        <f t="shared" si="36"/>
        <v>0</v>
      </c>
      <c r="I477" s="242">
        <f t="shared" si="37"/>
        <v>0</v>
      </c>
      <c r="J477" s="242">
        <f>SMALL(I475:I477,3)</f>
        <v>0</v>
      </c>
      <c r="K477" s="243">
        <f>IF(J477=I475,F476,IF(J477=I476,#REF!,IF(J477=I477,F477)))</f>
        <v>24.59</v>
      </c>
      <c r="L477" s="243">
        <f t="shared" si="38"/>
        <v>24.59</v>
      </c>
      <c r="M477" s="243">
        <f t="shared" si="39"/>
        <v>24.59</v>
      </c>
      <c r="N477" s="313"/>
      <c r="O477" s="294"/>
      <c r="P477" s="294"/>
      <c r="Q477" s="294"/>
      <c r="R477" s="294"/>
      <c r="S477" s="294"/>
      <c r="T477" s="294"/>
      <c r="U477" s="294"/>
      <c r="V477" s="294"/>
      <c r="W477" s="297"/>
      <c r="X477" s="297"/>
      <c r="Y477" s="304"/>
      <c r="Z477" s="297"/>
      <c r="AA477" s="304"/>
      <c r="AB477" s="292"/>
      <c r="AC477" s="114"/>
      <c r="AD477" s="114"/>
      <c r="AE477" s="118"/>
      <c r="AF477" s="114"/>
      <c r="AG477" s="118"/>
      <c r="AH477" s="119"/>
    </row>
    <row r="478" spans="1:36" s="120" customFormat="1" ht="25.5" customHeight="1">
      <c r="A478" s="314">
        <v>157</v>
      </c>
      <c r="B478" s="315" t="s">
        <v>406</v>
      </c>
      <c r="C478" s="317" t="s">
        <v>2</v>
      </c>
      <c r="D478" s="317">
        <v>3</v>
      </c>
      <c r="E478" s="168" t="s">
        <v>1161</v>
      </c>
      <c r="F478" s="224">
        <v>53.19</v>
      </c>
      <c r="G478" s="226">
        <f>ROUNDUP(AVERAGE(F478:F480),2)</f>
        <v>53.19</v>
      </c>
      <c r="H478" s="134">
        <f t="shared" ref="H478:H513" si="40">F478/G478-1</f>
        <v>0</v>
      </c>
      <c r="I478" s="135">
        <f t="shared" ref="I478:I513" si="41">ABS(H478)</f>
        <v>0</v>
      </c>
      <c r="J478" s="135">
        <f>SMALL(I478:I480,1)</f>
        <v>0</v>
      </c>
      <c r="K478" s="225">
        <f>IF(J478=I478,F478,IF(J478=I479,F479,IF(J478=I480,F480)))</f>
        <v>53.19</v>
      </c>
      <c r="L478" s="225">
        <f t="shared" ref="L478:L513" si="42">IF(J478&gt;0.3,"FORA",K478)</f>
        <v>53.19</v>
      </c>
      <c r="M478" s="225">
        <f t="shared" ref="M478:M513" si="43">IF(L478="FORA","",L478)</f>
        <v>53.19</v>
      </c>
      <c r="N478" s="318">
        <f>COUNTIF(L478:L480,"FORA")</f>
        <v>0</v>
      </c>
      <c r="O478" s="298">
        <f>IF(N478=0,AVERAGE(K478:K480),"")</f>
        <v>53.19</v>
      </c>
      <c r="P478" s="298" t="str">
        <f>IF(N478=1,AVERAGE(M478:M479),"")</f>
        <v/>
      </c>
      <c r="Q478" s="298" t="str">
        <f>IF(N478=2,(SUM(M478,K479))/2,"")</f>
        <v/>
      </c>
      <c r="R478" s="298" t="str">
        <f>IF(N478=3,AVERAGE(K478:K479),"")</f>
        <v/>
      </c>
      <c r="S478" s="298">
        <f>IF(N478=0,MEDIAN(M478:M480),"")</f>
        <v>53.19</v>
      </c>
      <c r="T478" s="298" t="str">
        <f>IF(N478=1,MEDIAN(M478:M479),"")</f>
        <v/>
      </c>
      <c r="U478" s="298" t="str">
        <f>IF(N478=2,MEDIAN((SUM(M478,K479))/2),"")</f>
        <v/>
      </c>
      <c r="V478" s="298" t="str">
        <f>IF(N478=3,MEDIAN(K478:K479),"")</f>
        <v/>
      </c>
      <c r="W478" s="299">
        <f>SUM(O478:R480)</f>
        <v>53.19</v>
      </c>
      <c r="X478" s="299">
        <f>SUM(S478:V480)</f>
        <v>53.19</v>
      </c>
      <c r="Y478" s="301">
        <f>STDEV(F478:F480)</f>
        <v>0</v>
      </c>
      <c r="Z478" s="299">
        <f>Y478/W478</f>
        <v>0</v>
      </c>
      <c r="AA478" s="301">
        <f>IF(Z478&lt;=0.25, X478, W478)</f>
        <v>53.19</v>
      </c>
      <c r="AB478" s="291">
        <f>AA478*D478*($AB$6+1)</f>
        <v>189.21437777768099</v>
      </c>
      <c r="AC478" s="114"/>
      <c r="AD478" s="114"/>
      <c r="AE478" s="118"/>
      <c r="AF478" s="114"/>
      <c r="AG478" s="118"/>
      <c r="AH478" s="119"/>
    </row>
    <row r="479" spans="1:36" s="120" customFormat="1" ht="25.5" customHeight="1">
      <c r="A479" s="314"/>
      <c r="B479" s="376"/>
      <c r="C479" s="317"/>
      <c r="D479" s="317"/>
      <c r="E479" s="168" t="s">
        <v>1161</v>
      </c>
      <c r="F479" s="224">
        <v>53.19</v>
      </c>
      <c r="G479" s="224">
        <f>ROUNDUP(AVERAGE(F478:F480),2)</f>
        <v>53.19</v>
      </c>
      <c r="H479" s="134">
        <f t="shared" si="40"/>
        <v>0</v>
      </c>
      <c r="I479" s="135">
        <f t="shared" si="41"/>
        <v>0</v>
      </c>
      <c r="J479" s="135">
        <f>SMALL(I478:I480,2)</f>
        <v>0</v>
      </c>
      <c r="K479" s="225">
        <f>IF(J479=I478,F478,IF(J479=I479,F479,IF(J479=I480,F480)))</f>
        <v>53.19</v>
      </c>
      <c r="L479" s="225">
        <f t="shared" si="42"/>
        <v>53.19</v>
      </c>
      <c r="M479" s="225">
        <f t="shared" si="43"/>
        <v>53.19</v>
      </c>
      <c r="N479" s="318"/>
      <c r="O479" s="298"/>
      <c r="P479" s="298"/>
      <c r="Q479" s="298"/>
      <c r="R479" s="298"/>
      <c r="S479" s="298"/>
      <c r="T479" s="298"/>
      <c r="U479" s="298"/>
      <c r="V479" s="298"/>
      <c r="W479" s="300"/>
      <c r="X479" s="300"/>
      <c r="Y479" s="301"/>
      <c r="Z479" s="300"/>
      <c r="AA479" s="301"/>
      <c r="AB479" s="292"/>
      <c r="AC479" s="114"/>
      <c r="AD479" s="114"/>
      <c r="AE479" s="118"/>
      <c r="AF479" s="114"/>
      <c r="AG479" s="118"/>
      <c r="AH479" s="119"/>
    </row>
    <row r="480" spans="1:36" s="120" customFormat="1" ht="25.5" customHeight="1" thickBot="1">
      <c r="A480" s="314"/>
      <c r="B480" s="376"/>
      <c r="C480" s="317"/>
      <c r="D480" s="317"/>
      <c r="E480" s="168" t="s">
        <v>1161</v>
      </c>
      <c r="F480" s="224">
        <v>53.19</v>
      </c>
      <c r="G480" s="224">
        <f>ROUNDUP(AVERAGE(F478:F480),2)</f>
        <v>53.19</v>
      </c>
      <c r="H480" s="134">
        <f t="shared" si="40"/>
        <v>0</v>
      </c>
      <c r="I480" s="135">
        <f t="shared" si="41"/>
        <v>0</v>
      </c>
      <c r="J480" s="135">
        <f>SMALL(I478:I480,3)</f>
        <v>0</v>
      </c>
      <c r="K480" s="225">
        <f>IF(J480=I478,F478,IF(J480=I479,F479,IF(J480=I480,F480)))</f>
        <v>53.19</v>
      </c>
      <c r="L480" s="225">
        <f t="shared" si="42"/>
        <v>53.19</v>
      </c>
      <c r="M480" s="225">
        <f t="shared" si="43"/>
        <v>53.19</v>
      </c>
      <c r="N480" s="318"/>
      <c r="O480" s="298"/>
      <c r="P480" s="298"/>
      <c r="Q480" s="298"/>
      <c r="R480" s="298"/>
      <c r="S480" s="298"/>
      <c r="T480" s="298"/>
      <c r="U480" s="298"/>
      <c r="V480" s="298"/>
      <c r="W480" s="300"/>
      <c r="X480" s="300"/>
      <c r="Y480" s="301"/>
      <c r="Z480" s="300"/>
      <c r="AA480" s="301"/>
      <c r="AB480" s="292"/>
      <c r="AC480" s="114"/>
      <c r="AD480" s="114"/>
      <c r="AE480" s="118"/>
      <c r="AF480" s="114"/>
      <c r="AG480" s="118"/>
      <c r="AH480" s="119"/>
    </row>
    <row r="481" spans="1:34" s="120" customFormat="1" ht="25.5" customHeight="1">
      <c r="A481" s="319">
        <v>158</v>
      </c>
      <c r="B481" s="327" t="s">
        <v>407</v>
      </c>
      <c r="C481" s="361" t="s">
        <v>2</v>
      </c>
      <c r="D481" s="361">
        <v>3</v>
      </c>
      <c r="E481" s="244" t="s">
        <v>1162</v>
      </c>
      <c r="F481" s="245">
        <v>60</v>
      </c>
      <c r="G481" s="246">
        <f>ROUNDUP(AVERAGE(F481:F483),2)</f>
        <v>60</v>
      </c>
      <c r="H481" s="247">
        <f t="shared" si="40"/>
        <v>0</v>
      </c>
      <c r="I481" s="248">
        <f t="shared" si="41"/>
        <v>0</v>
      </c>
      <c r="J481" s="248">
        <f>SMALL(I481:I483,1)</f>
        <v>0</v>
      </c>
      <c r="K481" s="249">
        <f>IF(J481=I481,F481,IF(J481=I482,F482,IF(J481=I483,F483)))</f>
        <v>60</v>
      </c>
      <c r="L481" s="249">
        <f t="shared" si="42"/>
        <v>60</v>
      </c>
      <c r="M481" s="249">
        <f t="shared" si="43"/>
        <v>60</v>
      </c>
      <c r="N481" s="362">
        <f>COUNTIF(L481:L483,"FORA")</f>
        <v>0</v>
      </c>
      <c r="O481" s="363">
        <f>IF(N481=0,AVERAGE(K481:K483),"")</f>
        <v>60</v>
      </c>
      <c r="P481" s="363" t="str">
        <f>IF(N481=1,AVERAGE(M481:M482),"")</f>
        <v/>
      </c>
      <c r="Q481" s="363" t="str">
        <f>IF(N481=2,(SUM(M481,K482))/2,"")</f>
        <v/>
      </c>
      <c r="R481" s="363" t="str">
        <f>IF(N481=3,AVERAGE(K481:K482),"")</f>
        <v/>
      </c>
      <c r="S481" s="363">
        <f>IF(N481=0,MEDIAN(M481:M483),"")</f>
        <v>60</v>
      </c>
      <c r="T481" s="363" t="str">
        <f>IF(N481=1,MEDIAN(M481:M482),"")</f>
        <v/>
      </c>
      <c r="U481" s="363" t="str">
        <f>IF(N481=2,MEDIAN((SUM(M481,K482))/2),"")</f>
        <v/>
      </c>
      <c r="V481" s="363" t="str">
        <f>IF(N481=3,MEDIAN(K481:K482),"")</f>
        <v/>
      </c>
      <c r="W481" s="364">
        <f>SUM(O481:R483)</f>
        <v>60</v>
      </c>
      <c r="X481" s="364">
        <f>SUM(S481:V483)</f>
        <v>60</v>
      </c>
      <c r="Y481" s="302">
        <f>STDEV(F481:F483)</f>
        <v>0</v>
      </c>
      <c r="Z481" s="364">
        <f>Y481/W481</f>
        <v>0</v>
      </c>
      <c r="AA481" s="302">
        <f>IF(Z481&lt;=0.25, X481, W481)</f>
        <v>60</v>
      </c>
      <c r="AB481" s="291">
        <f>AA481*D481*($AB$6+1)</f>
        <v>213.4397944474687</v>
      </c>
      <c r="AC481" s="114"/>
      <c r="AD481" s="114"/>
      <c r="AE481" s="118"/>
      <c r="AF481" s="114"/>
      <c r="AG481" s="118"/>
      <c r="AH481" s="119"/>
    </row>
    <row r="482" spans="1:34" s="120" customFormat="1" ht="25.5" customHeight="1">
      <c r="A482" s="319"/>
      <c r="B482" s="308"/>
      <c r="C482" s="310"/>
      <c r="D482" s="310"/>
      <c r="E482" s="244" t="s">
        <v>1162</v>
      </c>
      <c r="F482" s="165">
        <v>60</v>
      </c>
      <c r="G482" s="161">
        <f>ROUNDUP(AVERAGE(F481:F483),2)</f>
        <v>60</v>
      </c>
      <c r="H482" s="116">
        <f t="shared" si="40"/>
        <v>0</v>
      </c>
      <c r="I482" s="136">
        <f t="shared" si="41"/>
        <v>0</v>
      </c>
      <c r="J482" s="136">
        <f>SMALL(I481:I483,2)</f>
        <v>0</v>
      </c>
      <c r="K482" s="162">
        <f>IF(J482=I481,F481,IF(J482=I482,F482,IF(J482=I483,F483)))</f>
        <v>60</v>
      </c>
      <c r="L482" s="162">
        <f t="shared" si="42"/>
        <v>60</v>
      </c>
      <c r="M482" s="162">
        <f t="shared" si="43"/>
        <v>60</v>
      </c>
      <c r="N482" s="312"/>
      <c r="O482" s="293"/>
      <c r="P482" s="293"/>
      <c r="Q482" s="293"/>
      <c r="R482" s="293"/>
      <c r="S482" s="293"/>
      <c r="T482" s="293"/>
      <c r="U482" s="293"/>
      <c r="V482" s="293"/>
      <c r="W482" s="296"/>
      <c r="X482" s="296"/>
      <c r="Y482" s="303"/>
      <c r="Z482" s="296"/>
      <c r="AA482" s="303"/>
      <c r="AB482" s="292"/>
      <c r="AC482" s="114"/>
      <c r="AD482" s="114"/>
      <c r="AE482" s="118"/>
      <c r="AF482" s="114"/>
      <c r="AG482" s="118"/>
      <c r="AH482" s="119"/>
    </row>
    <row r="483" spans="1:34" s="120" customFormat="1" ht="25.5" customHeight="1" thickBot="1">
      <c r="A483" s="319"/>
      <c r="B483" s="309"/>
      <c r="C483" s="311"/>
      <c r="D483" s="311"/>
      <c r="E483" s="250" t="s">
        <v>1162</v>
      </c>
      <c r="F483" s="240">
        <v>60</v>
      </c>
      <c r="G483" s="240">
        <f>ROUNDUP(AVERAGE(F481:F483),2)</f>
        <v>60</v>
      </c>
      <c r="H483" s="241">
        <f t="shared" si="40"/>
        <v>0</v>
      </c>
      <c r="I483" s="242">
        <f t="shared" si="41"/>
        <v>0</v>
      </c>
      <c r="J483" s="242">
        <f>SMALL(I481:I483,3)</f>
        <v>0</v>
      </c>
      <c r="K483" s="243">
        <f>IF(J483=I481,F481,IF(J483=I482,F482,IF(J483=I483,F483)))</f>
        <v>60</v>
      </c>
      <c r="L483" s="243">
        <f t="shared" si="42"/>
        <v>60</v>
      </c>
      <c r="M483" s="243">
        <f t="shared" si="43"/>
        <v>60</v>
      </c>
      <c r="N483" s="313"/>
      <c r="O483" s="294"/>
      <c r="P483" s="294"/>
      <c r="Q483" s="294"/>
      <c r="R483" s="294"/>
      <c r="S483" s="294"/>
      <c r="T483" s="294"/>
      <c r="U483" s="294"/>
      <c r="V483" s="294"/>
      <c r="W483" s="297"/>
      <c r="X483" s="297"/>
      <c r="Y483" s="304"/>
      <c r="Z483" s="297"/>
      <c r="AA483" s="304"/>
      <c r="AB483" s="292"/>
      <c r="AC483" s="114"/>
      <c r="AD483" s="114"/>
      <c r="AE483" s="118"/>
      <c r="AF483" s="114"/>
      <c r="AG483" s="118"/>
      <c r="AH483" s="119"/>
    </row>
    <row r="484" spans="1:34" s="120" customFormat="1" ht="25.5" customHeight="1">
      <c r="A484" s="314">
        <v>159</v>
      </c>
      <c r="B484" s="315" t="s">
        <v>408</v>
      </c>
      <c r="C484" s="317" t="s">
        <v>2</v>
      </c>
      <c r="D484" s="317">
        <v>3</v>
      </c>
      <c r="E484" s="168" t="s">
        <v>1163</v>
      </c>
      <c r="F484" s="224">
        <v>16.52</v>
      </c>
      <c r="G484" s="226">
        <f>ROUNDUP(AVERAGE(F484:F486),2)</f>
        <v>16.52</v>
      </c>
      <c r="H484" s="134">
        <f t="shared" si="40"/>
        <v>0</v>
      </c>
      <c r="I484" s="135">
        <f t="shared" si="41"/>
        <v>0</v>
      </c>
      <c r="J484" s="135">
        <f>SMALL(I484:I486,1)</f>
        <v>0</v>
      </c>
      <c r="K484" s="225">
        <f>IF(J484=I484,F484,IF(J484=I485,F485,IF(J484=I486,F486)))</f>
        <v>16.52</v>
      </c>
      <c r="L484" s="225">
        <f t="shared" si="42"/>
        <v>16.52</v>
      </c>
      <c r="M484" s="225">
        <f t="shared" si="43"/>
        <v>16.52</v>
      </c>
      <c r="N484" s="318">
        <f>COUNTIF(L484:L486,"FORA")</f>
        <v>0</v>
      </c>
      <c r="O484" s="298">
        <f>IF(N484=0,AVERAGE(K484:K486),"")</f>
        <v>16.52</v>
      </c>
      <c r="P484" s="298" t="str">
        <f>IF(N484=1,AVERAGE(M484:M485),"")</f>
        <v/>
      </c>
      <c r="Q484" s="298" t="str">
        <f>IF(N484=2,(SUM(M484,K485))/2,"")</f>
        <v/>
      </c>
      <c r="R484" s="298" t="str">
        <f>IF(N484=3,AVERAGE(K484:K485),"")</f>
        <v/>
      </c>
      <c r="S484" s="298">
        <f>IF(N484=0,MEDIAN(M484:M486),"")</f>
        <v>16.52</v>
      </c>
      <c r="T484" s="298" t="str">
        <f>IF(N484=1,MEDIAN(M484:M485),"")</f>
        <v/>
      </c>
      <c r="U484" s="298" t="str">
        <f>IF(N484=2,MEDIAN((SUM(M484,K485))/2),"")</f>
        <v/>
      </c>
      <c r="V484" s="298" t="str">
        <f>IF(N484=3,MEDIAN(K484:K485),"")</f>
        <v/>
      </c>
      <c r="W484" s="299">
        <f>SUM(O484:R486)</f>
        <v>16.52</v>
      </c>
      <c r="X484" s="299">
        <f>SUM(S484:V486)</f>
        <v>16.52</v>
      </c>
      <c r="Y484" s="301">
        <f>STDEV(F484:F486)</f>
        <v>0</v>
      </c>
      <c r="Z484" s="299">
        <f>Y484/W484</f>
        <v>0</v>
      </c>
      <c r="AA484" s="301">
        <f>IF(Z484&lt;=0.25, X484, W484)</f>
        <v>16.52</v>
      </c>
      <c r="AB484" s="291">
        <f>AA484*D484*($AB$6+1)</f>
        <v>58.76709007120305</v>
      </c>
      <c r="AC484" s="114"/>
      <c r="AD484" s="114"/>
      <c r="AE484" s="118"/>
      <c r="AF484" s="114"/>
      <c r="AG484" s="118"/>
      <c r="AH484" s="119"/>
    </row>
    <row r="485" spans="1:34" s="120" customFormat="1" ht="25.5" customHeight="1">
      <c r="A485" s="314"/>
      <c r="B485" s="376"/>
      <c r="C485" s="317"/>
      <c r="D485" s="317"/>
      <c r="E485" s="168" t="s">
        <v>1163</v>
      </c>
      <c r="F485" s="224">
        <v>16.52</v>
      </c>
      <c r="G485" s="224">
        <f>ROUNDUP(AVERAGE(F484:F486),2)</f>
        <v>16.52</v>
      </c>
      <c r="H485" s="134">
        <f t="shared" si="40"/>
        <v>0</v>
      </c>
      <c r="I485" s="135">
        <f t="shared" si="41"/>
        <v>0</v>
      </c>
      <c r="J485" s="135">
        <f>SMALL(I484:I486,2)</f>
        <v>0</v>
      </c>
      <c r="K485" s="225">
        <f>IF(J485=I484,F484,IF(J485=I485,F485,IF(J485=I486,F486)))</f>
        <v>16.52</v>
      </c>
      <c r="L485" s="225">
        <f t="shared" si="42"/>
        <v>16.52</v>
      </c>
      <c r="M485" s="225">
        <f t="shared" si="43"/>
        <v>16.52</v>
      </c>
      <c r="N485" s="318"/>
      <c r="O485" s="298"/>
      <c r="P485" s="298"/>
      <c r="Q485" s="298"/>
      <c r="R485" s="298"/>
      <c r="S485" s="298"/>
      <c r="T485" s="298"/>
      <c r="U485" s="298"/>
      <c r="V485" s="298"/>
      <c r="W485" s="300"/>
      <c r="X485" s="300"/>
      <c r="Y485" s="301"/>
      <c r="Z485" s="300"/>
      <c r="AA485" s="301"/>
      <c r="AB485" s="292"/>
      <c r="AC485" s="114"/>
      <c r="AD485" s="114"/>
      <c r="AE485" s="118"/>
      <c r="AF485" s="114"/>
      <c r="AG485" s="118"/>
      <c r="AH485" s="119"/>
    </row>
    <row r="486" spans="1:34" s="120" customFormat="1" ht="25.5" customHeight="1" thickBot="1">
      <c r="A486" s="314"/>
      <c r="B486" s="376"/>
      <c r="C486" s="317"/>
      <c r="D486" s="317"/>
      <c r="E486" s="168" t="s">
        <v>1163</v>
      </c>
      <c r="F486" s="224">
        <v>16.52</v>
      </c>
      <c r="G486" s="224">
        <f>ROUNDUP(AVERAGE(F484:F486),2)</f>
        <v>16.52</v>
      </c>
      <c r="H486" s="134">
        <f t="shared" si="40"/>
        <v>0</v>
      </c>
      <c r="I486" s="135">
        <f t="shared" si="41"/>
        <v>0</v>
      </c>
      <c r="J486" s="135">
        <f>SMALL(I484:I486,3)</f>
        <v>0</v>
      </c>
      <c r="K486" s="225">
        <f>IF(J486=I484,F484,IF(J486=I485,F485,IF(J486=I486,F486)))</f>
        <v>16.52</v>
      </c>
      <c r="L486" s="225">
        <f t="shared" si="42"/>
        <v>16.52</v>
      </c>
      <c r="M486" s="225">
        <f t="shared" si="43"/>
        <v>16.52</v>
      </c>
      <c r="N486" s="318"/>
      <c r="O486" s="298"/>
      <c r="P486" s="298"/>
      <c r="Q486" s="298"/>
      <c r="R486" s="298"/>
      <c r="S486" s="298"/>
      <c r="T486" s="298"/>
      <c r="U486" s="298"/>
      <c r="V486" s="298"/>
      <c r="W486" s="300"/>
      <c r="X486" s="300"/>
      <c r="Y486" s="301"/>
      <c r="Z486" s="300"/>
      <c r="AA486" s="301"/>
      <c r="AB486" s="292"/>
      <c r="AC486" s="114"/>
      <c r="AD486" s="114"/>
      <c r="AE486" s="118"/>
      <c r="AF486" s="114"/>
      <c r="AG486" s="118"/>
      <c r="AH486" s="119"/>
    </row>
    <row r="487" spans="1:34" s="120" customFormat="1" ht="25.5" customHeight="1">
      <c r="A487" s="319">
        <v>160</v>
      </c>
      <c r="B487" s="327" t="s">
        <v>409</v>
      </c>
      <c r="C487" s="361" t="s">
        <v>2</v>
      </c>
      <c r="D487" s="361">
        <v>3</v>
      </c>
      <c r="E487" s="244" t="s">
        <v>1164</v>
      </c>
      <c r="F487" s="245">
        <v>19.72</v>
      </c>
      <c r="G487" s="246">
        <f>ROUNDUP(AVERAGE(F487:F489),2)</f>
        <v>19.72</v>
      </c>
      <c r="H487" s="247">
        <f t="shared" si="40"/>
        <v>0</v>
      </c>
      <c r="I487" s="248">
        <f t="shared" si="41"/>
        <v>0</v>
      </c>
      <c r="J487" s="248">
        <f>SMALL(I487:I489,1)</f>
        <v>0</v>
      </c>
      <c r="K487" s="249">
        <f>IF(J487=I487,F487,IF(J487=I488,F488,IF(J487=I489,F489)))</f>
        <v>19.72</v>
      </c>
      <c r="L487" s="249">
        <f t="shared" si="42"/>
        <v>19.72</v>
      </c>
      <c r="M487" s="249">
        <f t="shared" si="43"/>
        <v>19.72</v>
      </c>
      <c r="N487" s="362">
        <f>COUNTIF(L487:L489,"FORA")</f>
        <v>0</v>
      </c>
      <c r="O487" s="363">
        <f>IF(N487=0,AVERAGE(K487:K489),"")</f>
        <v>19.72</v>
      </c>
      <c r="P487" s="363" t="str">
        <f>IF(N487=1,AVERAGE(M487:M488),"")</f>
        <v/>
      </c>
      <c r="Q487" s="363" t="str">
        <f>IF(N487=2,(SUM(M487,K488))/2,"")</f>
        <v/>
      </c>
      <c r="R487" s="363" t="str">
        <f>IF(N487=3,AVERAGE(K487:K488),"")</f>
        <v/>
      </c>
      <c r="S487" s="363">
        <f>IF(N487=0,MEDIAN(M487:M489),"")</f>
        <v>19.72</v>
      </c>
      <c r="T487" s="363" t="str">
        <f>IF(N487=1,MEDIAN(M487:M488),"")</f>
        <v/>
      </c>
      <c r="U487" s="363" t="str">
        <f>IF(N487=2,MEDIAN((SUM(M487,K488))/2),"")</f>
        <v/>
      </c>
      <c r="V487" s="363" t="str">
        <f>IF(N487=3,MEDIAN(K487:K488),"")</f>
        <v/>
      </c>
      <c r="W487" s="364">
        <f>SUM(O487:R489)</f>
        <v>19.72</v>
      </c>
      <c r="X487" s="364">
        <f>SUM(S487:V489)</f>
        <v>19.72</v>
      </c>
      <c r="Y487" s="302">
        <f>STDEV(F487:F489)</f>
        <v>0</v>
      </c>
      <c r="Z487" s="364">
        <f>Y487/W487</f>
        <v>0</v>
      </c>
      <c r="AA487" s="302">
        <f>IF(Z487&lt;=0.25, X487, W487)</f>
        <v>19.72</v>
      </c>
      <c r="AB487" s="291">
        <f>AA487*D487*($AB$6+1)</f>
        <v>70.150545775068039</v>
      </c>
      <c r="AC487" s="114"/>
      <c r="AD487" s="114"/>
      <c r="AE487" s="118"/>
      <c r="AF487" s="114"/>
      <c r="AG487" s="118"/>
      <c r="AH487" s="119"/>
    </row>
    <row r="488" spans="1:34" s="120" customFormat="1" ht="25.5" customHeight="1">
      <c r="A488" s="319"/>
      <c r="B488" s="308"/>
      <c r="C488" s="310"/>
      <c r="D488" s="310"/>
      <c r="E488" s="244" t="s">
        <v>1164</v>
      </c>
      <c r="F488" s="245">
        <v>19.72</v>
      </c>
      <c r="G488" s="161">
        <f>ROUNDUP(AVERAGE(F487:F489),2)</f>
        <v>19.72</v>
      </c>
      <c r="H488" s="116">
        <f t="shared" si="40"/>
        <v>0</v>
      </c>
      <c r="I488" s="136">
        <f t="shared" si="41"/>
        <v>0</v>
      </c>
      <c r="J488" s="136">
        <f>SMALL(I487:I489,2)</f>
        <v>0</v>
      </c>
      <c r="K488" s="162">
        <f>IF(J488=I487,F487,IF(J488=I488,F488,IF(J488=I489,F489)))</f>
        <v>19.72</v>
      </c>
      <c r="L488" s="162">
        <f t="shared" si="42"/>
        <v>19.72</v>
      </c>
      <c r="M488" s="162">
        <f t="shared" si="43"/>
        <v>19.72</v>
      </c>
      <c r="N488" s="312"/>
      <c r="O488" s="293"/>
      <c r="P488" s="293"/>
      <c r="Q488" s="293"/>
      <c r="R488" s="293"/>
      <c r="S488" s="293"/>
      <c r="T488" s="293"/>
      <c r="U488" s="293"/>
      <c r="V488" s="293"/>
      <c r="W488" s="296"/>
      <c r="X488" s="296"/>
      <c r="Y488" s="303"/>
      <c r="Z488" s="296"/>
      <c r="AA488" s="303"/>
      <c r="AB488" s="292"/>
      <c r="AC488" s="114"/>
      <c r="AD488" s="114"/>
      <c r="AE488" s="118"/>
      <c r="AF488" s="114"/>
      <c r="AG488" s="118"/>
      <c r="AH488" s="119"/>
    </row>
    <row r="489" spans="1:34" s="120" customFormat="1" ht="25.5" customHeight="1" thickBot="1">
      <c r="A489" s="319"/>
      <c r="B489" s="309"/>
      <c r="C489" s="311"/>
      <c r="D489" s="311"/>
      <c r="E489" s="250" t="s">
        <v>1164</v>
      </c>
      <c r="F489" s="251">
        <v>19.72</v>
      </c>
      <c r="G489" s="240">
        <f>ROUNDUP(AVERAGE(F487:F489),2)</f>
        <v>19.72</v>
      </c>
      <c r="H489" s="241">
        <f t="shared" si="40"/>
        <v>0</v>
      </c>
      <c r="I489" s="242">
        <f t="shared" si="41"/>
        <v>0</v>
      </c>
      <c r="J489" s="242">
        <f>SMALL(I487:I489,3)</f>
        <v>0</v>
      </c>
      <c r="K489" s="243">
        <f>IF(J489=I487,F487,IF(J489=I488,F488,IF(J489=I489,F489)))</f>
        <v>19.72</v>
      </c>
      <c r="L489" s="243">
        <f t="shared" si="42"/>
        <v>19.72</v>
      </c>
      <c r="M489" s="243">
        <f t="shared" si="43"/>
        <v>19.72</v>
      </c>
      <c r="N489" s="313"/>
      <c r="O489" s="294"/>
      <c r="P489" s="294"/>
      <c r="Q489" s="294"/>
      <c r="R489" s="294"/>
      <c r="S489" s="294"/>
      <c r="T489" s="294"/>
      <c r="U489" s="294"/>
      <c r="V489" s="294"/>
      <c r="W489" s="297"/>
      <c r="X489" s="297"/>
      <c r="Y489" s="304"/>
      <c r="Z489" s="297"/>
      <c r="AA489" s="304"/>
      <c r="AB489" s="292"/>
      <c r="AC489" s="114"/>
      <c r="AD489" s="114"/>
      <c r="AE489" s="118"/>
      <c r="AF489" s="114"/>
      <c r="AG489" s="118"/>
      <c r="AH489" s="119"/>
    </row>
    <row r="490" spans="1:34" s="120" customFormat="1" ht="25.5" customHeight="1">
      <c r="A490" s="314">
        <v>161</v>
      </c>
      <c r="B490" s="315" t="s">
        <v>410</v>
      </c>
      <c r="C490" s="317" t="s">
        <v>2</v>
      </c>
      <c r="D490" s="317">
        <v>3</v>
      </c>
      <c r="E490" s="168" t="s">
        <v>1165</v>
      </c>
      <c r="F490" s="224">
        <v>54.74</v>
      </c>
      <c r="G490" s="226">
        <f>ROUNDUP(AVERAGE(F490:F492),2)</f>
        <v>54.74</v>
      </c>
      <c r="H490" s="134">
        <f t="shared" si="40"/>
        <v>0</v>
      </c>
      <c r="I490" s="135">
        <f t="shared" si="41"/>
        <v>0</v>
      </c>
      <c r="J490" s="135">
        <f>SMALL(I490:I492,1)</f>
        <v>0</v>
      </c>
      <c r="K490" s="225">
        <f>IF(J490=I490,F490,IF(J490=I491,F491,IF(J490=I492,F492)))</f>
        <v>54.74</v>
      </c>
      <c r="L490" s="225">
        <f t="shared" si="42"/>
        <v>54.74</v>
      </c>
      <c r="M490" s="225">
        <f t="shared" si="43"/>
        <v>54.74</v>
      </c>
      <c r="N490" s="318">
        <f>COUNTIF(L490:L492,"FORA")</f>
        <v>0</v>
      </c>
      <c r="O490" s="298">
        <f>IF(N490=0,AVERAGE(K490:K492),"")</f>
        <v>54.74</v>
      </c>
      <c r="P490" s="298" t="str">
        <f>IF(N490=1,AVERAGE(M490:M491),"")</f>
        <v/>
      </c>
      <c r="Q490" s="298" t="str">
        <f>IF(N490=2,(SUM(M490,K491))/2,"")</f>
        <v/>
      </c>
      <c r="R490" s="298" t="str">
        <f>IF(N490=3,AVERAGE(K490:K491),"")</f>
        <v/>
      </c>
      <c r="S490" s="298">
        <f>IF(N490=0,MEDIAN(M490:M492),"")</f>
        <v>54.74</v>
      </c>
      <c r="T490" s="298" t="str">
        <f>IF(N490=1,MEDIAN(M490:M491),"")</f>
        <v/>
      </c>
      <c r="U490" s="298" t="str">
        <f>IF(N490=2,MEDIAN((SUM(M490,K491))/2),"")</f>
        <v/>
      </c>
      <c r="V490" s="298" t="str">
        <f>IF(N490=3,MEDIAN(K490:K491),"")</f>
        <v/>
      </c>
      <c r="W490" s="299">
        <f>SUM(O490:R492)</f>
        <v>54.74</v>
      </c>
      <c r="X490" s="299">
        <f>SUM(S490:V492)</f>
        <v>54.74</v>
      </c>
      <c r="Y490" s="301">
        <f>STDEV(F490:F492)</f>
        <v>0</v>
      </c>
      <c r="Z490" s="299">
        <f>Y490/W490</f>
        <v>0</v>
      </c>
      <c r="AA490" s="301">
        <f>IF(Z490&lt;=0.25, X490, W490)</f>
        <v>54.74</v>
      </c>
      <c r="AB490" s="291">
        <f>AA490*D490*($AB$6+1)</f>
        <v>194.7282391342406</v>
      </c>
      <c r="AC490" s="114"/>
      <c r="AD490" s="114"/>
      <c r="AE490" s="118"/>
      <c r="AF490" s="114"/>
      <c r="AG490" s="118"/>
      <c r="AH490" s="119"/>
    </row>
    <row r="491" spans="1:34" s="120" customFormat="1" ht="25.5" customHeight="1">
      <c r="A491" s="314"/>
      <c r="B491" s="376"/>
      <c r="C491" s="317"/>
      <c r="D491" s="317"/>
      <c r="E491" s="168" t="s">
        <v>1165</v>
      </c>
      <c r="F491" s="224">
        <v>54.74</v>
      </c>
      <c r="G491" s="224">
        <f>ROUNDUP(AVERAGE(F490:F492),2)</f>
        <v>54.74</v>
      </c>
      <c r="H491" s="134">
        <f t="shared" si="40"/>
        <v>0</v>
      </c>
      <c r="I491" s="135">
        <f t="shared" si="41"/>
        <v>0</v>
      </c>
      <c r="J491" s="135">
        <f>SMALL(I490:I492,2)</f>
        <v>0</v>
      </c>
      <c r="K491" s="225">
        <f>IF(J491=I490,F490,IF(J491=I491,F491,IF(J491=I492,F492)))</f>
        <v>54.74</v>
      </c>
      <c r="L491" s="225">
        <f t="shared" si="42"/>
        <v>54.74</v>
      </c>
      <c r="M491" s="225">
        <f t="shared" si="43"/>
        <v>54.74</v>
      </c>
      <c r="N491" s="318"/>
      <c r="O491" s="298"/>
      <c r="P491" s="298"/>
      <c r="Q491" s="298"/>
      <c r="R491" s="298"/>
      <c r="S491" s="298"/>
      <c r="T491" s="298"/>
      <c r="U491" s="298"/>
      <c r="V491" s="298"/>
      <c r="W491" s="300"/>
      <c r="X491" s="300"/>
      <c r="Y491" s="301"/>
      <c r="Z491" s="300"/>
      <c r="AA491" s="301"/>
      <c r="AB491" s="292"/>
      <c r="AC491" s="114"/>
      <c r="AD491" s="114"/>
      <c r="AE491" s="118"/>
      <c r="AF491" s="114"/>
      <c r="AG491" s="118"/>
      <c r="AH491" s="119"/>
    </row>
    <row r="492" spans="1:34" s="120" customFormat="1" ht="25.5" customHeight="1" thickBot="1">
      <c r="A492" s="314"/>
      <c r="B492" s="376"/>
      <c r="C492" s="317"/>
      <c r="D492" s="317"/>
      <c r="E492" s="168" t="s">
        <v>1165</v>
      </c>
      <c r="F492" s="224">
        <v>54.74</v>
      </c>
      <c r="G492" s="224">
        <f>ROUNDUP(AVERAGE(F490:F492),2)</f>
        <v>54.74</v>
      </c>
      <c r="H492" s="134">
        <f t="shared" si="40"/>
        <v>0</v>
      </c>
      <c r="I492" s="135">
        <f t="shared" si="41"/>
        <v>0</v>
      </c>
      <c r="J492" s="135">
        <f>SMALL(I490:I492,3)</f>
        <v>0</v>
      </c>
      <c r="K492" s="225">
        <f>IF(J492=I490,F490,IF(J492=I491,F491,IF(J492=I492,F492)))</f>
        <v>54.74</v>
      </c>
      <c r="L492" s="225">
        <f t="shared" si="42"/>
        <v>54.74</v>
      </c>
      <c r="M492" s="225">
        <f t="shared" si="43"/>
        <v>54.74</v>
      </c>
      <c r="N492" s="318"/>
      <c r="O492" s="298"/>
      <c r="P492" s="298"/>
      <c r="Q492" s="298"/>
      <c r="R492" s="298"/>
      <c r="S492" s="298"/>
      <c r="T492" s="298"/>
      <c r="U492" s="298"/>
      <c r="V492" s="298"/>
      <c r="W492" s="300"/>
      <c r="X492" s="300"/>
      <c r="Y492" s="301"/>
      <c r="Z492" s="300"/>
      <c r="AA492" s="301"/>
      <c r="AB492" s="292"/>
      <c r="AC492" s="114"/>
      <c r="AD492" s="114"/>
      <c r="AE492" s="118"/>
      <c r="AF492" s="114"/>
      <c r="AG492" s="118"/>
      <c r="AH492" s="119"/>
    </row>
    <row r="493" spans="1:34" s="120" customFormat="1" ht="25.5" customHeight="1">
      <c r="A493" s="319">
        <v>162</v>
      </c>
      <c r="B493" s="327" t="s">
        <v>411</v>
      </c>
      <c r="C493" s="361" t="s">
        <v>2</v>
      </c>
      <c r="D493" s="361">
        <v>3</v>
      </c>
      <c r="E493" s="244" t="s">
        <v>1166</v>
      </c>
      <c r="F493" s="245">
        <v>56.59</v>
      </c>
      <c r="G493" s="246">
        <f>ROUNDUP(AVERAGE(F493:F495),2)</f>
        <v>56.59</v>
      </c>
      <c r="H493" s="247">
        <f t="shared" si="40"/>
        <v>0</v>
      </c>
      <c r="I493" s="248">
        <f t="shared" si="41"/>
        <v>0</v>
      </c>
      <c r="J493" s="248">
        <f>SMALL(I493:I495,1)</f>
        <v>0</v>
      </c>
      <c r="K493" s="249">
        <f>IF(J493=I493,F493,IF(J493=I494,F494,IF(J493=I495,F495)))</f>
        <v>56.59</v>
      </c>
      <c r="L493" s="249">
        <f t="shared" si="42"/>
        <v>56.59</v>
      </c>
      <c r="M493" s="249">
        <f t="shared" si="43"/>
        <v>56.59</v>
      </c>
      <c r="N493" s="362">
        <f>COUNTIF(L493:L495,"FORA")</f>
        <v>0</v>
      </c>
      <c r="O493" s="363">
        <f>IF(N493=0,AVERAGE(K493:K495),"")</f>
        <v>56.59</v>
      </c>
      <c r="P493" s="363" t="str">
        <f>IF(N493=1,AVERAGE(M493:M494),"")</f>
        <v/>
      </c>
      <c r="Q493" s="363" t="str">
        <f>IF(N493=2,(SUM(M493,K494))/2,"")</f>
        <v/>
      </c>
      <c r="R493" s="363" t="str">
        <f>IF(N493=3,AVERAGE(K493:K494),"")</f>
        <v/>
      </c>
      <c r="S493" s="363">
        <f>IF(N493=0,MEDIAN(M493:M495),"")</f>
        <v>56.59</v>
      </c>
      <c r="T493" s="363" t="str">
        <f>IF(N493=1,MEDIAN(M493:M494),"")</f>
        <v/>
      </c>
      <c r="U493" s="363" t="str">
        <f>IF(N493=2,MEDIAN((SUM(M493,K494))/2),"")</f>
        <v/>
      </c>
      <c r="V493" s="363" t="str">
        <f>IF(N493=3,MEDIAN(K493:K494),"")</f>
        <v/>
      </c>
      <c r="W493" s="364">
        <f>SUM(O493:R495)</f>
        <v>56.59</v>
      </c>
      <c r="X493" s="364">
        <f>SUM(S493:V495)</f>
        <v>56.59</v>
      </c>
      <c r="Y493" s="302">
        <f>STDEV(F493:F495)</f>
        <v>0</v>
      </c>
      <c r="Z493" s="364">
        <f>Y493/W493</f>
        <v>0</v>
      </c>
      <c r="AA493" s="302">
        <f>IF(Z493&lt;=0.25, X493, W493)</f>
        <v>56.59</v>
      </c>
      <c r="AB493" s="291">
        <f>AA493*D493*($AB$6+1)</f>
        <v>201.30929946303758</v>
      </c>
      <c r="AC493" s="114"/>
      <c r="AD493" s="114"/>
      <c r="AE493" s="118"/>
      <c r="AF493" s="114"/>
      <c r="AG493" s="118"/>
      <c r="AH493" s="119"/>
    </row>
    <row r="494" spans="1:34" s="120" customFormat="1" ht="25.5" customHeight="1">
      <c r="A494" s="319"/>
      <c r="B494" s="308"/>
      <c r="C494" s="310"/>
      <c r="D494" s="310"/>
      <c r="E494" s="244" t="s">
        <v>1166</v>
      </c>
      <c r="F494" s="245">
        <v>56.59</v>
      </c>
      <c r="G494" s="161">
        <f>ROUNDUP(AVERAGE(F493:F495),2)</f>
        <v>56.59</v>
      </c>
      <c r="H494" s="116">
        <f t="shared" si="40"/>
        <v>0</v>
      </c>
      <c r="I494" s="136">
        <f t="shared" si="41"/>
        <v>0</v>
      </c>
      <c r="J494" s="136">
        <f>SMALL(I493:I495,2)</f>
        <v>0</v>
      </c>
      <c r="K494" s="162">
        <f>IF(J494=I493,F493,IF(J494=I494,F494,IF(J494=I495,F495)))</f>
        <v>56.59</v>
      </c>
      <c r="L494" s="162">
        <f t="shared" si="42"/>
        <v>56.59</v>
      </c>
      <c r="M494" s="162">
        <f t="shared" si="43"/>
        <v>56.59</v>
      </c>
      <c r="N494" s="312"/>
      <c r="O494" s="293"/>
      <c r="P494" s="293"/>
      <c r="Q494" s="293"/>
      <c r="R494" s="293"/>
      <c r="S494" s="293"/>
      <c r="T494" s="293"/>
      <c r="U494" s="293"/>
      <c r="V494" s="293"/>
      <c r="W494" s="296"/>
      <c r="X494" s="296"/>
      <c r="Y494" s="303"/>
      <c r="Z494" s="296"/>
      <c r="AA494" s="303"/>
      <c r="AB494" s="292"/>
      <c r="AC494" s="114"/>
      <c r="AD494" s="114"/>
      <c r="AE494" s="118"/>
      <c r="AF494" s="114"/>
      <c r="AG494" s="118"/>
      <c r="AH494" s="119"/>
    </row>
    <row r="495" spans="1:34" s="120" customFormat="1" ht="25.5" customHeight="1" thickBot="1">
      <c r="A495" s="319"/>
      <c r="B495" s="309"/>
      <c r="C495" s="311"/>
      <c r="D495" s="311"/>
      <c r="E495" s="250" t="s">
        <v>1166</v>
      </c>
      <c r="F495" s="251">
        <v>56.59</v>
      </c>
      <c r="G495" s="240">
        <f>ROUNDUP(AVERAGE(F493:F495),2)</f>
        <v>56.59</v>
      </c>
      <c r="H495" s="241">
        <f t="shared" si="40"/>
        <v>0</v>
      </c>
      <c r="I495" s="242">
        <f t="shared" si="41"/>
        <v>0</v>
      </c>
      <c r="J495" s="242">
        <f>SMALL(I493:I495,3)</f>
        <v>0</v>
      </c>
      <c r="K495" s="243">
        <f>IF(J495=I493,F493,IF(J495=I494,F494,IF(J495=I495,F495)))</f>
        <v>56.59</v>
      </c>
      <c r="L495" s="243">
        <f t="shared" si="42"/>
        <v>56.59</v>
      </c>
      <c r="M495" s="243">
        <f t="shared" si="43"/>
        <v>56.59</v>
      </c>
      <c r="N495" s="313"/>
      <c r="O495" s="294"/>
      <c r="P495" s="294"/>
      <c r="Q495" s="294"/>
      <c r="R495" s="294"/>
      <c r="S495" s="294"/>
      <c r="T495" s="294"/>
      <c r="U495" s="294"/>
      <c r="V495" s="294"/>
      <c r="W495" s="297"/>
      <c r="X495" s="297"/>
      <c r="Y495" s="304"/>
      <c r="Z495" s="297"/>
      <c r="AA495" s="304"/>
      <c r="AB495" s="292"/>
      <c r="AC495" s="114"/>
      <c r="AD495" s="114"/>
      <c r="AE495" s="118"/>
      <c r="AF495" s="114"/>
      <c r="AG495" s="118"/>
      <c r="AH495" s="119"/>
    </row>
    <row r="496" spans="1:34" s="120" customFormat="1" ht="25.5" customHeight="1">
      <c r="A496" s="314">
        <v>163</v>
      </c>
      <c r="B496" s="315" t="s">
        <v>412</v>
      </c>
      <c r="C496" s="317" t="s">
        <v>471</v>
      </c>
      <c r="D496" s="317">
        <v>9</v>
      </c>
      <c r="E496" s="168" t="s">
        <v>1167</v>
      </c>
      <c r="F496" s="224">
        <v>3.28</v>
      </c>
      <c r="G496" s="226">
        <f>ROUNDUP(AVERAGE(F496:F498),2)</f>
        <v>3.28</v>
      </c>
      <c r="H496" s="134">
        <f t="shared" si="40"/>
        <v>0</v>
      </c>
      <c r="I496" s="135">
        <f t="shared" si="41"/>
        <v>0</v>
      </c>
      <c r="J496" s="135">
        <f>SMALL(I496:I498,1)</f>
        <v>0</v>
      </c>
      <c r="K496" s="225">
        <f>IF(J496=I496,F496,IF(J496=I497,F497,IF(J496=I498,F498)))</f>
        <v>3.28</v>
      </c>
      <c r="L496" s="225">
        <f t="shared" si="42"/>
        <v>3.28</v>
      </c>
      <c r="M496" s="225">
        <f t="shared" si="43"/>
        <v>3.28</v>
      </c>
      <c r="N496" s="318">
        <f>COUNTIF(L496:L498,"FORA")</f>
        <v>0</v>
      </c>
      <c r="O496" s="298">
        <f>IF(N496=0,AVERAGE(K496:K498),"")</f>
        <v>3.28</v>
      </c>
      <c r="P496" s="298" t="str">
        <f>IF(N496=1,AVERAGE(M496:M497),"")</f>
        <v/>
      </c>
      <c r="Q496" s="298" t="str">
        <f>IF(N496=2,(SUM(M496,K497))/2,"")</f>
        <v/>
      </c>
      <c r="R496" s="298" t="str">
        <f>IF(N496=3,AVERAGE(K496:K497),"")</f>
        <v/>
      </c>
      <c r="S496" s="298">
        <f>IF(N496=0,MEDIAN(M496:M498),"")</f>
        <v>3.28</v>
      </c>
      <c r="T496" s="298" t="str">
        <f>IF(N496=1,MEDIAN(M496:M497),"")</f>
        <v/>
      </c>
      <c r="U496" s="298" t="str">
        <f>IF(N496=2,MEDIAN((SUM(M496,K497))/2),"")</f>
        <v/>
      </c>
      <c r="V496" s="298" t="str">
        <f>IF(N496=3,MEDIAN(K496:K497),"")</f>
        <v/>
      </c>
      <c r="W496" s="299">
        <f>SUM(O496:R498)</f>
        <v>3.28</v>
      </c>
      <c r="X496" s="299">
        <f>SUM(S496:V498)</f>
        <v>3.28</v>
      </c>
      <c r="Y496" s="301">
        <f>STDEV(F496:F498)</f>
        <v>0</v>
      </c>
      <c r="Z496" s="299">
        <f>Y496/W496</f>
        <v>0</v>
      </c>
      <c r="AA496" s="301">
        <f>IF(Z496&lt;=0.25, X496, W496)</f>
        <v>3.28</v>
      </c>
      <c r="AB496" s="291">
        <f>AA496*D496*($AB$6+1)</f>
        <v>35.004126289384864</v>
      </c>
      <c r="AC496" s="114"/>
      <c r="AD496" s="114"/>
      <c r="AE496" s="118"/>
      <c r="AF496" s="114"/>
      <c r="AG496" s="118"/>
      <c r="AH496" s="119"/>
    </row>
    <row r="497" spans="1:34" s="120" customFormat="1" ht="25.5" customHeight="1">
      <c r="A497" s="314"/>
      <c r="B497" s="376"/>
      <c r="C497" s="317"/>
      <c r="D497" s="317"/>
      <c r="E497" s="168" t="s">
        <v>1167</v>
      </c>
      <c r="F497" s="224">
        <v>3.28</v>
      </c>
      <c r="G497" s="224">
        <f>ROUNDUP(AVERAGE(F496:F498),2)</f>
        <v>3.28</v>
      </c>
      <c r="H497" s="134">
        <f t="shared" si="40"/>
        <v>0</v>
      </c>
      <c r="I497" s="135">
        <f t="shared" si="41"/>
        <v>0</v>
      </c>
      <c r="J497" s="135">
        <f>SMALL(I496:I498,2)</f>
        <v>0</v>
      </c>
      <c r="K497" s="225">
        <f>IF(J497=I496,F496,IF(J497=I497,F497,IF(J497=I498,F498)))</f>
        <v>3.28</v>
      </c>
      <c r="L497" s="225">
        <f t="shared" si="42"/>
        <v>3.28</v>
      </c>
      <c r="M497" s="225">
        <f t="shared" si="43"/>
        <v>3.28</v>
      </c>
      <c r="N497" s="318"/>
      <c r="O497" s="298"/>
      <c r="P497" s="298"/>
      <c r="Q497" s="298"/>
      <c r="R497" s="298"/>
      <c r="S497" s="298"/>
      <c r="T497" s="298"/>
      <c r="U497" s="298"/>
      <c r="V497" s="298"/>
      <c r="W497" s="300"/>
      <c r="X497" s="300"/>
      <c r="Y497" s="301"/>
      <c r="Z497" s="300"/>
      <c r="AA497" s="301"/>
      <c r="AB497" s="292"/>
      <c r="AC497" s="114"/>
      <c r="AD497" s="114"/>
      <c r="AE497" s="118"/>
      <c r="AF497" s="114"/>
      <c r="AG497" s="118"/>
      <c r="AH497" s="119"/>
    </row>
    <row r="498" spans="1:34" s="120" customFormat="1" ht="25.5" customHeight="1" thickBot="1">
      <c r="A498" s="314"/>
      <c r="B498" s="376"/>
      <c r="C498" s="317"/>
      <c r="D498" s="317"/>
      <c r="E498" s="168" t="s">
        <v>1167</v>
      </c>
      <c r="F498" s="224">
        <v>3.28</v>
      </c>
      <c r="G498" s="224">
        <f>ROUNDUP(AVERAGE(F496:F498),2)</f>
        <v>3.28</v>
      </c>
      <c r="H498" s="134">
        <f t="shared" si="40"/>
        <v>0</v>
      </c>
      <c r="I498" s="135">
        <f t="shared" si="41"/>
        <v>0</v>
      </c>
      <c r="J498" s="135">
        <f>SMALL(I496:I498,3)</f>
        <v>0</v>
      </c>
      <c r="K498" s="225">
        <f>IF(J498=I496,F496,IF(J498=I497,F497,IF(J498=I498,F498)))</f>
        <v>3.28</v>
      </c>
      <c r="L498" s="225">
        <f t="shared" si="42"/>
        <v>3.28</v>
      </c>
      <c r="M498" s="225">
        <f t="shared" si="43"/>
        <v>3.28</v>
      </c>
      <c r="N498" s="318"/>
      <c r="O498" s="298"/>
      <c r="P498" s="298"/>
      <c r="Q498" s="298"/>
      <c r="R498" s="298"/>
      <c r="S498" s="298"/>
      <c r="T498" s="298"/>
      <c r="U498" s="298"/>
      <c r="V498" s="298"/>
      <c r="W498" s="300"/>
      <c r="X498" s="300"/>
      <c r="Y498" s="301"/>
      <c r="Z498" s="300"/>
      <c r="AA498" s="301"/>
      <c r="AB498" s="292"/>
      <c r="AC498" s="114"/>
      <c r="AD498" s="114"/>
      <c r="AE498" s="118"/>
      <c r="AF498" s="114"/>
      <c r="AG498" s="118"/>
      <c r="AH498" s="119"/>
    </row>
    <row r="499" spans="1:34" s="120" customFormat="1" ht="25.5" customHeight="1">
      <c r="A499" s="319">
        <v>164</v>
      </c>
      <c r="B499" s="327" t="s">
        <v>413</v>
      </c>
      <c r="C499" s="361" t="s">
        <v>471</v>
      </c>
      <c r="D499" s="361">
        <v>18</v>
      </c>
      <c r="E499" s="244" t="s">
        <v>1167</v>
      </c>
      <c r="F499" s="245">
        <v>3.28</v>
      </c>
      <c r="G499" s="246">
        <f>ROUNDUP(AVERAGE(F499:F501),2)</f>
        <v>3.28</v>
      </c>
      <c r="H499" s="247">
        <f t="shared" si="40"/>
        <v>0</v>
      </c>
      <c r="I499" s="248">
        <f t="shared" si="41"/>
        <v>0</v>
      </c>
      <c r="J499" s="248">
        <f>SMALL(I499:I501,1)</f>
        <v>0</v>
      </c>
      <c r="K499" s="249">
        <f>IF(J499=I499,F499,IF(J499=I500,F500,IF(J499=I501,F501)))</f>
        <v>3.28</v>
      </c>
      <c r="L499" s="249">
        <f t="shared" si="42"/>
        <v>3.28</v>
      </c>
      <c r="M499" s="249">
        <f t="shared" si="43"/>
        <v>3.28</v>
      </c>
      <c r="N499" s="362">
        <f>COUNTIF(L499:L501,"FORA")</f>
        <v>0</v>
      </c>
      <c r="O499" s="363">
        <f>IF(N499=0,AVERAGE(K499:K501),"")</f>
        <v>3.28</v>
      </c>
      <c r="P499" s="363" t="str">
        <f>IF(N499=1,AVERAGE(M499:M500),"")</f>
        <v/>
      </c>
      <c r="Q499" s="363" t="str">
        <f>IF(N499=2,(SUM(M499,K500))/2,"")</f>
        <v/>
      </c>
      <c r="R499" s="363" t="str">
        <f>IF(N499=3,AVERAGE(K499:K500),"")</f>
        <v/>
      </c>
      <c r="S499" s="363">
        <f>IF(N499=0,MEDIAN(M499:M501),"")</f>
        <v>3.28</v>
      </c>
      <c r="T499" s="363" t="str">
        <f>IF(N499=1,MEDIAN(M499:M500),"")</f>
        <v/>
      </c>
      <c r="U499" s="363" t="str">
        <f>IF(N499=2,MEDIAN((SUM(M499,K500))/2),"")</f>
        <v/>
      </c>
      <c r="V499" s="363" t="str">
        <f>IF(N499=3,MEDIAN(K499:K500),"")</f>
        <v/>
      </c>
      <c r="W499" s="364">
        <f>SUM(O499:R501)</f>
        <v>3.28</v>
      </c>
      <c r="X499" s="364">
        <f>SUM(S499:V501)</f>
        <v>3.28</v>
      </c>
      <c r="Y499" s="302">
        <f>STDEV(F499:F501)</f>
        <v>0</v>
      </c>
      <c r="Z499" s="364">
        <f>Y499/W499</f>
        <v>0</v>
      </c>
      <c r="AA499" s="302">
        <f>IF(Z499&lt;=0.25, X499, W499)</f>
        <v>3.28</v>
      </c>
      <c r="AB499" s="291">
        <f>AA499*D499*($AB$6+1)</f>
        <v>70.008252578769728</v>
      </c>
      <c r="AC499" s="114"/>
      <c r="AD499" s="114"/>
      <c r="AE499" s="118"/>
      <c r="AF499" s="114"/>
      <c r="AG499" s="118"/>
      <c r="AH499" s="119"/>
    </row>
    <row r="500" spans="1:34" s="120" customFormat="1" ht="25.5" customHeight="1">
      <c r="A500" s="319"/>
      <c r="B500" s="308"/>
      <c r="C500" s="310"/>
      <c r="D500" s="310"/>
      <c r="E500" s="244" t="s">
        <v>1167</v>
      </c>
      <c r="F500" s="245">
        <v>3.28</v>
      </c>
      <c r="G500" s="161">
        <f>ROUNDUP(AVERAGE(F499:F501),2)</f>
        <v>3.28</v>
      </c>
      <c r="H500" s="116">
        <f t="shared" si="40"/>
        <v>0</v>
      </c>
      <c r="I500" s="136">
        <f t="shared" si="41"/>
        <v>0</v>
      </c>
      <c r="J500" s="136">
        <f>SMALL(I499:I501,2)</f>
        <v>0</v>
      </c>
      <c r="K500" s="162">
        <f>IF(J500=I499,F499,IF(J500=I500,F500,IF(J500=I501,F501)))</f>
        <v>3.28</v>
      </c>
      <c r="L500" s="162">
        <f t="shared" si="42"/>
        <v>3.28</v>
      </c>
      <c r="M500" s="162">
        <f t="shared" si="43"/>
        <v>3.28</v>
      </c>
      <c r="N500" s="312"/>
      <c r="O500" s="293"/>
      <c r="P500" s="293"/>
      <c r="Q500" s="293"/>
      <c r="R500" s="293"/>
      <c r="S500" s="293"/>
      <c r="T500" s="293"/>
      <c r="U500" s="293"/>
      <c r="V500" s="293"/>
      <c r="W500" s="296"/>
      <c r="X500" s="296"/>
      <c r="Y500" s="303"/>
      <c r="Z500" s="296"/>
      <c r="AA500" s="303"/>
      <c r="AB500" s="292"/>
      <c r="AC500" s="114"/>
      <c r="AD500" s="114"/>
      <c r="AE500" s="118"/>
      <c r="AF500" s="114"/>
      <c r="AG500" s="118"/>
      <c r="AH500" s="119"/>
    </row>
    <row r="501" spans="1:34" s="120" customFormat="1" ht="25.5" customHeight="1" thickBot="1">
      <c r="A501" s="319"/>
      <c r="B501" s="309"/>
      <c r="C501" s="311"/>
      <c r="D501" s="311"/>
      <c r="E501" s="250" t="s">
        <v>1167</v>
      </c>
      <c r="F501" s="251">
        <v>3.28</v>
      </c>
      <c r="G501" s="240">
        <f>ROUNDUP(AVERAGE(F499:F501),2)</f>
        <v>3.28</v>
      </c>
      <c r="H501" s="241">
        <f t="shared" si="40"/>
        <v>0</v>
      </c>
      <c r="I501" s="242">
        <f t="shared" si="41"/>
        <v>0</v>
      </c>
      <c r="J501" s="242">
        <f>SMALL(I499:I501,3)</f>
        <v>0</v>
      </c>
      <c r="K501" s="243">
        <f>IF(J501=I499,F499,IF(J501=I500,F500,IF(J501=I501,F501)))</f>
        <v>3.28</v>
      </c>
      <c r="L501" s="243">
        <f t="shared" si="42"/>
        <v>3.28</v>
      </c>
      <c r="M501" s="243">
        <f t="shared" si="43"/>
        <v>3.28</v>
      </c>
      <c r="N501" s="313"/>
      <c r="O501" s="294"/>
      <c r="P501" s="294"/>
      <c r="Q501" s="294"/>
      <c r="R501" s="294"/>
      <c r="S501" s="294"/>
      <c r="T501" s="294"/>
      <c r="U501" s="294"/>
      <c r="V501" s="294"/>
      <c r="W501" s="297"/>
      <c r="X501" s="297"/>
      <c r="Y501" s="304"/>
      <c r="Z501" s="297"/>
      <c r="AA501" s="304"/>
      <c r="AB501" s="292"/>
      <c r="AC501" s="114"/>
      <c r="AD501" s="114"/>
      <c r="AE501" s="118"/>
      <c r="AF501" s="114"/>
      <c r="AG501" s="118"/>
      <c r="AH501" s="119"/>
    </row>
    <row r="502" spans="1:34" s="120" customFormat="1" ht="25.5" customHeight="1">
      <c r="A502" s="320">
        <v>165</v>
      </c>
      <c r="B502" s="315" t="s">
        <v>414</v>
      </c>
      <c r="C502" s="317" t="s">
        <v>477</v>
      </c>
      <c r="D502" s="317">
        <v>6</v>
      </c>
      <c r="E502" s="168" t="s">
        <v>889</v>
      </c>
      <c r="F502" s="224">
        <v>34.36</v>
      </c>
      <c r="G502" s="226">
        <f>ROUNDUP(AVERAGE(F502:F504),2)</f>
        <v>34.36</v>
      </c>
      <c r="H502" s="134">
        <f t="shared" si="40"/>
        <v>0</v>
      </c>
      <c r="I502" s="135">
        <f t="shared" si="41"/>
        <v>0</v>
      </c>
      <c r="J502" s="135">
        <f>SMALL(I502:I504,1)</f>
        <v>0</v>
      </c>
      <c r="K502" s="225">
        <f>IF(J502=I502,F502,IF(J502=I503,F503,IF(J502=I504,F504)))</f>
        <v>34.36</v>
      </c>
      <c r="L502" s="225">
        <f t="shared" si="42"/>
        <v>34.36</v>
      </c>
      <c r="M502" s="225">
        <f t="shared" si="43"/>
        <v>34.36</v>
      </c>
      <c r="N502" s="318">
        <f>COUNTIF(L502:L504,"FORA")</f>
        <v>0</v>
      </c>
      <c r="O502" s="298">
        <f>IF(N502=0,AVERAGE(K502:K504),"")</f>
        <v>34.36</v>
      </c>
      <c r="P502" s="298" t="str">
        <f>IF(N502=1,AVERAGE(M502:M503),"")</f>
        <v/>
      </c>
      <c r="Q502" s="298" t="str">
        <f>IF(N502=2,(SUM(M502,K503))/2,"")</f>
        <v/>
      </c>
      <c r="R502" s="298" t="str">
        <f>IF(N502=3,AVERAGE(K502:K503),"")</f>
        <v/>
      </c>
      <c r="S502" s="298">
        <f>IF(N502=0,MEDIAN(M502:M504),"")</f>
        <v>34.36</v>
      </c>
      <c r="T502" s="298" t="str">
        <f>IF(N502=1,MEDIAN(M502:M503),"")</f>
        <v/>
      </c>
      <c r="U502" s="298" t="str">
        <f>IF(N502=2,MEDIAN((SUM(M502,K503))/2),"")</f>
        <v/>
      </c>
      <c r="V502" s="298" t="str">
        <f>IF(N502=3,MEDIAN(K502:K503),"")</f>
        <v/>
      </c>
      <c r="W502" s="299">
        <f>SUM(O502:R504)</f>
        <v>34.36</v>
      </c>
      <c r="X502" s="299">
        <f>SUM(S502:V504)</f>
        <v>34.36</v>
      </c>
      <c r="Y502" s="301">
        <f>STDEV(F502:F504)</f>
        <v>0</v>
      </c>
      <c r="Z502" s="299">
        <f>Y502/W502</f>
        <v>0</v>
      </c>
      <c r="AA502" s="301">
        <f>IF(Z502&lt;=0.25, X502, W502)</f>
        <v>34.36</v>
      </c>
      <c r="AB502" s="291">
        <f>AA502*D502*($AB$6+1)</f>
        <v>244.45971124050081</v>
      </c>
      <c r="AC502" s="114"/>
      <c r="AD502" s="114"/>
      <c r="AE502" s="118"/>
      <c r="AF502" s="114"/>
      <c r="AG502" s="118"/>
      <c r="AH502" s="119"/>
    </row>
    <row r="503" spans="1:34" s="120" customFormat="1" ht="25.5" customHeight="1">
      <c r="A503" s="320"/>
      <c r="B503" s="376"/>
      <c r="C503" s="317"/>
      <c r="D503" s="317"/>
      <c r="E503" s="168" t="s">
        <v>889</v>
      </c>
      <c r="F503" s="224">
        <v>34.36</v>
      </c>
      <c r="G503" s="224">
        <f>ROUNDUP(AVERAGE(F502:F504),2)</f>
        <v>34.36</v>
      </c>
      <c r="H503" s="134">
        <f t="shared" si="40"/>
        <v>0</v>
      </c>
      <c r="I503" s="135">
        <f t="shared" si="41"/>
        <v>0</v>
      </c>
      <c r="J503" s="135">
        <f>SMALL(I502:I504,2)</f>
        <v>0</v>
      </c>
      <c r="K503" s="225">
        <f>IF(J503=I502,F502,IF(J503=I503,F503,IF(J503=I504,F504)))</f>
        <v>34.36</v>
      </c>
      <c r="L503" s="225">
        <f t="shared" si="42"/>
        <v>34.36</v>
      </c>
      <c r="M503" s="225">
        <f t="shared" si="43"/>
        <v>34.36</v>
      </c>
      <c r="N503" s="318"/>
      <c r="O503" s="298"/>
      <c r="P503" s="298"/>
      <c r="Q503" s="298"/>
      <c r="R503" s="298"/>
      <c r="S503" s="298"/>
      <c r="T503" s="298"/>
      <c r="U503" s="298"/>
      <c r="V503" s="298"/>
      <c r="W503" s="300"/>
      <c r="X503" s="300"/>
      <c r="Y503" s="301"/>
      <c r="Z503" s="300"/>
      <c r="AA503" s="301"/>
      <c r="AB503" s="292"/>
      <c r="AC503" s="114"/>
      <c r="AD503" s="114"/>
      <c r="AE503" s="118"/>
      <c r="AF503" s="114"/>
      <c r="AG503" s="118"/>
      <c r="AH503" s="119"/>
    </row>
    <row r="504" spans="1:34" s="120" customFormat="1" ht="25.5" customHeight="1" thickBot="1">
      <c r="A504" s="320"/>
      <c r="B504" s="376"/>
      <c r="C504" s="317"/>
      <c r="D504" s="317"/>
      <c r="E504" s="168" t="s">
        <v>889</v>
      </c>
      <c r="F504" s="224">
        <v>34.36</v>
      </c>
      <c r="G504" s="224">
        <f>ROUNDUP(AVERAGE(F502:F504),2)</f>
        <v>34.36</v>
      </c>
      <c r="H504" s="134">
        <f t="shared" si="40"/>
        <v>0</v>
      </c>
      <c r="I504" s="135">
        <f t="shared" si="41"/>
        <v>0</v>
      </c>
      <c r="J504" s="135">
        <f>SMALL(I502:I504,3)</f>
        <v>0</v>
      </c>
      <c r="K504" s="225">
        <f>IF(J504=I502,F502,IF(J504=I503,F503,IF(J504=I504,F504)))</f>
        <v>34.36</v>
      </c>
      <c r="L504" s="225">
        <f t="shared" si="42"/>
        <v>34.36</v>
      </c>
      <c r="M504" s="225">
        <f t="shared" si="43"/>
        <v>34.36</v>
      </c>
      <c r="N504" s="318"/>
      <c r="O504" s="298"/>
      <c r="P504" s="298"/>
      <c r="Q504" s="298"/>
      <c r="R504" s="298"/>
      <c r="S504" s="298"/>
      <c r="T504" s="298"/>
      <c r="U504" s="298"/>
      <c r="V504" s="298"/>
      <c r="W504" s="300"/>
      <c r="X504" s="300"/>
      <c r="Y504" s="301"/>
      <c r="Z504" s="300"/>
      <c r="AA504" s="301"/>
      <c r="AB504" s="292"/>
      <c r="AC504" s="114"/>
      <c r="AD504" s="114"/>
      <c r="AE504" s="118"/>
      <c r="AF504" s="114"/>
      <c r="AG504" s="118"/>
      <c r="AH504" s="119"/>
    </row>
    <row r="505" spans="1:34" s="120" customFormat="1" ht="25.5" customHeight="1">
      <c r="A505" s="319">
        <v>166</v>
      </c>
      <c r="B505" s="327" t="s">
        <v>415</v>
      </c>
      <c r="C505" s="361" t="s">
        <v>477</v>
      </c>
      <c r="D505" s="361">
        <v>18</v>
      </c>
      <c r="E505" s="244" t="s">
        <v>1168</v>
      </c>
      <c r="F505" s="245">
        <v>22.66</v>
      </c>
      <c r="G505" s="246">
        <f>ROUNDUP(AVERAGE(F505:F507),2)</f>
        <v>22.66</v>
      </c>
      <c r="H505" s="247">
        <f t="shared" si="40"/>
        <v>0</v>
      </c>
      <c r="I505" s="248">
        <f t="shared" si="41"/>
        <v>0</v>
      </c>
      <c r="J505" s="248">
        <f>SMALL(I505:I507,1)</f>
        <v>0</v>
      </c>
      <c r="K505" s="249">
        <f>IF(J505=I505,F505,IF(J505=I506,F506,IF(J505=I507,F507)))</f>
        <v>22.66</v>
      </c>
      <c r="L505" s="249">
        <f t="shared" si="42"/>
        <v>22.66</v>
      </c>
      <c r="M505" s="249">
        <f t="shared" si="43"/>
        <v>22.66</v>
      </c>
      <c r="N505" s="362">
        <f>COUNTIF(L505:L507,"FORA")</f>
        <v>0</v>
      </c>
      <c r="O505" s="363">
        <f>IF(N505=0,AVERAGE(K505:K507),"")</f>
        <v>22.66</v>
      </c>
      <c r="P505" s="363" t="str">
        <f>IF(N505=1,AVERAGE(M505:M506),"")</f>
        <v/>
      </c>
      <c r="Q505" s="363" t="str">
        <f>IF(N505=2,(SUM(M505,K506))/2,"")</f>
        <v/>
      </c>
      <c r="R505" s="363" t="str">
        <f>IF(N505=3,AVERAGE(K505:K506),"")</f>
        <v/>
      </c>
      <c r="S505" s="363">
        <f>IF(N505=0,MEDIAN(M505:M507),"")</f>
        <v>22.66</v>
      </c>
      <c r="T505" s="363" t="str">
        <f>IF(N505=1,MEDIAN(M505:M506),"")</f>
        <v/>
      </c>
      <c r="U505" s="363" t="str">
        <f>IF(N505=2,MEDIAN((SUM(M505,K506))/2),"")</f>
        <v/>
      </c>
      <c r="V505" s="363" t="str">
        <f>IF(N505=3,MEDIAN(K505:K506),"")</f>
        <v/>
      </c>
      <c r="W505" s="364">
        <f>SUM(O505:R507)</f>
        <v>22.66</v>
      </c>
      <c r="X505" s="364">
        <f>SUM(S505:V507)</f>
        <v>22.66</v>
      </c>
      <c r="Y505" s="302">
        <f>STDEV(F505:F507)</f>
        <v>0</v>
      </c>
      <c r="Z505" s="364">
        <f>Y505/W505</f>
        <v>0</v>
      </c>
      <c r="AA505" s="302">
        <f>IF(Z505&lt;=0.25, X505, W505)</f>
        <v>22.66</v>
      </c>
      <c r="AB505" s="291">
        <f>AA505*D505*($AB$6+1)</f>
        <v>483.65457421796407</v>
      </c>
      <c r="AC505" s="114"/>
      <c r="AD505" s="114"/>
      <c r="AE505" s="118"/>
      <c r="AF505" s="114"/>
      <c r="AG505" s="118"/>
      <c r="AH505" s="119"/>
    </row>
    <row r="506" spans="1:34" s="120" customFormat="1" ht="25.5" customHeight="1">
      <c r="A506" s="319"/>
      <c r="B506" s="308"/>
      <c r="C506" s="310"/>
      <c r="D506" s="310"/>
      <c r="E506" s="244" t="s">
        <v>1168</v>
      </c>
      <c r="F506" s="245">
        <v>22.66</v>
      </c>
      <c r="G506" s="161">
        <f>ROUNDUP(AVERAGE(F505:F507),2)</f>
        <v>22.66</v>
      </c>
      <c r="H506" s="116">
        <f t="shared" si="40"/>
        <v>0</v>
      </c>
      <c r="I506" s="136">
        <f t="shared" si="41"/>
        <v>0</v>
      </c>
      <c r="J506" s="136">
        <f>SMALL(I505:I507,2)</f>
        <v>0</v>
      </c>
      <c r="K506" s="162">
        <f>IF(J506=I505,F505,IF(J506=I506,F506,IF(J506=I507,F507)))</f>
        <v>22.66</v>
      </c>
      <c r="L506" s="162">
        <f t="shared" si="42"/>
        <v>22.66</v>
      </c>
      <c r="M506" s="162">
        <f t="shared" si="43"/>
        <v>22.66</v>
      </c>
      <c r="N506" s="312"/>
      <c r="O506" s="293"/>
      <c r="P506" s="293"/>
      <c r="Q506" s="293"/>
      <c r="R506" s="293"/>
      <c r="S506" s="293"/>
      <c r="T506" s="293"/>
      <c r="U506" s="293"/>
      <c r="V506" s="293"/>
      <c r="W506" s="296"/>
      <c r="X506" s="296"/>
      <c r="Y506" s="303"/>
      <c r="Z506" s="296"/>
      <c r="AA506" s="303"/>
      <c r="AB506" s="292"/>
      <c r="AC506" s="114"/>
      <c r="AD506" s="114"/>
      <c r="AE506" s="118"/>
      <c r="AF506" s="114"/>
      <c r="AG506" s="118"/>
      <c r="AH506" s="119"/>
    </row>
    <row r="507" spans="1:34" s="120" customFormat="1" ht="25.5" customHeight="1" thickBot="1">
      <c r="A507" s="319"/>
      <c r="B507" s="309"/>
      <c r="C507" s="311"/>
      <c r="D507" s="311"/>
      <c r="E507" s="250" t="s">
        <v>1168</v>
      </c>
      <c r="F507" s="251">
        <v>22.66</v>
      </c>
      <c r="G507" s="240">
        <f>ROUNDUP(AVERAGE(F505:F507),2)</f>
        <v>22.66</v>
      </c>
      <c r="H507" s="241">
        <f t="shared" si="40"/>
        <v>0</v>
      </c>
      <c r="I507" s="242">
        <f t="shared" si="41"/>
        <v>0</v>
      </c>
      <c r="J507" s="242">
        <f>SMALL(I505:I507,3)</f>
        <v>0</v>
      </c>
      <c r="K507" s="243">
        <f>IF(J507=I505,F505,IF(J507=I506,F506,IF(J507=I507,F507)))</f>
        <v>22.66</v>
      </c>
      <c r="L507" s="243">
        <f t="shared" si="42"/>
        <v>22.66</v>
      </c>
      <c r="M507" s="243">
        <f t="shared" si="43"/>
        <v>22.66</v>
      </c>
      <c r="N507" s="313"/>
      <c r="O507" s="294"/>
      <c r="P507" s="294"/>
      <c r="Q507" s="294"/>
      <c r="R507" s="294"/>
      <c r="S507" s="294"/>
      <c r="T507" s="294"/>
      <c r="U507" s="294"/>
      <c r="V507" s="294"/>
      <c r="W507" s="297"/>
      <c r="X507" s="297"/>
      <c r="Y507" s="304"/>
      <c r="Z507" s="297"/>
      <c r="AA507" s="304"/>
      <c r="AB507" s="292"/>
      <c r="AC507" s="114"/>
      <c r="AD507" s="114"/>
      <c r="AE507" s="118"/>
      <c r="AF507" s="114"/>
      <c r="AG507" s="118"/>
      <c r="AH507" s="119"/>
    </row>
    <row r="508" spans="1:34" s="120" customFormat="1" ht="25.5" customHeight="1">
      <c r="A508" s="314">
        <v>167</v>
      </c>
      <c r="B508" s="315" t="s">
        <v>416</v>
      </c>
      <c r="C508" s="317" t="s">
        <v>473</v>
      </c>
      <c r="D508" s="317">
        <v>100</v>
      </c>
      <c r="E508" s="168" t="s">
        <v>1169</v>
      </c>
      <c r="F508" s="224">
        <v>23.9</v>
      </c>
      <c r="G508" s="226">
        <f>ROUNDUP(AVERAGE(F508:F510),2)</f>
        <v>23.9</v>
      </c>
      <c r="H508" s="134">
        <f t="shared" si="40"/>
        <v>0</v>
      </c>
      <c r="I508" s="135">
        <f t="shared" si="41"/>
        <v>0</v>
      </c>
      <c r="J508" s="135">
        <f>SMALL(I508:I510,1)</f>
        <v>0</v>
      </c>
      <c r="K508" s="225">
        <f>IF(J508=I508,F508,IF(J508=I509,F509,IF(J508=I510,F510)))</f>
        <v>23.9</v>
      </c>
      <c r="L508" s="225">
        <f t="shared" si="42"/>
        <v>23.9</v>
      </c>
      <c r="M508" s="225">
        <f t="shared" si="43"/>
        <v>23.9</v>
      </c>
      <c r="N508" s="318">
        <f>COUNTIF(L508:L510,"FORA")</f>
        <v>0</v>
      </c>
      <c r="O508" s="298">
        <f>IF(N508=0,AVERAGE(K508:K510),"")</f>
        <v>23.899999999999995</v>
      </c>
      <c r="P508" s="298" t="str">
        <f>IF(N508=1,AVERAGE(M508:M509),"")</f>
        <v/>
      </c>
      <c r="Q508" s="298" t="str">
        <f>IF(N508=2,(SUM(M508,K509))/2,"")</f>
        <v/>
      </c>
      <c r="R508" s="298" t="str">
        <f>IF(N508=3,AVERAGE(K508:K509),"")</f>
        <v/>
      </c>
      <c r="S508" s="298">
        <f>IF(N508=0,MEDIAN(M508:M510),"")</f>
        <v>23.9</v>
      </c>
      <c r="T508" s="298" t="str">
        <f>IF(N508=1,MEDIAN(M508:M509),"")</f>
        <v/>
      </c>
      <c r="U508" s="298" t="str">
        <f>IF(N508=2,MEDIAN((SUM(M508,K509))/2),"")</f>
        <v/>
      </c>
      <c r="V508" s="298" t="str">
        <f>IF(N508=3,MEDIAN(K508:K509),"")</f>
        <v/>
      </c>
      <c r="W508" s="299">
        <f>SUM(O508:R510)</f>
        <v>23.899999999999995</v>
      </c>
      <c r="X508" s="299">
        <f>SUM(S508:V510)</f>
        <v>23.9</v>
      </c>
      <c r="Y508" s="301">
        <f>STDEV(F508:F510)</f>
        <v>4.3511678576336583E-15</v>
      </c>
      <c r="Z508" s="299">
        <f>Y508/W508</f>
        <v>1.820572325369732E-16</v>
      </c>
      <c r="AA508" s="301">
        <f>IF(Z508&lt;=0.25, X508, W508)</f>
        <v>23.9</v>
      </c>
      <c r="AB508" s="291">
        <f>AA508*D508*($AB$6+1)</f>
        <v>2834.0061596080564</v>
      </c>
      <c r="AC508" s="114"/>
      <c r="AD508" s="114"/>
      <c r="AE508" s="118"/>
      <c r="AF508" s="114"/>
      <c r="AG508" s="118"/>
      <c r="AH508" s="119"/>
    </row>
    <row r="509" spans="1:34" s="120" customFormat="1" ht="25.5" customHeight="1">
      <c r="A509" s="314"/>
      <c r="B509" s="376"/>
      <c r="C509" s="317"/>
      <c r="D509" s="317"/>
      <c r="E509" s="168" t="s">
        <v>1169</v>
      </c>
      <c r="F509" s="224">
        <v>23.9</v>
      </c>
      <c r="G509" s="224">
        <f>ROUNDUP(AVERAGE(F508:F510),2)</f>
        <v>23.9</v>
      </c>
      <c r="H509" s="134">
        <f t="shared" si="40"/>
        <v>0</v>
      </c>
      <c r="I509" s="135">
        <f t="shared" si="41"/>
        <v>0</v>
      </c>
      <c r="J509" s="135">
        <f>SMALL(I508:I510,2)</f>
        <v>0</v>
      </c>
      <c r="K509" s="225">
        <f>IF(J509=I508,F508,IF(J509=I509,F509,IF(J509=I510,F510)))</f>
        <v>23.9</v>
      </c>
      <c r="L509" s="225">
        <f t="shared" si="42"/>
        <v>23.9</v>
      </c>
      <c r="M509" s="225">
        <f t="shared" si="43"/>
        <v>23.9</v>
      </c>
      <c r="N509" s="318"/>
      <c r="O509" s="298"/>
      <c r="P509" s="298"/>
      <c r="Q509" s="298"/>
      <c r="R509" s="298"/>
      <c r="S509" s="298"/>
      <c r="T509" s="298"/>
      <c r="U509" s="298"/>
      <c r="V509" s="298"/>
      <c r="W509" s="300"/>
      <c r="X509" s="300"/>
      <c r="Y509" s="301"/>
      <c r="Z509" s="300"/>
      <c r="AA509" s="301"/>
      <c r="AB509" s="292"/>
      <c r="AC509" s="114"/>
      <c r="AD509" s="114"/>
      <c r="AE509" s="118"/>
      <c r="AF509" s="114"/>
      <c r="AG509" s="118"/>
      <c r="AH509" s="119"/>
    </row>
    <row r="510" spans="1:34" s="120" customFormat="1" ht="25.5" customHeight="1" thickBot="1">
      <c r="A510" s="314"/>
      <c r="B510" s="376"/>
      <c r="C510" s="317"/>
      <c r="D510" s="317"/>
      <c r="E510" s="168" t="s">
        <v>1169</v>
      </c>
      <c r="F510" s="224">
        <v>23.9</v>
      </c>
      <c r="G510" s="224">
        <f>ROUNDUP(AVERAGE(F508:F510),2)</f>
        <v>23.9</v>
      </c>
      <c r="H510" s="134">
        <f t="shared" si="40"/>
        <v>0</v>
      </c>
      <c r="I510" s="135">
        <f t="shared" si="41"/>
        <v>0</v>
      </c>
      <c r="J510" s="135">
        <f>SMALL(I508:I510,3)</f>
        <v>0</v>
      </c>
      <c r="K510" s="225">
        <f>IF(J510=I508,F508,IF(J510=I509,F509,IF(J510=I510,F510)))</f>
        <v>23.9</v>
      </c>
      <c r="L510" s="225">
        <f t="shared" si="42"/>
        <v>23.9</v>
      </c>
      <c r="M510" s="225">
        <f t="shared" si="43"/>
        <v>23.9</v>
      </c>
      <c r="N510" s="318"/>
      <c r="O510" s="298"/>
      <c r="P510" s="298"/>
      <c r="Q510" s="298"/>
      <c r="R510" s="298"/>
      <c r="S510" s="298"/>
      <c r="T510" s="298"/>
      <c r="U510" s="298"/>
      <c r="V510" s="298"/>
      <c r="W510" s="300"/>
      <c r="X510" s="300"/>
      <c r="Y510" s="301"/>
      <c r="Z510" s="300"/>
      <c r="AA510" s="301"/>
      <c r="AB510" s="292"/>
      <c r="AC510" s="114"/>
      <c r="AD510" s="114"/>
      <c r="AE510" s="118"/>
      <c r="AF510" s="114"/>
      <c r="AG510" s="118"/>
      <c r="AH510" s="119"/>
    </row>
    <row r="511" spans="1:34" s="120" customFormat="1" ht="25.5" customHeight="1">
      <c r="A511" s="319">
        <v>168</v>
      </c>
      <c r="B511" s="327" t="s">
        <v>417</v>
      </c>
      <c r="C511" s="361" t="s">
        <v>474</v>
      </c>
      <c r="D511" s="361">
        <v>25</v>
      </c>
      <c r="E511" s="244" t="s">
        <v>1170</v>
      </c>
      <c r="F511" s="245">
        <v>12.46</v>
      </c>
      <c r="G511" s="246">
        <f>ROUNDUP(AVERAGE(F511:F513),2)</f>
        <v>12.46</v>
      </c>
      <c r="H511" s="247">
        <f t="shared" si="40"/>
        <v>0</v>
      </c>
      <c r="I511" s="248">
        <f t="shared" si="41"/>
        <v>0</v>
      </c>
      <c r="J511" s="248">
        <f>SMALL(I511:I513,1)</f>
        <v>0</v>
      </c>
      <c r="K511" s="249">
        <f>IF(J511=I511,F511,IF(J511=I512,F512,IF(J511=I513,F513)))</f>
        <v>12.46</v>
      </c>
      <c r="L511" s="249">
        <f t="shared" si="42"/>
        <v>12.46</v>
      </c>
      <c r="M511" s="249">
        <f t="shared" si="43"/>
        <v>12.46</v>
      </c>
      <c r="N511" s="362">
        <f>COUNTIF(L511:L513,"FORA")</f>
        <v>0</v>
      </c>
      <c r="O511" s="363">
        <f>IF(N511=0,AVERAGE(K511:K513),"")</f>
        <v>12.46</v>
      </c>
      <c r="P511" s="363" t="str">
        <f>IF(N511=1,AVERAGE(M511:M512),"")</f>
        <v/>
      </c>
      <c r="Q511" s="363" t="str">
        <f>IF(N511=2,(SUM(M511,K512))/2,"")</f>
        <v/>
      </c>
      <c r="R511" s="363" t="str">
        <f>IF(N511=3,AVERAGE(K511:K512),"")</f>
        <v/>
      </c>
      <c r="S511" s="363">
        <f>IF(N511=0,MEDIAN(M511:M513),"")</f>
        <v>12.46</v>
      </c>
      <c r="T511" s="363" t="str">
        <f>IF(N511=1,MEDIAN(M511:M512),"")</f>
        <v/>
      </c>
      <c r="U511" s="363" t="str">
        <f>IF(N511=2,MEDIAN((SUM(M511,K512))/2),"")</f>
        <v/>
      </c>
      <c r="V511" s="363" t="str">
        <f>IF(N511=3,MEDIAN(K511:K512),"")</f>
        <v/>
      </c>
      <c r="W511" s="364">
        <f>SUM(O511:R513)</f>
        <v>12.46</v>
      </c>
      <c r="X511" s="364">
        <f>SUM(S511:V513)</f>
        <v>12.46</v>
      </c>
      <c r="Y511" s="302">
        <f>STDEV(F511:F513)</f>
        <v>0</v>
      </c>
      <c r="Z511" s="364">
        <f>Y511/W511</f>
        <v>0</v>
      </c>
      <c r="AA511" s="302">
        <f>IF(Z511&lt;=0.25, X511, W511)</f>
        <v>12.46</v>
      </c>
      <c r="AB511" s="291">
        <f>AA511*D511*($AB$6+1)</f>
        <v>369.36942205770276</v>
      </c>
      <c r="AC511" s="114"/>
      <c r="AD511" s="114"/>
      <c r="AE511" s="118"/>
      <c r="AF511" s="114"/>
      <c r="AG511" s="118"/>
      <c r="AH511" s="119"/>
    </row>
    <row r="512" spans="1:34" s="120" customFormat="1" ht="25.5" customHeight="1">
      <c r="A512" s="319"/>
      <c r="B512" s="308"/>
      <c r="C512" s="310"/>
      <c r="D512" s="310"/>
      <c r="E512" s="244" t="s">
        <v>1170</v>
      </c>
      <c r="F512" s="245">
        <v>12.46</v>
      </c>
      <c r="G512" s="161">
        <f>ROUNDUP(AVERAGE(F511:F513),2)</f>
        <v>12.46</v>
      </c>
      <c r="H512" s="116">
        <f t="shared" si="40"/>
        <v>0</v>
      </c>
      <c r="I512" s="136">
        <f t="shared" si="41"/>
        <v>0</v>
      </c>
      <c r="J512" s="136">
        <f>SMALL(I511:I513,2)</f>
        <v>0</v>
      </c>
      <c r="K512" s="162">
        <f>IF(J512=I511,F511,IF(J512=I512,F512,IF(J512=I513,F513)))</f>
        <v>12.46</v>
      </c>
      <c r="L512" s="162">
        <f t="shared" si="42"/>
        <v>12.46</v>
      </c>
      <c r="M512" s="162">
        <f t="shared" si="43"/>
        <v>12.46</v>
      </c>
      <c r="N512" s="312"/>
      <c r="O512" s="293"/>
      <c r="P512" s="293"/>
      <c r="Q512" s="293"/>
      <c r="R512" s="293"/>
      <c r="S512" s="293"/>
      <c r="T512" s="293"/>
      <c r="U512" s="293"/>
      <c r="V512" s="293"/>
      <c r="W512" s="296"/>
      <c r="X512" s="296"/>
      <c r="Y512" s="303"/>
      <c r="Z512" s="296"/>
      <c r="AA512" s="303"/>
      <c r="AB512" s="292"/>
      <c r="AC512" s="114"/>
      <c r="AD512" s="114"/>
      <c r="AE512" s="118"/>
      <c r="AF512" s="114"/>
      <c r="AG512" s="118"/>
      <c r="AH512" s="119"/>
    </row>
    <row r="513" spans="1:34" s="120" customFormat="1" ht="25.5" customHeight="1" thickBot="1">
      <c r="A513" s="319"/>
      <c r="B513" s="309"/>
      <c r="C513" s="311"/>
      <c r="D513" s="311"/>
      <c r="E513" s="250" t="s">
        <v>1170</v>
      </c>
      <c r="F513" s="251">
        <v>12.46</v>
      </c>
      <c r="G513" s="240">
        <f>ROUNDUP(AVERAGE(F511:F513),2)</f>
        <v>12.46</v>
      </c>
      <c r="H513" s="241">
        <f t="shared" si="40"/>
        <v>0</v>
      </c>
      <c r="I513" s="242">
        <f t="shared" si="41"/>
        <v>0</v>
      </c>
      <c r="J513" s="242">
        <f>SMALL(I511:I513,3)</f>
        <v>0</v>
      </c>
      <c r="K513" s="243">
        <f>IF(J513=I511,F511,IF(J513=I512,F512,IF(J513=I513,F513)))</f>
        <v>12.46</v>
      </c>
      <c r="L513" s="243">
        <f t="shared" si="42"/>
        <v>12.46</v>
      </c>
      <c r="M513" s="243">
        <f t="shared" si="43"/>
        <v>12.46</v>
      </c>
      <c r="N513" s="313"/>
      <c r="O513" s="294"/>
      <c r="P513" s="294"/>
      <c r="Q513" s="294"/>
      <c r="R513" s="294"/>
      <c r="S513" s="294"/>
      <c r="T513" s="294"/>
      <c r="U513" s="294"/>
      <c r="V513" s="294"/>
      <c r="W513" s="297"/>
      <c r="X513" s="297"/>
      <c r="Y513" s="304"/>
      <c r="Z513" s="297"/>
      <c r="AA513" s="304"/>
      <c r="AB513" s="292"/>
      <c r="AC513" s="114"/>
      <c r="AD513" s="114"/>
      <c r="AE513" s="118"/>
      <c r="AF513" s="114"/>
      <c r="AG513" s="118"/>
      <c r="AH513" s="119"/>
    </row>
    <row r="514" spans="1:34" s="120" customFormat="1" ht="25.5" customHeight="1">
      <c r="A514" s="314">
        <v>169</v>
      </c>
      <c r="B514" s="315" t="s">
        <v>418</v>
      </c>
      <c r="C514" s="317" t="s">
        <v>2</v>
      </c>
      <c r="D514" s="317">
        <v>20</v>
      </c>
      <c r="E514" s="168" t="s">
        <v>1171</v>
      </c>
      <c r="F514" s="224">
        <v>30.38</v>
      </c>
      <c r="G514" s="226">
        <f>ROUNDUP(AVERAGE(F514:F516),2)</f>
        <v>30.38</v>
      </c>
      <c r="H514" s="134">
        <f t="shared" ref="H514:H577" si="44">F514/G514-1</f>
        <v>0</v>
      </c>
      <c r="I514" s="135">
        <f t="shared" ref="I514:I577" si="45">ABS(H514)</f>
        <v>0</v>
      </c>
      <c r="J514" s="135">
        <f>SMALL(I514:I516,1)</f>
        <v>0</v>
      </c>
      <c r="K514" s="225">
        <f>IF(J514=I514,F514,IF(J514=I515,F515,IF(J514=I516,F516)))</f>
        <v>30.38</v>
      </c>
      <c r="L514" s="225">
        <f t="shared" ref="L514:L577" si="46">IF(J514&gt;0.3,"FORA",K514)</f>
        <v>30.38</v>
      </c>
      <c r="M514" s="225">
        <f t="shared" ref="M514:M577" si="47">IF(L514="FORA","",L514)</f>
        <v>30.38</v>
      </c>
      <c r="N514" s="318">
        <f>COUNTIF(L514:L516,"FORA")</f>
        <v>0</v>
      </c>
      <c r="O514" s="298">
        <f>IF(N514=0,AVERAGE(K514:K516),"")</f>
        <v>30.38</v>
      </c>
      <c r="P514" s="298" t="str">
        <f>IF(N514=1,AVERAGE(M514:M515),"")</f>
        <v/>
      </c>
      <c r="Q514" s="298" t="str">
        <f>IF(N514=2,(SUM(M514,K515))/2,"")</f>
        <v/>
      </c>
      <c r="R514" s="298" t="str">
        <f>IF(N514=3,AVERAGE(K514:K515),"")</f>
        <v/>
      </c>
      <c r="S514" s="298">
        <f>IF(N514=0,MEDIAN(M514:M516),"")</f>
        <v>30.38</v>
      </c>
      <c r="T514" s="298" t="str">
        <f>IF(N514=1,MEDIAN(M514:M515),"")</f>
        <v/>
      </c>
      <c r="U514" s="298" t="str">
        <f>IF(N514=2,MEDIAN((SUM(M514,K515))/2),"")</f>
        <v/>
      </c>
      <c r="V514" s="298" t="str">
        <f>IF(N514=3,MEDIAN(K514:K515),"")</f>
        <v/>
      </c>
      <c r="W514" s="299">
        <f>SUM(O514:R516)</f>
        <v>30.38</v>
      </c>
      <c r="X514" s="299">
        <f>SUM(S514:V516)</f>
        <v>30.38</v>
      </c>
      <c r="Y514" s="301">
        <f>STDEV(F514:F516)</f>
        <v>0</v>
      </c>
      <c r="Z514" s="299">
        <f>Y514/W514</f>
        <v>0</v>
      </c>
      <c r="AA514" s="301">
        <f>IF(Z514&lt;=0.25, X514, W514)</f>
        <v>30.38</v>
      </c>
      <c r="AB514" s="291">
        <f>AA514*D514*($AB$6+1)</f>
        <v>720.4778839237888</v>
      </c>
      <c r="AC514" s="114"/>
      <c r="AD514" s="114"/>
      <c r="AE514" s="118"/>
      <c r="AF514" s="114"/>
      <c r="AG514" s="118"/>
      <c r="AH514" s="119"/>
    </row>
    <row r="515" spans="1:34" s="120" customFormat="1" ht="25.5" customHeight="1">
      <c r="A515" s="314"/>
      <c r="B515" s="376"/>
      <c r="C515" s="317"/>
      <c r="D515" s="317"/>
      <c r="E515" s="168" t="s">
        <v>1171</v>
      </c>
      <c r="F515" s="224">
        <v>30.38</v>
      </c>
      <c r="G515" s="224">
        <f>ROUNDUP(AVERAGE(F514:F516),2)</f>
        <v>30.38</v>
      </c>
      <c r="H515" s="134">
        <f t="shared" si="44"/>
        <v>0</v>
      </c>
      <c r="I515" s="135">
        <f t="shared" si="45"/>
        <v>0</v>
      </c>
      <c r="J515" s="135">
        <f>SMALL(I514:I516,2)</f>
        <v>0</v>
      </c>
      <c r="K515" s="225">
        <f>IF(J515=I514,F514,IF(J515=I515,F515,IF(J515=I516,F516)))</f>
        <v>30.38</v>
      </c>
      <c r="L515" s="225">
        <f t="shared" si="46"/>
        <v>30.38</v>
      </c>
      <c r="M515" s="225">
        <f t="shared" si="47"/>
        <v>30.38</v>
      </c>
      <c r="N515" s="318"/>
      <c r="O515" s="298"/>
      <c r="P515" s="298"/>
      <c r="Q515" s="298"/>
      <c r="R515" s="298"/>
      <c r="S515" s="298"/>
      <c r="T515" s="298"/>
      <c r="U515" s="298"/>
      <c r="V515" s="298"/>
      <c r="W515" s="300"/>
      <c r="X515" s="300"/>
      <c r="Y515" s="301"/>
      <c r="Z515" s="300"/>
      <c r="AA515" s="301"/>
      <c r="AB515" s="292"/>
      <c r="AC515" s="114"/>
      <c r="AD515" s="114"/>
      <c r="AE515" s="118"/>
      <c r="AF515" s="114"/>
      <c r="AG515" s="118"/>
      <c r="AH515" s="119"/>
    </row>
    <row r="516" spans="1:34" s="120" customFormat="1" ht="25.5" customHeight="1" thickBot="1">
      <c r="A516" s="314"/>
      <c r="B516" s="376"/>
      <c r="C516" s="317"/>
      <c r="D516" s="317"/>
      <c r="E516" s="168" t="s">
        <v>1171</v>
      </c>
      <c r="F516" s="224">
        <v>30.38</v>
      </c>
      <c r="G516" s="224">
        <f>ROUNDUP(AVERAGE(F514:F516),2)</f>
        <v>30.38</v>
      </c>
      <c r="H516" s="134">
        <f t="shared" si="44"/>
        <v>0</v>
      </c>
      <c r="I516" s="135">
        <f t="shared" si="45"/>
        <v>0</v>
      </c>
      <c r="J516" s="135">
        <f>SMALL(I514:I516,3)</f>
        <v>0</v>
      </c>
      <c r="K516" s="225">
        <f>IF(J516=I514,F514,IF(J516=I515,F515,IF(J516=I516,F516)))</f>
        <v>30.38</v>
      </c>
      <c r="L516" s="225">
        <f t="shared" si="46"/>
        <v>30.38</v>
      </c>
      <c r="M516" s="225">
        <f t="shared" si="47"/>
        <v>30.38</v>
      </c>
      <c r="N516" s="318"/>
      <c r="O516" s="298"/>
      <c r="P516" s="298"/>
      <c r="Q516" s="298"/>
      <c r="R516" s="298"/>
      <c r="S516" s="298"/>
      <c r="T516" s="298"/>
      <c r="U516" s="298"/>
      <c r="V516" s="298"/>
      <c r="W516" s="300"/>
      <c r="X516" s="300"/>
      <c r="Y516" s="301"/>
      <c r="Z516" s="300"/>
      <c r="AA516" s="301"/>
      <c r="AB516" s="292"/>
      <c r="AC516" s="114"/>
      <c r="AD516" s="114"/>
      <c r="AE516" s="118"/>
      <c r="AF516" s="114"/>
      <c r="AG516" s="118"/>
      <c r="AH516" s="119"/>
    </row>
    <row r="517" spans="1:34" s="120" customFormat="1" ht="25.5" customHeight="1">
      <c r="A517" s="319">
        <v>170</v>
      </c>
      <c r="B517" s="327" t="s">
        <v>419</v>
      </c>
      <c r="C517" s="361" t="s">
        <v>477</v>
      </c>
      <c r="D517" s="361">
        <v>50</v>
      </c>
      <c r="E517" s="244" t="s">
        <v>1172</v>
      </c>
      <c r="F517" s="245">
        <v>6.67</v>
      </c>
      <c r="G517" s="246">
        <f>ROUNDUP(AVERAGE(F517:F519),2)</f>
        <v>6.67</v>
      </c>
      <c r="H517" s="247">
        <f t="shared" si="44"/>
        <v>0</v>
      </c>
      <c r="I517" s="248">
        <f t="shared" si="45"/>
        <v>0</v>
      </c>
      <c r="J517" s="248">
        <f>SMALL(I517:I519,1)</f>
        <v>0</v>
      </c>
      <c r="K517" s="249">
        <f>IF(J517=I517,F517,IF(J517=I518,F518,IF(J517=I519,F519)))</f>
        <v>6.67</v>
      </c>
      <c r="L517" s="249">
        <f t="shared" si="46"/>
        <v>6.67</v>
      </c>
      <c r="M517" s="249">
        <f t="shared" si="47"/>
        <v>6.67</v>
      </c>
      <c r="N517" s="362">
        <f>COUNTIF(L517:L519,"FORA")</f>
        <v>0</v>
      </c>
      <c r="O517" s="363">
        <f>IF(N517=0,AVERAGE(K517:K519),"")</f>
        <v>6.669999999999999</v>
      </c>
      <c r="P517" s="363" t="str">
        <f>IF(N517=1,AVERAGE(M517:M518),"")</f>
        <v/>
      </c>
      <c r="Q517" s="363" t="str">
        <f>IF(N517=2,(SUM(M517,K518))/2,"")</f>
        <v/>
      </c>
      <c r="R517" s="363" t="str">
        <f>IF(N517=3,AVERAGE(K517:K518),"")</f>
        <v/>
      </c>
      <c r="S517" s="363">
        <f>IF(N517=0,MEDIAN(M517:M519),"")</f>
        <v>6.67</v>
      </c>
      <c r="T517" s="363" t="str">
        <f>IF(N517=1,MEDIAN(M517:M518),"")</f>
        <v/>
      </c>
      <c r="U517" s="363" t="str">
        <f>IF(N517=2,MEDIAN((SUM(M517,K518))/2),"")</f>
        <v/>
      </c>
      <c r="V517" s="363" t="str">
        <f>IF(N517=3,MEDIAN(K517:K518),"")</f>
        <v/>
      </c>
      <c r="W517" s="364">
        <f>SUM(O517:R519)</f>
        <v>6.669999999999999</v>
      </c>
      <c r="X517" s="364">
        <f>SUM(S517:V519)</f>
        <v>6.67</v>
      </c>
      <c r="Y517" s="302">
        <f>STDEV(F517:F519)</f>
        <v>1.0877919644084146E-15</v>
      </c>
      <c r="Z517" s="364">
        <f>Y517/W517</f>
        <v>1.6308725103574435E-16</v>
      </c>
      <c r="AA517" s="302">
        <f>IF(Z517&lt;=0.25, X517, W517)</f>
        <v>6.67</v>
      </c>
      <c r="AB517" s="291">
        <f>AA517*D517*($AB$6+1)</f>
        <v>395.45650804572671</v>
      </c>
      <c r="AC517" s="114"/>
      <c r="AD517" s="114"/>
      <c r="AE517" s="118"/>
      <c r="AF517" s="114"/>
      <c r="AG517" s="118"/>
      <c r="AH517" s="119"/>
    </row>
    <row r="518" spans="1:34" s="120" customFormat="1" ht="25.5" customHeight="1">
      <c r="A518" s="319"/>
      <c r="B518" s="308"/>
      <c r="C518" s="310"/>
      <c r="D518" s="310"/>
      <c r="E518" s="244" t="s">
        <v>1172</v>
      </c>
      <c r="F518" s="165">
        <v>6.67</v>
      </c>
      <c r="G518" s="161">
        <f>ROUNDUP(AVERAGE(F517:F519),2)</f>
        <v>6.67</v>
      </c>
      <c r="H518" s="116">
        <f t="shared" si="44"/>
        <v>0</v>
      </c>
      <c r="I518" s="136">
        <f t="shared" si="45"/>
        <v>0</v>
      </c>
      <c r="J518" s="136">
        <f>SMALL(I517:I519,2)</f>
        <v>0</v>
      </c>
      <c r="K518" s="162">
        <f>IF(J518=I517,F517,IF(J518=I518,F518,IF(J518=I519,F519)))</f>
        <v>6.67</v>
      </c>
      <c r="L518" s="162">
        <f t="shared" si="46"/>
        <v>6.67</v>
      </c>
      <c r="M518" s="162">
        <f t="shared" si="47"/>
        <v>6.67</v>
      </c>
      <c r="N518" s="312"/>
      <c r="O518" s="293"/>
      <c r="P518" s="293"/>
      <c r="Q518" s="293"/>
      <c r="R518" s="293"/>
      <c r="S518" s="293"/>
      <c r="T518" s="293"/>
      <c r="U518" s="293"/>
      <c r="V518" s="293"/>
      <c r="W518" s="296"/>
      <c r="X518" s="296"/>
      <c r="Y518" s="303"/>
      <c r="Z518" s="296"/>
      <c r="AA518" s="303"/>
      <c r="AB518" s="292"/>
      <c r="AC518" s="114"/>
      <c r="AD518" s="114"/>
      <c r="AE518" s="118"/>
      <c r="AF518" s="114"/>
      <c r="AG518" s="118"/>
      <c r="AH518" s="119"/>
    </row>
    <row r="519" spans="1:34" s="120" customFormat="1" ht="25.5" customHeight="1" thickBot="1">
      <c r="A519" s="319"/>
      <c r="B519" s="309"/>
      <c r="C519" s="311"/>
      <c r="D519" s="311"/>
      <c r="E519" s="250" t="s">
        <v>1172</v>
      </c>
      <c r="F519" s="240">
        <v>6.67</v>
      </c>
      <c r="G519" s="240">
        <f>ROUNDUP(AVERAGE(F517:F519),2)</f>
        <v>6.67</v>
      </c>
      <c r="H519" s="241">
        <f t="shared" si="44"/>
        <v>0</v>
      </c>
      <c r="I519" s="242">
        <f t="shared" si="45"/>
        <v>0</v>
      </c>
      <c r="J519" s="242">
        <f>SMALL(I517:I519,3)</f>
        <v>0</v>
      </c>
      <c r="K519" s="243">
        <f>IF(J519=I517,F517,IF(J519=I518,F518,IF(J519=I519,F519)))</f>
        <v>6.67</v>
      </c>
      <c r="L519" s="243">
        <f t="shared" si="46"/>
        <v>6.67</v>
      </c>
      <c r="M519" s="243">
        <f t="shared" si="47"/>
        <v>6.67</v>
      </c>
      <c r="N519" s="313"/>
      <c r="O519" s="294"/>
      <c r="P519" s="294"/>
      <c r="Q519" s="294"/>
      <c r="R519" s="294"/>
      <c r="S519" s="294"/>
      <c r="T519" s="294"/>
      <c r="U519" s="294"/>
      <c r="V519" s="294"/>
      <c r="W519" s="297"/>
      <c r="X519" s="297"/>
      <c r="Y519" s="304"/>
      <c r="Z519" s="297"/>
      <c r="AA519" s="304"/>
      <c r="AB519" s="292"/>
      <c r="AC519" s="114"/>
      <c r="AD519" s="114"/>
      <c r="AE519" s="118"/>
      <c r="AF519" s="114"/>
      <c r="AG519" s="118"/>
      <c r="AH519" s="119"/>
    </row>
    <row r="520" spans="1:34" s="120" customFormat="1" ht="25.5" customHeight="1">
      <c r="A520" s="314">
        <v>171</v>
      </c>
      <c r="B520" s="315" t="s">
        <v>420</v>
      </c>
      <c r="C520" s="317" t="s">
        <v>471</v>
      </c>
      <c r="D520" s="317">
        <v>20</v>
      </c>
      <c r="E520" s="168" t="s">
        <v>1173</v>
      </c>
      <c r="F520" s="224">
        <v>58.03</v>
      </c>
      <c r="G520" s="226">
        <f>ROUNDUP(AVERAGE(F520:F522),2)</f>
        <v>58.03</v>
      </c>
      <c r="H520" s="134">
        <f t="shared" si="44"/>
        <v>0</v>
      </c>
      <c r="I520" s="135">
        <f t="shared" si="45"/>
        <v>0</v>
      </c>
      <c r="J520" s="135">
        <f>SMALL(I520:I522,1)</f>
        <v>0</v>
      </c>
      <c r="K520" s="225">
        <f>IF(J520=I520,F520,IF(J520=I521,F521,IF(J520=I522,F522)))</f>
        <v>58.03</v>
      </c>
      <c r="L520" s="225">
        <f t="shared" si="46"/>
        <v>58.03</v>
      </c>
      <c r="M520" s="225">
        <f t="shared" si="47"/>
        <v>58.03</v>
      </c>
      <c r="N520" s="318">
        <f>COUNTIF(L520:L522,"FORA")</f>
        <v>0</v>
      </c>
      <c r="O520" s="298">
        <f>IF(N520=0,AVERAGE(K520:K522),"")</f>
        <v>58.03</v>
      </c>
      <c r="P520" s="298" t="str">
        <f>IF(N520=1,AVERAGE(M520:M521),"")</f>
        <v/>
      </c>
      <c r="Q520" s="298" t="str">
        <f>IF(N520=2,(SUM(M520,K521))/2,"")</f>
        <v/>
      </c>
      <c r="R520" s="298" t="str">
        <f>IF(N520=3,AVERAGE(K520:K521),"")</f>
        <v/>
      </c>
      <c r="S520" s="298">
        <f>IF(N520=0,MEDIAN(M520:M522),"")</f>
        <v>58.03</v>
      </c>
      <c r="T520" s="298" t="str">
        <f>IF(N520=1,MEDIAN(M520:M521),"")</f>
        <v/>
      </c>
      <c r="U520" s="298" t="str">
        <f>IF(N520=2,MEDIAN((SUM(M520,K521))/2),"")</f>
        <v/>
      </c>
      <c r="V520" s="298" t="str">
        <f>IF(N520=3,MEDIAN(K520:K521),"")</f>
        <v/>
      </c>
      <c r="W520" s="299">
        <f>SUM(O520:R522)</f>
        <v>58.03</v>
      </c>
      <c r="X520" s="299">
        <f>SUM(S520:V522)</f>
        <v>58.03</v>
      </c>
      <c r="Y520" s="301">
        <f>STDEV(F520:F522)</f>
        <v>0</v>
      </c>
      <c r="Z520" s="299">
        <f>Y520/W520</f>
        <v>0</v>
      </c>
      <c r="AA520" s="301">
        <f>IF(Z520&lt;=0.25, X520, W520)</f>
        <v>58.03</v>
      </c>
      <c r="AB520" s="291">
        <f>AA520*D520*($AB$6+1)</f>
        <v>1376.2123635318453</v>
      </c>
      <c r="AC520" s="114"/>
      <c r="AD520" s="114"/>
      <c r="AE520" s="118"/>
      <c r="AF520" s="114"/>
      <c r="AG520" s="118"/>
      <c r="AH520" s="119"/>
    </row>
    <row r="521" spans="1:34" s="120" customFormat="1" ht="25.5" customHeight="1">
      <c r="A521" s="314"/>
      <c r="B521" s="376"/>
      <c r="C521" s="317"/>
      <c r="D521" s="317"/>
      <c r="E521" s="168" t="s">
        <v>1173</v>
      </c>
      <c r="F521" s="224">
        <v>58.03</v>
      </c>
      <c r="G521" s="224">
        <f>ROUNDUP(AVERAGE(F520:F522),2)</f>
        <v>58.03</v>
      </c>
      <c r="H521" s="134">
        <f t="shared" si="44"/>
        <v>0</v>
      </c>
      <c r="I521" s="135">
        <f t="shared" si="45"/>
        <v>0</v>
      </c>
      <c r="J521" s="135">
        <f>SMALL(I520:I522,2)</f>
        <v>0</v>
      </c>
      <c r="K521" s="225">
        <f>IF(J521=I520,F520,IF(J521=I521,F521,IF(J521=I522,F522)))</f>
        <v>58.03</v>
      </c>
      <c r="L521" s="225">
        <f t="shared" si="46"/>
        <v>58.03</v>
      </c>
      <c r="M521" s="225">
        <f t="shared" si="47"/>
        <v>58.03</v>
      </c>
      <c r="N521" s="318"/>
      <c r="O521" s="298"/>
      <c r="P521" s="298"/>
      <c r="Q521" s="298"/>
      <c r="R521" s="298"/>
      <c r="S521" s="298"/>
      <c r="T521" s="298"/>
      <c r="U521" s="298"/>
      <c r="V521" s="298"/>
      <c r="W521" s="300"/>
      <c r="X521" s="300"/>
      <c r="Y521" s="301"/>
      <c r="Z521" s="300"/>
      <c r="AA521" s="301"/>
      <c r="AB521" s="292"/>
      <c r="AC521" s="114"/>
      <c r="AD521" s="114"/>
      <c r="AE521" s="118"/>
      <c r="AF521" s="114"/>
      <c r="AG521" s="118"/>
      <c r="AH521" s="119"/>
    </row>
    <row r="522" spans="1:34" s="120" customFormat="1" ht="25.5" customHeight="1" thickBot="1">
      <c r="A522" s="314"/>
      <c r="B522" s="376"/>
      <c r="C522" s="317"/>
      <c r="D522" s="317"/>
      <c r="E522" s="168" t="s">
        <v>1173</v>
      </c>
      <c r="F522" s="224">
        <v>58.03</v>
      </c>
      <c r="G522" s="224">
        <f>ROUNDUP(AVERAGE(F520:F522),2)</f>
        <v>58.03</v>
      </c>
      <c r="H522" s="134">
        <f t="shared" si="44"/>
        <v>0</v>
      </c>
      <c r="I522" s="135">
        <f t="shared" si="45"/>
        <v>0</v>
      </c>
      <c r="J522" s="135">
        <f>SMALL(I520:I522,3)</f>
        <v>0</v>
      </c>
      <c r="K522" s="225">
        <f>IF(J522=I520,F520,IF(J522=I521,F521,IF(J522=I522,F522)))</f>
        <v>58.03</v>
      </c>
      <c r="L522" s="225">
        <f t="shared" si="46"/>
        <v>58.03</v>
      </c>
      <c r="M522" s="225">
        <f t="shared" si="47"/>
        <v>58.03</v>
      </c>
      <c r="N522" s="318"/>
      <c r="O522" s="298"/>
      <c r="P522" s="298"/>
      <c r="Q522" s="298"/>
      <c r="R522" s="298"/>
      <c r="S522" s="298"/>
      <c r="T522" s="298"/>
      <c r="U522" s="298"/>
      <c r="V522" s="298"/>
      <c r="W522" s="300"/>
      <c r="X522" s="300"/>
      <c r="Y522" s="301"/>
      <c r="Z522" s="300"/>
      <c r="AA522" s="301"/>
      <c r="AB522" s="292"/>
      <c r="AC522" s="114"/>
      <c r="AD522" s="114"/>
      <c r="AE522" s="118"/>
      <c r="AF522" s="114"/>
      <c r="AG522" s="118"/>
      <c r="AH522" s="119"/>
    </row>
    <row r="523" spans="1:34" s="120" customFormat="1" ht="25.5" customHeight="1">
      <c r="A523" s="319">
        <v>172</v>
      </c>
      <c r="B523" s="327" t="s">
        <v>421</v>
      </c>
      <c r="C523" s="361" t="s">
        <v>2</v>
      </c>
      <c r="D523" s="361">
        <v>3</v>
      </c>
      <c r="E523" s="244" t="s">
        <v>1174</v>
      </c>
      <c r="F523" s="245">
        <v>14.35</v>
      </c>
      <c r="G523" s="246">
        <f>ROUNDUP(AVERAGE(F523:F525),2)</f>
        <v>14.35</v>
      </c>
      <c r="H523" s="247">
        <f t="shared" si="44"/>
        <v>0</v>
      </c>
      <c r="I523" s="248">
        <f t="shared" si="45"/>
        <v>0</v>
      </c>
      <c r="J523" s="248">
        <f>SMALL(I523:I525,1)</f>
        <v>0</v>
      </c>
      <c r="K523" s="249">
        <f>IF(J523=I523,F523,IF(J523=I524,F524,IF(J523=I525,F525)))</f>
        <v>14.35</v>
      </c>
      <c r="L523" s="249">
        <f t="shared" si="46"/>
        <v>14.35</v>
      </c>
      <c r="M523" s="249">
        <f t="shared" si="47"/>
        <v>14.35</v>
      </c>
      <c r="N523" s="362">
        <f>COUNTIF(L523:L525,"FORA")</f>
        <v>0</v>
      </c>
      <c r="O523" s="363">
        <f>IF(N523=0,AVERAGE(K523:K525),"")</f>
        <v>14.35</v>
      </c>
      <c r="P523" s="363" t="str">
        <f>IF(N523=1,AVERAGE(M523:M524),"")</f>
        <v/>
      </c>
      <c r="Q523" s="363" t="str">
        <f>IF(N523=2,(SUM(M523,K524))/2,"")</f>
        <v/>
      </c>
      <c r="R523" s="363" t="str">
        <f>IF(N523=3,AVERAGE(K523:K524),"")</f>
        <v/>
      </c>
      <c r="S523" s="363">
        <f>IF(N523=0,MEDIAN(M523:M525),"")</f>
        <v>14.35</v>
      </c>
      <c r="T523" s="363" t="str">
        <f>IF(N523=1,MEDIAN(M523:M524),"")</f>
        <v/>
      </c>
      <c r="U523" s="363" t="str">
        <f>IF(N523=2,MEDIAN((SUM(M523,K524))/2),"")</f>
        <v/>
      </c>
      <c r="V523" s="363" t="str">
        <f>IF(N523=3,MEDIAN(K523:K524),"")</f>
        <v/>
      </c>
      <c r="W523" s="364">
        <f>SUM(O523:R525)</f>
        <v>14.35</v>
      </c>
      <c r="X523" s="364">
        <f>SUM(S523:V525)</f>
        <v>14.35</v>
      </c>
      <c r="Y523" s="302">
        <f>STDEV(F523:F525)</f>
        <v>0</v>
      </c>
      <c r="Z523" s="364">
        <f>Y523/W523</f>
        <v>0</v>
      </c>
      <c r="AA523" s="302">
        <f>IF(Z523&lt;=0.25, X523, W523)</f>
        <v>14.35</v>
      </c>
      <c r="AB523" s="291">
        <f>AA523*D523*($AB$6+1)</f>
        <v>51.047684172019594</v>
      </c>
      <c r="AC523" s="114"/>
      <c r="AD523" s="114"/>
      <c r="AE523" s="118"/>
      <c r="AF523" s="114"/>
      <c r="AG523" s="118"/>
      <c r="AH523" s="119"/>
    </row>
    <row r="524" spans="1:34" s="120" customFormat="1" ht="25.5" customHeight="1">
      <c r="A524" s="319"/>
      <c r="B524" s="308"/>
      <c r="C524" s="310"/>
      <c r="D524" s="310"/>
      <c r="E524" s="244" t="s">
        <v>1174</v>
      </c>
      <c r="F524" s="245">
        <v>14.35</v>
      </c>
      <c r="G524" s="161">
        <f>ROUNDUP(AVERAGE(F523:F525),2)</f>
        <v>14.35</v>
      </c>
      <c r="H524" s="116">
        <f t="shared" si="44"/>
        <v>0</v>
      </c>
      <c r="I524" s="136">
        <f t="shared" si="45"/>
        <v>0</v>
      </c>
      <c r="J524" s="136">
        <f>SMALL(I523:I525,2)</f>
        <v>0</v>
      </c>
      <c r="K524" s="162">
        <f>IF(J524=I523,F523,IF(J524=I524,F524,IF(J524=I525,F525)))</f>
        <v>14.35</v>
      </c>
      <c r="L524" s="162">
        <f t="shared" si="46"/>
        <v>14.35</v>
      </c>
      <c r="M524" s="162">
        <f t="shared" si="47"/>
        <v>14.35</v>
      </c>
      <c r="N524" s="312"/>
      <c r="O524" s="293"/>
      <c r="P524" s="293"/>
      <c r="Q524" s="293"/>
      <c r="R524" s="293"/>
      <c r="S524" s="293"/>
      <c r="T524" s="293"/>
      <c r="U524" s="293"/>
      <c r="V524" s="293"/>
      <c r="W524" s="296"/>
      <c r="X524" s="296"/>
      <c r="Y524" s="303"/>
      <c r="Z524" s="296"/>
      <c r="AA524" s="303"/>
      <c r="AB524" s="292"/>
      <c r="AC524" s="114"/>
      <c r="AD524" s="114"/>
      <c r="AE524" s="118"/>
      <c r="AF524" s="114"/>
      <c r="AG524" s="118"/>
      <c r="AH524" s="119"/>
    </row>
    <row r="525" spans="1:34" s="120" customFormat="1" ht="25.5" customHeight="1" thickBot="1">
      <c r="A525" s="319"/>
      <c r="B525" s="309"/>
      <c r="C525" s="311"/>
      <c r="D525" s="311"/>
      <c r="E525" s="250" t="s">
        <v>1174</v>
      </c>
      <c r="F525" s="251">
        <v>14.35</v>
      </c>
      <c r="G525" s="240">
        <f>ROUNDUP(AVERAGE(F523:F525),2)</f>
        <v>14.35</v>
      </c>
      <c r="H525" s="241">
        <f t="shared" si="44"/>
        <v>0</v>
      </c>
      <c r="I525" s="242">
        <f t="shared" si="45"/>
        <v>0</v>
      </c>
      <c r="J525" s="242">
        <f>SMALL(I523:I525,3)</f>
        <v>0</v>
      </c>
      <c r="K525" s="243">
        <f>IF(J525=I523,F523,IF(J525=I524,F524,IF(J525=I525,F525)))</f>
        <v>14.35</v>
      </c>
      <c r="L525" s="243">
        <f t="shared" si="46"/>
        <v>14.35</v>
      </c>
      <c r="M525" s="243">
        <f t="shared" si="47"/>
        <v>14.35</v>
      </c>
      <c r="N525" s="313"/>
      <c r="O525" s="294"/>
      <c r="P525" s="294"/>
      <c r="Q525" s="294"/>
      <c r="R525" s="294"/>
      <c r="S525" s="294"/>
      <c r="T525" s="294"/>
      <c r="U525" s="294"/>
      <c r="V525" s="294"/>
      <c r="W525" s="297"/>
      <c r="X525" s="297"/>
      <c r="Y525" s="304"/>
      <c r="Z525" s="297"/>
      <c r="AA525" s="304"/>
      <c r="AB525" s="292"/>
      <c r="AC525" s="114"/>
      <c r="AD525" s="114"/>
      <c r="AE525" s="118"/>
      <c r="AF525" s="114"/>
      <c r="AG525" s="118"/>
      <c r="AH525" s="119"/>
    </row>
    <row r="526" spans="1:34" s="120" customFormat="1" ht="25.5" customHeight="1">
      <c r="A526" s="314">
        <v>173</v>
      </c>
      <c r="B526" s="315" t="s">
        <v>422</v>
      </c>
      <c r="C526" s="317" t="s">
        <v>2</v>
      </c>
      <c r="D526" s="317">
        <v>3</v>
      </c>
      <c r="E526" s="168" t="s">
        <v>1175</v>
      </c>
      <c r="F526" s="224">
        <v>13.54</v>
      </c>
      <c r="G526" s="226">
        <f>ROUNDUP(AVERAGE(F526:F528),2)</f>
        <v>13.54</v>
      </c>
      <c r="H526" s="134">
        <f t="shared" si="44"/>
        <v>0</v>
      </c>
      <c r="I526" s="135">
        <f t="shared" si="45"/>
        <v>0</v>
      </c>
      <c r="J526" s="135">
        <f>SMALL(I526:I528,1)</f>
        <v>0</v>
      </c>
      <c r="K526" s="225">
        <f>IF(J526=I526,F526,IF(J526=I527,F527,IF(J526=I528,F528)))</f>
        <v>13.54</v>
      </c>
      <c r="L526" s="225">
        <f t="shared" si="46"/>
        <v>13.54</v>
      </c>
      <c r="M526" s="225">
        <f t="shared" si="47"/>
        <v>13.54</v>
      </c>
      <c r="N526" s="318">
        <f>COUNTIF(L526:L528,"FORA")</f>
        <v>0</v>
      </c>
      <c r="O526" s="298">
        <f>IF(N526=0,AVERAGE(K526:K528),"")</f>
        <v>13.54</v>
      </c>
      <c r="P526" s="298" t="str">
        <f>IF(N526=1,AVERAGE(M526:M527),"")</f>
        <v/>
      </c>
      <c r="Q526" s="298" t="str">
        <f>IF(N526=2,(SUM(M526,K527))/2,"")</f>
        <v/>
      </c>
      <c r="R526" s="298" t="str">
        <f>IF(N526=3,AVERAGE(K526:K527),"")</f>
        <v/>
      </c>
      <c r="S526" s="298">
        <f>IF(N526=0,MEDIAN(M526:M528),"")</f>
        <v>13.54</v>
      </c>
      <c r="T526" s="298" t="str">
        <f>IF(N526=1,MEDIAN(M526:M527),"")</f>
        <v/>
      </c>
      <c r="U526" s="298" t="str">
        <f>IF(N526=2,MEDIAN((SUM(M526,K527))/2),"")</f>
        <v/>
      </c>
      <c r="V526" s="298" t="str">
        <f>IF(N526=3,MEDIAN(K526:K527),"")</f>
        <v/>
      </c>
      <c r="W526" s="299">
        <f>SUM(O526:R528)</f>
        <v>13.54</v>
      </c>
      <c r="X526" s="299">
        <f>SUM(S526:V528)</f>
        <v>13.54</v>
      </c>
      <c r="Y526" s="301">
        <f>STDEV(F526:F528)</f>
        <v>0</v>
      </c>
      <c r="Z526" s="299">
        <f>Y526/W526</f>
        <v>0</v>
      </c>
      <c r="AA526" s="301">
        <f>IF(Z526&lt;=0.25, X526, W526)</f>
        <v>13.54</v>
      </c>
      <c r="AB526" s="291">
        <f>AA526*D526*($AB$6+1)</f>
        <v>48.166246946978767</v>
      </c>
      <c r="AC526" s="114"/>
      <c r="AD526" s="114"/>
      <c r="AE526" s="118"/>
      <c r="AF526" s="114"/>
      <c r="AG526" s="118"/>
      <c r="AH526" s="119"/>
    </row>
    <row r="527" spans="1:34" s="120" customFormat="1" ht="25.5" customHeight="1">
      <c r="A527" s="314"/>
      <c r="B527" s="376"/>
      <c r="C527" s="317"/>
      <c r="D527" s="317"/>
      <c r="E527" s="168" t="s">
        <v>1175</v>
      </c>
      <c r="F527" s="224">
        <v>13.54</v>
      </c>
      <c r="G527" s="224">
        <f>ROUNDUP(AVERAGE(F526:F528),2)</f>
        <v>13.54</v>
      </c>
      <c r="H527" s="134">
        <f t="shared" si="44"/>
        <v>0</v>
      </c>
      <c r="I527" s="135">
        <f t="shared" si="45"/>
        <v>0</v>
      </c>
      <c r="J527" s="135">
        <f>SMALL(I526:I528,2)</f>
        <v>0</v>
      </c>
      <c r="K527" s="225">
        <f>IF(J527=I526,F526,IF(J527=I527,F527,IF(J527=I528,F528)))</f>
        <v>13.54</v>
      </c>
      <c r="L527" s="225">
        <f t="shared" si="46"/>
        <v>13.54</v>
      </c>
      <c r="M527" s="225">
        <f t="shared" si="47"/>
        <v>13.54</v>
      </c>
      <c r="N527" s="318"/>
      <c r="O527" s="298"/>
      <c r="P527" s="298"/>
      <c r="Q527" s="298"/>
      <c r="R527" s="298"/>
      <c r="S527" s="298"/>
      <c r="T527" s="298"/>
      <c r="U527" s="298"/>
      <c r="V527" s="298"/>
      <c r="W527" s="300"/>
      <c r="X527" s="300"/>
      <c r="Y527" s="301"/>
      <c r="Z527" s="300"/>
      <c r="AA527" s="301"/>
      <c r="AB527" s="292"/>
      <c r="AC527" s="114"/>
      <c r="AD527" s="114"/>
      <c r="AE527" s="118"/>
      <c r="AF527" s="114"/>
      <c r="AG527" s="118"/>
      <c r="AH527" s="119"/>
    </row>
    <row r="528" spans="1:34" s="120" customFormat="1" ht="25.5" customHeight="1" thickBot="1">
      <c r="A528" s="314"/>
      <c r="B528" s="376"/>
      <c r="C528" s="317"/>
      <c r="D528" s="317"/>
      <c r="E528" s="168" t="s">
        <v>1175</v>
      </c>
      <c r="F528" s="224">
        <v>13.54</v>
      </c>
      <c r="G528" s="224">
        <f>ROUNDUP(AVERAGE(F526:F528),2)</f>
        <v>13.54</v>
      </c>
      <c r="H528" s="134">
        <f t="shared" si="44"/>
        <v>0</v>
      </c>
      <c r="I528" s="135">
        <f t="shared" si="45"/>
        <v>0</v>
      </c>
      <c r="J528" s="135">
        <f>SMALL(I526:I528,3)</f>
        <v>0</v>
      </c>
      <c r="K528" s="225">
        <f>IF(J528=I526,F526,IF(J528=I527,F527,IF(J528=I528,F528)))</f>
        <v>13.54</v>
      </c>
      <c r="L528" s="225">
        <f t="shared" si="46"/>
        <v>13.54</v>
      </c>
      <c r="M528" s="225">
        <f t="shared" si="47"/>
        <v>13.54</v>
      </c>
      <c r="N528" s="318"/>
      <c r="O528" s="298"/>
      <c r="P528" s="298"/>
      <c r="Q528" s="298"/>
      <c r="R528" s="298"/>
      <c r="S528" s="298"/>
      <c r="T528" s="298"/>
      <c r="U528" s="298"/>
      <c r="V528" s="298"/>
      <c r="W528" s="300"/>
      <c r="X528" s="300"/>
      <c r="Y528" s="301"/>
      <c r="Z528" s="300"/>
      <c r="AA528" s="301"/>
      <c r="AB528" s="292"/>
      <c r="AC528" s="114"/>
      <c r="AD528" s="114"/>
      <c r="AE528" s="118"/>
      <c r="AF528" s="114"/>
      <c r="AG528" s="118"/>
      <c r="AH528" s="119"/>
    </row>
    <row r="529" spans="1:34" s="120" customFormat="1" ht="25.5" customHeight="1">
      <c r="A529" s="319">
        <v>174</v>
      </c>
      <c r="B529" s="327" t="s">
        <v>423</v>
      </c>
      <c r="C529" s="361" t="s">
        <v>2</v>
      </c>
      <c r="D529" s="361">
        <v>3</v>
      </c>
      <c r="E529" s="244" t="s">
        <v>1176</v>
      </c>
      <c r="F529" s="245">
        <v>14.36</v>
      </c>
      <c r="G529" s="246">
        <f>ROUNDUP(AVERAGE(F529:F531),2)</f>
        <v>14.36</v>
      </c>
      <c r="H529" s="247">
        <f t="shared" si="44"/>
        <v>0</v>
      </c>
      <c r="I529" s="248">
        <f t="shared" si="45"/>
        <v>0</v>
      </c>
      <c r="J529" s="248">
        <f>SMALL(I529:I531,1)</f>
        <v>0</v>
      </c>
      <c r="K529" s="249">
        <f>IF(J529=I529,F529,IF(J529=I530,F530,IF(J529=I531,F531)))</f>
        <v>14.36</v>
      </c>
      <c r="L529" s="249">
        <f t="shared" si="46"/>
        <v>14.36</v>
      </c>
      <c r="M529" s="249">
        <f t="shared" si="47"/>
        <v>14.36</v>
      </c>
      <c r="N529" s="362">
        <f>COUNTIF(L529:L531,"FORA")</f>
        <v>0</v>
      </c>
      <c r="O529" s="363">
        <f>IF(N529=0,AVERAGE(K529:K531),"")</f>
        <v>14.36</v>
      </c>
      <c r="P529" s="363" t="str">
        <f>IF(N529=1,AVERAGE(M529:M530),"")</f>
        <v/>
      </c>
      <c r="Q529" s="363" t="str">
        <f>IF(N529=2,(SUM(M529,K530))/2,"")</f>
        <v/>
      </c>
      <c r="R529" s="363" t="str">
        <f>IF(N529=3,AVERAGE(K529:K530),"")</f>
        <v/>
      </c>
      <c r="S529" s="363">
        <f>IF(N529=0,MEDIAN(M529:M531),"")</f>
        <v>14.36</v>
      </c>
      <c r="T529" s="363" t="str">
        <f>IF(N529=1,MEDIAN(M529:M530),"")</f>
        <v/>
      </c>
      <c r="U529" s="363" t="str">
        <f>IF(N529=2,MEDIAN((SUM(M529,K530))/2),"")</f>
        <v/>
      </c>
      <c r="V529" s="363" t="str">
        <f>IF(N529=3,MEDIAN(K529:K530),"")</f>
        <v/>
      </c>
      <c r="W529" s="364">
        <f>SUM(O529:R531)</f>
        <v>14.36</v>
      </c>
      <c r="X529" s="364">
        <f>SUM(S529:V531)</f>
        <v>14.36</v>
      </c>
      <c r="Y529" s="302">
        <f>STDEV(F529:F531)</f>
        <v>0</v>
      </c>
      <c r="Z529" s="364">
        <f>Y529/W529</f>
        <v>0</v>
      </c>
      <c r="AA529" s="302">
        <f>IF(Z529&lt;=0.25, X529, W529)</f>
        <v>14.36</v>
      </c>
      <c r="AB529" s="291">
        <f>AA529*D529*($AB$6+1)</f>
        <v>51.083257471094171</v>
      </c>
      <c r="AC529" s="114"/>
      <c r="AD529" s="114"/>
      <c r="AE529" s="118"/>
      <c r="AF529" s="114"/>
      <c r="AG529" s="118"/>
      <c r="AH529" s="119"/>
    </row>
    <row r="530" spans="1:34" s="120" customFormat="1" ht="25.5" customHeight="1">
      <c r="A530" s="319"/>
      <c r="B530" s="308"/>
      <c r="C530" s="310"/>
      <c r="D530" s="310"/>
      <c r="E530" s="244" t="s">
        <v>1176</v>
      </c>
      <c r="F530" s="245">
        <v>14.36</v>
      </c>
      <c r="G530" s="161">
        <f>ROUNDUP(AVERAGE(F529:F531),2)</f>
        <v>14.36</v>
      </c>
      <c r="H530" s="116">
        <f t="shared" si="44"/>
        <v>0</v>
      </c>
      <c r="I530" s="136">
        <f t="shared" si="45"/>
        <v>0</v>
      </c>
      <c r="J530" s="136">
        <f>SMALL(I529:I531,2)</f>
        <v>0</v>
      </c>
      <c r="K530" s="162">
        <f>IF(J530=I529,F529,IF(J530=I530,F530,IF(J530=I531,F531)))</f>
        <v>14.36</v>
      </c>
      <c r="L530" s="162">
        <f t="shared" si="46"/>
        <v>14.36</v>
      </c>
      <c r="M530" s="162">
        <f t="shared" si="47"/>
        <v>14.36</v>
      </c>
      <c r="N530" s="312"/>
      <c r="O530" s="293"/>
      <c r="P530" s="293"/>
      <c r="Q530" s="293"/>
      <c r="R530" s="293"/>
      <c r="S530" s="293"/>
      <c r="T530" s="293"/>
      <c r="U530" s="293"/>
      <c r="V530" s="293"/>
      <c r="W530" s="296"/>
      <c r="X530" s="296"/>
      <c r="Y530" s="303"/>
      <c r="Z530" s="296"/>
      <c r="AA530" s="303"/>
      <c r="AB530" s="292"/>
      <c r="AC530" s="114"/>
      <c r="AD530" s="114"/>
      <c r="AE530" s="118"/>
      <c r="AF530" s="114"/>
      <c r="AG530" s="118"/>
      <c r="AH530" s="119"/>
    </row>
    <row r="531" spans="1:34" s="120" customFormat="1" ht="25.5" customHeight="1" thickBot="1">
      <c r="A531" s="319"/>
      <c r="B531" s="309"/>
      <c r="C531" s="311"/>
      <c r="D531" s="311"/>
      <c r="E531" s="244" t="s">
        <v>1176</v>
      </c>
      <c r="F531" s="245">
        <v>14.36</v>
      </c>
      <c r="G531" s="240">
        <f>ROUNDUP(AVERAGE(F529:F531),2)</f>
        <v>14.36</v>
      </c>
      <c r="H531" s="241">
        <f t="shared" si="44"/>
        <v>0</v>
      </c>
      <c r="I531" s="242">
        <f t="shared" si="45"/>
        <v>0</v>
      </c>
      <c r="J531" s="242">
        <f>SMALL(I529:I531,3)</f>
        <v>0</v>
      </c>
      <c r="K531" s="243">
        <f>IF(J531=I529,F529,IF(J531=I530,F530,IF(J531=I531,F531)))</f>
        <v>14.36</v>
      </c>
      <c r="L531" s="243">
        <f t="shared" si="46"/>
        <v>14.36</v>
      </c>
      <c r="M531" s="243">
        <f t="shared" si="47"/>
        <v>14.36</v>
      </c>
      <c r="N531" s="313"/>
      <c r="O531" s="294"/>
      <c r="P531" s="294"/>
      <c r="Q531" s="294"/>
      <c r="R531" s="294"/>
      <c r="S531" s="294"/>
      <c r="T531" s="294"/>
      <c r="U531" s="294"/>
      <c r="V531" s="294"/>
      <c r="W531" s="297"/>
      <c r="X531" s="297"/>
      <c r="Y531" s="304"/>
      <c r="Z531" s="297"/>
      <c r="AA531" s="304"/>
      <c r="AB531" s="292"/>
      <c r="AC531" s="114"/>
      <c r="AD531" s="114"/>
      <c r="AE531" s="118"/>
      <c r="AF531" s="114"/>
      <c r="AG531" s="118"/>
      <c r="AH531" s="119"/>
    </row>
    <row r="532" spans="1:34" s="120" customFormat="1" ht="25.5" customHeight="1">
      <c r="A532" s="314">
        <v>175</v>
      </c>
      <c r="B532" s="315" t="s">
        <v>424</v>
      </c>
      <c r="C532" s="317" t="s">
        <v>477</v>
      </c>
      <c r="D532" s="317">
        <v>6</v>
      </c>
      <c r="E532" s="168" t="s">
        <v>1177</v>
      </c>
      <c r="F532" s="224">
        <v>14.86</v>
      </c>
      <c r="G532" s="226">
        <f>ROUNDUP(AVERAGE(F532:F534),2)</f>
        <v>14.86</v>
      </c>
      <c r="H532" s="134">
        <f t="shared" si="44"/>
        <v>0</v>
      </c>
      <c r="I532" s="135">
        <f t="shared" si="45"/>
        <v>0</v>
      </c>
      <c r="J532" s="135">
        <f>SMALL(I532:I534,1)</f>
        <v>0</v>
      </c>
      <c r="K532" s="225">
        <f>IF(J532=I532,F532,IF(J532=I533,F533,IF(J532=I534,F534)))</f>
        <v>14.86</v>
      </c>
      <c r="L532" s="225">
        <f t="shared" si="46"/>
        <v>14.86</v>
      </c>
      <c r="M532" s="225">
        <f t="shared" si="47"/>
        <v>14.86</v>
      </c>
      <c r="N532" s="318">
        <f>COUNTIF(L532:L534,"FORA")</f>
        <v>0</v>
      </c>
      <c r="O532" s="298">
        <f>IF(N532=0,AVERAGE(K532:K534),"")</f>
        <v>14.86</v>
      </c>
      <c r="P532" s="298" t="str">
        <f>IF(N532=1,AVERAGE(M532:M533),"")</f>
        <v/>
      </c>
      <c r="Q532" s="298" t="str">
        <f>IF(N532=2,(SUM(M532,K533))/2,"")</f>
        <v/>
      </c>
      <c r="R532" s="298" t="str">
        <f>IF(N532=3,AVERAGE(K532:K533),"")</f>
        <v/>
      </c>
      <c r="S532" s="298">
        <f>IF(N532=0,MEDIAN(M532:M534),"")</f>
        <v>14.86</v>
      </c>
      <c r="T532" s="298" t="str">
        <f>IF(N532=1,MEDIAN(M532:M533),"")</f>
        <v/>
      </c>
      <c r="U532" s="298" t="str">
        <f>IF(N532=2,MEDIAN((SUM(M532,K533))/2),"")</f>
        <v/>
      </c>
      <c r="V532" s="298" t="str">
        <f>IF(N532=3,MEDIAN(K532:K533),"")</f>
        <v/>
      </c>
      <c r="W532" s="299">
        <f>SUM(O532:R534)</f>
        <v>14.86</v>
      </c>
      <c r="X532" s="299">
        <f>SUM(S532:V534)</f>
        <v>14.86</v>
      </c>
      <c r="Y532" s="301">
        <f>STDEV(F532:F534)</f>
        <v>0</v>
      </c>
      <c r="Z532" s="299">
        <f>Y532/W532</f>
        <v>0</v>
      </c>
      <c r="AA532" s="301">
        <f>IF(Z532&lt;=0.25, X532, W532)</f>
        <v>14.86</v>
      </c>
      <c r="AB532" s="291">
        <f>AA532*D532*($AB$6+1)</f>
        <v>105.72384484964616</v>
      </c>
      <c r="AC532" s="114"/>
      <c r="AD532" s="114"/>
      <c r="AE532" s="118"/>
      <c r="AF532" s="114"/>
      <c r="AG532" s="118"/>
      <c r="AH532" s="119"/>
    </row>
    <row r="533" spans="1:34" s="120" customFormat="1" ht="25.5" customHeight="1">
      <c r="A533" s="314"/>
      <c r="B533" s="376"/>
      <c r="C533" s="317"/>
      <c r="D533" s="317"/>
      <c r="E533" s="168" t="s">
        <v>1177</v>
      </c>
      <c r="F533" s="224">
        <v>14.86</v>
      </c>
      <c r="G533" s="224">
        <f>ROUNDUP(AVERAGE(F532:F534),2)</f>
        <v>14.86</v>
      </c>
      <c r="H533" s="134">
        <f t="shared" si="44"/>
        <v>0</v>
      </c>
      <c r="I533" s="135">
        <f t="shared" si="45"/>
        <v>0</v>
      </c>
      <c r="J533" s="135">
        <f>SMALL(I532:I534,2)</f>
        <v>0</v>
      </c>
      <c r="K533" s="225">
        <f>IF(J533=I532,F532,IF(J533=I533,F533,IF(J533=I534,F534)))</f>
        <v>14.86</v>
      </c>
      <c r="L533" s="225">
        <f t="shared" si="46"/>
        <v>14.86</v>
      </c>
      <c r="M533" s="225">
        <f t="shared" si="47"/>
        <v>14.86</v>
      </c>
      <c r="N533" s="318"/>
      <c r="O533" s="298"/>
      <c r="P533" s="298"/>
      <c r="Q533" s="298"/>
      <c r="R533" s="298"/>
      <c r="S533" s="298"/>
      <c r="T533" s="298"/>
      <c r="U533" s="298"/>
      <c r="V533" s="298"/>
      <c r="W533" s="300"/>
      <c r="X533" s="300"/>
      <c r="Y533" s="301"/>
      <c r="Z533" s="300"/>
      <c r="AA533" s="301"/>
      <c r="AB533" s="292"/>
      <c r="AC533" s="114"/>
      <c r="AD533" s="114"/>
      <c r="AE533" s="118"/>
      <c r="AF533" s="114"/>
      <c r="AG533" s="118"/>
      <c r="AH533" s="119"/>
    </row>
    <row r="534" spans="1:34" s="120" customFormat="1" ht="25.5" customHeight="1" thickBot="1">
      <c r="A534" s="314"/>
      <c r="B534" s="376"/>
      <c r="C534" s="317"/>
      <c r="D534" s="317"/>
      <c r="E534" s="168" t="s">
        <v>1177</v>
      </c>
      <c r="F534" s="224">
        <v>14.86</v>
      </c>
      <c r="G534" s="224">
        <f>ROUNDUP(AVERAGE(F532:F534),2)</f>
        <v>14.86</v>
      </c>
      <c r="H534" s="134">
        <f t="shared" si="44"/>
        <v>0</v>
      </c>
      <c r="I534" s="135">
        <f t="shared" si="45"/>
        <v>0</v>
      </c>
      <c r="J534" s="135">
        <f>SMALL(I532:I534,3)</f>
        <v>0</v>
      </c>
      <c r="K534" s="225">
        <f>IF(J534=I532,F532,IF(J534=I533,F533,IF(J534=I534,F534)))</f>
        <v>14.86</v>
      </c>
      <c r="L534" s="225">
        <f t="shared" si="46"/>
        <v>14.86</v>
      </c>
      <c r="M534" s="225">
        <f t="shared" si="47"/>
        <v>14.86</v>
      </c>
      <c r="N534" s="318"/>
      <c r="O534" s="298"/>
      <c r="P534" s="298"/>
      <c r="Q534" s="298"/>
      <c r="R534" s="298"/>
      <c r="S534" s="298"/>
      <c r="T534" s="298"/>
      <c r="U534" s="298"/>
      <c r="V534" s="298"/>
      <c r="W534" s="300"/>
      <c r="X534" s="300"/>
      <c r="Y534" s="301"/>
      <c r="Z534" s="300"/>
      <c r="AA534" s="301"/>
      <c r="AB534" s="292"/>
      <c r="AC534" s="114"/>
      <c r="AD534" s="114"/>
      <c r="AE534" s="118"/>
      <c r="AF534" s="114"/>
      <c r="AG534" s="118"/>
      <c r="AH534" s="119"/>
    </row>
    <row r="535" spans="1:34" s="120" customFormat="1" ht="25.5" customHeight="1">
      <c r="A535" s="319">
        <v>176</v>
      </c>
      <c r="B535" s="327" t="s">
        <v>425</v>
      </c>
      <c r="C535" s="361" t="s">
        <v>2</v>
      </c>
      <c r="D535" s="361">
        <v>3</v>
      </c>
      <c r="E535" s="244" t="s">
        <v>1178</v>
      </c>
      <c r="F535" s="245">
        <v>3.74</v>
      </c>
      <c r="G535" s="246">
        <f>ROUNDUP(AVERAGE(F535:F537),2)</f>
        <v>3.74</v>
      </c>
      <c r="H535" s="247">
        <f t="shared" si="44"/>
        <v>0</v>
      </c>
      <c r="I535" s="248">
        <f t="shared" si="45"/>
        <v>0</v>
      </c>
      <c r="J535" s="248">
        <f>SMALL(I535:I537,1)</f>
        <v>0</v>
      </c>
      <c r="K535" s="249">
        <f>IF(J535=I535,F535,IF(J535=I536,F536,IF(J535=I537,F537)))</f>
        <v>3.74</v>
      </c>
      <c r="L535" s="249">
        <f t="shared" si="46"/>
        <v>3.74</v>
      </c>
      <c r="M535" s="249">
        <f t="shared" si="47"/>
        <v>3.74</v>
      </c>
      <c r="N535" s="362">
        <f>COUNTIF(L535:L537,"FORA")</f>
        <v>0</v>
      </c>
      <c r="O535" s="363">
        <f>IF(N535=0,AVERAGE(K535:K537),"")</f>
        <v>3.74</v>
      </c>
      <c r="P535" s="363" t="str">
        <f>IF(N535=1,AVERAGE(M535:M536),"")</f>
        <v/>
      </c>
      <c r="Q535" s="363" t="str">
        <f>IF(N535=2,(SUM(M535,K536))/2,"")</f>
        <v/>
      </c>
      <c r="R535" s="363" t="str">
        <f>IF(N535=3,AVERAGE(K535:K536),"")</f>
        <v/>
      </c>
      <c r="S535" s="363">
        <f>IF(N535=0,MEDIAN(M535:M537),"")</f>
        <v>3.74</v>
      </c>
      <c r="T535" s="363" t="str">
        <f>IF(N535=1,MEDIAN(M535:M536),"")</f>
        <v/>
      </c>
      <c r="U535" s="363" t="str">
        <f>IF(N535=2,MEDIAN((SUM(M535,K536))/2),"")</f>
        <v/>
      </c>
      <c r="V535" s="363" t="str">
        <f>IF(N535=3,MEDIAN(K535:K536),"")</f>
        <v/>
      </c>
      <c r="W535" s="364">
        <f>SUM(O535:R537)</f>
        <v>3.74</v>
      </c>
      <c r="X535" s="364">
        <f>SUM(S535:V537)</f>
        <v>3.74</v>
      </c>
      <c r="Y535" s="302">
        <f>STDEV(F535:F537)</f>
        <v>0</v>
      </c>
      <c r="Z535" s="364">
        <f>Y535/W535</f>
        <v>0</v>
      </c>
      <c r="AA535" s="302">
        <f>IF(Z535&lt;=0.25, X535, W535)</f>
        <v>3.74</v>
      </c>
      <c r="AB535" s="291">
        <f>AA535*D535*($AB$6+1)</f>
        <v>13.304413853892216</v>
      </c>
      <c r="AC535" s="114"/>
      <c r="AD535" s="114"/>
      <c r="AE535" s="118"/>
      <c r="AF535" s="114"/>
      <c r="AG535" s="118"/>
      <c r="AH535" s="119"/>
    </row>
    <row r="536" spans="1:34" s="120" customFormat="1" ht="25.5" customHeight="1">
      <c r="A536" s="319"/>
      <c r="B536" s="308"/>
      <c r="C536" s="310"/>
      <c r="D536" s="310"/>
      <c r="E536" s="244" t="s">
        <v>1178</v>
      </c>
      <c r="F536" s="245">
        <v>3.74</v>
      </c>
      <c r="G536" s="161">
        <f>ROUNDUP(AVERAGE(F535:F537),2)</f>
        <v>3.74</v>
      </c>
      <c r="H536" s="116">
        <f t="shared" si="44"/>
        <v>0</v>
      </c>
      <c r="I536" s="136">
        <f t="shared" si="45"/>
        <v>0</v>
      </c>
      <c r="J536" s="136">
        <f>SMALL(I535:I537,2)</f>
        <v>0</v>
      </c>
      <c r="K536" s="162">
        <f>IF(J536=I535,F535,IF(J536=I536,F536,IF(J536=I537,F537)))</f>
        <v>3.74</v>
      </c>
      <c r="L536" s="162">
        <f t="shared" si="46"/>
        <v>3.74</v>
      </c>
      <c r="M536" s="162">
        <f t="shared" si="47"/>
        <v>3.74</v>
      </c>
      <c r="N536" s="312"/>
      <c r="O536" s="293"/>
      <c r="P536" s="293"/>
      <c r="Q536" s="293"/>
      <c r="R536" s="293"/>
      <c r="S536" s="293"/>
      <c r="T536" s="293"/>
      <c r="U536" s="293"/>
      <c r="V536" s="293"/>
      <c r="W536" s="296"/>
      <c r="X536" s="296"/>
      <c r="Y536" s="303"/>
      <c r="Z536" s="296"/>
      <c r="AA536" s="303"/>
      <c r="AB536" s="292"/>
      <c r="AC536" s="114"/>
      <c r="AD536" s="114"/>
      <c r="AE536" s="118"/>
      <c r="AF536" s="114"/>
      <c r="AG536" s="118"/>
      <c r="AH536" s="119"/>
    </row>
    <row r="537" spans="1:34" s="120" customFormat="1" ht="25.5" customHeight="1" thickBot="1">
      <c r="A537" s="319"/>
      <c r="B537" s="309"/>
      <c r="C537" s="311"/>
      <c r="D537" s="311"/>
      <c r="E537" s="250" t="s">
        <v>1178</v>
      </c>
      <c r="F537" s="251">
        <v>3.74</v>
      </c>
      <c r="G537" s="240">
        <f>ROUNDUP(AVERAGE(F535:F537),2)</f>
        <v>3.74</v>
      </c>
      <c r="H537" s="241">
        <f t="shared" si="44"/>
        <v>0</v>
      </c>
      <c r="I537" s="242">
        <f t="shared" si="45"/>
        <v>0</v>
      </c>
      <c r="J537" s="242">
        <f>SMALL(I535:I537,3)</f>
        <v>0</v>
      </c>
      <c r="K537" s="243">
        <f>IF(J537=I535,F535,IF(J537=I536,F536,IF(J537=I537,F537)))</f>
        <v>3.74</v>
      </c>
      <c r="L537" s="243">
        <f t="shared" si="46"/>
        <v>3.74</v>
      </c>
      <c r="M537" s="243">
        <f t="shared" si="47"/>
        <v>3.74</v>
      </c>
      <c r="N537" s="313"/>
      <c r="O537" s="294"/>
      <c r="P537" s="294"/>
      <c r="Q537" s="294"/>
      <c r="R537" s="294"/>
      <c r="S537" s="294"/>
      <c r="T537" s="294"/>
      <c r="U537" s="294"/>
      <c r="V537" s="294"/>
      <c r="W537" s="297"/>
      <c r="X537" s="297"/>
      <c r="Y537" s="304"/>
      <c r="Z537" s="297"/>
      <c r="AA537" s="304"/>
      <c r="AB537" s="292"/>
      <c r="AC537" s="114"/>
      <c r="AD537" s="114"/>
      <c r="AE537" s="118"/>
      <c r="AF537" s="114"/>
      <c r="AG537" s="118"/>
      <c r="AH537" s="119"/>
    </row>
    <row r="538" spans="1:34" s="120" customFormat="1" ht="25.5" customHeight="1">
      <c r="A538" s="314">
        <v>177</v>
      </c>
      <c r="B538" s="315" t="s">
        <v>426</v>
      </c>
      <c r="C538" s="317" t="s">
        <v>2</v>
      </c>
      <c r="D538" s="317">
        <v>60</v>
      </c>
      <c r="E538" s="168" t="s">
        <v>1179</v>
      </c>
      <c r="F538" s="224">
        <v>1.01</v>
      </c>
      <c r="G538" s="226">
        <f>ROUNDUP(AVERAGE(F538:F540),2)</f>
        <v>1.01</v>
      </c>
      <c r="H538" s="134">
        <f t="shared" si="44"/>
        <v>0</v>
      </c>
      <c r="I538" s="135">
        <f t="shared" si="45"/>
        <v>0</v>
      </c>
      <c r="J538" s="135">
        <f>SMALL(I538:I540,1)</f>
        <v>0</v>
      </c>
      <c r="K538" s="225">
        <f>IF(J538=I538,F538,IF(J538=I539,F539,IF(J538=I540,F540)))</f>
        <v>1.01</v>
      </c>
      <c r="L538" s="225">
        <f t="shared" si="46"/>
        <v>1.01</v>
      </c>
      <c r="M538" s="225">
        <f t="shared" si="47"/>
        <v>1.01</v>
      </c>
      <c r="N538" s="318">
        <f>COUNTIF(L538:L540,"FORA")</f>
        <v>0</v>
      </c>
      <c r="O538" s="298">
        <f>IF(N538=0,AVERAGE(K538:K540),"")</f>
        <v>1.01</v>
      </c>
      <c r="P538" s="298" t="str">
        <f>IF(N538=1,AVERAGE(M538:M539),"")</f>
        <v/>
      </c>
      <c r="Q538" s="298" t="str">
        <f>IF(N538=2,(SUM(M538,K539))/2,"")</f>
        <v/>
      </c>
      <c r="R538" s="298" t="str">
        <f>IF(N538=3,AVERAGE(K538:K539),"")</f>
        <v/>
      </c>
      <c r="S538" s="298">
        <f>IF(N538=0,MEDIAN(M538:M540),"")</f>
        <v>1.01</v>
      </c>
      <c r="T538" s="298" t="str">
        <f>IF(N538=1,MEDIAN(M538:M539),"")</f>
        <v/>
      </c>
      <c r="U538" s="298" t="str">
        <f>IF(N538=2,MEDIAN((SUM(M538,K539))/2),"")</f>
        <v/>
      </c>
      <c r="V538" s="298" t="str">
        <f>IF(N538=3,MEDIAN(K538:K539),"")</f>
        <v/>
      </c>
      <c r="W538" s="299">
        <f>SUM(O538:R540)</f>
        <v>1.01</v>
      </c>
      <c r="X538" s="299">
        <f>SUM(S538:V540)</f>
        <v>1.01</v>
      </c>
      <c r="Y538" s="301">
        <f>STDEV(F538:F540)</f>
        <v>0</v>
      </c>
      <c r="Z538" s="299">
        <f>Y538/W538</f>
        <v>0</v>
      </c>
      <c r="AA538" s="301">
        <f>IF(Z538&lt;=0.25, X538, W538)</f>
        <v>1.01</v>
      </c>
      <c r="AB538" s="291">
        <f>AA538*D538*($AB$6+1)</f>
        <v>71.85806413064779</v>
      </c>
      <c r="AC538" s="114"/>
      <c r="AD538" s="114"/>
      <c r="AE538" s="118"/>
      <c r="AF538" s="114"/>
      <c r="AG538" s="118"/>
      <c r="AH538" s="119"/>
    </row>
    <row r="539" spans="1:34" s="120" customFormat="1" ht="25.5" customHeight="1">
      <c r="A539" s="314"/>
      <c r="B539" s="376"/>
      <c r="C539" s="317"/>
      <c r="D539" s="317"/>
      <c r="E539" s="168" t="s">
        <v>1179</v>
      </c>
      <c r="F539" s="224">
        <v>1.01</v>
      </c>
      <c r="G539" s="224">
        <f>ROUNDUP(AVERAGE(F538:F540),2)</f>
        <v>1.01</v>
      </c>
      <c r="H539" s="134">
        <f t="shared" si="44"/>
        <v>0</v>
      </c>
      <c r="I539" s="135">
        <f t="shared" si="45"/>
        <v>0</v>
      </c>
      <c r="J539" s="135">
        <f>SMALL(I538:I540,2)</f>
        <v>0</v>
      </c>
      <c r="K539" s="225">
        <f>IF(J539=I538,F538,IF(J539=I539,F539,IF(J539=I540,F540)))</f>
        <v>1.01</v>
      </c>
      <c r="L539" s="225">
        <f t="shared" si="46"/>
        <v>1.01</v>
      </c>
      <c r="M539" s="225">
        <f t="shared" si="47"/>
        <v>1.01</v>
      </c>
      <c r="N539" s="318"/>
      <c r="O539" s="298"/>
      <c r="P539" s="298"/>
      <c r="Q539" s="298"/>
      <c r="R539" s="298"/>
      <c r="S539" s="298"/>
      <c r="T539" s="298"/>
      <c r="U539" s="298"/>
      <c r="V539" s="298"/>
      <c r="W539" s="300"/>
      <c r="X539" s="300"/>
      <c r="Y539" s="301"/>
      <c r="Z539" s="300"/>
      <c r="AA539" s="301"/>
      <c r="AB539" s="292"/>
      <c r="AC539" s="114"/>
      <c r="AD539" s="114"/>
      <c r="AE539" s="118"/>
      <c r="AF539" s="114"/>
      <c r="AG539" s="118"/>
      <c r="AH539" s="119"/>
    </row>
    <row r="540" spans="1:34" s="120" customFormat="1" ht="25.5" customHeight="1" thickBot="1">
      <c r="A540" s="314"/>
      <c r="B540" s="376"/>
      <c r="C540" s="317"/>
      <c r="D540" s="317"/>
      <c r="E540" s="168" t="s">
        <v>1179</v>
      </c>
      <c r="F540" s="224">
        <v>1.01</v>
      </c>
      <c r="G540" s="224">
        <f>ROUNDUP(AVERAGE(F538:F540),2)</f>
        <v>1.01</v>
      </c>
      <c r="H540" s="134">
        <f t="shared" si="44"/>
        <v>0</v>
      </c>
      <c r="I540" s="135">
        <f t="shared" si="45"/>
        <v>0</v>
      </c>
      <c r="J540" s="135">
        <f>SMALL(I538:I540,3)</f>
        <v>0</v>
      </c>
      <c r="K540" s="225">
        <f>IF(J540=I538,F538,IF(J540=I539,F539,IF(J540=I540,F540)))</f>
        <v>1.01</v>
      </c>
      <c r="L540" s="225">
        <f t="shared" si="46"/>
        <v>1.01</v>
      </c>
      <c r="M540" s="225">
        <f t="shared" si="47"/>
        <v>1.01</v>
      </c>
      <c r="N540" s="318"/>
      <c r="O540" s="298"/>
      <c r="P540" s="298"/>
      <c r="Q540" s="298"/>
      <c r="R540" s="298"/>
      <c r="S540" s="298"/>
      <c r="T540" s="298"/>
      <c r="U540" s="298"/>
      <c r="V540" s="298"/>
      <c r="W540" s="300"/>
      <c r="X540" s="300"/>
      <c r="Y540" s="301"/>
      <c r="Z540" s="300"/>
      <c r="AA540" s="301"/>
      <c r="AB540" s="292"/>
      <c r="AC540" s="114"/>
      <c r="AD540" s="114"/>
      <c r="AE540" s="118"/>
      <c r="AF540" s="114"/>
      <c r="AG540" s="118"/>
      <c r="AH540" s="119"/>
    </row>
    <row r="541" spans="1:34" s="120" customFormat="1" ht="25.5" customHeight="1">
      <c r="A541" s="319">
        <v>178</v>
      </c>
      <c r="B541" s="327" t="s">
        <v>427</v>
      </c>
      <c r="C541" s="361" t="s">
        <v>2</v>
      </c>
      <c r="D541" s="361">
        <v>24</v>
      </c>
      <c r="E541" s="244" t="s">
        <v>1180</v>
      </c>
      <c r="F541" s="245">
        <v>1.31</v>
      </c>
      <c r="G541" s="246">
        <f>ROUNDUP(AVERAGE(F541:F543),2)</f>
        <v>1.31</v>
      </c>
      <c r="H541" s="247">
        <f t="shared" si="44"/>
        <v>0</v>
      </c>
      <c r="I541" s="248">
        <f t="shared" si="45"/>
        <v>0</v>
      </c>
      <c r="J541" s="248">
        <f>SMALL(I541:I543,1)</f>
        <v>0</v>
      </c>
      <c r="K541" s="249">
        <f>IF(J541=I541,F541,IF(J541=I542,F542,IF(J541=I543,F543)))</f>
        <v>1.31</v>
      </c>
      <c r="L541" s="249">
        <f t="shared" si="46"/>
        <v>1.31</v>
      </c>
      <c r="M541" s="249">
        <f t="shared" si="47"/>
        <v>1.31</v>
      </c>
      <c r="N541" s="362">
        <f>COUNTIF(L541:L543,"FORA")</f>
        <v>0</v>
      </c>
      <c r="O541" s="363">
        <f>IF(N541=0,AVERAGE(K541:K543),"")</f>
        <v>1.31</v>
      </c>
      <c r="P541" s="363" t="str">
        <f>IF(N541=1,AVERAGE(M541:M542),"")</f>
        <v/>
      </c>
      <c r="Q541" s="363" t="str">
        <f>IF(N541=2,(SUM(M541,K542))/2,"")</f>
        <v/>
      </c>
      <c r="R541" s="363" t="str">
        <f>IF(N541=3,AVERAGE(K541:K542),"")</f>
        <v/>
      </c>
      <c r="S541" s="363">
        <f>IF(N541=0,MEDIAN(M541:M543),"")</f>
        <v>1.31</v>
      </c>
      <c r="T541" s="363" t="str">
        <f>IF(N541=1,MEDIAN(M541:M542),"")</f>
        <v/>
      </c>
      <c r="U541" s="363" t="str">
        <f>IF(N541=2,MEDIAN((SUM(M541,K542))/2),"")</f>
        <v/>
      </c>
      <c r="V541" s="363" t="str">
        <f>IF(N541=3,MEDIAN(K541:K542),"")</f>
        <v/>
      </c>
      <c r="W541" s="364">
        <f>SUM(O541:R543)</f>
        <v>1.31</v>
      </c>
      <c r="X541" s="364">
        <f>SUM(S541:V543)</f>
        <v>1.31</v>
      </c>
      <c r="Y541" s="302">
        <f>STDEV(F541:F543)</f>
        <v>0</v>
      </c>
      <c r="Z541" s="364">
        <f>Y541/W541</f>
        <v>0</v>
      </c>
      <c r="AA541" s="302">
        <f>IF(Z541&lt;=0.25, X541, W541)</f>
        <v>1.31</v>
      </c>
      <c r="AB541" s="291">
        <f>AA541*D541*($AB$6+1)</f>
        <v>37.280817430157867</v>
      </c>
      <c r="AC541" s="114"/>
      <c r="AD541" s="114"/>
      <c r="AE541" s="118"/>
      <c r="AF541" s="114"/>
      <c r="AG541" s="118"/>
      <c r="AH541" s="119"/>
    </row>
    <row r="542" spans="1:34" s="120" customFormat="1" ht="25.5" customHeight="1">
      <c r="A542" s="319"/>
      <c r="B542" s="308"/>
      <c r="C542" s="310"/>
      <c r="D542" s="310"/>
      <c r="E542" s="244" t="s">
        <v>1180</v>
      </c>
      <c r="F542" s="245">
        <v>1.31</v>
      </c>
      <c r="G542" s="161">
        <f>ROUNDUP(AVERAGE(F541:F543),2)</f>
        <v>1.31</v>
      </c>
      <c r="H542" s="116">
        <f t="shared" si="44"/>
        <v>0</v>
      </c>
      <c r="I542" s="136">
        <f t="shared" si="45"/>
        <v>0</v>
      </c>
      <c r="J542" s="136">
        <f>SMALL(I541:I543,2)</f>
        <v>0</v>
      </c>
      <c r="K542" s="162">
        <f>IF(J542=I541,F541,IF(J542=I542,F542,IF(J542=I543,F543)))</f>
        <v>1.31</v>
      </c>
      <c r="L542" s="162">
        <f t="shared" si="46"/>
        <v>1.31</v>
      </c>
      <c r="M542" s="162">
        <f t="shared" si="47"/>
        <v>1.31</v>
      </c>
      <c r="N542" s="312"/>
      <c r="O542" s="293"/>
      <c r="P542" s="293"/>
      <c r="Q542" s="293"/>
      <c r="R542" s="293"/>
      <c r="S542" s="293"/>
      <c r="T542" s="293"/>
      <c r="U542" s="293"/>
      <c r="V542" s="293"/>
      <c r="W542" s="296"/>
      <c r="X542" s="296"/>
      <c r="Y542" s="303"/>
      <c r="Z542" s="296"/>
      <c r="AA542" s="303"/>
      <c r="AB542" s="292"/>
      <c r="AC542" s="114"/>
      <c r="AD542" s="114"/>
      <c r="AE542" s="118"/>
      <c r="AF542" s="114"/>
      <c r="AG542" s="118"/>
      <c r="AH542" s="119"/>
    </row>
    <row r="543" spans="1:34" s="120" customFormat="1" ht="25.5" customHeight="1" thickBot="1">
      <c r="A543" s="319"/>
      <c r="B543" s="309"/>
      <c r="C543" s="311"/>
      <c r="D543" s="311"/>
      <c r="E543" s="250" t="s">
        <v>1180</v>
      </c>
      <c r="F543" s="251">
        <v>1.31</v>
      </c>
      <c r="G543" s="240">
        <f>ROUNDUP(AVERAGE(F541:F543),2)</f>
        <v>1.31</v>
      </c>
      <c r="H543" s="241">
        <f t="shared" si="44"/>
        <v>0</v>
      </c>
      <c r="I543" s="242">
        <f t="shared" si="45"/>
        <v>0</v>
      </c>
      <c r="J543" s="242">
        <f>SMALL(I541:I543,3)</f>
        <v>0</v>
      </c>
      <c r="K543" s="243">
        <f>IF(J543=I541,F541,IF(J543=I542,F542,IF(J543=I543,F543)))</f>
        <v>1.31</v>
      </c>
      <c r="L543" s="243">
        <f t="shared" si="46"/>
        <v>1.31</v>
      </c>
      <c r="M543" s="243">
        <f t="shared" si="47"/>
        <v>1.31</v>
      </c>
      <c r="N543" s="313"/>
      <c r="O543" s="294"/>
      <c r="P543" s="294"/>
      <c r="Q543" s="294"/>
      <c r="R543" s="294"/>
      <c r="S543" s="294"/>
      <c r="T543" s="294"/>
      <c r="U543" s="294"/>
      <c r="V543" s="294"/>
      <c r="W543" s="297"/>
      <c r="X543" s="297"/>
      <c r="Y543" s="304"/>
      <c r="Z543" s="297"/>
      <c r="AA543" s="304"/>
      <c r="AB543" s="292"/>
      <c r="AC543" s="114"/>
      <c r="AD543" s="114"/>
      <c r="AE543" s="118"/>
      <c r="AF543" s="114"/>
      <c r="AG543" s="118"/>
      <c r="AH543" s="119"/>
    </row>
    <row r="544" spans="1:34" s="120" customFormat="1" ht="25.5" customHeight="1">
      <c r="A544" s="314">
        <v>179</v>
      </c>
      <c r="B544" s="315" t="s">
        <v>428</v>
      </c>
      <c r="C544" s="317" t="s">
        <v>2</v>
      </c>
      <c r="D544" s="317">
        <v>12</v>
      </c>
      <c r="E544" s="168" t="s">
        <v>1181</v>
      </c>
      <c r="F544" s="224">
        <v>1.56</v>
      </c>
      <c r="G544" s="226">
        <f>ROUNDUP(AVERAGE(F544:F546),2)</f>
        <v>1.56</v>
      </c>
      <c r="H544" s="134">
        <f t="shared" si="44"/>
        <v>0</v>
      </c>
      <c r="I544" s="135">
        <f t="shared" si="45"/>
        <v>0</v>
      </c>
      <c r="J544" s="135">
        <f>SMALL(I544:I546,1)</f>
        <v>0</v>
      </c>
      <c r="K544" s="225">
        <f>IF(J544=I544,F544,IF(J544=I545,F545,IF(J544=I546,F546)))</f>
        <v>1.56</v>
      </c>
      <c r="L544" s="225">
        <f t="shared" si="46"/>
        <v>1.56</v>
      </c>
      <c r="M544" s="225">
        <f t="shared" si="47"/>
        <v>1.56</v>
      </c>
      <c r="N544" s="318">
        <f>COUNTIF(L544:L546,"FORA")</f>
        <v>0</v>
      </c>
      <c r="O544" s="298">
        <f>IF(N544=0,AVERAGE(K544:K546),"")</f>
        <v>1.5599999999999998</v>
      </c>
      <c r="P544" s="298" t="str">
        <f>IF(N544=1,AVERAGE(M544:M545),"")</f>
        <v/>
      </c>
      <c r="Q544" s="298" t="str">
        <f>IF(N544=2,(SUM(M544,K545))/2,"")</f>
        <v/>
      </c>
      <c r="R544" s="298" t="str">
        <f>IF(N544=3,AVERAGE(K544:K545),"")</f>
        <v/>
      </c>
      <c r="S544" s="298">
        <f>IF(N544=0,MEDIAN(M544:M546),"")</f>
        <v>1.56</v>
      </c>
      <c r="T544" s="298" t="str">
        <f>IF(N544=1,MEDIAN(M544:M545),"")</f>
        <v/>
      </c>
      <c r="U544" s="298" t="str">
        <f>IF(N544=2,MEDIAN((SUM(M544,K545))/2),"")</f>
        <v/>
      </c>
      <c r="V544" s="298" t="str">
        <f>IF(N544=3,MEDIAN(K544:K545),"")</f>
        <v/>
      </c>
      <c r="W544" s="299">
        <f>SUM(O544:R546)</f>
        <v>1.5599999999999998</v>
      </c>
      <c r="X544" s="299">
        <f>SUM(S544:V546)</f>
        <v>1.56</v>
      </c>
      <c r="Y544" s="301">
        <f>STDEV(F544:F546)</f>
        <v>2.7194799110210365E-16</v>
      </c>
      <c r="Z544" s="299">
        <f>Y544/W544</f>
        <v>1.7432563532186133E-16</v>
      </c>
      <c r="AA544" s="301">
        <f>IF(Z544&lt;=0.25, X544, W544)</f>
        <v>1.56</v>
      </c>
      <c r="AB544" s="291">
        <f>AA544*D544*($AB$6+1)</f>
        <v>22.197738622536743</v>
      </c>
      <c r="AC544" s="114"/>
      <c r="AD544" s="114"/>
      <c r="AE544" s="118"/>
      <c r="AF544" s="114"/>
      <c r="AG544" s="118"/>
      <c r="AH544" s="119"/>
    </row>
    <row r="545" spans="1:34" s="120" customFormat="1" ht="25.5" customHeight="1">
      <c r="A545" s="314"/>
      <c r="B545" s="376"/>
      <c r="C545" s="317"/>
      <c r="D545" s="317"/>
      <c r="E545" s="168" t="s">
        <v>1181</v>
      </c>
      <c r="F545" s="224">
        <v>1.56</v>
      </c>
      <c r="G545" s="224">
        <f>ROUNDUP(AVERAGE(F544:F546),2)</f>
        <v>1.56</v>
      </c>
      <c r="H545" s="134">
        <f t="shared" si="44"/>
        <v>0</v>
      </c>
      <c r="I545" s="135">
        <f t="shared" si="45"/>
        <v>0</v>
      </c>
      <c r="J545" s="135">
        <f>SMALL(I544:I546,2)</f>
        <v>0</v>
      </c>
      <c r="K545" s="225">
        <f>IF(J545=I544,F544,IF(J545=I545,F545,IF(J545=I546,F546)))</f>
        <v>1.56</v>
      </c>
      <c r="L545" s="225">
        <f t="shared" si="46"/>
        <v>1.56</v>
      </c>
      <c r="M545" s="225">
        <f t="shared" si="47"/>
        <v>1.56</v>
      </c>
      <c r="N545" s="318"/>
      <c r="O545" s="298"/>
      <c r="P545" s="298"/>
      <c r="Q545" s="298"/>
      <c r="R545" s="298"/>
      <c r="S545" s="298"/>
      <c r="T545" s="298"/>
      <c r="U545" s="298"/>
      <c r="V545" s="298"/>
      <c r="W545" s="300"/>
      <c r="X545" s="300"/>
      <c r="Y545" s="301"/>
      <c r="Z545" s="300"/>
      <c r="AA545" s="301"/>
      <c r="AB545" s="292"/>
      <c r="AC545" s="114"/>
      <c r="AD545" s="114"/>
      <c r="AE545" s="118"/>
      <c r="AF545" s="114"/>
      <c r="AG545" s="118"/>
      <c r="AH545" s="119"/>
    </row>
    <row r="546" spans="1:34" s="120" customFormat="1" ht="25.5" customHeight="1" thickBot="1">
      <c r="A546" s="314"/>
      <c r="B546" s="381"/>
      <c r="C546" s="382"/>
      <c r="D546" s="382"/>
      <c r="E546" s="252" t="s">
        <v>1181</v>
      </c>
      <c r="F546" s="253">
        <v>1.56</v>
      </c>
      <c r="G546" s="253">
        <f>ROUNDUP(AVERAGE(F544:F546),2)</f>
        <v>1.56</v>
      </c>
      <c r="H546" s="254">
        <f t="shared" si="44"/>
        <v>0</v>
      </c>
      <c r="I546" s="255">
        <f t="shared" si="45"/>
        <v>0</v>
      </c>
      <c r="J546" s="255">
        <f>SMALL(I544:I546,3)</f>
        <v>0</v>
      </c>
      <c r="K546" s="256">
        <f>IF(J546=I544,F544,IF(J546=I545,F545,IF(J546=I546,F546)))</f>
        <v>1.56</v>
      </c>
      <c r="L546" s="256">
        <f t="shared" si="46"/>
        <v>1.56</v>
      </c>
      <c r="M546" s="256">
        <f t="shared" si="47"/>
        <v>1.56</v>
      </c>
      <c r="N546" s="383"/>
      <c r="O546" s="378"/>
      <c r="P546" s="378"/>
      <c r="Q546" s="378"/>
      <c r="R546" s="378"/>
      <c r="S546" s="378"/>
      <c r="T546" s="378"/>
      <c r="U546" s="378"/>
      <c r="V546" s="378"/>
      <c r="W546" s="379"/>
      <c r="X546" s="379"/>
      <c r="Y546" s="380"/>
      <c r="Z546" s="379"/>
      <c r="AA546" s="380"/>
      <c r="AB546" s="292"/>
      <c r="AC546" s="114"/>
      <c r="AD546" s="114"/>
      <c r="AE546" s="118"/>
      <c r="AF546" s="114"/>
      <c r="AG546" s="118"/>
      <c r="AH546" s="119"/>
    </row>
    <row r="547" spans="1:34" s="120" customFormat="1" ht="25.5" customHeight="1">
      <c r="A547" s="319">
        <v>180</v>
      </c>
      <c r="B547" s="307" t="s">
        <v>429</v>
      </c>
      <c r="C547" s="310" t="s">
        <v>478</v>
      </c>
      <c r="D547" s="310">
        <v>9</v>
      </c>
      <c r="E547" s="167" t="s">
        <v>1182</v>
      </c>
      <c r="F547" s="227">
        <v>20.5</v>
      </c>
      <c r="G547" s="229">
        <f>ROUNDUP(AVERAGE(F547:F549),2)</f>
        <v>20.5</v>
      </c>
      <c r="H547" s="116">
        <f t="shared" si="44"/>
        <v>0</v>
      </c>
      <c r="I547" s="136">
        <f t="shared" si="45"/>
        <v>0</v>
      </c>
      <c r="J547" s="136">
        <f>SMALL(I547:I549,1)</f>
        <v>0</v>
      </c>
      <c r="K547" s="228">
        <f>IF(J547=I547,F547,IF(J547=I548,F548,IF(J547=I549,F549)))</f>
        <v>20.5</v>
      </c>
      <c r="L547" s="228">
        <f t="shared" si="46"/>
        <v>20.5</v>
      </c>
      <c r="M547" s="228">
        <f t="shared" si="47"/>
        <v>20.5</v>
      </c>
      <c r="N547" s="312">
        <f>COUNTIF(L547:L549,"FORA")</f>
        <v>0</v>
      </c>
      <c r="O547" s="293">
        <f>IF(N547=0,AVERAGE(K547:K549),"")</f>
        <v>20.5</v>
      </c>
      <c r="P547" s="293" t="str">
        <f>IF(N547=1,AVERAGE(M547:M548),"")</f>
        <v/>
      </c>
      <c r="Q547" s="293" t="str">
        <f>IF(N547=2,(SUM(M547,K548))/2,"")</f>
        <v/>
      </c>
      <c r="R547" s="293" t="str">
        <f>IF(N547=3,AVERAGE(K547:K548),"")</f>
        <v/>
      </c>
      <c r="S547" s="293">
        <f>IF(N547=0,MEDIAN(M547:M549),"")</f>
        <v>20.5</v>
      </c>
      <c r="T547" s="293" t="str">
        <f>IF(N547=1,MEDIAN(M547:M548),"")</f>
        <v/>
      </c>
      <c r="U547" s="293" t="str">
        <f>IF(N547=2,MEDIAN((SUM(M547,K548))/2),"")</f>
        <v/>
      </c>
      <c r="V547" s="293" t="str">
        <f>IF(N547=3,MEDIAN(K547:K548),"")</f>
        <v/>
      </c>
      <c r="W547" s="295">
        <f>SUM(O547:R549)</f>
        <v>20.5</v>
      </c>
      <c r="X547" s="295">
        <f>SUM(S547:V549)</f>
        <v>20.5</v>
      </c>
      <c r="Y547" s="303">
        <f>STDEV(F547:F549)</f>
        <v>0</v>
      </c>
      <c r="Z547" s="295">
        <f>Y547/W547</f>
        <v>0</v>
      </c>
      <c r="AA547" s="303">
        <f>IF(Z547&lt;=0.25, X547, W547)</f>
        <v>20.5</v>
      </c>
      <c r="AB547" s="291">
        <f>AA547*D547*($AB$6+1)</f>
        <v>218.77578930865542</v>
      </c>
      <c r="AC547" s="114"/>
      <c r="AD547" s="114"/>
      <c r="AE547" s="118"/>
      <c r="AF547" s="114"/>
      <c r="AG547" s="118"/>
      <c r="AH547" s="119"/>
    </row>
    <row r="548" spans="1:34" s="120" customFormat="1" ht="25.5" customHeight="1">
      <c r="A548" s="319"/>
      <c r="B548" s="308"/>
      <c r="C548" s="310"/>
      <c r="D548" s="310"/>
      <c r="E548" s="167" t="s">
        <v>1182</v>
      </c>
      <c r="F548" s="227">
        <v>20.5</v>
      </c>
      <c r="G548" s="227">
        <f>ROUNDUP(AVERAGE(F547:F549),2)</f>
        <v>20.5</v>
      </c>
      <c r="H548" s="116">
        <f t="shared" si="44"/>
        <v>0</v>
      </c>
      <c r="I548" s="136">
        <f t="shared" si="45"/>
        <v>0</v>
      </c>
      <c r="J548" s="136">
        <f>SMALL(I547:I549,2)</f>
        <v>0</v>
      </c>
      <c r="K548" s="228">
        <f>IF(J548=I547,F547,IF(J548=I548,F548,IF(J548=I549,F549)))</f>
        <v>20.5</v>
      </c>
      <c r="L548" s="228">
        <f t="shared" si="46"/>
        <v>20.5</v>
      </c>
      <c r="M548" s="228">
        <f t="shared" si="47"/>
        <v>20.5</v>
      </c>
      <c r="N548" s="312"/>
      <c r="O548" s="293"/>
      <c r="P548" s="293"/>
      <c r="Q548" s="293"/>
      <c r="R548" s="293"/>
      <c r="S548" s="293"/>
      <c r="T548" s="293"/>
      <c r="U548" s="293"/>
      <c r="V548" s="293"/>
      <c r="W548" s="296"/>
      <c r="X548" s="296"/>
      <c r="Y548" s="303"/>
      <c r="Z548" s="296"/>
      <c r="AA548" s="303"/>
      <c r="AB548" s="292"/>
      <c r="AC548" s="114"/>
      <c r="AD548" s="114"/>
      <c r="AE548" s="118"/>
      <c r="AF548" s="114"/>
      <c r="AG548" s="118"/>
      <c r="AH548" s="119"/>
    </row>
    <row r="549" spans="1:34" s="120" customFormat="1" ht="25.5" customHeight="1" thickBot="1">
      <c r="A549" s="319"/>
      <c r="B549" s="308"/>
      <c r="C549" s="310"/>
      <c r="D549" s="310"/>
      <c r="E549" s="167" t="s">
        <v>1182</v>
      </c>
      <c r="F549" s="227">
        <v>20.5</v>
      </c>
      <c r="G549" s="227">
        <f>ROUNDUP(AVERAGE(F547:F549),2)</f>
        <v>20.5</v>
      </c>
      <c r="H549" s="116">
        <f t="shared" si="44"/>
        <v>0</v>
      </c>
      <c r="I549" s="136">
        <f t="shared" si="45"/>
        <v>0</v>
      </c>
      <c r="J549" s="136">
        <f>SMALL(I547:I549,3)</f>
        <v>0</v>
      </c>
      <c r="K549" s="228">
        <f>IF(J549=I547,F547,IF(J549=I548,F548,IF(J549=I549,F549)))</f>
        <v>20.5</v>
      </c>
      <c r="L549" s="228">
        <f t="shared" si="46"/>
        <v>20.5</v>
      </c>
      <c r="M549" s="228">
        <f t="shared" si="47"/>
        <v>20.5</v>
      </c>
      <c r="N549" s="312"/>
      <c r="O549" s="293"/>
      <c r="P549" s="293"/>
      <c r="Q549" s="293"/>
      <c r="R549" s="293"/>
      <c r="S549" s="293"/>
      <c r="T549" s="293"/>
      <c r="U549" s="293"/>
      <c r="V549" s="293"/>
      <c r="W549" s="296"/>
      <c r="X549" s="296"/>
      <c r="Y549" s="303"/>
      <c r="Z549" s="296"/>
      <c r="AA549" s="303"/>
      <c r="AB549" s="292"/>
      <c r="AC549" s="114"/>
      <c r="AD549" s="114"/>
      <c r="AE549" s="118"/>
      <c r="AF549" s="114"/>
      <c r="AG549" s="118"/>
      <c r="AH549" s="119"/>
    </row>
    <row r="550" spans="1:34" s="120" customFormat="1" ht="25.5" customHeight="1">
      <c r="A550" s="314">
        <v>181</v>
      </c>
      <c r="B550" s="315" t="s">
        <v>430</v>
      </c>
      <c r="C550" s="317" t="s">
        <v>477</v>
      </c>
      <c r="D550" s="317">
        <v>18</v>
      </c>
      <c r="E550" s="168" t="s">
        <v>1183</v>
      </c>
      <c r="F550" s="224">
        <v>13.05</v>
      </c>
      <c r="G550" s="226">
        <f>ROUNDUP(AVERAGE(F550:F552),2)</f>
        <v>13.05</v>
      </c>
      <c r="H550" s="134">
        <f t="shared" si="44"/>
        <v>0</v>
      </c>
      <c r="I550" s="135">
        <f t="shared" si="45"/>
        <v>0</v>
      </c>
      <c r="J550" s="135">
        <f>SMALL(I550:I552,1)</f>
        <v>0</v>
      </c>
      <c r="K550" s="225">
        <f>IF(J550=I550,F550,IF(J550=I551,F551,IF(J550=I552,F552)))</f>
        <v>13.05</v>
      </c>
      <c r="L550" s="225">
        <f t="shared" si="46"/>
        <v>13.05</v>
      </c>
      <c r="M550" s="225">
        <f t="shared" si="47"/>
        <v>13.05</v>
      </c>
      <c r="N550" s="318">
        <f>COUNTIF(L550:L552,"FORA")</f>
        <v>0</v>
      </c>
      <c r="O550" s="298">
        <f>IF(N550=0,AVERAGE(K550:K552),"")</f>
        <v>13.050000000000002</v>
      </c>
      <c r="P550" s="298" t="str">
        <f>IF(N550=1,AVERAGE(M550:M551),"")</f>
        <v/>
      </c>
      <c r="Q550" s="298" t="str">
        <f>IF(N550=2,(SUM(M550,K551))/2,"")</f>
        <v/>
      </c>
      <c r="R550" s="298" t="str">
        <f>IF(N550=3,AVERAGE(K550:K551),"")</f>
        <v/>
      </c>
      <c r="S550" s="298">
        <f>IF(N550=0,MEDIAN(M550:M552),"")</f>
        <v>13.05</v>
      </c>
      <c r="T550" s="298" t="str">
        <f>IF(N550=1,MEDIAN(M550:M551),"")</f>
        <v/>
      </c>
      <c r="U550" s="298" t="str">
        <f>IF(N550=2,MEDIAN((SUM(M550,K551))/2),"")</f>
        <v/>
      </c>
      <c r="V550" s="298" t="str">
        <f>IF(N550=3,MEDIAN(K550:K551),"")</f>
        <v/>
      </c>
      <c r="W550" s="299">
        <f>SUM(O550:R552)</f>
        <v>13.050000000000002</v>
      </c>
      <c r="X550" s="299">
        <f>SUM(S550:V552)</f>
        <v>13.05</v>
      </c>
      <c r="Y550" s="301">
        <f>STDEV(F550:F552)</f>
        <v>2.1755839288168292E-15</v>
      </c>
      <c r="Z550" s="299">
        <f>Y550/W550</f>
        <v>1.6671141216987194E-16</v>
      </c>
      <c r="AA550" s="301">
        <f>IF(Z550&lt;=0.25, X550, W550)</f>
        <v>13.05</v>
      </c>
      <c r="AB550" s="291">
        <f>AA550*D550*($AB$6+1)</f>
        <v>278.53893175394666</v>
      </c>
      <c r="AC550" s="114"/>
      <c r="AD550" s="114"/>
      <c r="AE550" s="118"/>
      <c r="AF550" s="114"/>
      <c r="AG550" s="118"/>
      <c r="AH550" s="119"/>
    </row>
    <row r="551" spans="1:34" s="120" customFormat="1" ht="25.5" customHeight="1">
      <c r="A551" s="314"/>
      <c r="B551" s="376"/>
      <c r="C551" s="317"/>
      <c r="D551" s="317"/>
      <c r="E551" s="168" t="s">
        <v>1183</v>
      </c>
      <c r="F551" s="224">
        <v>13.05</v>
      </c>
      <c r="G551" s="224">
        <f>ROUNDUP(AVERAGE(F550:F552),2)</f>
        <v>13.05</v>
      </c>
      <c r="H551" s="134">
        <f t="shared" si="44"/>
        <v>0</v>
      </c>
      <c r="I551" s="135">
        <f t="shared" si="45"/>
        <v>0</v>
      </c>
      <c r="J551" s="135">
        <f>SMALL(I550:I552,2)</f>
        <v>0</v>
      </c>
      <c r="K551" s="225">
        <f>IF(J551=I550,F550,IF(J551=I551,F551,IF(J551=I552,F552)))</f>
        <v>13.05</v>
      </c>
      <c r="L551" s="225">
        <f t="shared" si="46"/>
        <v>13.05</v>
      </c>
      <c r="M551" s="225">
        <f t="shared" si="47"/>
        <v>13.05</v>
      </c>
      <c r="N551" s="318"/>
      <c r="O551" s="298"/>
      <c r="P551" s="298"/>
      <c r="Q551" s="298"/>
      <c r="R551" s="298"/>
      <c r="S551" s="298"/>
      <c r="T551" s="298"/>
      <c r="U551" s="298"/>
      <c r="V551" s="298"/>
      <c r="W551" s="300"/>
      <c r="X551" s="300"/>
      <c r="Y551" s="301"/>
      <c r="Z551" s="300"/>
      <c r="AA551" s="301"/>
      <c r="AB551" s="292"/>
      <c r="AC551" s="114"/>
      <c r="AD551" s="114"/>
      <c r="AE551" s="118"/>
      <c r="AF551" s="114"/>
      <c r="AG551" s="118"/>
      <c r="AH551" s="119"/>
    </row>
    <row r="552" spans="1:34" s="120" customFormat="1" ht="25.5" customHeight="1" thickBot="1">
      <c r="A552" s="314"/>
      <c r="B552" s="376"/>
      <c r="C552" s="317"/>
      <c r="D552" s="317"/>
      <c r="E552" s="168" t="s">
        <v>1183</v>
      </c>
      <c r="F552" s="224">
        <v>13.05</v>
      </c>
      <c r="G552" s="224">
        <f>ROUNDUP(AVERAGE(F550:F552),2)</f>
        <v>13.05</v>
      </c>
      <c r="H552" s="134">
        <f t="shared" si="44"/>
        <v>0</v>
      </c>
      <c r="I552" s="135">
        <f t="shared" si="45"/>
        <v>0</v>
      </c>
      <c r="J552" s="135">
        <f>SMALL(I550:I552,3)</f>
        <v>0</v>
      </c>
      <c r="K552" s="225">
        <f>IF(J552=I550,F550,IF(J552=I551,F551,IF(J552=I552,F552)))</f>
        <v>13.05</v>
      </c>
      <c r="L552" s="225">
        <f t="shared" si="46"/>
        <v>13.05</v>
      </c>
      <c r="M552" s="225">
        <f t="shared" si="47"/>
        <v>13.05</v>
      </c>
      <c r="N552" s="318"/>
      <c r="O552" s="298"/>
      <c r="P552" s="298"/>
      <c r="Q552" s="298"/>
      <c r="R552" s="298"/>
      <c r="S552" s="298"/>
      <c r="T552" s="298"/>
      <c r="U552" s="298"/>
      <c r="V552" s="298"/>
      <c r="W552" s="300"/>
      <c r="X552" s="300"/>
      <c r="Y552" s="301"/>
      <c r="Z552" s="300"/>
      <c r="AA552" s="301"/>
      <c r="AB552" s="292"/>
      <c r="AC552" s="114"/>
      <c r="AD552" s="114"/>
      <c r="AE552" s="118"/>
      <c r="AF552" s="114"/>
      <c r="AG552" s="118"/>
      <c r="AH552" s="119"/>
    </row>
    <row r="553" spans="1:34" s="120" customFormat="1" ht="25.5" customHeight="1">
      <c r="A553" s="319">
        <v>182</v>
      </c>
      <c r="B553" s="307" t="s">
        <v>431</v>
      </c>
      <c r="C553" s="310" t="s">
        <v>477</v>
      </c>
      <c r="D553" s="310">
        <v>10.8</v>
      </c>
      <c r="E553" s="167" t="s">
        <v>1184</v>
      </c>
      <c r="F553" s="227">
        <v>32.58</v>
      </c>
      <c r="G553" s="229">
        <f>ROUNDUP(AVERAGE(F553:F555),2)</f>
        <v>32.58</v>
      </c>
      <c r="H553" s="116">
        <f t="shared" si="44"/>
        <v>0</v>
      </c>
      <c r="I553" s="136">
        <f t="shared" si="45"/>
        <v>0</v>
      </c>
      <c r="J553" s="136">
        <f>SMALL(I553:I555,1)</f>
        <v>0</v>
      </c>
      <c r="K553" s="228">
        <f>IF(J553=I553,F553,IF(J553=I554,F554,IF(J553=I555,F555)))</f>
        <v>32.58</v>
      </c>
      <c r="L553" s="228">
        <f t="shared" si="46"/>
        <v>32.58</v>
      </c>
      <c r="M553" s="228">
        <f t="shared" si="47"/>
        <v>32.58</v>
      </c>
      <c r="N553" s="312">
        <f>COUNTIF(L553:L555,"FORA")</f>
        <v>0</v>
      </c>
      <c r="O553" s="293">
        <f>IF(N553=0,AVERAGE(K553:K555),"")</f>
        <v>32.58</v>
      </c>
      <c r="P553" s="293" t="str">
        <f>IF(N553=1,AVERAGE(M553:M554),"")</f>
        <v/>
      </c>
      <c r="Q553" s="293" t="str">
        <f>IF(N553=2,(SUM(M553,K554))/2,"")</f>
        <v/>
      </c>
      <c r="R553" s="293" t="str">
        <f>IF(N553=3,AVERAGE(K553:K554),"")</f>
        <v/>
      </c>
      <c r="S553" s="293">
        <f>IF(N553=0,MEDIAN(M553:M555),"")</f>
        <v>32.58</v>
      </c>
      <c r="T553" s="293" t="str">
        <f>IF(N553=1,MEDIAN(M553:M554),"")</f>
        <v/>
      </c>
      <c r="U553" s="293" t="str">
        <f>IF(N553=2,MEDIAN((SUM(M553,K554))/2),"")</f>
        <v/>
      </c>
      <c r="V553" s="293" t="str">
        <f>IF(N553=3,MEDIAN(K553:K554),"")</f>
        <v/>
      </c>
      <c r="W553" s="295">
        <f>SUM(O553:R555)</f>
        <v>32.58</v>
      </c>
      <c r="X553" s="295">
        <f>SUM(S553:V555)</f>
        <v>32.58</v>
      </c>
      <c r="Y553" s="303">
        <f>STDEV(F553:F555)</f>
        <v>0</v>
      </c>
      <c r="Z553" s="295">
        <f>Y553/W553</f>
        <v>0</v>
      </c>
      <c r="AA553" s="303">
        <f>IF(Z553&lt;=0.25, X553, W553)</f>
        <v>32.58</v>
      </c>
      <c r="AB553" s="291">
        <f>AA553*D553*($AB$6+1)</f>
        <v>417.23211018591184</v>
      </c>
      <c r="AC553" s="114"/>
      <c r="AD553" s="114"/>
      <c r="AE553" s="118"/>
      <c r="AF553" s="114"/>
      <c r="AG553" s="118"/>
      <c r="AH553" s="119"/>
    </row>
    <row r="554" spans="1:34" s="120" customFormat="1" ht="25.5" customHeight="1">
      <c r="A554" s="319"/>
      <c r="B554" s="308"/>
      <c r="C554" s="310"/>
      <c r="D554" s="310"/>
      <c r="E554" s="167" t="s">
        <v>1184</v>
      </c>
      <c r="F554" s="227">
        <v>32.58</v>
      </c>
      <c r="G554" s="227">
        <f>ROUNDUP(AVERAGE(F553:F555),2)</f>
        <v>32.58</v>
      </c>
      <c r="H554" s="116">
        <f t="shared" si="44"/>
        <v>0</v>
      </c>
      <c r="I554" s="136">
        <f t="shared" si="45"/>
        <v>0</v>
      </c>
      <c r="J554" s="136">
        <f>SMALL(I553:I555,2)</f>
        <v>0</v>
      </c>
      <c r="K554" s="228">
        <f>IF(J554=I553,F553,IF(J554=I554,F554,IF(J554=I555,F555)))</f>
        <v>32.58</v>
      </c>
      <c r="L554" s="228">
        <f t="shared" si="46"/>
        <v>32.58</v>
      </c>
      <c r="M554" s="228">
        <f t="shared" si="47"/>
        <v>32.58</v>
      </c>
      <c r="N554" s="312"/>
      <c r="O554" s="293"/>
      <c r="P554" s="293"/>
      <c r="Q554" s="293"/>
      <c r="R554" s="293"/>
      <c r="S554" s="293"/>
      <c r="T554" s="293"/>
      <c r="U554" s="293"/>
      <c r="V554" s="293"/>
      <c r="W554" s="296"/>
      <c r="X554" s="296"/>
      <c r="Y554" s="303"/>
      <c r="Z554" s="296"/>
      <c r="AA554" s="303"/>
      <c r="AB554" s="292"/>
      <c r="AC554" s="114"/>
      <c r="AD554" s="114"/>
      <c r="AE554" s="118"/>
      <c r="AF554" s="114"/>
      <c r="AG554" s="118"/>
      <c r="AH554" s="119"/>
    </row>
    <row r="555" spans="1:34" s="120" customFormat="1" ht="25.5" customHeight="1" thickBot="1">
      <c r="A555" s="319"/>
      <c r="B555" s="308"/>
      <c r="C555" s="310"/>
      <c r="D555" s="310"/>
      <c r="E555" s="167" t="s">
        <v>1184</v>
      </c>
      <c r="F555" s="227">
        <v>32.58</v>
      </c>
      <c r="G555" s="227">
        <f>ROUNDUP(AVERAGE(F553:F555),2)</f>
        <v>32.58</v>
      </c>
      <c r="H555" s="116">
        <f t="shared" si="44"/>
        <v>0</v>
      </c>
      <c r="I555" s="136">
        <f t="shared" si="45"/>
        <v>0</v>
      </c>
      <c r="J555" s="136">
        <f>SMALL(I553:I555,3)</f>
        <v>0</v>
      </c>
      <c r="K555" s="228">
        <f>IF(J555=I553,F553,IF(J555=I554,F554,IF(J555=I555,F555)))</f>
        <v>32.58</v>
      </c>
      <c r="L555" s="228">
        <f t="shared" si="46"/>
        <v>32.58</v>
      </c>
      <c r="M555" s="228">
        <f t="shared" si="47"/>
        <v>32.58</v>
      </c>
      <c r="N555" s="312"/>
      <c r="O555" s="293"/>
      <c r="P555" s="293"/>
      <c r="Q555" s="293"/>
      <c r="R555" s="293"/>
      <c r="S555" s="293"/>
      <c r="T555" s="293"/>
      <c r="U555" s="293"/>
      <c r="V555" s="293"/>
      <c r="W555" s="296"/>
      <c r="X555" s="296"/>
      <c r="Y555" s="303"/>
      <c r="Z555" s="296"/>
      <c r="AA555" s="303"/>
      <c r="AB555" s="292"/>
      <c r="AC555" s="114"/>
      <c r="AD555" s="114"/>
      <c r="AE555" s="118"/>
      <c r="AF555" s="114"/>
      <c r="AG555" s="118"/>
      <c r="AH555" s="119"/>
    </row>
    <row r="556" spans="1:34" s="120" customFormat="1" ht="25.5" customHeight="1">
      <c r="A556" s="314">
        <v>183</v>
      </c>
      <c r="B556" s="315" t="s">
        <v>432</v>
      </c>
      <c r="C556" s="317" t="s">
        <v>477</v>
      </c>
      <c r="D556" s="317">
        <v>10.8</v>
      </c>
      <c r="E556" s="168" t="s">
        <v>1185</v>
      </c>
      <c r="F556" s="224">
        <v>30.42</v>
      </c>
      <c r="G556" s="226">
        <f>ROUNDUP(AVERAGE(F556:F558),2)</f>
        <v>30.42</v>
      </c>
      <c r="H556" s="134">
        <f t="shared" si="44"/>
        <v>0</v>
      </c>
      <c r="I556" s="135">
        <f t="shared" si="45"/>
        <v>0</v>
      </c>
      <c r="J556" s="135">
        <f>SMALL(I556:I558,1)</f>
        <v>0</v>
      </c>
      <c r="K556" s="225">
        <f>IF(J556=I556,F556,IF(J556=I557,F557,IF(J556=I558,F558)))</f>
        <v>30.42</v>
      </c>
      <c r="L556" s="225">
        <f t="shared" si="46"/>
        <v>30.42</v>
      </c>
      <c r="M556" s="225">
        <f t="shared" si="47"/>
        <v>30.42</v>
      </c>
      <c r="N556" s="318">
        <f>COUNTIF(L556:L558,"FORA")</f>
        <v>0</v>
      </c>
      <c r="O556" s="298">
        <f>IF(N556=0,AVERAGE(K556:K558),"")</f>
        <v>30.42</v>
      </c>
      <c r="P556" s="298" t="str">
        <f>IF(N556=1,AVERAGE(M556:M557),"")</f>
        <v/>
      </c>
      <c r="Q556" s="298" t="str">
        <f>IF(N556=2,(SUM(M556,K557))/2,"")</f>
        <v/>
      </c>
      <c r="R556" s="298" t="str">
        <f>IF(N556=3,AVERAGE(K556:K557),"")</f>
        <v/>
      </c>
      <c r="S556" s="298">
        <f>IF(N556=0,MEDIAN(M556:M558),"")</f>
        <v>30.42</v>
      </c>
      <c r="T556" s="298" t="str">
        <f>IF(N556=1,MEDIAN(M556:M557),"")</f>
        <v/>
      </c>
      <c r="U556" s="298" t="str">
        <f>IF(N556=2,MEDIAN((SUM(M556,K557))/2),"")</f>
        <v/>
      </c>
      <c r="V556" s="298" t="str">
        <f>IF(N556=3,MEDIAN(K556:K557),"")</f>
        <v/>
      </c>
      <c r="W556" s="299">
        <f>SUM(O556:R558)</f>
        <v>30.42</v>
      </c>
      <c r="X556" s="299">
        <f>SUM(S556:V558)</f>
        <v>30.42</v>
      </c>
      <c r="Y556" s="301">
        <f>STDEV(F556:F558)</f>
        <v>0</v>
      </c>
      <c r="Z556" s="299">
        <f>Y556/W556</f>
        <v>0</v>
      </c>
      <c r="AA556" s="301">
        <f>IF(Z556&lt;=0.25, X556, W556)</f>
        <v>30.42</v>
      </c>
      <c r="AB556" s="291">
        <f>AA556*D556*($AB$6+1)</f>
        <v>389.57031282551992</v>
      </c>
      <c r="AC556" s="114"/>
      <c r="AD556" s="114"/>
      <c r="AE556" s="118"/>
      <c r="AF556" s="114"/>
      <c r="AG556" s="118"/>
      <c r="AH556" s="119"/>
    </row>
    <row r="557" spans="1:34" s="120" customFormat="1" ht="25.5" customHeight="1">
      <c r="A557" s="314"/>
      <c r="B557" s="376"/>
      <c r="C557" s="317"/>
      <c r="D557" s="317"/>
      <c r="E557" s="168" t="s">
        <v>1185</v>
      </c>
      <c r="F557" s="224">
        <v>30.42</v>
      </c>
      <c r="G557" s="224">
        <f>ROUNDUP(AVERAGE(F556:F558),2)</f>
        <v>30.42</v>
      </c>
      <c r="H557" s="134">
        <f t="shared" si="44"/>
        <v>0</v>
      </c>
      <c r="I557" s="135">
        <f t="shared" si="45"/>
        <v>0</v>
      </c>
      <c r="J557" s="135">
        <f>SMALL(I556:I558,2)</f>
        <v>0</v>
      </c>
      <c r="K557" s="225">
        <f>IF(J557=I556,F556,IF(J557=I557,F557,IF(J557=I558,F558)))</f>
        <v>30.42</v>
      </c>
      <c r="L557" s="225">
        <f t="shared" si="46"/>
        <v>30.42</v>
      </c>
      <c r="M557" s="225">
        <f t="shared" si="47"/>
        <v>30.42</v>
      </c>
      <c r="N557" s="318"/>
      <c r="O557" s="298"/>
      <c r="P557" s="298"/>
      <c r="Q557" s="298"/>
      <c r="R557" s="298"/>
      <c r="S557" s="298"/>
      <c r="T557" s="298"/>
      <c r="U557" s="298"/>
      <c r="V557" s="298"/>
      <c r="W557" s="300"/>
      <c r="X557" s="300"/>
      <c r="Y557" s="301"/>
      <c r="Z557" s="300"/>
      <c r="AA557" s="301"/>
      <c r="AB557" s="292"/>
      <c r="AC557" s="114"/>
      <c r="AD557" s="114"/>
      <c r="AE557" s="118"/>
      <c r="AF557" s="114"/>
      <c r="AG557" s="118"/>
      <c r="AH557" s="119"/>
    </row>
    <row r="558" spans="1:34" s="120" customFormat="1" ht="25.5" customHeight="1" thickBot="1">
      <c r="A558" s="314"/>
      <c r="B558" s="376"/>
      <c r="C558" s="317"/>
      <c r="D558" s="317"/>
      <c r="E558" s="168" t="s">
        <v>1185</v>
      </c>
      <c r="F558" s="224">
        <v>30.42</v>
      </c>
      <c r="G558" s="224">
        <f>ROUNDUP(AVERAGE(F556:F558),2)</f>
        <v>30.42</v>
      </c>
      <c r="H558" s="134">
        <f t="shared" si="44"/>
        <v>0</v>
      </c>
      <c r="I558" s="135">
        <f t="shared" si="45"/>
        <v>0</v>
      </c>
      <c r="J558" s="135">
        <f>SMALL(I556:I558,3)</f>
        <v>0</v>
      </c>
      <c r="K558" s="225">
        <f>IF(J558=I556,F556,IF(J558=I557,F557,IF(J558=I558,F558)))</f>
        <v>30.42</v>
      </c>
      <c r="L558" s="225">
        <f t="shared" si="46"/>
        <v>30.42</v>
      </c>
      <c r="M558" s="225">
        <f t="shared" si="47"/>
        <v>30.42</v>
      </c>
      <c r="N558" s="318"/>
      <c r="O558" s="298"/>
      <c r="P558" s="298"/>
      <c r="Q558" s="298"/>
      <c r="R558" s="298"/>
      <c r="S558" s="298"/>
      <c r="T558" s="298"/>
      <c r="U558" s="298"/>
      <c r="V558" s="298"/>
      <c r="W558" s="300"/>
      <c r="X558" s="300"/>
      <c r="Y558" s="301"/>
      <c r="Z558" s="300"/>
      <c r="AA558" s="301"/>
      <c r="AB558" s="292"/>
      <c r="AC558" s="114"/>
      <c r="AD558" s="114"/>
      <c r="AE558" s="118"/>
      <c r="AF558" s="114"/>
      <c r="AG558" s="118"/>
      <c r="AH558" s="119"/>
    </row>
    <row r="559" spans="1:34" s="120" customFormat="1" ht="25.5" customHeight="1">
      <c r="A559" s="319">
        <v>184</v>
      </c>
      <c r="B559" s="307" t="s">
        <v>433</v>
      </c>
      <c r="C559" s="310" t="s">
        <v>1187</v>
      </c>
      <c r="D559" s="310">
        <v>15</v>
      </c>
      <c r="E559" s="167" t="s">
        <v>1186</v>
      </c>
      <c r="F559" s="227">
        <v>60.88</v>
      </c>
      <c r="G559" s="229">
        <f>ROUNDUP(AVERAGE(F559:F561),2)</f>
        <v>60.88</v>
      </c>
      <c r="H559" s="116">
        <f t="shared" si="44"/>
        <v>0</v>
      </c>
      <c r="I559" s="136">
        <f t="shared" si="45"/>
        <v>0</v>
      </c>
      <c r="J559" s="136">
        <f>SMALL(I559:I561,1)</f>
        <v>0</v>
      </c>
      <c r="K559" s="228">
        <f>IF(J559=I559,F559,IF(J559=I560,F560,IF(J559=I561,F561)))</f>
        <v>60.88</v>
      </c>
      <c r="L559" s="228">
        <f t="shared" si="46"/>
        <v>60.88</v>
      </c>
      <c r="M559" s="228">
        <f t="shared" si="47"/>
        <v>60.88</v>
      </c>
      <c r="N559" s="312">
        <f>COUNTIF(L559:L561,"FORA")</f>
        <v>0</v>
      </c>
      <c r="O559" s="293">
        <f>IF(N559=0,AVERAGE(K559:K561),"")</f>
        <v>60.88</v>
      </c>
      <c r="P559" s="293" t="str">
        <f>IF(N559=1,AVERAGE(M559:M560),"")</f>
        <v/>
      </c>
      <c r="Q559" s="293" t="str">
        <f>IF(N559=2,(SUM(M559,K560))/2,"")</f>
        <v/>
      </c>
      <c r="R559" s="293" t="str">
        <f>IF(N559=3,AVERAGE(K559:K560),"")</f>
        <v/>
      </c>
      <c r="S559" s="293">
        <f>IF(N559=0,MEDIAN(M559:M561),"")</f>
        <v>60.88</v>
      </c>
      <c r="T559" s="293" t="str">
        <f>IF(N559=1,MEDIAN(M559:M560),"")</f>
        <v/>
      </c>
      <c r="U559" s="293" t="str">
        <f>IF(N559=2,MEDIAN((SUM(M559,K560))/2),"")</f>
        <v/>
      </c>
      <c r="V559" s="293" t="str">
        <f>IF(N559=3,MEDIAN(K559:K560),"")</f>
        <v/>
      </c>
      <c r="W559" s="295">
        <f>SUM(O559:R561)</f>
        <v>60.88</v>
      </c>
      <c r="X559" s="295">
        <f>SUM(S559:V561)</f>
        <v>60.88</v>
      </c>
      <c r="Y559" s="303">
        <f>STDEV(F559:F561)</f>
        <v>0</v>
      </c>
      <c r="Z559" s="295">
        <f>Y559/W559</f>
        <v>0</v>
      </c>
      <c r="AA559" s="303">
        <f>IF(Z559&lt;=0.25, X559, W559)</f>
        <v>60.88</v>
      </c>
      <c r="AB559" s="291">
        <f>AA559*D559*($AB$6+1)</f>
        <v>1082.8512238301578</v>
      </c>
      <c r="AC559" s="114"/>
      <c r="AD559" s="114"/>
      <c r="AE559" s="118"/>
      <c r="AF559" s="114"/>
      <c r="AG559" s="118"/>
      <c r="AH559" s="119"/>
    </row>
    <row r="560" spans="1:34" s="120" customFormat="1" ht="25.5" customHeight="1">
      <c r="A560" s="319"/>
      <c r="B560" s="308"/>
      <c r="C560" s="310"/>
      <c r="D560" s="310"/>
      <c r="E560" s="167" t="s">
        <v>1186</v>
      </c>
      <c r="F560" s="227">
        <v>60.88</v>
      </c>
      <c r="G560" s="227">
        <f>ROUNDUP(AVERAGE(F559:F561),2)</f>
        <v>60.88</v>
      </c>
      <c r="H560" s="116">
        <f t="shared" si="44"/>
        <v>0</v>
      </c>
      <c r="I560" s="136">
        <f t="shared" si="45"/>
        <v>0</v>
      </c>
      <c r="J560" s="136">
        <f>SMALL(I559:I561,2)</f>
        <v>0</v>
      </c>
      <c r="K560" s="228">
        <f>IF(J560=I559,F559,IF(J560=I560,F560,IF(J560=I561,F561)))</f>
        <v>60.88</v>
      </c>
      <c r="L560" s="228">
        <f t="shared" si="46"/>
        <v>60.88</v>
      </c>
      <c r="M560" s="228">
        <f t="shared" si="47"/>
        <v>60.88</v>
      </c>
      <c r="N560" s="312"/>
      <c r="O560" s="293"/>
      <c r="P560" s="293"/>
      <c r="Q560" s="293"/>
      <c r="R560" s="293"/>
      <c r="S560" s="293"/>
      <c r="T560" s="293"/>
      <c r="U560" s="293"/>
      <c r="V560" s="293"/>
      <c r="W560" s="296"/>
      <c r="X560" s="296"/>
      <c r="Y560" s="303"/>
      <c r="Z560" s="296"/>
      <c r="AA560" s="303"/>
      <c r="AB560" s="292"/>
      <c r="AC560" s="114"/>
      <c r="AD560" s="114"/>
      <c r="AE560" s="118"/>
      <c r="AF560" s="114"/>
      <c r="AG560" s="118"/>
      <c r="AH560" s="119"/>
    </row>
    <row r="561" spans="1:34" s="120" customFormat="1" ht="25.5" customHeight="1" thickBot="1">
      <c r="A561" s="319"/>
      <c r="B561" s="308"/>
      <c r="C561" s="310"/>
      <c r="D561" s="310"/>
      <c r="E561" s="167" t="s">
        <v>1186</v>
      </c>
      <c r="F561" s="227">
        <v>60.88</v>
      </c>
      <c r="G561" s="227">
        <f>ROUNDUP(AVERAGE(F559:F561),2)</f>
        <v>60.88</v>
      </c>
      <c r="H561" s="116">
        <f t="shared" si="44"/>
        <v>0</v>
      </c>
      <c r="I561" s="136">
        <f t="shared" si="45"/>
        <v>0</v>
      </c>
      <c r="J561" s="136">
        <f>SMALL(I559:I561,3)</f>
        <v>0</v>
      </c>
      <c r="K561" s="228">
        <f>IF(J561=I559,F559,IF(J561=I560,F560,IF(J561=I561,F561)))</f>
        <v>60.88</v>
      </c>
      <c r="L561" s="228">
        <f t="shared" si="46"/>
        <v>60.88</v>
      </c>
      <c r="M561" s="228">
        <f t="shared" si="47"/>
        <v>60.88</v>
      </c>
      <c r="N561" s="312"/>
      <c r="O561" s="293"/>
      <c r="P561" s="293"/>
      <c r="Q561" s="293"/>
      <c r="R561" s="293"/>
      <c r="S561" s="293"/>
      <c r="T561" s="293"/>
      <c r="U561" s="293"/>
      <c r="V561" s="293"/>
      <c r="W561" s="296"/>
      <c r="X561" s="296"/>
      <c r="Y561" s="303"/>
      <c r="Z561" s="296"/>
      <c r="AA561" s="303"/>
      <c r="AB561" s="292"/>
      <c r="AC561" s="114"/>
      <c r="AD561" s="114"/>
      <c r="AE561" s="118"/>
      <c r="AF561" s="114"/>
      <c r="AG561" s="118"/>
      <c r="AH561" s="119"/>
    </row>
    <row r="562" spans="1:34" s="120" customFormat="1" ht="25.5" customHeight="1">
      <c r="A562" s="320">
        <v>185</v>
      </c>
      <c r="B562" s="315" t="s">
        <v>434</v>
      </c>
      <c r="C562" s="317" t="s">
        <v>477</v>
      </c>
      <c r="D562" s="317">
        <v>108</v>
      </c>
      <c r="E562" s="168" t="s">
        <v>909</v>
      </c>
      <c r="F562" s="224">
        <v>12.51</v>
      </c>
      <c r="G562" s="226">
        <f>ROUNDUP(AVERAGE(F562:F564),2)</f>
        <v>12.51</v>
      </c>
      <c r="H562" s="134">
        <f t="shared" si="44"/>
        <v>0</v>
      </c>
      <c r="I562" s="135">
        <f t="shared" si="45"/>
        <v>0</v>
      </c>
      <c r="J562" s="135">
        <f>SMALL(I562:I564,1)</f>
        <v>0</v>
      </c>
      <c r="K562" s="225">
        <f>IF(J562=I562,F562,IF(J562=I563,F563,IF(J562=I564,F564)))</f>
        <v>12.51</v>
      </c>
      <c r="L562" s="225">
        <f t="shared" si="46"/>
        <v>12.51</v>
      </c>
      <c r="M562" s="225">
        <f t="shared" si="47"/>
        <v>12.51</v>
      </c>
      <c r="N562" s="318">
        <f>COUNTIF(L562:L564,"FORA")</f>
        <v>0</v>
      </c>
      <c r="O562" s="298">
        <f>IF(N562=0,AVERAGE(K562:K564),"")</f>
        <v>12.51</v>
      </c>
      <c r="P562" s="298" t="str">
        <f>IF(N562=1,AVERAGE(M562:M563),"")</f>
        <v/>
      </c>
      <c r="Q562" s="298" t="str">
        <f>IF(N562=2,(SUM(M562,K563))/2,"")</f>
        <v/>
      </c>
      <c r="R562" s="298" t="str">
        <f>IF(N562=3,AVERAGE(K562:K563),"")</f>
        <v/>
      </c>
      <c r="S562" s="298">
        <f>IF(N562=0,MEDIAN(M562:M564),"")</f>
        <v>12.51</v>
      </c>
      <c r="T562" s="298" t="str">
        <f>IF(N562=1,MEDIAN(M562:M563),"")</f>
        <v/>
      </c>
      <c r="U562" s="298" t="str">
        <f>IF(N562=2,MEDIAN((SUM(M562,K563))/2),"")</f>
        <v/>
      </c>
      <c r="V562" s="298" t="str">
        <f>IF(N562=3,MEDIAN(K562:K563),"")</f>
        <v/>
      </c>
      <c r="W562" s="299">
        <f>SUM(O562:R564)</f>
        <v>12.51</v>
      </c>
      <c r="X562" s="299">
        <f>SUM(S562:V564)</f>
        <v>12.51</v>
      </c>
      <c r="Y562" s="301">
        <f>STDEV(F562:F564)</f>
        <v>0</v>
      </c>
      <c r="Z562" s="299">
        <f>Y562/W562</f>
        <v>0</v>
      </c>
      <c r="AA562" s="301">
        <f>IF(Z562&lt;=0.25, X562, W562)</f>
        <v>12.51</v>
      </c>
      <c r="AB562" s="291">
        <f>AA562*D562*($AB$6+1)</f>
        <v>1602.0790971227</v>
      </c>
      <c r="AC562" s="114"/>
      <c r="AD562" s="114"/>
      <c r="AE562" s="118"/>
      <c r="AF562" s="114"/>
      <c r="AG562" s="118"/>
      <c r="AH562" s="119"/>
    </row>
    <row r="563" spans="1:34" s="120" customFormat="1" ht="25.5" customHeight="1">
      <c r="A563" s="320"/>
      <c r="B563" s="376"/>
      <c r="C563" s="317"/>
      <c r="D563" s="317"/>
      <c r="E563" s="168" t="s">
        <v>909</v>
      </c>
      <c r="F563" s="224">
        <v>12.51</v>
      </c>
      <c r="G563" s="224">
        <f>ROUNDUP(AVERAGE(F562:F564),2)</f>
        <v>12.51</v>
      </c>
      <c r="H563" s="134">
        <f t="shared" si="44"/>
        <v>0</v>
      </c>
      <c r="I563" s="135">
        <f t="shared" si="45"/>
        <v>0</v>
      </c>
      <c r="J563" s="135">
        <f>SMALL(I562:I564,2)</f>
        <v>0</v>
      </c>
      <c r="K563" s="225">
        <f>IF(J563=I562,F562,IF(J563=I563,F563,IF(J563=I564,F564)))</f>
        <v>12.51</v>
      </c>
      <c r="L563" s="225">
        <f t="shared" si="46"/>
        <v>12.51</v>
      </c>
      <c r="M563" s="225">
        <f t="shared" si="47"/>
        <v>12.51</v>
      </c>
      <c r="N563" s="318"/>
      <c r="O563" s="298"/>
      <c r="P563" s="298"/>
      <c r="Q563" s="298"/>
      <c r="R563" s="298"/>
      <c r="S563" s="298"/>
      <c r="T563" s="298"/>
      <c r="U563" s="298"/>
      <c r="V563" s="298"/>
      <c r="W563" s="300"/>
      <c r="X563" s="300"/>
      <c r="Y563" s="301"/>
      <c r="Z563" s="300"/>
      <c r="AA563" s="301"/>
      <c r="AB563" s="292"/>
      <c r="AC563" s="114"/>
      <c r="AD563" s="114"/>
      <c r="AE563" s="118"/>
      <c r="AF563" s="114"/>
      <c r="AG563" s="118"/>
      <c r="AH563" s="119"/>
    </row>
    <row r="564" spans="1:34" s="120" customFormat="1" ht="25.5" customHeight="1" thickBot="1">
      <c r="A564" s="320"/>
      <c r="B564" s="376"/>
      <c r="C564" s="317"/>
      <c r="D564" s="317"/>
      <c r="E564" s="168" t="s">
        <v>909</v>
      </c>
      <c r="F564" s="224">
        <v>12.51</v>
      </c>
      <c r="G564" s="224">
        <f>ROUNDUP(AVERAGE(F562:F564),2)</f>
        <v>12.51</v>
      </c>
      <c r="H564" s="134">
        <f t="shared" si="44"/>
        <v>0</v>
      </c>
      <c r="I564" s="135">
        <f t="shared" si="45"/>
        <v>0</v>
      </c>
      <c r="J564" s="135">
        <f>SMALL(I562:I564,3)</f>
        <v>0</v>
      </c>
      <c r="K564" s="225">
        <f>IF(J564=I562,F562,IF(J564=I563,F563,IF(J564=I564,F564)))</f>
        <v>12.51</v>
      </c>
      <c r="L564" s="225">
        <f t="shared" si="46"/>
        <v>12.51</v>
      </c>
      <c r="M564" s="225">
        <f t="shared" si="47"/>
        <v>12.51</v>
      </c>
      <c r="N564" s="318"/>
      <c r="O564" s="298"/>
      <c r="P564" s="298"/>
      <c r="Q564" s="298"/>
      <c r="R564" s="298"/>
      <c r="S564" s="298"/>
      <c r="T564" s="298"/>
      <c r="U564" s="298"/>
      <c r="V564" s="298"/>
      <c r="W564" s="300"/>
      <c r="X564" s="300"/>
      <c r="Y564" s="301"/>
      <c r="Z564" s="300"/>
      <c r="AA564" s="301"/>
      <c r="AB564" s="292"/>
      <c r="AC564" s="114"/>
      <c r="AD564" s="114"/>
      <c r="AE564" s="118"/>
      <c r="AF564" s="114"/>
      <c r="AG564" s="118"/>
      <c r="AH564" s="119"/>
    </row>
    <row r="565" spans="1:34" s="120" customFormat="1" ht="25.5" customHeight="1">
      <c r="A565" s="319">
        <v>186</v>
      </c>
      <c r="B565" s="307" t="s">
        <v>435</v>
      </c>
      <c r="C565" s="310" t="s">
        <v>2</v>
      </c>
      <c r="D565" s="310">
        <v>36</v>
      </c>
      <c r="E565" s="167" t="s">
        <v>1188</v>
      </c>
      <c r="F565" s="227">
        <v>9.1999999999999993</v>
      </c>
      <c r="G565" s="229">
        <f>ROUNDUP(AVERAGE(F565:F567),2)</f>
        <v>9.1999999999999993</v>
      </c>
      <c r="H565" s="116">
        <f t="shared" si="44"/>
        <v>0</v>
      </c>
      <c r="I565" s="136">
        <f t="shared" si="45"/>
        <v>0</v>
      </c>
      <c r="J565" s="136">
        <f>SMALL(I565:I567,1)</f>
        <v>0</v>
      </c>
      <c r="K565" s="228">
        <f>IF(J565=I565,F565,IF(J565=I566,F566,IF(J565=I567,F567)))</f>
        <v>9.1999999999999993</v>
      </c>
      <c r="L565" s="228">
        <f t="shared" si="46"/>
        <v>9.1999999999999993</v>
      </c>
      <c r="M565" s="228">
        <f t="shared" si="47"/>
        <v>9.1999999999999993</v>
      </c>
      <c r="N565" s="312">
        <f>COUNTIF(L565:L567,"FORA")</f>
        <v>0</v>
      </c>
      <c r="O565" s="293">
        <f>IF(N565=0,AVERAGE(K565:K567),"")</f>
        <v>9.1999999999999993</v>
      </c>
      <c r="P565" s="293" t="str">
        <f>IF(N565=1,AVERAGE(M565:M566),"")</f>
        <v/>
      </c>
      <c r="Q565" s="293" t="str">
        <f>IF(N565=2,(SUM(M565,K566))/2,"")</f>
        <v/>
      </c>
      <c r="R565" s="293" t="str">
        <f>IF(N565=3,AVERAGE(K565:K566),"")</f>
        <v/>
      </c>
      <c r="S565" s="293">
        <f>IF(N565=0,MEDIAN(M565:M567),"")</f>
        <v>9.1999999999999993</v>
      </c>
      <c r="T565" s="293" t="str">
        <f>IF(N565=1,MEDIAN(M565:M566),"")</f>
        <v/>
      </c>
      <c r="U565" s="293" t="str">
        <f>IF(N565=2,MEDIAN((SUM(M565,K566))/2),"")</f>
        <v/>
      </c>
      <c r="V565" s="293" t="str">
        <f>IF(N565=3,MEDIAN(K565:K566),"")</f>
        <v/>
      </c>
      <c r="W565" s="295">
        <f>SUM(O565:R567)</f>
        <v>9.1999999999999993</v>
      </c>
      <c r="X565" s="295">
        <f>SUM(S565:V567)</f>
        <v>9.1999999999999993</v>
      </c>
      <c r="Y565" s="303">
        <f>STDEV(F565:F567)</f>
        <v>0</v>
      </c>
      <c r="Z565" s="295">
        <f>Y565/W565</f>
        <v>0</v>
      </c>
      <c r="AA565" s="303">
        <f>IF(Z565&lt;=0.25, X565, W565)</f>
        <v>9.1999999999999993</v>
      </c>
      <c r="AB565" s="291">
        <f>AA565*D565*($AB$6+1)</f>
        <v>392.72922178334238</v>
      </c>
      <c r="AC565" s="114"/>
      <c r="AD565" s="114"/>
      <c r="AE565" s="118"/>
      <c r="AF565" s="114"/>
      <c r="AG565" s="118"/>
      <c r="AH565" s="119"/>
    </row>
    <row r="566" spans="1:34" s="120" customFormat="1" ht="25.5" customHeight="1">
      <c r="A566" s="319"/>
      <c r="B566" s="308"/>
      <c r="C566" s="310"/>
      <c r="D566" s="310"/>
      <c r="E566" s="167" t="s">
        <v>1188</v>
      </c>
      <c r="F566" s="227">
        <v>9.1999999999999993</v>
      </c>
      <c r="G566" s="227">
        <f>ROUNDUP(AVERAGE(F565:F567),2)</f>
        <v>9.1999999999999993</v>
      </c>
      <c r="H566" s="116">
        <f t="shared" si="44"/>
        <v>0</v>
      </c>
      <c r="I566" s="136">
        <f t="shared" si="45"/>
        <v>0</v>
      </c>
      <c r="J566" s="136">
        <f>SMALL(I565:I567,2)</f>
        <v>0</v>
      </c>
      <c r="K566" s="228">
        <f>IF(J566=I565,F565,IF(J566=I566,F566,IF(J566=I567,F567)))</f>
        <v>9.1999999999999993</v>
      </c>
      <c r="L566" s="228">
        <f t="shared" si="46"/>
        <v>9.1999999999999993</v>
      </c>
      <c r="M566" s="228">
        <f t="shared" si="47"/>
        <v>9.1999999999999993</v>
      </c>
      <c r="N566" s="312"/>
      <c r="O566" s="293"/>
      <c r="P566" s="293"/>
      <c r="Q566" s="293"/>
      <c r="R566" s="293"/>
      <c r="S566" s="293"/>
      <c r="T566" s="293"/>
      <c r="U566" s="293"/>
      <c r="V566" s="293"/>
      <c r="W566" s="296"/>
      <c r="X566" s="296"/>
      <c r="Y566" s="303"/>
      <c r="Z566" s="296"/>
      <c r="AA566" s="303"/>
      <c r="AB566" s="292"/>
      <c r="AC566" s="114"/>
      <c r="AD566" s="114"/>
      <c r="AE566" s="118"/>
      <c r="AF566" s="114"/>
      <c r="AG566" s="118"/>
      <c r="AH566" s="119"/>
    </row>
    <row r="567" spans="1:34" s="120" customFormat="1" ht="25.5" customHeight="1" thickBot="1">
      <c r="A567" s="319"/>
      <c r="B567" s="308"/>
      <c r="C567" s="310"/>
      <c r="D567" s="310"/>
      <c r="E567" s="167" t="s">
        <v>1188</v>
      </c>
      <c r="F567" s="227">
        <v>9.1999999999999993</v>
      </c>
      <c r="G567" s="227">
        <f>ROUNDUP(AVERAGE(F565:F567),2)</f>
        <v>9.1999999999999993</v>
      </c>
      <c r="H567" s="116">
        <f t="shared" si="44"/>
        <v>0</v>
      </c>
      <c r="I567" s="136">
        <f t="shared" si="45"/>
        <v>0</v>
      </c>
      <c r="J567" s="136">
        <f>SMALL(I565:I567,3)</f>
        <v>0</v>
      </c>
      <c r="K567" s="228">
        <f>IF(J567=I565,F565,IF(J567=I566,F566,IF(J567=I567,F567)))</f>
        <v>9.1999999999999993</v>
      </c>
      <c r="L567" s="228">
        <f t="shared" si="46"/>
        <v>9.1999999999999993</v>
      </c>
      <c r="M567" s="228">
        <f t="shared" si="47"/>
        <v>9.1999999999999993</v>
      </c>
      <c r="N567" s="312"/>
      <c r="O567" s="293"/>
      <c r="P567" s="293"/>
      <c r="Q567" s="293"/>
      <c r="R567" s="293"/>
      <c r="S567" s="293"/>
      <c r="T567" s="293"/>
      <c r="U567" s="293"/>
      <c r="V567" s="293"/>
      <c r="W567" s="296"/>
      <c r="X567" s="296"/>
      <c r="Y567" s="303"/>
      <c r="Z567" s="296"/>
      <c r="AA567" s="303"/>
      <c r="AB567" s="292"/>
      <c r="AC567" s="114"/>
      <c r="AD567" s="114"/>
      <c r="AE567" s="118"/>
      <c r="AF567" s="114"/>
      <c r="AG567" s="118"/>
      <c r="AH567" s="119"/>
    </row>
    <row r="568" spans="1:34" s="120" customFormat="1" ht="25.5" customHeight="1">
      <c r="A568" s="314">
        <v>187</v>
      </c>
      <c r="B568" s="315" t="s">
        <v>436</v>
      </c>
      <c r="C568" s="317" t="s">
        <v>2</v>
      </c>
      <c r="D568" s="317">
        <v>6</v>
      </c>
      <c r="E568" s="168" t="s">
        <v>1189</v>
      </c>
      <c r="F568" s="224">
        <v>15.93</v>
      </c>
      <c r="G568" s="226">
        <f>ROUNDUP(AVERAGE(F568:F570),2)</f>
        <v>15.93</v>
      </c>
      <c r="H568" s="134">
        <f t="shared" si="44"/>
        <v>0</v>
      </c>
      <c r="I568" s="135">
        <f t="shared" si="45"/>
        <v>0</v>
      </c>
      <c r="J568" s="135">
        <f>SMALL(I568:I570,1)</f>
        <v>0</v>
      </c>
      <c r="K568" s="225">
        <f>IF(J568=I568,F568,IF(J568=I569,F569,IF(J568=I570,F570)))</f>
        <v>15.93</v>
      </c>
      <c r="L568" s="225">
        <f t="shared" si="46"/>
        <v>15.93</v>
      </c>
      <c r="M568" s="225">
        <f t="shared" si="47"/>
        <v>15.93</v>
      </c>
      <c r="N568" s="318">
        <f>COUNTIF(L568:L570,"FORA")</f>
        <v>0</v>
      </c>
      <c r="O568" s="298">
        <f>IF(N568=0,AVERAGE(K568:K570),"")</f>
        <v>15.93</v>
      </c>
      <c r="P568" s="298" t="str">
        <f>IF(N568=1,AVERAGE(M568:M569),"")</f>
        <v/>
      </c>
      <c r="Q568" s="298" t="str">
        <f>IF(N568=2,(SUM(M568,K569))/2,"")</f>
        <v/>
      </c>
      <c r="R568" s="298" t="str">
        <f>IF(N568=3,AVERAGE(K568:K569),"")</f>
        <v/>
      </c>
      <c r="S568" s="298">
        <f>IF(N568=0,MEDIAN(M568:M570),"")</f>
        <v>15.93</v>
      </c>
      <c r="T568" s="298" t="str">
        <f>IF(N568=1,MEDIAN(M568:M569),"")</f>
        <v/>
      </c>
      <c r="U568" s="298" t="str">
        <f>IF(N568=2,MEDIAN((SUM(M568,K569))/2),"")</f>
        <v/>
      </c>
      <c r="V568" s="298" t="str">
        <f>IF(N568=3,MEDIAN(K568:K569),"")</f>
        <v/>
      </c>
      <c r="W568" s="299">
        <f>SUM(O568:R570)</f>
        <v>15.93</v>
      </c>
      <c r="X568" s="299">
        <f>SUM(S568:V570)</f>
        <v>15.93</v>
      </c>
      <c r="Y568" s="301">
        <f>STDEV(F568:F570)</f>
        <v>0</v>
      </c>
      <c r="Z568" s="299">
        <f>Y568/W568</f>
        <v>0</v>
      </c>
      <c r="AA568" s="301">
        <f>IF(Z568&lt;=0.25, X568, W568)</f>
        <v>15.93</v>
      </c>
      <c r="AB568" s="291">
        <f>AA568*D568*($AB$6+1)</f>
        <v>113.33653085160587</v>
      </c>
      <c r="AC568" s="114"/>
      <c r="AD568" s="114"/>
      <c r="AE568" s="118"/>
      <c r="AF568" s="114"/>
      <c r="AG568" s="118"/>
      <c r="AH568" s="119"/>
    </row>
    <row r="569" spans="1:34" s="120" customFormat="1" ht="25.5" customHeight="1">
      <c r="A569" s="314"/>
      <c r="B569" s="376"/>
      <c r="C569" s="317"/>
      <c r="D569" s="317"/>
      <c r="E569" s="168" t="s">
        <v>1189</v>
      </c>
      <c r="F569" s="224">
        <v>15.93</v>
      </c>
      <c r="G569" s="224">
        <f>ROUNDUP(AVERAGE(F568:F570),2)</f>
        <v>15.93</v>
      </c>
      <c r="H569" s="134">
        <f t="shared" si="44"/>
        <v>0</v>
      </c>
      <c r="I569" s="135">
        <f t="shared" si="45"/>
        <v>0</v>
      </c>
      <c r="J569" s="135">
        <f>SMALL(I568:I570,2)</f>
        <v>0</v>
      </c>
      <c r="K569" s="225">
        <f>IF(J569=I568,F568,IF(J569=I569,F569,IF(J569=I570,F570)))</f>
        <v>15.93</v>
      </c>
      <c r="L569" s="225">
        <f t="shared" si="46"/>
        <v>15.93</v>
      </c>
      <c r="M569" s="225">
        <f t="shared" si="47"/>
        <v>15.93</v>
      </c>
      <c r="N569" s="318"/>
      <c r="O569" s="298"/>
      <c r="P569" s="298"/>
      <c r="Q569" s="298"/>
      <c r="R569" s="298"/>
      <c r="S569" s="298"/>
      <c r="T569" s="298"/>
      <c r="U569" s="298"/>
      <c r="V569" s="298"/>
      <c r="W569" s="300"/>
      <c r="X569" s="300"/>
      <c r="Y569" s="301"/>
      <c r="Z569" s="300"/>
      <c r="AA569" s="301"/>
      <c r="AB569" s="292"/>
      <c r="AC569" s="114"/>
      <c r="AD569" s="114"/>
      <c r="AE569" s="118"/>
      <c r="AF569" s="114"/>
      <c r="AG569" s="118"/>
      <c r="AH569" s="119"/>
    </row>
    <row r="570" spans="1:34" s="120" customFormat="1" ht="25.5" customHeight="1" thickBot="1">
      <c r="A570" s="314"/>
      <c r="B570" s="376"/>
      <c r="C570" s="317"/>
      <c r="D570" s="317"/>
      <c r="E570" s="168" t="s">
        <v>1189</v>
      </c>
      <c r="F570" s="224">
        <v>15.93</v>
      </c>
      <c r="G570" s="224">
        <f>ROUNDUP(AVERAGE(F568:F570),2)</f>
        <v>15.93</v>
      </c>
      <c r="H570" s="134">
        <f t="shared" si="44"/>
        <v>0</v>
      </c>
      <c r="I570" s="135">
        <f t="shared" si="45"/>
        <v>0</v>
      </c>
      <c r="J570" s="135">
        <f>SMALL(I568:I570,3)</f>
        <v>0</v>
      </c>
      <c r="K570" s="225">
        <f>IF(J570=I568,F568,IF(J570=I569,F569,IF(J570=I570,F570)))</f>
        <v>15.93</v>
      </c>
      <c r="L570" s="225">
        <f t="shared" si="46"/>
        <v>15.93</v>
      </c>
      <c r="M570" s="225">
        <f t="shared" si="47"/>
        <v>15.93</v>
      </c>
      <c r="N570" s="318"/>
      <c r="O570" s="298"/>
      <c r="P570" s="298"/>
      <c r="Q570" s="298"/>
      <c r="R570" s="298"/>
      <c r="S570" s="298"/>
      <c r="T570" s="298"/>
      <c r="U570" s="298"/>
      <c r="V570" s="298"/>
      <c r="W570" s="300"/>
      <c r="X570" s="300"/>
      <c r="Y570" s="301"/>
      <c r="Z570" s="300"/>
      <c r="AA570" s="301"/>
      <c r="AB570" s="292"/>
      <c r="AC570" s="114"/>
      <c r="AD570" s="114"/>
      <c r="AE570" s="118"/>
      <c r="AF570" s="114"/>
      <c r="AG570" s="118"/>
      <c r="AH570" s="119"/>
    </row>
    <row r="571" spans="1:34" s="120" customFormat="1" ht="25.5" customHeight="1">
      <c r="A571" s="319">
        <v>188</v>
      </c>
      <c r="B571" s="307" t="s">
        <v>437</v>
      </c>
      <c r="C571" s="310" t="s">
        <v>2</v>
      </c>
      <c r="D571" s="310">
        <v>18</v>
      </c>
      <c r="E571" s="167" t="s">
        <v>1190</v>
      </c>
      <c r="F571" s="227">
        <v>17.86</v>
      </c>
      <c r="G571" s="229">
        <f>ROUNDUP(AVERAGE(F571:F573),2)</f>
        <v>17.86</v>
      </c>
      <c r="H571" s="116">
        <f t="shared" si="44"/>
        <v>0</v>
      </c>
      <c r="I571" s="136">
        <f t="shared" si="45"/>
        <v>0</v>
      </c>
      <c r="J571" s="136">
        <f>SMALL(I571:I573,1)</f>
        <v>0</v>
      </c>
      <c r="K571" s="228">
        <f>IF(J571=I571,F571,IF(J571=I572,F572,IF(J571=I573,F573)))</f>
        <v>17.86</v>
      </c>
      <c r="L571" s="228">
        <f t="shared" si="46"/>
        <v>17.86</v>
      </c>
      <c r="M571" s="228">
        <f t="shared" si="47"/>
        <v>17.86</v>
      </c>
      <c r="N571" s="312">
        <f>COUNTIF(L571:L573,"FORA")</f>
        <v>0</v>
      </c>
      <c r="O571" s="293">
        <f>IF(N571=0,AVERAGE(K571:K573),"")</f>
        <v>17.86</v>
      </c>
      <c r="P571" s="293" t="str">
        <f>IF(N571=1,AVERAGE(M571:M572),"")</f>
        <v/>
      </c>
      <c r="Q571" s="293" t="str">
        <f>IF(N571=2,(SUM(M571,K572))/2,"")</f>
        <v/>
      </c>
      <c r="R571" s="293" t="str">
        <f>IF(N571=3,AVERAGE(K571:K572),"")</f>
        <v/>
      </c>
      <c r="S571" s="293">
        <f>IF(N571=0,MEDIAN(M571:M573),"")</f>
        <v>17.86</v>
      </c>
      <c r="T571" s="293" t="str">
        <f>IF(N571=1,MEDIAN(M571:M572),"")</f>
        <v/>
      </c>
      <c r="U571" s="293" t="str">
        <f>IF(N571=2,MEDIAN((SUM(M571,K572))/2),"")</f>
        <v/>
      </c>
      <c r="V571" s="293" t="str">
        <f>IF(N571=3,MEDIAN(K571:K572),"")</f>
        <v/>
      </c>
      <c r="W571" s="295">
        <f>SUM(O571:R573)</f>
        <v>17.86</v>
      </c>
      <c r="X571" s="295">
        <f>SUM(S571:V573)</f>
        <v>17.86</v>
      </c>
      <c r="Y571" s="303">
        <f>STDEV(F571:F573)</f>
        <v>0</v>
      </c>
      <c r="Z571" s="295">
        <f>Y571/W571</f>
        <v>0</v>
      </c>
      <c r="AA571" s="303">
        <f>IF(Z571&lt;=0.25, X571, W571)</f>
        <v>17.86</v>
      </c>
      <c r="AB571" s="291">
        <f>AA571*D571*($AB$6+1)</f>
        <v>381.20347288317913</v>
      </c>
      <c r="AC571" s="114"/>
      <c r="AD571" s="114"/>
      <c r="AE571" s="118"/>
      <c r="AF571" s="114"/>
      <c r="AG571" s="118"/>
      <c r="AH571" s="119"/>
    </row>
    <row r="572" spans="1:34" s="120" customFormat="1" ht="25.5" customHeight="1">
      <c r="A572" s="319"/>
      <c r="B572" s="308"/>
      <c r="C572" s="310"/>
      <c r="D572" s="310"/>
      <c r="E572" s="167" t="s">
        <v>1190</v>
      </c>
      <c r="F572" s="227">
        <v>17.86</v>
      </c>
      <c r="G572" s="227">
        <f>ROUNDUP(AVERAGE(F571:F573),2)</f>
        <v>17.86</v>
      </c>
      <c r="H572" s="116">
        <f t="shared" si="44"/>
        <v>0</v>
      </c>
      <c r="I572" s="136">
        <f t="shared" si="45"/>
        <v>0</v>
      </c>
      <c r="J572" s="136">
        <f>SMALL(I571:I573,2)</f>
        <v>0</v>
      </c>
      <c r="K572" s="228">
        <f>IF(J572=I571,F571,IF(J572=I572,F572,IF(J572=I573,F573)))</f>
        <v>17.86</v>
      </c>
      <c r="L572" s="228">
        <f t="shared" si="46"/>
        <v>17.86</v>
      </c>
      <c r="M572" s="228">
        <f t="shared" si="47"/>
        <v>17.86</v>
      </c>
      <c r="N572" s="312"/>
      <c r="O572" s="293"/>
      <c r="P572" s="293"/>
      <c r="Q572" s="293"/>
      <c r="R572" s="293"/>
      <c r="S572" s="293"/>
      <c r="T572" s="293"/>
      <c r="U572" s="293"/>
      <c r="V572" s="293"/>
      <c r="W572" s="296"/>
      <c r="X572" s="296"/>
      <c r="Y572" s="303"/>
      <c r="Z572" s="296"/>
      <c r="AA572" s="303"/>
      <c r="AB572" s="292"/>
      <c r="AC572" s="114"/>
      <c r="AD572" s="114"/>
      <c r="AE572" s="118"/>
      <c r="AF572" s="114"/>
      <c r="AG572" s="118"/>
      <c r="AH572" s="119"/>
    </row>
    <row r="573" spans="1:34" s="120" customFormat="1" ht="25.5" customHeight="1" thickBot="1">
      <c r="A573" s="319"/>
      <c r="B573" s="308"/>
      <c r="C573" s="310"/>
      <c r="D573" s="310"/>
      <c r="E573" s="167" t="s">
        <v>1190</v>
      </c>
      <c r="F573" s="227">
        <v>17.86</v>
      </c>
      <c r="G573" s="227">
        <f>ROUNDUP(AVERAGE(F571:F573),2)</f>
        <v>17.86</v>
      </c>
      <c r="H573" s="116">
        <f t="shared" si="44"/>
        <v>0</v>
      </c>
      <c r="I573" s="136">
        <f t="shared" si="45"/>
        <v>0</v>
      </c>
      <c r="J573" s="136">
        <f>SMALL(I571:I573,3)</f>
        <v>0</v>
      </c>
      <c r="K573" s="228">
        <f>IF(J573=I571,F571,IF(J573=I572,F572,IF(J573=I573,F573)))</f>
        <v>17.86</v>
      </c>
      <c r="L573" s="228">
        <f t="shared" si="46"/>
        <v>17.86</v>
      </c>
      <c r="M573" s="228">
        <f t="shared" si="47"/>
        <v>17.86</v>
      </c>
      <c r="N573" s="312"/>
      <c r="O573" s="293"/>
      <c r="P573" s="293"/>
      <c r="Q573" s="293"/>
      <c r="R573" s="293"/>
      <c r="S573" s="293"/>
      <c r="T573" s="293"/>
      <c r="U573" s="293"/>
      <c r="V573" s="293"/>
      <c r="W573" s="296"/>
      <c r="X573" s="296"/>
      <c r="Y573" s="303"/>
      <c r="Z573" s="296"/>
      <c r="AA573" s="303"/>
      <c r="AB573" s="292"/>
      <c r="AC573" s="114"/>
      <c r="AD573" s="114"/>
      <c r="AE573" s="118"/>
      <c r="AF573" s="114"/>
      <c r="AG573" s="118"/>
      <c r="AH573" s="119"/>
    </row>
    <row r="574" spans="1:34" s="120" customFormat="1" ht="25.5" customHeight="1">
      <c r="A574" s="314">
        <v>189</v>
      </c>
      <c r="B574" s="315" t="s">
        <v>438</v>
      </c>
      <c r="C574" s="317" t="s">
        <v>2</v>
      </c>
      <c r="D574" s="317">
        <v>12</v>
      </c>
      <c r="E574" s="168" t="s">
        <v>1191</v>
      </c>
      <c r="F574" s="224">
        <v>56.02</v>
      </c>
      <c r="G574" s="226">
        <f>ROUNDUP(AVERAGE(F574:F576),2)</f>
        <v>56.02</v>
      </c>
      <c r="H574" s="134">
        <f t="shared" si="44"/>
        <v>0</v>
      </c>
      <c r="I574" s="135">
        <f t="shared" si="45"/>
        <v>0</v>
      </c>
      <c r="J574" s="135">
        <f>SMALL(I574:I576,1)</f>
        <v>0</v>
      </c>
      <c r="K574" s="225">
        <f>IF(J574=I574,F574,IF(J574=I575,F575,IF(J574=I576,F576)))</f>
        <v>56.02</v>
      </c>
      <c r="L574" s="225">
        <f t="shared" si="46"/>
        <v>56.02</v>
      </c>
      <c r="M574" s="225">
        <f t="shared" si="47"/>
        <v>56.02</v>
      </c>
      <c r="N574" s="318">
        <f>COUNTIF(L574:L576,"FORA")</f>
        <v>0</v>
      </c>
      <c r="O574" s="298">
        <f>IF(N574=0,AVERAGE(K574:K576),"")</f>
        <v>56.02</v>
      </c>
      <c r="P574" s="298" t="str">
        <f>IF(N574=1,AVERAGE(M574:M575),"")</f>
        <v/>
      </c>
      <c r="Q574" s="298" t="str">
        <f>IF(N574=2,(SUM(M574,K575))/2,"")</f>
        <v/>
      </c>
      <c r="R574" s="298" t="str">
        <f>IF(N574=3,AVERAGE(K574:K575),"")</f>
        <v/>
      </c>
      <c r="S574" s="298">
        <f>IF(N574=0,MEDIAN(M574:M576),"")</f>
        <v>56.02</v>
      </c>
      <c r="T574" s="298" t="str">
        <f>IF(N574=1,MEDIAN(M574:M575),"")</f>
        <v/>
      </c>
      <c r="U574" s="298" t="str">
        <f>IF(N574=2,MEDIAN((SUM(M574,K575))/2),"")</f>
        <v/>
      </c>
      <c r="V574" s="298" t="str">
        <f>IF(N574=3,MEDIAN(K574:K575),"")</f>
        <v/>
      </c>
      <c r="W574" s="299">
        <f>SUM(O574:R576)</f>
        <v>56.02</v>
      </c>
      <c r="X574" s="299">
        <f>SUM(S574:V576)</f>
        <v>56.02</v>
      </c>
      <c r="Y574" s="301">
        <f>STDEV(F574:F576)</f>
        <v>0</v>
      </c>
      <c r="Z574" s="299">
        <f>Y574/W574</f>
        <v>0</v>
      </c>
      <c r="AA574" s="301">
        <f>IF(Z574&lt;=0.25, X574, W574)</f>
        <v>56.02</v>
      </c>
      <c r="AB574" s="291">
        <f>AA574*D574*($AB$6+1)</f>
        <v>797.12648566314647</v>
      </c>
      <c r="AC574" s="114"/>
      <c r="AD574" s="114"/>
      <c r="AE574" s="118"/>
      <c r="AF574" s="114"/>
      <c r="AG574" s="118"/>
      <c r="AH574" s="119"/>
    </row>
    <row r="575" spans="1:34" s="120" customFormat="1" ht="25.5" customHeight="1">
      <c r="A575" s="314"/>
      <c r="B575" s="376"/>
      <c r="C575" s="317"/>
      <c r="D575" s="317"/>
      <c r="E575" s="168" t="s">
        <v>1191</v>
      </c>
      <c r="F575" s="224">
        <v>56.02</v>
      </c>
      <c r="G575" s="224">
        <f>ROUNDUP(AVERAGE(F574:F576),2)</f>
        <v>56.02</v>
      </c>
      <c r="H575" s="134">
        <f t="shared" si="44"/>
        <v>0</v>
      </c>
      <c r="I575" s="135">
        <f t="shared" si="45"/>
        <v>0</v>
      </c>
      <c r="J575" s="135">
        <f>SMALL(I574:I576,2)</f>
        <v>0</v>
      </c>
      <c r="K575" s="225">
        <f>IF(J575=I574,F574,IF(J575=I575,F575,IF(J575=I576,F576)))</f>
        <v>56.02</v>
      </c>
      <c r="L575" s="225">
        <f t="shared" si="46"/>
        <v>56.02</v>
      </c>
      <c r="M575" s="225">
        <f t="shared" si="47"/>
        <v>56.02</v>
      </c>
      <c r="N575" s="318"/>
      <c r="O575" s="298"/>
      <c r="P575" s="298"/>
      <c r="Q575" s="298"/>
      <c r="R575" s="298"/>
      <c r="S575" s="298"/>
      <c r="T575" s="298"/>
      <c r="U575" s="298"/>
      <c r="V575" s="298"/>
      <c r="W575" s="300"/>
      <c r="X575" s="300"/>
      <c r="Y575" s="301"/>
      <c r="Z575" s="300"/>
      <c r="AA575" s="301"/>
      <c r="AB575" s="292"/>
      <c r="AC575" s="114"/>
      <c r="AD575" s="114"/>
      <c r="AE575" s="118"/>
      <c r="AF575" s="114"/>
      <c r="AG575" s="118"/>
      <c r="AH575" s="119"/>
    </row>
    <row r="576" spans="1:34" s="120" customFormat="1" ht="25.5" customHeight="1" thickBot="1">
      <c r="A576" s="314"/>
      <c r="B576" s="376"/>
      <c r="C576" s="317"/>
      <c r="D576" s="317"/>
      <c r="E576" s="168" t="s">
        <v>1191</v>
      </c>
      <c r="F576" s="224">
        <v>56.02</v>
      </c>
      <c r="G576" s="224">
        <f>ROUNDUP(AVERAGE(F574:F576),2)</f>
        <v>56.02</v>
      </c>
      <c r="H576" s="134">
        <f t="shared" si="44"/>
        <v>0</v>
      </c>
      <c r="I576" s="135">
        <f t="shared" si="45"/>
        <v>0</v>
      </c>
      <c r="J576" s="135">
        <f>SMALL(I574:I576,3)</f>
        <v>0</v>
      </c>
      <c r="K576" s="225">
        <f>IF(J576=I574,F574,IF(J576=I575,F575,IF(J576=I576,F576)))</f>
        <v>56.02</v>
      </c>
      <c r="L576" s="225">
        <f t="shared" si="46"/>
        <v>56.02</v>
      </c>
      <c r="M576" s="225">
        <f t="shared" si="47"/>
        <v>56.02</v>
      </c>
      <c r="N576" s="318"/>
      <c r="O576" s="298"/>
      <c r="P576" s="298"/>
      <c r="Q576" s="298"/>
      <c r="R576" s="298"/>
      <c r="S576" s="298"/>
      <c r="T576" s="298"/>
      <c r="U576" s="298"/>
      <c r="V576" s="298"/>
      <c r="W576" s="300"/>
      <c r="X576" s="300"/>
      <c r="Y576" s="301"/>
      <c r="Z576" s="300"/>
      <c r="AA576" s="301"/>
      <c r="AB576" s="292"/>
      <c r="AC576" s="114"/>
      <c r="AD576" s="114"/>
      <c r="AE576" s="118"/>
      <c r="AF576" s="114"/>
      <c r="AG576" s="118"/>
      <c r="AH576" s="119"/>
    </row>
    <row r="577" spans="1:34" s="120" customFormat="1" ht="25.5" customHeight="1">
      <c r="A577" s="319">
        <v>190</v>
      </c>
      <c r="B577" s="307" t="s">
        <v>439</v>
      </c>
      <c r="C577" s="310" t="s">
        <v>2</v>
      </c>
      <c r="D577" s="310">
        <v>3</v>
      </c>
      <c r="E577" s="167" t="s">
        <v>1192</v>
      </c>
      <c r="F577" s="227">
        <v>95.07</v>
      </c>
      <c r="G577" s="229">
        <f>ROUNDUP(AVERAGE(F577:F579),2)</f>
        <v>95.07</v>
      </c>
      <c r="H577" s="116">
        <f t="shared" si="44"/>
        <v>0</v>
      </c>
      <c r="I577" s="136">
        <f t="shared" si="45"/>
        <v>0</v>
      </c>
      <c r="J577" s="136">
        <f>SMALL(I577:I579,1)</f>
        <v>0</v>
      </c>
      <c r="K577" s="228">
        <f>IF(J577=I577,F577,IF(J577=I578,F578,IF(J577=I579,F579)))</f>
        <v>95.07</v>
      </c>
      <c r="L577" s="228">
        <f t="shared" si="46"/>
        <v>95.07</v>
      </c>
      <c r="M577" s="228">
        <f t="shared" si="47"/>
        <v>95.07</v>
      </c>
      <c r="N577" s="312">
        <f>COUNTIF(L577:L579,"FORA")</f>
        <v>0</v>
      </c>
      <c r="O577" s="293">
        <f>IF(N577=0,AVERAGE(K577:K579),"")</f>
        <v>95.07</v>
      </c>
      <c r="P577" s="293" t="str">
        <f>IF(N577=1,AVERAGE(M577:M578),"")</f>
        <v/>
      </c>
      <c r="Q577" s="293" t="str">
        <f>IF(N577=2,(SUM(M577,K578))/2,"")</f>
        <v/>
      </c>
      <c r="R577" s="293" t="str">
        <f>IF(N577=3,AVERAGE(K577:K578),"")</f>
        <v/>
      </c>
      <c r="S577" s="293">
        <f>IF(N577=0,MEDIAN(M577:M579),"")</f>
        <v>95.07</v>
      </c>
      <c r="T577" s="293" t="str">
        <f>IF(N577=1,MEDIAN(M577:M578),"")</f>
        <v/>
      </c>
      <c r="U577" s="293" t="str">
        <f>IF(N577=2,MEDIAN((SUM(M577,K578))/2),"")</f>
        <v/>
      </c>
      <c r="V577" s="293" t="str">
        <f>IF(N577=3,MEDIAN(K577:K578),"")</f>
        <v/>
      </c>
      <c r="W577" s="295">
        <f>SUM(O577:R579)</f>
        <v>95.07</v>
      </c>
      <c r="X577" s="295">
        <f>SUM(S577:V579)</f>
        <v>95.07</v>
      </c>
      <c r="Y577" s="303">
        <f>STDEV(F577:F579)</f>
        <v>0</v>
      </c>
      <c r="Z577" s="295">
        <f>Y577/W577</f>
        <v>0</v>
      </c>
      <c r="AA577" s="303">
        <f>IF(Z577&lt;=0.25, X577, W577)</f>
        <v>95.07</v>
      </c>
      <c r="AB577" s="291">
        <f>AA577*D577*($AB$6+1)</f>
        <v>338.1953543020141</v>
      </c>
      <c r="AC577" s="114"/>
      <c r="AD577" s="114"/>
      <c r="AE577" s="118"/>
      <c r="AF577" s="114"/>
      <c r="AG577" s="118"/>
      <c r="AH577" s="119"/>
    </row>
    <row r="578" spans="1:34" s="120" customFormat="1" ht="25.5" customHeight="1">
      <c r="A578" s="319"/>
      <c r="B578" s="308"/>
      <c r="C578" s="310"/>
      <c r="D578" s="310"/>
      <c r="E578" s="167" t="s">
        <v>1192</v>
      </c>
      <c r="F578" s="227">
        <v>95.07</v>
      </c>
      <c r="G578" s="227">
        <f>ROUNDUP(AVERAGE(F577:F579),2)</f>
        <v>95.07</v>
      </c>
      <c r="H578" s="116">
        <f t="shared" ref="H578:H641" si="48">F578/G578-1</f>
        <v>0</v>
      </c>
      <c r="I578" s="136">
        <f t="shared" ref="I578:I641" si="49">ABS(H578)</f>
        <v>0</v>
      </c>
      <c r="J578" s="136">
        <f>SMALL(I577:I579,2)</f>
        <v>0</v>
      </c>
      <c r="K578" s="228">
        <f>IF(J578=I577,F577,IF(J578=I578,F578,IF(J578=I579,F579)))</f>
        <v>95.07</v>
      </c>
      <c r="L578" s="228">
        <f t="shared" ref="L578:L641" si="50">IF(J578&gt;0.3,"FORA",K578)</f>
        <v>95.07</v>
      </c>
      <c r="M578" s="228">
        <f t="shared" ref="M578:M641" si="51">IF(L578="FORA","",L578)</f>
        <v>95.07</v>
      </c>
      <c r="N578" s="312"/>
      <c r="O578" s="293"/>
      <c r="P578" s="293"/>
      <c r="Q578" s="293"/>
      <c r="R578" s="293"/>
      <c r="S578" s="293"/>
      <c r="T578" s="293"/>
      <c r="U578" s="293"/>
      <c r="V578" s="293"/>
      <c r="W578" s="296"/>
      <c r="X578" s="296"/>
      <c r="Y578" s="303"/>
      <c r="Z578" s="296"/>
      <c r="AA578" s="303"/>
      <c r="AB578" s="292"/>
      <c r="AC578" s="114"/>
      <c r="AD578" s="114"/>
      <c r="AE578" s="118"/>
      <c r="AF578" s="114"/>
      <c r="AG578" s="118"/>
      <c r="AH578" s="119"/>
    </row>
    <row r="579" spans="1:34" s="120" customFormat="1" ht="25.5" customHeight="1" thickBot="1">
      <c r="A579" s="319"/>
      <c r="B579" s="308"/>
      <c r="C579" s="310"/>
      <c r="D579" s="310"/>
      <c r="E579" s="167" t="s">
        <v>1192</v>
      </c>
      <c r="F579" s="227">
        <v>95.07</v>
      </c>
      <c r="G579" s="227">
        <f>ROUNDUP(AVERAGE(F577:F579),2)</f>
        <v>95.07</v>
      </c>
      <c r="H579" s="116">
        <f t="shared" si="48"/>
        <v>0</v>
      </c>
      <c r="I579" s="136">
        <f t="shared" si="49"/>
        <v>0</v>
      </c>
      <c r="J579" s="136">
        <f>SMALL(I577:I579,3)</f>
        <v>0</v>
      </c>
      <c r="K579" s="228">
        <f>IF(J579=I577,F577,IF(J579=I578,F578,IF(J579=I579,F579)))</f>
        <v>95.07</v>
      </c>
      <c r="L579" s="228">
        <f t="shared" si="50"/>
        <v>95.07</v>
      </c>
      <c r="M579" s="228">
        <f t="shared" si="51"/>
        <v>95.07</v>
      </c>
      <c r="N579" s="312"/>
      <c r="O579" s="293"/>
      <c r="P579" s="293"/>
      <c r="Q579" s="293"/>
      <c r="R579" s="293"/>
      <c r="S579" s="293"/>
      <c r="T579" s="293"/>
      <c r="U579" s="293"/>
      <c r="V579" s="293"/>
      <c r="W579" s="296"/>
      <c r="X579" s="296"/>
      <c r="Y579" s="303"/>
      <c r="Z579" s="296"/>
      <c r="AA579" s="303"/>
      <c r="AB579" s="292"/>
      <c r="AC579" s="114"/>
      <c r="AD579" s="114"/>
      <c r="AE579" s="118"/>
      <c r="AF579" s="114"/>
      <c r="AG579" s="118"/>
      <c r="AH579" s="119"/>
    </row>
    <row r="580" spans="1:34" s="120" customFormat="1" ht="25.5" customHeight="1">
      <c r="A580" s="314">
        <v>191</v>
      </c>
      <c r="B580" s="315" t="s">
        <v>440</v>
      </c>
      <c r="C580" s="317" t="s">
        <v>2</v>
      </c>
      <c r="D580" s="317">
        <v>6</v>
      </c>
      <c r="E580" s="168" t="s">
        <v>1193</v>
      </c>
      <c r="F580" s="224">
        <v>157.43</v>
      </c>
      <c r="G580" s="226">
        <f>ROUNDUP(AVERAGE(F580:F582),2)</f>
        <v>157.43</v>
      </c>
      <c r="H580" s="134">
        <f t="shared" si="48"/>
        <v>0</v>
      </c>
      <c r="I580" s="135">
        <f t="shared" si="49"/>
        <v>0</v>
      </c>
      <c r="J580" s="135">
        <f>SMALL(I580:I582,1)</f>
        <v>0</v>
      </c>
      <c r="K580" s="225">
        <f>IF(J580=I580,F580,IF(J580=I581,F581,IF(J580=I582,F582)))</f>
        <v>157.43</v>
      </c>
      <c r="L580" s="225">
        <f t="shared" si="50"/>
        <v>157.43</v>
      </c>
      <c r="M580" s="225">
        <f t="shared" si="51"/>
        <v>157.43</v>
      </c>
      <c r="N580" s="318">
        <f>COUNTIF(L580:L582,"FORA")</f>
        <v>0</v>
      </c>
      <c r="O580" s="298">
        <f>IF(N580=0,AVERAGE(K580:K582),"")</f>
        <v>157.43</v>
      </c>
      <c r="P580" s="298" t="str">
        <f>IF(N580=1,AVERAGE(M580:M581),"")</f>
        <v/>
      </c>
      <c r="Q580" s="298" t="str">
        <f>IF(N580=2,(SUM(M580,K581))/2,"")</f>
        <v/>
      </c>
      <c r="R580" s="298" t="str">
        <f>IF(N580=3,AVERAGE(K580:K581),"")</f>
        <v/>
      </c>
      <c r="S580" s="298">
        <f>IF(N580=0,MEDIAN(M580:M582),"")</f>
        <v>157.43</v>
      </c>
      <c r="T580" s="298" t="str">
        <f>IF(N580=1,MEDIAN(M580:M581),"")</f>
        <v/>
      </c>
      <c r="U580" s="298" t="str">
        <f>IF(N580=2,MEDIAN((SUM(M580,K581))/2),"")</f>
        <v/>
      </c>
      <c r="V580" s="298" t="str">
        <f>IF(N580=3,MEDIAN(K580:K581),"")</f>
        <v/>
      </c>
      <c r="W580" s="299">
        <f>SUM(O580:R582)</f>
        <v>157.43</v>
      </c>
      <c r="X580" s="299">
        <f>SUM(S580:V582)</f>
        <v>157.43</v>
      </c>
      <c r="Y580" s="301">
        <f>STDEV(F580:F582)</f>
        <v>0</v>
      </c>
      <c r="Z580" s="299">
        <f>Y580/W580</f>
        <v>0</v>
      </c>
      <c r="AA580" s="301">
        <f>IF(Z580&lt;=0.25, X580, W580)</f>
        <v>157.43</v>
      </c>
      <c r="AB580" s="291">
        <f>AA580*D580*($AB$6+1)</f>
        <v>1120.0608946621667</v>
      </c>
      <c r="AC580" s="114"/>
      <c r="AD580" s="114"/>
      <c r="AE580" s="118"/>
      <c r="AF580" s="114"/>
      <c r="AG580" s="118"/>
      <c r="AH580" s="119"/>
    </row>
    <row r="581" spans="1:34" s="120" customFormat="1" ht="25.5" customHeight="1">
      <c r="A581" s="314"/>
      <c r="B581" s="376"/>
      <c r="C581" s="317"/>
      <c r="D581" s="317"/>
      <c r="E581" s="168" t="s">
        <v>1193</v>
      </c>
      <c r="F581" s="224">
        <v>157.43</v>
      </c>
      <c r="G581" s="224">
        <f>ROUNDUP(AVERAGE(F580:F582),2)</f>
        <v>157.43</v>
      </c>
      <c r="H581" s="134">
        <f t="shared" si="48"/>
        <v>0</v>
      </c>
      <c r="I581" s="135">
        <f t="shared" si="49"/>
        <v>0</v>
      </c>
      <c r="J581" s="135">
        <f>SMALL(I580:I582,2)</f>
        <v>0</v>
      </c>
      <c r="K581" s="225">
        <f>IF(J581=I580,F580,IF(J581=I581,F581,IF(J581=I582,F582)))</f>
        <v>157.43</v>
      </c>
      <c r="L581" s="225">
        <f t="shared" si="50"/>
        <v>157.43</v>
      </c>
      <c r="M581" s="225">
        <f t="shared" si="51"/>
        <v>157.43</v>
      </c>
      <c r="N581" s="318"/>
      <c r="O581" s="298"/>
      <c r="P581" s="298"/>
      <c r="Q581" s="298"/>
      <c r="R581" s="298"/>
      <c r="S581" s="298"/>
      <c r="T581" s="298"/>
      <c r="U581" s="298"/>
      <c r="V581" s="298"/>
      <c r="W581" s="300"/>
      <c r="X581" s="300"/>
      <c r="Y581" s="301"/>
      <c r="Z581" s="300"/>
      <c r="AA581" s="301"/>
      <c r="AB581" s="292"/>
      <c r="AC581" s="114"/>
      <c r="AD581" s="114"/>
      <c r="AE581" s="118"/>
      <c r="AF581" s="114"/>
      <c r="AG581" s="118"/>
      <c r="AH581" s="119"/>
    </row>
    <row r="582" spans="1:34" s="120" customFormat="1" ht="25.5" customHeight="1" thickBot="1">
      <c r="A582" s="314"/>
      <c r="B582" s="376"/>
      <c r="C582" s="317"/>
      <c r="D582" s="317"/>
      <c r="E582" s="168" t="s">
        <v>1193</v>
      </c>
      <c r="F582" s="224">
        <v>157.43</v>
      </c>
      <c r="G582" s="224">
        <f>ROUNDUP(AVERAGE(F580:F582),2)</f>
        <v>157.43</v>
      </c>
      <c r="H582" s="134">
        <f t="shared" si="48"/>
        <v>0</v>
      </c>
      <c r="I582" s="135">
        <f t="shared" si="49"/>
        <v>0</v>
      </c>
      <c r="J582" s="135">
        <f>SMALL(I580:I582,3)</f>
        <v>0</v>
      </c>
      <c r="K582" s="225">
        <f>IF(J582=I580,F580,IF(J582=I581,F581,IF(J582=I582,F582)))</f>
        <v>157.43</v>
      </c>
      <c r="L582" s="225">
        <f t="shared" si="50"/>
        <v>157.43</v>
      </c>
      <c r="M582" s="225">
        <f t="shared" si="51"/>
        <v>157.43</v>
      </c>
      <c r="N582" s="318"/>
      <c r="O582" s="298"/>
      <c r="P582" s="298"/>
      <c r="Q582" s="298"/>
      <c r="R582" s="298"/>
      <c r="S582" s="298"/>
      <c r="T582" s="298"/>
      <c r="U582" s="298"/>
      <c r="V582" s="298"/>
      <c r="W582" s="300"/>
      <c r="X582" s="300"/>
      <c r="Y582" s="301"/>
      <c r="Z582" s="300"/>
      <c r="AA582" s="301"/>
      <c r="AB582" s="292"/>
      <c r="AC582" s="114"/>
      <c r="AD582" s="114"/>
      <c r="AE582" s="118"/>
      <c r="AF582" s="114"/>
      <c r="AG582" s="118"/>
      <c r="AH582" s="119"/>
    </row>
    <row r="583" spans="1:34" s="120" customFormat="1" ht="25.5" customHeight="1">
      <c r="A583" s="319">
        <v>192</v>
      </c>
      <c r="B583" s="307" t="s">
        <v>445</v>
      </c>
      <c r="C583" s="310" t="s">
        <v>2</v>
      </c>
      <c r="D583" s="310">
        <v>6</v>
      </c>
      <c r="E583" s="167" t="s">
        <v>1194</v>
      </c>
      <c r="F583" s="227">
        <v>81.11</v>
      </c>
      <c r="G583" s="229">
        <f>ROUNDUP(AVERAGE(F583:F585),2)</f>
        <v>81.11</v>
      </c>
      <c r="H583" s="116">
        <f>F583/G583-1</f>
        <v>0</v>
      </c>
      <c r="I583" s="136">
        <f t="shared" si="49"/>
        <v>0</v>
      </c>
      <c r="J583" s="136">
        <f>SMALL(I583:I585,1)</f>
        <v>0</v>
      </c>
      <c r="K583" s="228">
        <f>IF(J583=I583,F583,IF(J583=I584,F584,IF(J583=I585,F585)))</f>
        <v>81.11</v>
      </c>
      <c r="L583" s="228">
        <f t="shared" si="50"/>
        <v>81.11</v>
      </c>
      <c r="M583" s="228">
        <f t="shared" si="51"/>
        <v>81.11</v>
      </c>
      <c r="N583" s="312">
        <f>COUNTIF(L583:L585,"FORA")</f>
        <v>0</v>
      </c>
      <c r="O583" s="293">
        <f>IF(N583=0,AVERAGE(K583:K585),"")</f>
        <v>81.11</v>
      </c>
      <c r="P583" s="293" t="str">
        <f>IF(N583=1,AVERAGE(M583:M584),"")</f>
        <v/>
      </c>
      <c r="Q583" s="293" t="str">
        <f>IF(N583=2,(SUM(M583,K584))/2,"")</f>
        <v/>
      </c>
      <c r="R583" s="293" t="str">
        <f>IF(N583=3,AVERAGE(K583:K584),"")</f>
        <v/>
      </c>
      <c r="S583" s="293">
        <f>IF(N583=0,MEDIAN(M583:M585),"")</f>
        <v>81.11</v>
      </c>
      <c r="T583" s="293" t="str">
        <f>IF(N583=1,MEDIAN(M583:M584),"")</f>
        <v/>
      </c>
      <c r="U583" s="293" t="str">
        <f>IF(N583=2,MEDIAN((SUM(M583,K584))/2),"")</f>
        <v/>
      </c>
      <c r="V583" s="293" t="str">
        <f>IF(N583=3,MEDIAN(K583:K584),"")</f>
        <v/>
      </c>
      <c r="W583" s="295">
        <f>SUM(O583:R585)</f>
        <v>81.11</v>
      </c>
      <c r="X583" s="295">
        <f>SUM(S583:V585)</f>
        <v>81.11</v>
      </c>
      <c r="Y583" s="303">
        <f>STDEV(F583:F585)</f>
        <v>0</v>
      </c>
      <c r="Z583" s="295">
        <f>Y583/W583</f>
        <v>0</v>
      </c>
      <c r="AA583" s="303">
        <f>IF(Z583&lt;=0.25, X583, W583)</f>
        <v>81.11</v>
      </c>
      <c r="AB583" s="291">
        <f>AA583*D583*($AB$6+1)</f>
        <v>577.0700575878061</v>
      </c>
      <c r="AC583" s="114"/>
      <c r="AD583" s="114"/>
      <c r="AE583" s="118"/>
      <c r="AF583" s="114"/>
      <c r="AG583" s="118"/>
      <c r="AH583" s="119"/>
    </row>
    <row r="584" spans="1:34" s="120" customFormat="1" ht="25.5" customHeight="1">
      <c r="A584" s="319"/>
      <c r="B584" s="308"/>
      <c r="C584" s="310"/>
      <c r="D584" s="310"/>
      <c r="E584" s="167" t="s">
        <v>1194</v>
      </c>
      <c r="F584" s="227">
        <v>81.11</v>
      </c>
      <c r="G584" s="227">
        <f>ROUNDUP(AVERAGE(F583:F585),2)</f>
        <v>81.11</v>
      </c>
      <c r="H584" s="116">
        <f>F584/G584-1</f>
        <v>0</v>
      </c>
      <c r="I584" s="136">
        <f t="shared" si="49"/>
        <v>0</v>
      </c>
      <c r="J584" s="136">
        <f>SMALL(I583:I585,2)</f>
        <v>0</v>
      </c>
      <c r="K584" s="228">
        <f>IF(J584=I583,F583,IF(J584=I584,F584,IF(J584=I585,F585)))</f>
        <v>81.11</v>
      </c>
      <c r="L584" s="228">
        <f t="shared" si="50"/>
        <v>81.11</v>
      </c>
      <c r="M584" s="228">
        <f t="shared" si="51"/>
        <v>81.11</v>
      </c>
      <c r="N584" s="312"/>
      <c r="O584" s="293"/>
      <c r="P584" s="293"/>
      <c r="Q584" s="293"/>
      <c r="R584" s="293"/>
      <c r="S584" s="293"/>
      <c r="T584" s="293"/>
      <c r="U584" s="293"/>
      <c r="V584" s="293"/>
      <c r="W584" s="296"/>
      <c r="X584" s="296"/>
      <c r="Y584" s="303"/>
      <c r="Z584" s="296"/>
      <c r="AA584" s="303"/>
      <c r="AB584" s="292"/>
      <c r="AC584" s="114"/>
      <c r="AD584" s="114"/>
      <c r="AE584" s="118"/>
      <c r="AF584" s="114"/>
      <c r="AG584" s="118"/>
      <c r="AH584" s="119"/>
    </row>
    <row r="585" spans="1:34" s="120" customFormat="1" ht="25.5" customHeight="1" thickBot="1">
      <c r="A585" s="319"/>
      <c r="B585" s="308"/>
      <c r="C585" s="310"/>
      <c r="D585" s="310"/>
      <c r="E585" s="167" t="s">
        <v>1194</v>
      </c>
      <c r="F585" s="227">
        <v>81.11</v>
      </c>
      <c r="G585" s="227">
        <f>ROUNDUP(AVERAGE(F583:F585),2)</f>
        <v>81.11</v>
      </c>
      <c r="H585" s="116">
        <f t="shared" si="48"/>
        <v>0</v>
      </c>
      <c r="I585" s="136">
        <f t="shared" si="49"/>
        <v>0</v>
      </c>
      <c r="J585" s="136">
        <f>SMALL(I583:I585,3)</f>
        <v>0</v>
      </c>
      <c r="K585" s="228">
        <f>IF(J585=I583,F583,IF(J585=I584,F584,IF(J585=I585,F585)))</f>
        <v>81.11</v>
      </c>
      <c r="L585" s="228">
        <f t="shared" si="50"/>
        <v>81.11</v>
      </c>
      <c r="M585" s="228">
        <f t="shared" si="51"/>
        <v>81.11</v>
      </c>
      <c r="N585" s="312"/>
      <c r="O585" s="293"/>
      <c r="P585" s="293"/>
      <c r="Q585" s="293"/>
      <c r="R585" s="293"/>
      <c r="S585" s="293"/>
      <c r="T585" s="293"/>
      <c r="U585" s="293"/>
      <c r="V585" s="293"/>
      <c r="W585" s="296"/>
      <c r="X585" s="296"/>
      <c r="Y585" s="303"/>
      <c r="Z585" s="296"/>
      <c r="AA585" s="303"/>
      <c r="AB585" s="292"/>
      <c r="AC585" s="114"/>
      <c r="AD585" s="114"/>
      <c r="AE585" s="118"/>
      <c r="AF585" s="114"/>
      <c r="AG585" s="118"/>
      <c r="AH585" s="119"/>
    </row>
    <row r="586" spans="1:34" s="120" customFormat="1" ht="25.5" customHeight="1">
      <c r="A586" s="314">
        <v>193</v>
      </c>
      <c r="B586" s="315" t="s">
        <v>446</v>
      </c>
      <c r="C586" s="317" t="s">
        <v>2</v>
      </c>
      <c r="D586" s="317">
        <v>3</v>
      </c>
      <c r="E586" s="168" t="s">
        <v>1195</v>
      </c>
      <c r="F586" s="224">
        <v>170.61</v>
      </c>
      <c r="G586" s="226">
        <f>ROUNDUP(AVERAGE(F586:F588),2)</f>
        <v>170.61</v>
      </c>
      <c r="H586" s="134">
        <f t="shared" si="48"/>
        <v>0</v>
      </c>
      <c r="I586" s="135">
        <f t="shared" si="49"/>
        <v>0</v>
      </c>
      <c r="J586" s="135">
        <f>SMALL(I586:I588,1)</f>
        <v>0</v>
      </c>
      <c r="K586" s="225">
        <f>IF(J586=I586,F586,IF(J586=I587,F587,IF(J586=I588,F588)))</f>
        <v>170.61</v>
      </c>
      <c r="L586" s="225">
        <f t="shared" si="50"/>
        <v>170.61</v>
      </c>
      <c r="M586" s="225">
        <f t="shared" si="51"/>
        <v>170.61</v>
      </c>
      <c r="N586" s="318">
        <f>COUNTIF(L586:L588,"FORA")</f>
        <v>0</v>
      </c>
      <c r="O586" s="298">
        <f>IF(N586=0,AVERAGE(K586:K588),"")</f>
        <v>170.61</v>
      </c>
      <c r="P586" s="298" t="str">
        <f>IF(N586=1,AVERAGE(M586:M587),"")</f>
        <v/>
      </c>
      <c r="Q586" s="298" t="str">
        <f>IF(N586=2,(SUM(M586,K587))/2,"")</f>
        <v/>
      </c>
      <c r="R586" s="298" t="str">
        <f>IF(N586=3,AVERAGE(K586:K587),"")</f>
        <v/>
      </c>
      <c r="S586" s="298">
        <f>IF(N586=0,MEDIAN(M586:M588),"")</f>
        <v>170.61</v>
      </c>
      <c r="T586" s="298" t="str">
        <f>IF(N586=1,MEDIAN(M586:M587),"")</f>
        <v/>
      </c>
      <c r="U586" s="298" t="str">
        <f>IF(N586=2,MEDIAN((SUM(M586,K587))/2),"")</f>
        <v/>
      </c>
      <c r="V586" s="298" t="str">
        <f>IF(N586=3,MEDIAN(K586:K587),"")</f>
        <v/>
      </c>
      <c r="W586" s="299">
        <f>SUM(O586:R588)</f>
        <v>170.61</v>
      </c>
      <c r="X586" s="299">
        <f>SUM(S586:V588)</f>
        <v>170.61</v>
      </c>
      <c r="Y586" s="301">
        <f>STDEV(F586:F588)</f>
        <v>0</v>
      </c>
      <c r="Z586" s="299">
        <f>Y586/W586</f>
        <v>0</v>
      </c>
      <c r="AA586" s="301">
        <f>IF(Z586&lt;=0.25, X586, W586)</f>
        <v>170.61</v>
      </c>
      <c r="AB586" s="291">
        <f>AA586*D586*($AB$6+1)</f>
        <v>606.91605551137729</v>
      </c>
      <c r="AC586" s="114"/>
      <c r="AD586" s="114"/>
      <c r="AE586" s="118"/>
      <c r="AF586" s="114"/>
      <c r="AG586" s="118"/>
      <c r="AH586" s="119"/>
    </row>
    <row r="587" spans="1:34" s="120" customFormat="1" ht="25.5" customHeight="1">
      <c r="A587" s="314"/>
      <c r="B587" s="376"/>
      <c r="C587" s="317"/>
      <c r="D587" s="317"/>
      <c r="E587" s="168" t="s">
        <v>1195</v>
      </c>
      <c r="F587" s="224">
        <v>170.61</v>
      </c>
      <c r="G587" s="224">
        <f>ROUNDUP(AVERAGE(F586:F588),2)</f>
        <v>170.61</v>
      </c>
      <c r="H587" s="134">
        <f t="shared" si="48"/>
        <v>0</v>
      </c>
      <c r="I587" s="135">
        <f t="shared" si="49"/>
        <v>0</v>
      </c>
      <c r="J587" s="135">
        <f>SMALL(I586:I588,2)</f>
        <v>0</v>
      </c>
      <c r="K587" s="225">
        <f>IF(J587=I586,F586,IF(J587=I587,F587,IF(J587=I588,F588)))</f>
        <v>170.61</v>
      </c>
      <c r="L587" s="225">
        <f t="shared" si="50"/>
        <v>170.61</v>
      </c>
      <c r="M587" s="225">
        <f t="shared" si="51"/>
        <v>170.61</v>
      </c>
      <c r="N587" s="318"/>
      <c r="O587" s="298"/>
      <c r="P587" s="298"/>
      <c r="Q587" s="298"/>
      <c r="R587" s="298"/>
      <c r="S587" s="298"/>
      <c r="T587" s="298"/>
      <c r="U587" s="298"/>
      <c r="V587" s="298"/>
      <c r="W587" s="300"/>
      <c r="X587" s="300"/>
      <c r="Y587" s="301"/>
      <c r="Z587" s="300"/>
      <c r="AA587" s="301"/>
      <c r="AB587" s="292"/>
      <c r="AC587" s="114"/>
      <c r="AD587" s="114"/>
      <c r="AE587" s="118"/>
      <c r="AF587" s="114"/>
      <c r="AG587" s="118"/>
      <c r="AH587" s="119"/>
    </row>
    <row r="588" spans="1:34" s="120" customFormat="1" ht="25.5" customHeight="1" thickBot="1">
      <c r="A588" s="314"/>
      <c r="B588" s="376"/>
      <c r="C588" s="317"/>
      <c r="D588" s="317"/>
      <c r="E588" s="168" t="s">
        <v>1195</v>
      </c>
      <c r="F588" s="224">
        <v>170.61</v>
      </c>
      <c r="G588" s="224">
        <f>ROUNDUP(AVERAGE(F586:F588),2)</f>
        <v>170.61</v>
      </c>
      <c r="H588" s="134">
        <f t="shared" si="48"/>
        <v>0</v>
      </c>
      <c r="I588" s="135">
        <f t="shared" si="49"/>
        <v>0</v>
      </c>
      <c r="J588" s="135">
        <f>SMALL(I586:I588,3)</f>
        <v>0</v>
      </c>
      <c r="K588" s="225">
        <f>IF(J588=I586,F586,IF(J588=I587,F587,IF(J588=I588,F588)))</f>
        <v>170.61</v>
      </c>
      <c r="L588" s="225">
        <f t="shared" si="50"/>
        <v>170.61</v>
      </c>
      <c r="M588" s="225">
        <f t="shared" si="51"/>
        <v>170.61</v>
      </c>
      <c r="N588" s="318"/>
      <c r="O588" s="298"/>
      <c r="P588" s="298"/>
      <c r="Q588" s="298"/>
      <c r="R588" s="298"/>
      <c r="S588" s="298"/>
      <c r="T588" s="298"/>
      <c r="U588" s="298"/>
      <c r="V588" s="298"/>
      <c r="W588" s="300"/>
      <c r="X588" s="300"/>
      <c r="Y588" s="301"/>
      <c r="Z588" s="300"/>
      <c r="AA588" s="301"/>
      <c r="AB588" s="292"/>
      <c r="AC588" s="114"/>
      <c r="AD588" s="114"/>
      <c r="AE588" s="118"/>
      <c r="AF588" s="114"/>
      <c r="AG588" s="118"/>
      <c r="AH588" s="119"/>
    </row>
    <row r="589" spans="1:34" s="120" customFormat="1" ht="25.5" customHeight="1">
      <c r="A589" s="319">
        <v>194</v>
      </c>
      <c r="B589" s="307" t="s">
        <v>441</v>
      </c>
      <c r="C589" s="310" t="s">
        <v>2</v>
      </c>
      <c r="D589" s="310">
        <v>3</v>
      </c>
      <c r="E589" s="167" t="s">
        <v>1196</v>
      </c>
      <c r="F589" s="227">
        <v>29.75</v>
      </c>
      <c r="G589" s="229">
        <f>ROUNDUP(AVERAGE(F589:F591),2)</f>
        <v>29.75</v>
      </c>
      <c r="H589" s="116">
        <f t="shared" si="48"/>
        <v>0</v>
      </c>
      <c r="I589" s="136">
        <f t="shared" si="49"/>
        <v>0</v>
      </c>
      <c r="J589" s="136">
        <f>SMALL(I589:I591,1)</f>
        <v>0</v>
      </c>
      <c r="K589" s="228">
        <f>IF(J589=I589,F589,IF(J589=I590,F590,IF(J589=I591,F591)))</f>
        <v>29.75</v>
      </c>
      <c r="L589" s="228">
        <f t="shared" si="50"/>
        <v>29.75</v>
      </c>
      <c r="M589" s="228">
        <f t="shared" si="51"/>
        <v>29.75</v>
      </c>
      <c r="N589" s="312">
        <f>COUNTIF(L589:L591,"FORA")</f>
        <v>0</v>
      </c>
      <c r="O589" s="293">
        <f>IF(N589=0,AVERAGE(K589:K591),"")</f>
        <v>29.75</v>
      </c>
      <c r="P589" s="293" t="str">
        <f>IF(N589=1,AVERAGE(M589:M590),"")</f>
        <v/>
      </c>
      <c r="Q589" s="293" t="str">
        <f>IF(N589=2,(SUM(M589,K590))/2,"")</f>
        <v/>
      </c>
      <c r="R589" s="293" t="str">
        <f>IF(N589=3,AVERAGE(K589:K590),"")</f>
        <v/>
      </c>
      <c r="S589" s="293">
        <f>IF(N589=0,MEDIAN(M589:M591),"")</f>
        <v>29.75</v>
      </c>
      <c r="T589" s="293" t="str">
        <f>IF(N589=1,MEDIAN(M589:M590),"")</f>
        <v/>
      </c>
      <c r="U589" s="293" t="str">
        <f>IF(N589=2,MEDIAN((SUM(M589,K590))/2),"")</f>
        <v/>
      </c>
      <c r="V589" s="293" t="str">
        <f>IF(N589=3,MEDIAN(K589:K590),"")</f>
        <v/>
      </c>
      <c r="W589" s="295">
        <f>SUM(O589:R591)</f>
        <v>29.75</v>
      </c>
      <c r="X589" s="295">
        <f>SUM(S589:V591)</f>
        <v>29.75</v>
      </c>
      <c r="Y589" s="303">
        <f>STDEV(F589:F591)</f>
        <v>0</v>
      </c>
      <c r="Z589" s="295">
        <f>Y589/W589</f>
        <v>0</v>
      </c>
      <c r="AA589" s="303">
        <f>IF(Z589&lt;=0.25, X589, W589)</f>
        <v>29.75</v>
      </c>
      <c r="AB589" s="291">
        <f>AA589*D589*($AB$6+1)</f>
        <v>105.8305647468699</v>
      </c>
      <c r="AC589" s="114"/>
      <c r="AD589" s="114"/>
      <c r="AE589" s="118"/>
      <c r="AF589" s="114"/>
      <c r="AG589" s="118"/>
      <c r="AH589" s="119"/>
    </row>
    <row r="590" spans="1:34" s="120" customFormat="1" ht="25.5" customHeight="1">
      <c r="A590" s="319"/>
      <c r="B590" s="308"/>
      <c r="C590" s="310"/>
      <c r="D590" s="310"/>
      <c r="E590" s="167" t="s">
        <v>1196</v>
      </c>
      <c r="F590" s="227">
        <v>29.75</v>
      </c>
      <c r="G590" s="227">
        <f>ROUNDUP(AVERAGE(F589:F591),2)</f>
        <v>29.75</v>
      </c>
      <c r="H590" s="116">
        <f t="shared" si="48"/>
        <v>0</v>
      </c>
      <c r="I590" s="136">
        <f t="shared" si="49"/>
        <v>0</v>
      </c>
      <c r="J590" s="136">
        <f>SMALL(I589:I591,2)</f>
        <v>0</v>
      </c>
      <c r="K590" s="228">
        <f>IF(J590=I589,F589,IF(J590=I590,F590,IF(J590=I591,F591)))</f>
        <v>29.75</v>
      </c>
      <c r="L590" s="228">
        <f t="shared" si="50"/>
        <v>29.75</v>
      </c>
      <c r="M590" s="228">
        <f t="shared" si="51"/>
        <v>29.75</v>
      </c>
      <c r="N590" s="312"/>
      <c r="O590" s="293"/>
      <c r="P590" s="293"/>
      <c r="Q590" s="293"/>
      <c r="R590" s="293"/>
      <c r="S590" s="293"/>
      <c r="T590" s="293"/>
      <c r="U590" s="293"/>
      <c r="V590" s="293"/>
      <c r="W590" s="296"/>
      <c r="X590" s="296"/>
      <c r="Y590" s="303"/>
      <c r="Z590" s="296"/>
      <c r="AA590" s="303"/>
      <c r="AB590" s="292"/>
      <c r="AC590" s="114"/>
      <c r="AD590" s="114"/>
      <c r="AE590" s="118"/>
      <c r="AF590" s="114"/>
      <c r="AG590" s="118"/>
      <c r="AH590" s="119"/>
    </row>
    <row r="591" spans="1:34" s="120" customFormat="1" ht="25.5" customHeight="1" thickBot="1">
      <c r="A591" s="319"/>
      <c r="B591" s="308"/>
      <c r="C591" s="310"/>
      <c r="D591" s="310"/>
      <c r="E591" s="167" t="s">
        <v>1196</v>
      </c>
      <c r="F591" s="227">
        <v>29.75</v>
      </c>
      <c r="G591" s="227">
        <f>ROUNDUP(AVERAGE(F589:F591),2)</f>
        <v>29.75</v>
      </c>
      <c r="H591" s="116">
        <f t="shared" si="48"/>
        <v>0</v>
      </c>
      <c r="I591" s="136">
        <f t="shared" si="49"/>
        <v>0</v>
      </c>
      <c r="J591" s="136">
        <f>SMALL(I589:I591,3)</f>
        <v>0</v>
      </c>
      <c r="K591" s="228">
        <f>IF(J591=I589,F589,IF(J591=I590,F590,IF(J591=I591,F591)))</f>
        <v>29.75</v>
      </c>
      <c r="L591" s="228">
        <f t="shared" si="50"/>
        <v>29.75</v>
      </c>
      <c r="M591" s="228">
        <f t="shared" si="51"/>
        <v>29.75</v>
      </c>
      <c r="N591" s="312"/>
      <c r="O591" s="293"/>
      <c r="P591" s="293"/>
      <c r="Q591" s="293"/>
      <c r="R591" s="293"/>
      <c r="S591" s="293"/>
      <c r="T591" s="293"/>
      <c r="U591" s="293"/>
      <c r="V591" s="293"/>
      <c r="W591" s="296"/>
      <c r="X591" s="296"/>
      <c r="Y591" s="303"/>
      <c r="Z591" s="296"/>
      <c r="AA591" s="303"/>
      <c r="AB591" s="292"/>
      <c r="AC591" s="114"/>
      <c r="AD591" s="114"/>
      <c r="AE591" s="118"/>
      <c r="AF591" s="114"/>
      <c r="AG591" s="118"/>
      <c r="AH591" s="119"/>
    </row>
    <row r="592" spans="1:34" s="120" customFormat="1" ht="25.5" customHeight="1">
      <c r="A592" s="314">
        <v>195</v>
      </c>
      <c r="B592" s="315" t="s">
        <v>442</v>
      </c>
      <c r="C592" s="317" t="s">
        <v>2</v>
      </c>
      <c r="D592" s="317">
        <v>10</v>
      </c>
      <c r="E592" s="168" t="s">
        <v>1197</v>
      </c>
      <c r="F592" s="224">
        <v>40.64</v>
      </c>
      <c r="G592" s="226">
        <f>ROUNDUP(AVERAGE(F592:F594),2)</f>
        <v>40.64</v>
      </c>
      <c r="H592" s="134">
        <f t="shared" si="48"/>
        <v>0</v>
      </c>
      <c r="I592" s="135">
        <f t="shared" si="49"/>
        <v>0</v>
      </c>
      <c r="J592" s="135">
        <f>SMALL(I592:I594,1)</f>
        <v>0</v>
      </c>
      <c r="K592" s="225">
        <f>IF(J592=I592,F592,IF(J592=I593,F593,IF(J592=I594,F594)))</f>
        <v>40.64</v>
      </c>
      <c r="L592" s="225">
        <f t="shared" si="50"/>
        <v>40.64</v>
      </c>
      <c r="M592" s="225">
        <f t="shared" si="51"/>
        <v>40.64</v>
      </c>
      <c r="N592" s="318">
        <f>COUNTIF(L592:L594,"FORA")</f>
        <v>0</v>
      </c>
      <c r="O592" s="298">
        <f>IF(N592=0,AVERAGE(K592:K594),"")</f>
        <v>40.64</v>
      </c>
      <c r="P592" s="298" t="str">
        <f>IF(N592=1,AVERAGE(M592:M593),"")</f>
        <v/>
      </c>
      <c r="Q592" s="298" t="str">
        <f>IF(N592=2,(SUM(M592,K593))/2,"")</f>
        <v/>
      </c>
      <c r="R592" s="298" t="str">
        <f>IF(N592=3,AVERAGE(K592:K593),"")</f>
        <v/>
      </c>
      <c r="S592" s="298">
        <f>IF(N592=0,MEDIAN(M592:M594),"")</f>
        <v>40.64</v>
      </c>
      <c r="T592" s="298" t="str">
        <f>IF(N592=1,MEDIAN(M592:M593),"")</f>
        <v/>
      </c>
      <c r="U592" s="298" t="str">
        <f>IF(N592=2,MEDIAN((SUM(M592,K593))/2),"")</f>
        <v/>
      </c>
      <c r="V592" s="298" t="str">
        <f>IF(N592=3,MEDIAN(K592:K593),"")</f>
        <v/>
      </c>
      <c r="W592" s="299">
        <f>SUM(O592:R594)</f>
        <v>40.64</v>
      </c>
      <c r="X592" s="299">
        <f>SUM(S592:V594)</f>
        <v>40.64</v>
      </c>
      <c r="Y592" s="301">
        <f>STDEV(F592:F594)</f>
        <v>0</v>
      </c>
      <c r="Z592" s="299">
        <f>Y592/W592</f>
        <v>0</v>
      </c>
      <c r="AA592" s="301">
        <f>IF(Z592&lt;=0.25, X592, W592)</f>
        <v>40.64</v>
      </c>
      <c r="AB592" s="291">
        <f>AA592*D592*($AB$6+1)</f>
        <v>481.89962479695151</v>
      </c>
      <c r="AC592" s="114"/>
      <c r="AD592" s="114"/>
      <c r="AE592" s="118"/>
      <c r="AF592" s="114"/>
      <c r="AG592" s="118"/>
      <c r="AH592" s="119"/>
    </row>
    <row r="593" spans="1:34" s="120" customFormat="1" ht="25.5" customHeight="1">
      <c r="A593" s="314"/>
      <c r="B593" s="376"/>
      <c r="C593" s="317"/>
      <c r="D593" s="317"/>
      <c r="E593" s="168" t="s">
        <v>1197</v>
      </c>
      <c r="F593" s="224">
        <v>40.64</v>
      </c>
      <c r="G593" s="224">
        <f>ROUNDUP(AVERAGE(F592:F594),2)</f>
        <v>40.64</v>
      </c>
      <c r="H593" s="134">
        <f t="shared" si="48"/>
        <v>0</v>
      </c>
      <c r="I593" s="135">
        <f t="shared" si="49"/>
        <v>0</v>
      </c>
      <c r="J593" s="135">
        <f>SMALL(I592:I594,2)</f>
        <v>0</v>
      </c>
      <c r="K593" s="225">
        <f>IF(J593=I592,F592,IF(J593=I593,F593,IF(J593=I594,F594)))</f>
        <v>40.64</v>
      </c>
      <c r="L593" s="225">
        <f t="shared" si="50"/>
        <v>40.64</v>
      </c>
      <c r="M593" s="225">
        <f t="shared" si="51"/>
        <v>40.64</v>
      </c>
      <c r="N593" s="318"/>
      <c r="O593" s="298"/>
      <c r="P593" s="298"/>
      <c r="Q593" s="298"/>
      <c r="R593" s="298"/>
      <c r="S593" s="298"/>
      <c r="T593" s="298"/>
      <c r="U593" s="298"/>
      <c r="V593" s="298"/>
      <c r="W593" s="300"/>
      <c r="X593" s="300"/>
      <c r="Y593" s="301"/>
      <c r="Z593" s="300"/>
      <c r="AA593" s="301"/>
      <c r="AB593" s="292"/>
      <c r="AC593" s="114"/>
      <c r="AD593" s="114"/>
      <c r="AE593" s="118"/>
      <c r="AF593" s="114"/>
      <c r="AG593" s="118"/>
      <c r="AH593" s="119"/>
    </row>
    <row r="594" spans="1:34" s="120" customFormat="1" ht="25.5" customHeight="1" thickBot="1">
      <c r="A594" s="314"/>
      <c r="B594" s="376"/>
      <c r="C594" s="317"/>
      <c r="D594" s="317"/>
      <c r="E594" s="168" t="s">
        <v>1197</v>
      </c>
      <c r="F594" s="224">
        <v>40.64</v>
      </c>
      <c r="G594" s="224">
        <f>ROUNDUP(AVERAGE(F592:F594),2)</f>
        <v>40.64</v>
      </c>
      <c r="H594" s="134">
        <f t="shared" si="48"/>
        <v>0</v>
      </c>
      <c r="I594" s="135">
        <f t="shared" si="49"/>
        <v>0</v>
      </c>
      <c r="J594" s="135">
        <f>SMALL(I592:I594,3)</f>
        <v>0</v>
      </c>
      <c r="K594" s="225">
        <f>IF(J594=I592,F592,IF(J594=I593,F593,IF(J594=I594,F594)))</f>
        <v>40.64</v>
      </c>
      <c r="L594" s="225">
        <f t="shared" si="50"/>
        <v>40.64</v>
      </c>
      <c r="M594" s="225">
        <f t="shared" si="51"/>
        <v>40.64</v>
      </c>
      <c r="N594" s="318"/>
      <c r="O594" s="298"/>
      <c r="P594" s="298"/>
      <c r="Q594" s="298"/>
      <c r="R594" s="298"/>
      <c r="S594" s="298"/>
      <c r="T594" s="298"/>
      <c r="U594" s="298"/>
      <c r="V594" s="298"/>
      <c r="W594" s="300"/>
      <c r="X594" s="300"/>
      <c r="Y594" s="301"/>
      <c r="Z594" s="300"/>
      <c r="AA594" s="301"/>
      <c r="AB594" s="292"/>
      <c r="AC594" s="114"/>
      <c r="AD594" s="114"/>
      <c r="AE594" s="118"/>
      <c r="AF594" s="114"/>
      <c r="AG594" s="118"/>
      <c r="AH594" s="119"/>
    </row>
    <row r="595" spans="1:34" s="120" customFormat="1" ht="25.5" customHeight="1">
      <c r="A595" s="319">
        <v>196</v>
      </c>
      <c r="B595" s="307" t="s">
        <v>443</v>
      </c>
      <c r="C595" s="310" t="s">
        <v>2</v>
      </c>
      <c r="D595" s="310">
        <v>10</v>
      </c>
      <c r="E595" s="167" t="s">
        <v>1198</v>
      </c>
      <c r="F595" s="227">
        <v>21.31</v>
      </c>
      <c r="G595" s="229">
        <f>ROUNDUP(AVERAGE(F595:F597),2)</f>
        <v>21.31</v>
      </c>
      <c r="H595" s="116">
        <f t="shared" si="48"/>
        <v>0</v>
      </c>
      <c r="I595" s="136">
        <f t="shared" si="49"/>
        <v>0</v>
      </c>
      <c r="J595" s="136">
        <f>SMALL(I595:I597,1)</f>
        <v>0</v>
      </c>
      <c r="K595" s="228">
        <f>IF(J595=I595,F595,IF(J595=I596,F596,IF(J595=I597,F597)))</f>
        <v>21.31</v>
      </c>
      <c r="L595" s="228">
        <f t="shared" si="50"/>
        <v>21.31</v>
      </c>
      <c r="M595" s="228">
        <f t="shared" si="51"/>
        <v>21.31</v>
      </c>
      <c r="N595" s="312">
        <f>COUNTIF(L595:L597,"FORA")</f>
        <v>0</v>
      </c>
      <c r="O595" s="293">
        <f>IF(N595=0,AVERAGE(K595:K597),"")</f>
        <v>21.31</v>
      </c>
      <c r="P595" s="293" t="str">
        <f>IF(N595=1,AVERAGE(M595:M596),"")</f>
        <v/>
      </c>
      <c r="Q595" s="293" t="str">
        <f>IF(N595=2,(SUM(M595,K596))/2,"")</f>
        <v/>
      </c>
      <c r="R595" s="293" t="str">
        <f>IF(N595=3,AVERAGE(K595:K596),"")</f>
        <v/>
      </c>
      <c r="S595" s="293">
        <f>IF(N595=0,MEDIAN(M595:M597),"")</f>
        <v>21.31</v>
      </c>
      <c r="T595" s="293" t="str">
        <f>IF(N595=1,MEDIAN(M595:M596),"")</f>
        <v/>
      </c>
      <c r="U595" s="293" t="str">
        <f>IF(N595=2,MEDIAN((SUM(M595,K596))/2),"")</f>
        <v/>
      </c>
      <c r="V595" s="293" t="str">
        <f>IF(N595=3,MEDIAN(K595:K596),"")</f>
        <v/>
      </c>
      <c r="W595" s="295">
        <f>SUM(O595:R597)</f>
        <v>21.31</v>
      </c>
      <c r="X595" s="295">
        <f>SUM(S595:V597)</f>
        <v>21.31</v>
      </c>
      <c r="Y595" s="303">
        <f>STDEV(F595:F597)</f>
        <v>0</v>
      </c>
      <c r="Z595" s="295">
        <f>Y595/W595</f>
        <v>0</v>
      </c>
      <c r="AA595" s="303">
        <f>IF(Z595&lt;=0.25, X595, W595)</f>
        <v>21.31</v>
      </c>
      <c r="AB595" s="291">
        <f>AA595*D595*($AB$6+1)</f>
        <v>252.68900109308655</v>
      </c>
      <c r="AC595" s="114"/>
      <c r="AD595" s="114"/>
      <c r="AE595" s="118"/>
      <c r="AF595" s="114"/>
      <c r="AG595" s="118"/>
      <c r="AH595" s="119"/>
    </row>
    <row r="596" spans="1:34" s="120" customFormat="1" ht="25.5" customHeight="1">
      <c r="A596" s="319"/>
      <c r="B596" s="308"/>
      <c r="C596" s="310"/>
      <c r="D596" s="310"/>
      <c r="E596" s="167" t="s">
        <v>1198</v>
      </c>
      <c r="F596" s="227">
        <v>21.31</v>
      </c>
      <c r="G596" s="227">
        <f>ROUNDUP(AVERAGE(F595:F597),2)</f>
        <v>21.31</v>
      </c>
      <c r="H596" s="116">
        <f t="shared" si="48"/>
        <v>0</v>
      </c>
      <c r="I596" s="136">
        <f t="shared" si="49"/>
        <v>0</v>
      </c>
      <c r="J596" s="136">
        <f>SMALL(I595:I597,2)</f>
        <v>0</v>
      </c>
      <c r="K596" s="228">
        <f>IF(J596=I595,F595,IF(J596=I596,F596,IF(J596=I597,F597)))</f>
        <v>21.31</v>
      </c>
      <c r="L596" s="228">
        <f t="shared" si="50"/>
        <v>21.31</v>
      </c>
      <c r="M596" s="228">
        <f t="shared" si="51"/>
        <v>21.31</v>
      </c>
      <c r="N596" s="312"/>
      <c r="O596" s="293"/>
      <c r="P596" s="293"/>
      <c r="Q596" s="293"/>
      <c r="R596" s="293"/>
      <c r="S596" s="293"/>
      <c r="T596" s="293"/>
      <c r="U596" s="293"/>
      <c r="V596" s="293"/>
      <c r="W596" s="296"/>
      <c r="X596" s="296"/>
      <c r="Y596" s="303"/>
      <c r="Z596" s="296"/>
      <c r="AA596" s="303"/>
      <c r="AB596" s="292"/>
      <c r="AC596" s="114"/>
      <c r="AD596" s="114"/>
      <c r="AE596" s="118"/>
      <c r="AF596" s="114"/>
      <c r="AG596" s="118"/>
      <c r="AH596" s="119"/>
    </row>
    <row r="597" spans="1:34" s="120" customFormat="1" ht="25.5" customHeight="1" thickBot="1">
      <c r="A597" s="319"/>
      <c r="B597" s="308"/>
      <c r="C597" s="310"/>
      <c r="D597" s="310"/>
      <c r="E597" s="167" t="s">
        <v>1198</v>
      </c>
      <c r="F597" s="227">
        <v>21.31</v>
      </c>
      <c r="G597" s="227">
        <f>ROUNDUP(AVERAGE(F595:F597),2)</f>
        <v>21.31</v>
      </c>
      <c r="H597" s="116">
        <f t="shared" si="48"/>
        <v>0</v>
      </c>
      <c r="I597" s="136">
        <f t="shared" si="49"/>
        <v>0</v>
      </c>
      <c r="J597" s="136">
        <f>SMALL(I595:I597,3)</f>
        <v>0</v>
      </c>
      <c r="K597" s="228">
        <f>IF(J597=I595,F595,IF(J597=I596,F596,IF(J597=I597,F597)))</f>
        <v>21.31</v>
      </c>
      <c r="L597" s="228">
        <f t="shared" si="50"/>
        <v>21.31</v>
      </c>
      <c r="M597" s="228">
        <f t="shared" si="51"/>
        <v>21.31</v>
      </c>
      <c r="N597" s="312"/>
      <c r="O597" s="293"/>
      <c r="P597" s="293"/>
      <c r="Q597" s="293"/>
      <c r="R597" s="293"/>
      <c r="S597" s="293"/>
      <c r="T597" s="293"/>
      <c r="U597" s="293"/>
      <c r="V597" s="293"/>
      <c r="W597" s="296"/>
      <c r="X597" s="296"/>
      <c r="Y597" s="303"/>
      <c r="Z597" s="296"/>
      <c r="AA597" s="303"/>
      <c r="AB597" s="292"/>
      <c r="AC597" s="114"/>
      <c r="AD597" s="114"/>
      <c r="AE597" s="118"/>
      <c r="AF597" s="114"/>
      <c r="AG597" s="118"/>
      <c r="AH597" s="119"/>
    </row>
    <row r="598" spans="1:34" s="120" customFormat="1" ht="25.5" customHeight="1">
      <c r="A598" s="314">
        <v>197</v>
      </c>
      <c r="B598" s="315" t="s">
        <v>444</v>
      </c>
      <c r="C598" s="317" t="s">
        <v>477</v>
      </c>
      <c r="D598" s="317">
        <v>21.6</v>
      </c>
      <c r="E598" s="168" t="s">
        <v>1199</v>
      </c>
      <c r="F598" s="224">
        <v>30.18</v>
      </c>
      <c r="G598" s="226">
        <f>ROUNDUP(AVERAGE(F598:F600),2)</f>
        <v>30.18</v>
      </c>
      <c r="H598" s="134">
        <f t="shared" si="48"/>
        <v>0</v>
      </c>
      <c r="I598" s="135">
        <f t="shared" si="49"/>
        <v>0</v>
      </c>
      <c r="J598" s="135">
        <f>SMALL(I598:I600,1)</f>
        <v>0</v>
      </c>
      <c r="K598" s="225">
        <f>IF(J598=I598,F598,IF(J598=I599,F599,IF(J598=I600,F600)))</f>
        <v>30.18</v>
      </c>
      <c r="L598" s="225">
        <f t="shared" si="50"/>
        <v>30.18</v>
      </c>
      <c r="M598" s="225">
        <f t="shared" si="51"/>
        <v>30.18</v>
      </c>
      <c r="N598" s="318">
        <f>COUNTIF(L598:L600,"FORA")</f>
        <v>0</v>
      </c>
      <c r="O598" s="298">
        <f>IF(N598=0,AVERAGE(K598:K600),"")</f>
        <v>30.179999999999996</v>
      </c>
      <c r="P598" s="298" t="str">
        <f>IF(N598=1,AVERAGE(M598:M599),"")</f>
        <v/>
      </c>
      <c r="Q598" s="298" t="str">
        <f>IF(N598=2,(SUM(M598,K599))/2,"")</f>
        <v/>
      </c>
      <c r="R598" s="298" t="str">
        <f>IF(N598=3,AVERAGE(K598:K599),"")</f>
        <v/>
      </c>
      <c r="S598" s="298">
        <f>IF(N598=0,MEDIAN(M598:M600),"")</f>
        <v>30.18</v>
      </c>
      <c r="T598" s="298" t="str">
        <f>IF(N598=1,MEDIAN(M598:M599),"")</f>
        <v/>
      </c>
      <c r="U598" s="298" t="str">
        <f>IF(N598=2,MEDIAN((SUM(M598,K599))/2),"")</f>
        <v/>
      </c>
      <c r="V598" s="298" t="str">
        <f>IF(N598=3,MEDIAN(K598:K599),"")</f>
        <v/>
      </c>
      <c r="W598" s="299">
        <f>SUM(O598:R600)</f>
        <v>30.179999999999996</v>
      </c>
      <c r="X598" s="299">
        <f>SUM(S598:V600)</f>
        <v>30.18</v>
      </c>
      <c r="Y598" s="301">
        <f>STDEV(F598:F600)</f>
        <v>4.3511678576336583E-15</v>
      </c>
      <c r="Z598" s="299">
        <f>Y598/W598</f>
        <v>1.4417388527613184E-16</v>
      </c>
      <c r="AA598" s="301">
        <f>IF(Z598&lt;=0.25, X598, W598)</f>
        <v>30.18</v>
      </c>
      <c r="AB598" s="291">
        <f>AA598*D598*($AB$6+1)</f>
        <v>772.9935595709527</v>
      </c>
      <c r="AC598" s="114"/>
      <c r="AD598" s="114"/>
      <c r="AE598" s="118"/>
      <c r="AF598" s="114"/>
      <c r="AG598" s="118"/>
      <c r="AH598" s="119"/>
    </row>
    <row r="599" spans="1:34" s="120" customFormat="1" ht="25.5" customHeight="1">
      <c r="A599" s="314"/>
      <c r="B599" s="376"/>
      <c r="C599" s="317"/>
      <c r="D599" s="317"/>
      <c r="E599" s="168" t="s">
        <v>1199</v>
      </c>
      <c r="F599" s="224">
        <v>30.18</v>
      </c>
      <c r="G599" s="224">
        <f>ROUNDUP(AVERAGE(F598:F600),2)</f>
        <v>30.18</v>
      </c>
      <c r="H599" s="134">
        <f t="shared" si="48"/>
        <v>0</v>
      </c>
      <c r="I599" s="135">
        <f t="shared" si="49"/>
        <v>0</v>
      </c>
      <c r="J599" s="135">
        <f>SMALL(I598:I600,2)</f>
        <v>0</v>
      </c>
      <c r="K599" s="225">
        <f>IF(J599=I598,F598,IF(J599=I599,F599,IF(J599=I600,F600)))</f>
        <v>30.18</v>
      </c>
      <c r="L599" s="225">
        <f t="shared" si="50"/>
        <v>30.18</v>
      </c>
      <c r="M599" s="225">
        <f t="shared" si="51"/>
        <v>30.18</v>
      </c>
      <c r="N599" s="318"/>
      <c r="O599" s="298"/>
      <c r="P599" s="298"/>
      <c r="Q599" s="298"/>
      <c r="R599" s="298"/>
      <c r="S599" s="298"/>
      <c r="T599" s="298"/>
      <c r="U599" s="298"/>
      <c r="V599" s="298"/>
      <c r="W599" s="300"/>
      <c r="X599" s="300"/>
      <c r="Y599" s="301"/>
      <c r="Z599" s="300"/>
      <c r="AA599" s="301"/>
      <c r="AB599" s="292"/>
      <c r="AC599" s="114"/>
      <c r="AD599" s="114"/>
      <c r="AE599" s="118"/>
      <c r="AF599" s="114"/>
      <c r="AG599" s="118"/>
      <c r="AH599" s="119"/>
    </row>
    <row r="600" spans="1:34" s="120" customFormat="1" ht="25.5" customHeight="1" thickBot="1">
      <c r="A600" s="314"/>
      <c r="B600" s="376"/>
      <c r="C600" s="317"/>
      <c r="D600" s="317"/>
      <c r="E600" s="168" t="s">
        <v>1199</v>
      </c>
      <c r="F600" s="224">
        <v>30.18</v>
      </c>
      <c r="G600" s="224">
        <f>ROUNDUP(AVERAGE(F598:F600),2)</f>
        <v>30.18</v>
      </c>
      <c r="H600" s="134">
        <f t="shared" si="48"/>
        <v>0</v>
      </c>
      <c r="I600" s="135">
        <f t="shared" si="49"/>
        <v>0</v>
      </c>
      <c r="J600" s="135">
        <f>SMALL(I598:I600,3)</f>
        <v>0</v>
      </c>
      <c r="K600" s="225">
        <f>IF(J600=I598,F598,IF(J600=I599,F599,IF(J600=I600,F600)))</f>
        <v>30.18</v>
      </c>
      <c r="L600" s="225">
        <f t="shared" si="50"/>
        <v>30.18</v>
      </c>
      <c r="M600" s="225">
        <f t="shared" si="51"/>
        <v>30.18</v>
      </c>
      <c r="N600" s="318"/>
      <c r="O600" s="298"/>
      <c r="P600" s="298"/>
      <c r="Q600" s="298"/>
      <c r="R600" s="298"/>
      <c r="S600" s="298"/>
      <c r="T600" s="298"/>
      <c r="U600" s="298"/>
      <c r="V600" s="298"/>
      <c r="W600" s="300"/>
      <c r="X600" s="300"/>
      <c r="Y600" s="301"/>
      <c r="Z600" s="300"/>
      <c r="AA600" s="301"/>
      <c r="AB600" s="292"/>
      <c r="AC600" s="114"/>
      <c r="AD600" s="114"/>
      <c r="AE600" s="118"/>
      <c r="AF600" s="114"/>
      <c r="AG600" s="118"/>
      <c r="AH600" s="119"/>
    </row>
    <row r="601" spans="1:34" s="120" customFormat="1" ht="25.5" customHeight="1">
      <c r="A601" s="319">
        <v>198</v>
      </c>
      <c r="B601" s="307" t="s">
        <v>447</v>
      </c>
      <c r="C601" s="310" t="s">
        <v>477</v>
      </c>
      <c r="D601" s="310">
        <v>10.8</v>
      </c>
      <c r="E601" s="167" t="s">
        <v>1200</v>
      </c>
      <c r="F601" s="227">
        <v>26.55</v>
      </c>
      <c r="G601" s="229">
        <f>ROUNDUP(AVERAGE(F601:F603),2)</f>
        <v>26.55</v>
      </c>
      <c r="H601" s="116">
        <f t="shared" si="48"/>
        <v>0</v>
      </c>
      <c r="I601" s="136">
        <f t="shared" si="49"/>
        <v>0</v>
      </c>
      <c r="J601" s="136">
        <f>SMALL(I601:I603,1)</f>
        <v>0</v>
      </c>
      <c r="K601" s="228">
        <f>IF(J601=I601,F601,IF(J601=I602,F602,IF(J601=I603,F603)))</f>
        <v>26.55</v>
      </c>
      <c r="L601" s="228">
        <f t="shared" si="50"/>
        <v>26.55</v>
      </c>
      <c r="M601" s="228">
        <f t="shared" si="51"/>
        <v>26.55</v>
      </c>
      <c r="N601" s="312">
        <f>COUNTIF(L601:L603,"FORA")</f>
        <v>0</v>
      </c>
      <c r="O601" s="293">
        <f>IF(N601=0,AVERAGE(K601:K603),"")</f>
        <v>26.55</v>
      </c>
      <c r="P601" s="293" t="str">
        <f>IF(N601=1,AVERAGE(M601:M602),"")</f>
        <v/>
      </c>
      <c r="Q601" s="293" t="str">
        <f>IF(N601=2,(SUM(M601,K602))/2,"")</f>
        <v/>
      </c>
      <c r="R601" s="293" t="str">
        <f>IF(N601=3,AVERAGE(K601:K602),"")</f>
        <v/>
      </c>
      <c r="S601" s="293">
        <f>IF(N601=0,MEDIAN(M601:M603),"")</f>
        <v>26.55</v>
      </c>
      <c r="T601" s="293" t="str">
        <f>IF(N601=1,MEDIAN(M601:M602),"")</f>
        <v/>
      </c>
      <c r="U601" s="293" t="str">
        <f>IF(N601=2,MEDIAN((SUM(M601,K602))/2),"")</f>
        <v/>
      </c>
      <c r="V601" s="293" t="str">
        <f>IF(N601=3,MEDIAN(K601:K602),"")</f>
        <v/>
      </c>
      <c r="W601" s="295">
        <f>SUM(O601:R603)</f>
        <v>26.55</v>
      </c>
      <c r="X601" s="295">
        <f>SUM(S601:V603)</f>
        <v>26.55</v>
      </c>
      <c r="Y601" s="303">
        <f>STDEV(F601:F603)</f>
        <v>0</v>
      </c>
      <c r="Z601" s="295">
        <f>Y601/W601</f>
        <v>0</v>
      </c>
      <c r="AA601" s="303">
        <f>IF(Z601&lt;=0.25, X601, W601)</f>
        <v>26.55</v>
      </c>
      <c r="AB601" s="291">
        <f>AA601*D601*($AB$6+1)</f>
        <v>340.00959255481763</v>
      </c>
      <c r="AC601" s="114"/>
      <c r="AD601" s="114"/>
      <c r="AE601" s="118"/>
      <c r="AF601" s="114"/>
      <c r="AG601" s="118"/>
      <c r="AH601" s="119"/>
    </row>
    <row r="602" spans="1:34" s="120" customFormat="1" ht="25.5" customHeight="1">
      <c r="A602" s="319"/>
      <c r="B602" s="308"/>
      <c r="C602" s="310"/>
      <c r="D602" s="310"/>
      <c r="E602" s="167" t="s">
        <v>1200</v>
      </c>
      <c r="F602" s="227">
        <v>26.55</v>
      </c>
      <c r="G602" s="227">
        <f>ROUNDUP(AVERAGE(F601:F603),2)</f>
        <v>26.55</v>
      </c>
      <c r="H602" s="116">
        <f t="shared" si="48"/>
        <v>0</v>
      </c>
      <c r="I602" s="136">
        <f t="shared" si="49"/>
        <v>0</v>
      </c>
      <c r="J602" s="136">
        <f>SMALL(I601:I603,2)</f>
        <v>0</v>
      </c>
      <c r="K602" s="228">
        <f>IF(J602=I601,F601,IF(J602=I602,F602,IF(J602=I603,F603)))</f>
        <v>26.55</v>
      </c>
      <c r="L602" s="228">
        <f t="shared" si="50"/>
        <v>26.55</v>
      </c>
      <c r="M602" s="228">
        <f t="shared" si="51"/>
        <v>26.55</v>
      </c>
      <c r="N602" s="312"/>
      <c r="O602" s="293"/>
      <c r="P602" s="293"/>
      <c r="Q602" s="293"/>
      <c r="R602" s="293"/>
      <c r="S602" s="293"/>
      <c r="T602" s="293"/>
      <c r="U602" s="293"/>
      <c r="V602" s="293"/>
      <c r="W602" s="296"/>
      <c r="X602" s="296"/>
      <c r="Y602" s="303"/>
      <c r="Z602" s="296"/>
      <c r="AA602" s="303"/>
      <c r="AB602" s="292"/>
      <c r="AC602" s="114"/>
      <c r="AD602" s="114"/>
      <c r="AE602" s="118"/>
      <c r="AF602" s="114"/>
      <c r="AG602" s="118"/>
      <c r="AH602" s="119"/>
    </row>
    <row r="603" spans="1:34" s="120" customFormat="1" ht="25.5" customHeight="1" thickBot="1">
      <c r="A603" s="319"/>
      <c r="B603" s="308"/>
      <c r="C603" s="310"/>
      <c r="D603" s="310"/>
      <c r="E603" s="167" t="s">
        <v>1200</v>
      </c>
      <c r="F603" s="227">
        <v>26.55</v>
      </c>
      <c r="G603" s="227">
        <f>ROUNDUP(AVERAGE(F601:F603),2)</f>
        <v>26.55</v>
      </c>
      <c r="H603" s="116">
        <f t="shared" si="48"/>
        <v>0</v>
      </c>
      <c r="I603" s="136">
        <f t="shared" si="49"/>
        <v>0</v>
      </c>
      <c r="J603" s="136">
        <f>SMALL(I601:I603,3)</f>
        <v>0</v>
      </c>
      <c r="K603" s="228">
        <f>IF(J603=I601,F601,IF(J603=I602,F602,IF(J603=I603,F603)))</f>
        <v>26.55</v>
      </c>
      <c r="L603" s="228">
        <f t="shared" si="50"/>
        <v>26.55</v>
      </c>
      <c r="M603" s="228">
        <f t="shared" si="51"/>
        <v>26.55</v>
      </c>
      <c r="N603" s="312"/>
      <c r="O603" s="293"/>
      <c r="P603" s="293"/>
      <c r="Q603" s="293"/>
      <c r="R603" s="293"/>
      <c r="S603" s="293"/>
      <c r="T603" s="293"/>
      <c r="U603" s="293"/>
      <c r="V603" s="293"/>
      <c r="W603" s="296"/>
      <c r="X603" s="296"/>
      <c r="Y603" s="303"/>
      <c r="Z603" s="296"/>
      <c r="AA603" s="303"/>
      <c r="AB603" s="292"/>
      <c r="AC603" s="114"/>
      <c r="AD603" s="114"/>
      <c r="AE603" s="118"/>
      <c r="AF603" s="114"/>
      <c r="AG603" s="118"/>
      <c r="AH603" s="119"/>
    </row>
    <row r="604" spans="1:34" s="120" customFormat="1" ht="25.5" customHeight="1">
      <c r="A604" s="314">
        <v>199</v>
      </c>
      <c r="B604" s="315" t="s">
        <v>448</v>
      </c>
      <c r="C604" s="317" t="s">
        <v>477</v>
      </c>
      <c r="D604" s="317">
        <v>21.6</v>
      </c>
      <c r="E604" s="168" t="s">
        <v>1201</v>
      </c>
      <c r="F604" s="224">
        <v>28.95</v>
      </c>
      <c r="G604" s="226">
        <f>ROUNDUP(AVERAGE(F604:F606),2)</f>
        <v>28.95</v>
      </c>
      <c r="H604" s="134">
        <f t="shared" si="48"/>
        <v>0</v>
      </c>
      <c r="I604" s="135">
        <f t="shared" si="49"/>
        <v>0</v>
      </c>
      <c r="J604" s="135">
        <f>SMALL(I604:I606,1)</f>
        <v>0</v>
      </c>
      <c r="K604" s="225">
        <f>IF(J604=I604,F604,IF(J604=I605,F605,IF(J604=I606,F606)))</f>
        <v>28.95</v>
      </c>
      <c r="L604" s="225">
        <f t="shared" si="50"/>
        <v>28.95</v>
      </c>
      <c r="M604" s="225">
        <f t="shared" si="51"/>
        <v>28.95</v>
      </c>
      <c r="N604" s="318">
        <f>COUNTIF(L604:L606,"FORA")</f>
        <v>0</v>
      </c>
      <c r="O604" s="298">
        <f>IF(N604=0,AVERAGE(K604:K606),"")</f>
        <v>28.95</v>
      </c>
      <c r="P604" s="298" t="str">
        <f>IF(N604=1,AVERAGE(M604:M605),"")</f>
        <v/>
      </c>
      <c r="Q604" s="298" t="str">
        <f>IF(N604=2,(SUM(M604,K605))/2,"")</f>
        <v/>
      </c>
      <c r="R604" s="298" t="str">
        <f>IF(N604=3,AVERAGE(K604:K605),"")</f>
        <v/>
      </c>
      <c r="S604" s="298">
        <f>IF(N604=0,MEDIAN(M604:M606),"")</f>
        <v>28.95</v>
      </c>
      <c r="T604" s="298" t="str">
        <f>IF(N604=1,MEDIAN(M604:M605),"")</f>
        <v/>
      </c>
      <c r="U604" s="298" t="str">
        <f>IF(N604=2,MEDIAN((SUM(M604,K605))/2),"")</f>
        <v/>
      </c>
      <c r="V604" s="298" t="str">
        <f>IF(N604=3,MEDIAN(K604:K605),"")</f>
        <v/>
      </c>
      <c r="W604" s="299">
        <f>SUM(O604:R606)</f>
        <v>28.95</v>
      </c>
      <c r="X604" s="299">
        <f>SUM(S604:V606)</f>
        <v>28.95</v>
      </c>
      <c r="Y604" s="301">
        <f>STDEV(F604:F606)</f>
        <v>0</v>
      </c>
      <c r="Z604" s="299">
        <f>Y604/W604</f>
        <v>0</v>
      </c>
      <c r="AA604" s="301">
        <f>IF(Z604&lt;=0.25, X604, W604)</f>
        <v>28.95</v>
      </c>
      <c r="AB604" s="291">
        <f>AA604*D604*($AB$6+1)</f>
        <v>741.48984591050635</v>
      </c>
      <c r="AC604" s="114"/>
      <c r="AD604" s="114"/>
      <c r="AE604" s="118"/>
      <c r="AF604" s="114"/>
      <c r="AG604" s="118"/>
      <c r="AH604" s="119"/>
    </row>
    <row r="605" spans="1:34" s="120" customFormat="1" ht="25.5" customHeight="1">
      <c r="A605" s="314"/>
      <c r="B605" s="376"/>
      <c r="C605" s="317"/>
      <c r="D605" s="317"/>
      <c r="E605" s="168" t="s">
        <v>1201</v>
      </c>
      <c r="F605" s="224">
        <v>28.95</v>
      </c>
      <c r="G605" s="224">
        <f>ROUNDUP(AVERAGE(F604:F606),2)</f>
        <v>28.95</v>
      </c>
      <c r="H605" s="134">
        <f t="shared" si="48"/>
        <v>0</v>
      </c>
      <c r="I605" s="135">
        <f t="shared" si="49"/>
        <v>0</v>
      </c>
      <c r="J605" s="135">
        <f>SMALL(I604:I606,2)</f>
        <v>0</v>
      </c>
      <c r="K605" s="225">
        <f>IF(J605=I604,F604,IF(J605=I605,F605,IF(J605=I606,F606)))</f>
        <v>28.95</v>
      </c>
      <c r="L605" s="225">
        <f t="shared" si="50"/>
        <v>28.95</v>
      </c>
      <c r="M605" s="225">
        <f t="shared" si="51"/>
        <v>28.95</v>
      </c>
      <c r="N605" s="318"/>
      <c r="O605" s="298"/>
      <c r="P605" s="298"/>
      <c r="Q605" s="298"/>
      <c r="R605" s="298"/>
      <c r="S605" s="298"/>
      <c r="T605" s="298"/>
      <c r="U605" s="298"/>
      <c r="V605" s="298"/>
      <c r="W605" s="300"/>
      <c r="X605" s="300"/>
      <c r="Y605" s="301"/>
      <c r="Z605" s="300"/>
      <c r="AA605" s="301"/>
      <c r="AB605" s="292"/>
      <c r="AC605" s="114"/>
      <c r="AD605" s="114"/>
      <c r="AE605" s="118"/>
      <c r="AF605" s="114"/>
      <c r="AG605" s="118"/>
      <c r="AH605" s="119"/>
    </row>
    <row r="606" spans="1:34" s="120" customFormat="1" ht="25.5" customHeight="1" thickBot="1">
      <c r="A606" s="314"/>
      <c r="B606" s="376"/>
      <c r="C606" s="317"/>
      <c r="D606" s="317"/>
      <c r="E606" s="168" t="s">
        <v>1201</v>
      </c>
      <c r="F606" s="224">
        <v>28.95</v>
      </c>
      <c r="G606" s="224">
        <f>ROUNDUP(AVERAGE(F604:F606),2)</f>
        <v>28.95</v>
      </c>
      <c r="H606" s="134">
        <f t="shared" si="48"/>
        <v>0</v>
      </c>
      <c r="I606" s="135">
        <f t="shared" si="49"/>
        <v>0</v>
      </c>
      <c r="J606" s="135">
        <f>SMALL(I604:I606,3)</f>
        <v>0</v>
      </c>
      <c r="K606" s="225">
        <f>IF(J606=I604,F604,IF(J606=I605,F605,IF(J606=I606,F606)))</f>
        <v>28.95</v>
      </c>
      <c r="L606" s="225">
        <f t="shared" si="50"/>
        <v>28.95</v>
      </c>
      <c r="M606" s="225">
        <f t="shared" si="51"/>
        <v>28.95</v>
      </c>
      <c r="N606" s="318"/>
      <c r="O606" s="298"/>
      <c r="P606" s="298"/>
      <c r="Q606" s="298"/>
      <c r="R606" s="298"/>
      <c r="S606" s="298"/>
      <c r="T606" s="298"/>
      <c r="U606" s="298"/>
      <c r="V606" s="298"/>
      <c r="W606" s="300"/>
      <c r="X606" s="300"/>
      <c r="Y606" s="301"/>
      <c r="Z606" s="300"/>
      <c r="AA606" s="301"/>
      <c r="AB606" s="292"/>
      <c r="AC606" s="114"/>
      <c r="AD606" s="114"/>
      <c r="AE606" s="118"/>
      <c r="AF606" s="114"/>
      <c r="AG606" s="118"/>
      <c r="AH606" s="119"/>
    </row>
    <row r="607" spans="1:34" s="120" customFormat="1" ht="25.5" customHeight="1">
      <c r="A607" s="319">
        <v>200</v>
      </c>
      <c r="B607" s="307" t="s">
        <v>449</v>
      </c>
      <c r="C607" s="310" t="s">
        <v>473</v>
      </c>
      <c r="D607" s="310">
        <v>9</v>
      </c>
      <c r="E607" s="167" t="s">
        <v>1202</v>
      </c>
      <c r="F607" s="227">
        <v>666.66</v>
      </c>
      <c r="G607" s="229">
        <f>ROUNDUP(AVERAGE(F607:F609),2)</f>
        <v>666.66</v>
      </c>
      <c r="H607" s="116">
        <f t="shared" si="48"/>
        <v>0</v>
      </c>
      <c r="I607" s="136">
        <f t="shared" si="49"/>
        <v>0</v>
      </c>
      <c r="J607" s="136">
        <f>SMALL(I607:I609,1)</f>
        <v>0</v>
      </c>
      <c r="K607" s="228">
        <f>IF(J607=I607,F607,IF(J607=I608,F608,IF(J607=I609,F609)))</f>
        <v>666.66</v>
      </c>
      <c r="L607" s="228">
        <f t="shared" si="50"/>
        <v>666.66</v>
      </c>
      <c r="M607" s="228">
        <f t="shared" si="51"/>
        <v>666.66</v>
      </c>
      <c r="N607" s="312">
        <f>COUNTIF(L607:L609,"FORA")</f>
        <v>0</v>
      </c>
      <c r="O607" s="293">
        <f>IF(N607=0,AVERAGE(K607:K609),"")</f>
        <v>666.66</v>
      </c>
      <c r="P607" s="293" t="str">
        <f>IF(N607=1,AVERAGE(M607:M608),"")</f>
        <v/>
      </c>
      <c r="Q607" s="293" t="str">
        <f>IF(N607=2,(SUM(M607,K608))/2,"")</f>
        <v/>
      </c>
      <c r="R607" s="293" t="str">
        <f>IF(N607=3,AVERAGE(K607:K608),"")</f>
        <v/>
      </c>
      <c r="S607" s="293">
        <f>IF(N607=0,MEDIAN(M607:M609),"")</f>
        <v>666.66</v>
      </c>
      <c r="T607" s="293" t="str">
        <f>IF(N607=1,MEDIAN(M607:M608),"")</f>
        <v/>
      </c>
      <c r="U607" s="293" t="str">
        <f>IF(N607=2,MEDIAN((SUM(M607,K608))/2),"")</f>
        <v/>
      </c>
      <c r="V607" s="293" t="str">
        <f>IF(N607=3,MEDIAN(K607:K608),"")</f>
        <v/>
      </c>
      <c r="W607" s="295">
        <f>SUM(O607:R609)</f>
        <v>666.66</v>
      </c>
      <c r="X607" s="295">
        <f>SUM(S607:V609)</f>
        <v>666.66</v>
      </c>
      <c r="Y607" s="303">
        <f>STDEV(F607:F609)</f>
        <v>0</v>
      </c>
      <c r="Z607" s="295">
        <f>Y607/W607</f>
        <v>0</v>
      </c>
      <c r="AA607" s="303">
        <f>IF(Z607&lt;=0.25, X607, W607)</f>
        <v>666.66</v>
      </c>
      <c r="AB607" s="291">
        <f>AA607*D607*($AB$6+1)</f>
        <v>7114.5886683174731</v>
      </c>
      <c r="AC607" s="114"/>
      <c r="AD607" s="114"/>
      <c r="AE607" s="118"/>
      <c r="AF607" s="114"/>
      <c r="AG607" s="118"/>
      <c r="AH607" s="119"/>
    </row>
    <row r="608" spans="1:34" s="120" customFormat="1" ht="25.5" customHeight="1">
      <c r="A608" s="319"/>
      <c r="B608" s="308"/>
      <c r="C608" s="310"/>
      <c r="D608" s="310"/>
      <c r="E608" s="167" t="s">
        <v>1202</v>
      </c>
      <c r="F608" s="227">
        <v>666.66</v>
      </c>
      <c r="G608" s="227">
        <f>ROUNDUP(AVERAGE(F607:F609),2)</f>
        <v>666.66</v>
      </c>
      <c r="H608" s="116">
        <f t="shared" si="48"/>
        <v>0</v>
      </c>
      <c r="I608" s="136">
        <f t="shared" si="49"/>
        <v>0</v>
      </c>
      <c r="J608" s="136">
        <f>SMALL(I607:I609,2)</f>
        <v>0</v>
      </c>
      <c r="K608" s="228">
        <f>IF(J608=I607,F607,IF(J608=I608,F608,IF(J608=I609,F609)))</f>
        <v>666.66</v>
      </c>
      <c r="L608" s="228">
        <f t="shared" si="50"/>
        <v>666.66</v>
      </c>
      <c r="M608" s="228">
        <f t="shared" si="51"/>
        <v>666.66</v>
      </c>
      <c r="N608" s="312"/>
      <c r="O608" s="293"/>
      <c r="P608" s="293"/>
      <c r="Q608" s="293"/>
      <c r="R608" s="293"/>
      <c r="S608" s="293"/>
      <c r="T608" s="293"/>
      <c r="U608" s="293"/>
      <c r="V608" s="293"/>
      <c r="W608" s="296"/>
      <c r="X608" s="296"/>
      <c r="Y608" s="303"/>
      <c r="Z608" s="296"/>
      <c r="AA608" s="303"/>
      <c r="AB608" s="292"/>
      <c r="AC608" s="114"/>
      <c r="AD608" s="114"/>
      <c r="AE608" s="118"/>
      <c r="AF608" s="114"/>
      <c r="AG608" s="118"/>
      <c r="AH608" s="119"/>
    </row>
    <row r="609" spans="1:34" s="120" customFormat="1" ht="25.5" customHeight="1" thickBot="1">
      <c r="A609" s="319"/>
      <c r="B609" s="308"/>
      <c r="C609" s="310"/>
      <c r="D609" s="310"/>
      <c r="E609" s="167" t="s">
        <v>1202</v>
      </c>
      <c r="F609" s="227">
        <v>666.66</v>
      </c>
      <c r="G609" s="227">
        <f>ROUNDUP(AVERAGE(F607:F609),2)</f>
        <v>666.66</v>
      </c>
      <c r="H609" s="116">
        <f t="shared" si="48"/>
        <v>0</v>
      </c>
      <c r="I609" s="136">
        <f t="shared" si="49"/>
        <v>0</v>
      </c>
      <c r="J609" s="136">
        <f>SMALL(I607:I609,3)</f>
        <v>0</v>
      </c>
      <c r="K609" s="228">
        <f>IF(J609=I607,F607,IF(J609=I608,F608,IF(J609=I609,F609)))</f>
        <v>666.66</v>
      </c>
      <c r="L609" s="228">
        <f t="shared" si="50"/>
        <v>666.66</v>
      </c>
      <c r="M609" s="228">
        <f t="shared" si="51"/>
        <v>666.66</v>
      </c>
      <c r="N609" s="312"/>
      <c r="O609" s="293"/>
      <c r="P609" s="293"/>
      <c r="Q609" s="293"/>
      <c r="R609" s="293"/>
      <c r="S609" s="293"/>
      <c r="T609" s="293"/>
      <c r="U609" s="293"/>
      <c r="V609" s="293"/>
      <c r="W609" s="296"/>
      <c r="X609" s="296"/>
      <c r="Y609" s="303"/>
      <c r="Z609" s="296"/>
      <c r="AA609" s="303"/>
      <c r="AB609" s="292"/>
      <c r="AC609" s="114"/>
      <c r="AD609" s="114"/>
      <c r="AE609" s="118"/>
      <c r="AF609" s="114"/>
      <c r="AG609" s="118"/>
      <c r="AH609" s="119"/>
    </row>
    <row r="610" spans="1:34" s="120" customFormat="1" ht="25.5" customHeight="1">
      <c r="A610" s="314">
        <v>201</v>
      </c>
      <c r="B610" s="315" t="s">
        <v>450</v>
      </c>
      <c r="C610" s="317" t="s">
        <v>473</v>
      </c>
      <c r="D610" s="317">
        <v>7.8</v>
      </c>
      <c r="E610" s="168" t="s">
        <v>1203</v>
      </c>
      <c r="F610" s="224">
        <v>213.33</v>
      </c>
      <c r="G610" s="226">
        <f>ROUNDUP(AVERAGE(F610:F612),2)</f>
        <v>213.33</v>
      </c>
      <c r="H610" s="134">
        <f t="shared" si="48"/>
        <v>0</v>
      </c>
      <c r="I610" s="135">
        <f t="shared" si="49"/>
        <v>0</v>
      </c>
      <c r="J610" s="135">
        <f>SMALL(I610:I612,1)</f>
        <v>0</v>
      </c>
      <c r="K610" s="225">
        <f>IF(J610=I610,F610,IF(J610=I611,F611,IF(J610=I612,F612)))</f>
        <v>213.33</v>
      </c>
      <c r="L610" s="225">
        <f t="shared" si="50"/>
        <v>213.33</v>
      </c>
      <c r="M610" s="225">
        <f t="shared" si="51"/>
        <v>213.33</v>
      </c>
      <c r="N610" s="318">
        <f>COUNTIF(L610:L612,"FORA")</f>
        <v>0</v>
      </c>
      <c r="O610" s="298">
        <f>IF(N610=0,AVERAGE(K610:K612),"")</f>
        <v>213.33</v>
      </c>
      <c r="P610" s="298" t="str">
        <f>IF(N610=1,AVERAGE(M610:M611),"")</f>
        <v/>
      </c>
      <c r="Q610" s="298" t="str">
        <f>IF(N610=2,(SUM(M610,K611))/2,"")</f>
        <v/>
      </c>
      <c r="R610" s="298" t="str">
        <f>IF(N610=3,AVERAGE(K610:K611),"")</f>
        <v/>
      </c>
      <c r="S610" s="298">
        <f>IF(N610=0,MEDIAN(M610:M612),"")</f>
        <v>213.33</v>
      </c>
      <c r="T610" s="298" t="str">
        <f>IF(N610=1,MEDIAN(M610:M611),"")</f>
        <v/>
      </c>
      <c r="U610" s="298" t="str">
        <f>IF(N610=2,MEDIAN((SUM(M610,K611))/2),"")</f>
        <v/>
      </c>
      <c r="V610" s="298" t="str">
        <f>IF(N610=3,MEDIAN(K610:K611),"")</f>
        <v/>
      </c>
      <c r="W610" s="299">
        <f>SUM(O610:R612)</f>
        <v>213.33</v>
      </c>
      <c r="X610" s="299">
        <f>SUM(S610:V612)</f>
        <v>213.33</v>
      </c>
      <c r="Y610" s="301">
        <f>STDEV(F610:F612)</f>
        <v>0</v>
      </c>
      <c r="Z610" s="299">
        <f>Y610/W610</f>
        <v>0</v>
      </c>
      <c r="AA610" s="301">
        <f>IF(Z610&lt;=0.25, X610, W610)</f>
        <v>213.33</v>
      </c>
      <c r="AB610" s="291">
        <f>AA610*D610*($AB$6+1)</f>
        <v>1973.1014918107351</v>
      </c>
      <c r="AC610" s="114"/>
      <c r="AD610" s="114"/>
      <c r="AE610" s="118"/>
      <c r="AF610" s="114"/>
      <c r="AG610" s="118"/>
      <c r="AH610" s="119"/>
    </row>
    <row r="611" spans="1:34" s="120" customFormat="1" ht="25.5" customHeight="1">
      <c r="A611" s="314"/>
      <c r="B611" s="376"/>
      <c r="C611" s="317"/>
      <c r="D611" s="317"/>
      <c r="E611" s="168" t="s">
        <v>1203</v>
      </c>
      <c r="F611" s="224">
        <v>213.33</v>
      </c>
      <c r="G611" s="224">
        <f>ROUNDUP(AVERAGE(F610:F612),2)</f>
        <v>213.33</v>
      </c>
      <c r="H611" s="134">
        <f t="shared" si="48"/>
        <v>0</v>
      </c>
      <c r="I611" s="135">
        <f t="shared" si="49"/>
        <v>0</v>
      </c>
      <c r="J611" s="135">
        <f>SMALL(I610:I612,2)</f>
        <v>0</v>
      </c>
      <c r="K611" s="225">
        <f>IF(J611=I610,F610,IF(J611=I611,F611,IF(J611=I612,F612)))</f>
        <v>213.33</v>
      </c>
      <c r="L611" s="225">
        <f t="shared" si="50"/>
        <v>213.33</v>
      </c>
      <c r="M611" s="225">
        <f t="shared" si="51"/>
        <v>213.33</v>
      </c>
      <c r="N611" s="318"/>
      <c r="O611" s="298"/>
      <c r="P611" s="298"/>
      <c r="Q611" s="298"/>
      <c r="R611" s="298"/>
      <c r="S611" s="298"/>
      <c r="T611" s="298"/>
      <c r="U611" s="298"/>
      <c r="V611" s="298"/>
      <c r="W611" s="300"/>
      <c r="X611" s="300"/>
      <c r="Y611" s="301"/>
      <c r="Z611" s="300"/>
      <c r="AA611" s="301"/>
      <c r="AB611" s="292"/>
      <c r="AC611" s="114"/>
      <c r="AD611" s="114"/>
      <c r="AE611" s="118"/>
      <c r="AF611" s="114"/>
      <c r="AG611" s="118"/>
      <c r="AH611" s="119"/>
    </row>
    <row r="612" spans="1:34" s="120" customFormat="1" ht="25.5" customHeight="1" thickBot="1">
      <c r="A612" s="314"/>
      <c r="B612" s="376"/>
      <c r="C612" s="317"/>
      <c r="D612" s="317"/>
      <c r="E612" s="168" t="s">
        <v>1203</v>
      </c>
      <c r="F612" s="224">
        <v>213.33</v>
      </c>
      <c r="G612" s="224">
        <f>ROUNDUP(AVERAGE(F610:F612),2)</f>
        <v>213.33</v>
      </c>
      <c r="H612" s="134">
        <f t="shared" si="48"/>
        <v>0</v>
      </c>
      <c r="I612" s="135">
        <f t="shared" si="49"/>
        <v>0</v>
      </c>
      <c r="J612" s="135">
        <f>SMALL(I610:I612,3)</f>
        <v>0</v>
      </c>
      <c r="K612" s="225">
        <f>IF(J612=I610,F610,IF(J612=I611,F611,IF(J612=I612,F612)))</f>
        <v>213.33</v>
      </c>
      <c r="L612" s="225">
        <f t="shared" si="50"/>
        <v>213.33</v>
      </c>
      <c r="M612" s="225">
        <f t="shared" si="51"/>
        <v>213.33</v>
      </c>
      <c r="N612" s="318"/>
      <c r="O612" s="298"/>
      <c r="P612" s="298"/>
      <c r="Q612" s="298"/>
      <c r="R612" s="298"/>
      <c r="S612" s="298"/>
      <c r="T612" s="298"/>
      <c r="U612" s="298"/>
      <c r="V612" s="298"/>
      <c r="W612" s="300"/>
      <c r="X612" s="300"/>
      <c r="Y612" s="301"/>
      <c r="Z612" s="300"/>
      <c r="AA612" s="301"/>
      <c r="AB612" s="292"/>
      <c r="AC612" s="114"/>
      <c r="AD612" s="114"/>
      <c r="AE612" s="118"/>
      <c r="AF612" s="114"/>
      <c r="AG612" s="118"/>
      <c r="AH612" s="119"/>
    </row>
    <row r="613" spans="1:34" s="120" customFormat="1" ht="25.5" customHeight="1">
      <c r="A613" s="319">
        <v>202</v>
      </c>
      <c r="B613" s="307" t="s">
        <v>451</v>
      </c>
      <c r="C613" s="310" t="s">
        <v>473</v>
      </c>
      <c r="D613" s="310">
        <v>7.8</v>
      </c>
      <c r="E613" s="167" t="s">
        <v>1204</v>
      </c>
      <c r="F613" s="227">
        <v>230.28</v>
      </c>
      <c r="G613" s="229">
        <f>ROUNDUP(AVERAGE(F613:F615),2)</f>
        <v>230.28</v>
      </c>
      <c r="H613" s="116">
        <f t="shared" si="48"/>
        <v>0</v>
      </c>
      <c r="I613" s="136">
        <f t="shared" si="49"/>
        <v>0</v>
      </c>
      <c r="J613" s="136">
        <f>SMALL(I613:I615,1)</f>
        <v>0</v>
      </c>
      <c r="K613" s="228">
        <f>IF(J613=I613,F613,IF(J613=I614,F614,IF(J613=I615,F615)))</f>
        <v>230.28</v>
      </c>
      <c r="L613" s="228">
        <f t="shared" si="50"/>
        <v>230.28</v>
      </c>
      <c r="M613" s="228">
        <f t="shared" si="51"/>
        <v>230.28</v>
      </c>
      <c r="N613" s="312">
        <f>COUNTIF(L613:L615,"FORA")</f>
        <v>0</v>
      </c>
      <c r="O613" s="293">
        <f>IF(N613=0,AVERAGE(K613:K615),"")</f>
        <v>230.28</v>
      </c>
      <c r="P613" s="293" t="str">
        <f>IF(N613=1,AVERAGE(M613:M614),"")</f>
        <v/>
      </c>
      <c r="Q613" s="293" t="str">
        <f>IF(N613=2,(SUM(M613,K614))/2,"")</f>
        <v/>
      </c>
      <c r="R613" s="293" t="str">
        <f>IF(N613=3,AVERAGE(K613:K614),"")</f>
        <v/>
      </c>
      <c r="S613" s="293">
        <f>IF(N613=0,MEDIAN(M613:M615),"")</f>
        <v>230.28</v>
      </c>
      <c r="T613" s="293" t="str">
        <f>IF(N613=1,MEDIAN(M613:M614),"")</f>
        <v/>
      </c>
      <c r="U613" s="293" t="str">
        <f>IF(N613=2,MEDIAN((SUM(M613,K614))/2),"")</f>
        <v/>
      </c>
      <c r="V613" s="293" t="str">
        <f>IF(N613=3,MEDIAN(K613:K614),"")</f>
        <v/>
      </c>
      <c r="W613" s="295">
        <f>SUM(O613:R615)</f>
        <v>230.28</v>
      </c>
      <c r="X613" s="295">
        <f>SUM(S613:V615)</f>
        <v>230.28</v>
      </c>
      <c r="Y613" s="303">
        <f>STDEV(F613:F615)</f>
        <v>0</v>
      </c>
      <c r="Z613" s="295">
        <f>Y613/W613</f>
        <v>0</v>
      </c>
      <c r="AA613" s="303">
        <f>IF(Z613&lt;=0.25, X613, W613)</f>
        <v>230.28</v>
      </c>
      <c r="AB613" s="291">
        <f>AA613*D613*($AB$6+1)</f>
        <v>2129.8730208324005</v>
      </c>
      <c r="AC613" s="114"/>
      <c r="AD613" s="114"/>
      <c r="AE613" s="118"/>
      <c r="AF613" s="114"/>
      <c r="AG613" s="118"/>
      <c r="AH613" s="119"/>
    </row>
    <row r="614" spans="1:34" s="120" customFormat="1" ht="25.5" customHeight="1">
      <c r="A614" s="319"/>
      <c r="B614" s="308"/>
      <c r="C614" s="310"/>
      <c r="D614" s="310"/>
      <c r="E614" s="167" t="s">
        <v>1204</v>
      </c>
      <c r="F614" s="227">
        <v>230.28</v>
      </c>
      <c r="G614" s="227">
        <f>ROUNDUP(AVERAGE(F613:F615),2)</f>
        <v>230.28</v>
      </c>
      <c r="H614" s="116">
        <f t="shared" si="48"/>
        <v>0</v>
      </c>
      <c r="I614" s="136">
        <f t="shared" si="49"/>
        <v>0</v>
      </c>
      <c r="J614" s="136">
        <f>SMALL(I613:I615,2)</f>
        <v>0</v>
      </c>
      <c r="K614" s="228">
        <f>IF(J614=I613,F613,IF(J614=I614,F614,IF(J614=I615,F615)))</f>
        <v>230.28</v>
      </c>
      <c r="L614" s="228">
        <f t="shared" si="50"/>
        <v>230.28</v>
      </c>
      <c r="M614" s="228">
        <f t="shared" si="51"/>
        <v>230.28</v>
      </c>
      <c r="N614" s="312"/>
      <c r="O614" s="293"/>
      <c r="P614" s="293"/>
      <c r="Q614" s="293"/>
      <c r="R614" s="293"/>
      <c r="S614" s="293"/>
      <c r="T614" s="293"/>
      <c r="U614" s="293"/>
      <c r="V614" s="293"/>
      <c r="W614" s="296"/>
      <c r="X614" s="296"/>
      <c r="Y614" s="303"/>
      <c r="Z614" s="296"/>
      <c r="AA614" s="303"/>
      <c r="AB614" s="292"/>
      <c r="AC614" s="114"/>
      <c r="AD614" s="114"/>
      <c r="AE614" s="118"/>
      <c r="AF614" s="114"/>
      <c r="AG614" s="118"/>
      <c r="AH614" s="119"/>
    </row>
    <row r="615" spans="1:34" s="120" customFormat="1" ht="25.5" customHeight="1" thickBot="1">
      <c r="A615" s="319"/>
      <c r="B615" s="308"/>
      <c r="C615" s="310"/>
      <c r="D615" s="310"/>
      <c r="E615" s="167" t="s">
        <v>1204</v>
      </c>
      <c r="F615" s="227">
        <v>230.28</v>
      </c>
      <c r="G615" s="227">
        <f>ROUNDUP(AVERAGE(F613:F615),2)</f>
        <v>230.28</v>
      </c>
      <c r="H615" s="116">
        <f t="shared" si="48"/>
        <v>0</v>
      </c>
      <c r="I615" s="136">
        <f t="shared" si="49"/>
        <v>0</v>
      </c>
      <c r="J615" s="136">
        <f>SMALL(I613:I615,3)</f>
        <v>0</v>
      </c>
      <c r="K615" s="228">
        <f>IF(J615=I613,F613,IF(J615=I614,F614,IF(J615=I615,F615)))</f>
        <v>230.28</v>
      </c>
      <c r="L615" s="228">
        <f t="shared" si="50"/>
        <v>230.28</v>
      </c>
      <c r="M615" s="228">
        <f t="shared" si="51"/>
        <v>230.28</v>
      </c>
      <c r="N615" s="312"/>
      <c r="O615" s="293"/>
      <c r="P615" s="293"/>
      <c r="Q615" s="293"/>
      <c r="R615" s="293"/>
      <c r="S615" s="293"/>
      <c r="T615" s="293"/>
      <c r="U615" s="293"/>
      <c r="V615" s="293"/>
      <c r="W615" s="296"/>
      <c r="X615" s="296"/>
      <c r="Y615" s="303"/>
      <c r="Z615" s="296"/>
      <c r="AA615" s="303"/>
      <c r="AB615" s="292"/>
      <c r="AC615" s="114"/>
      <c r="AD615" s="114"/>
      <c r="AE615" s="118"/>
      <c r="AF615" s="114"/>
      <c r="AG615" s="118"/>
      <c r="AH615" s="119"/>
    </row>
    <row r="616" spans="1:34" s="120" customFormat="1" ht="25.5" customHeight="1">
      <c r="A616" s="314">
        <v>203</v>
      </c>
      <c r="B616" s="315" t="s">
        <v>452</v>
      </c>
      <c r="C616" s="317" t="s">
        <v>473</v>
      </c>
      <c r="D616" s="317">
        <v>18</v>
      </c>
      <c r="E616" s="168" t="s">
        <v>1205</v>
      </c>
      <c r="F616" s="224">
        <v>120</v>
      </c>
      <c r="G616" s="226">
        <f>ROUNDUP(AVERAGE(F616:F618),2)</f>
        <v>120</v>
      </c>
      <c r="H616" s="134">
        <f t="shared" si="48"/>
        <v>0</v>
      </c>
      <c r="I616" s="135">
        <f t="shared" si="49"/>
        <v>0</v>
      </c>
      <c r="J616" s="135">
        <f>SMALL(I616:I618,1)</f>
        <v>0</v>
      </c>
      <c r="K616" s="225">
        <f>IF(J616=I616,F616,IF(J616=I617,F617,IF(J616=I618,F618)))</f>
        <v>120</v>
      </c>
      <c r="L616" s="225">
        <f t="shared" si="50"/>
        <v>120</v>
      </c>
      <c r="M616" s="225">
        <f t="shared" si="51"/>
        <v>120</v>
      </c>
      <c r="N616" s="318">
        <f>COUNTIF(L616:L618,"FORA")</f>
        <v>0</v>
      </c>
      <c r="O616" s="298">
        <f>IF(N616=0,AVERAGE(K616:K618),"")</f>
        <v>120</v>
      </c>
      <c r="P616" s="298" t="str">
        <f>IF(N616=1,AVERAGE(M616:M617),"")</f>
        <v/>
      </c>
      <c r="Q616" s="298" t="str">
        <f>IF(N616=2,(SUM(M616,K617))/2,"")</f>
        <v/>
      </c>
      <c r="R616" s="298" t="str">
        <f>IF(N616=3,AVERAGE(K616:K617),"")</f>
        <v/>
      </c>
      <c r="S616" s="298">
        <f>IF(N616=0,MEDIAN(M616:M618),"")</f>
        <v>120</v>
      </c>
      <c r="T616" s="298" t="str">
        <f>IF(N616=1,MEDIAN(M616:M617),"")</f>
        <v/>
      </c>
      <c r="U616" s="298" t="str">
        <f>IF(N616=2,MEDIAN((SUM(M616,K617))/2),"")</f>
        <v/>
      </c>
      <c r="V616" s="298" t="str">
        <f>IF(N616=3,MEDIAN(K616:K617),"")</f>
        <v/>
      </c>
      <c r="W616" s="299">
        <f>SUM(O616:R618)</f>
        <v>120</v>
      </c>
      <c r="X616" s="299">
        <f>SUM(S616:V618)</f>
        <v>120</v>
      </c>
      <c r="Y616" s="301">
        <f>STDEV(F616:F618)</f>
        <v>0</v>
      </c>
      <c r="Z616" s="299">
        <f>Y616/W616</f>
        <v>0</v>
      </c>
      <c r="AA616" s="301">
        <f>IF(Z616&lt;=0.25, X616, W616)</f>
        <v>120</v>
      </c>
      <c r="AB616" s="291">
        <f>AA616*D616*($AB$6+1)</f>
        <v>2561.2775333696245</v>
      </c>
      <c r="AC616" s="114"/>
      <c r="AD616" s="114"/>
      <c r="AE616" s="118"/>
      <c r="AF616" s="114"/>
      <c r="AG616" s="118"/>
      <c r="AH616" s="119"/>
    </row>
    <row r="617" spans="1:34" s="120" customFormat="1" ht="25.5" customHeight="1">
      <c r="A617" s="314"/>
      <c r="B617" s="376"/>
      <c r="C617" s="317"/>
      <c r="D617" s="317"/>
      <c r="E617" s="168" t="s">
        <v>1205</v>
      </c>
      <c r="F617" s="224">
        <v>120</v>
      </c>
      <c r="G617" s="224">
        <f>ROUNDUP(AVERAGE(F616:F618),2)</f>
        <v>120</v>
      </c>
      <c r="H617" s="134">
        <f t="shared" si="48"/>
        <v>0</v>
      </c>
      <c r="I617" s="135">
        <f t="shared" si="49"/>
        <v>0</v>
      </c>
      <c r="J617" s="135">
        <f>SMALL(I616:I618,2)</f>
        <v>0</v>
      </c>
      <c r="K617" s="225">
        <f>IF(J617=I616,F616,IF(J617=I617,F617,IF(J617=I618,F618)))</f>
        <v>120</v>
      </c>
      <c r="L617" s="225">
        <f t="shared" si="50"/>
        <v>120</v>
      </c>
      <c r="M617" s="225">
        <f t="shared" si="51"/>
        <v>120</v>
      </c>
      <c r="N617" s="318"/>
      <c r="O617" s="298"/>
      <c r="P617" s="298"/>
      <c r="Q617" s="298"/>
      <c r="R617" s="298"/>
      <c r="S617" s="298"/>
      <c r="T617" s="298"/>
      <c r="U617" s="298"/>
      <c r="V617" s="298"/>
      <c r="W617" s="300"/>
      <c r="X617" s="300"/>
      <c r="Y617" s="301"/>
      <c r="Z617" s="300"/>
      <c r="AA617" s="301"/>
      <c r="AB617" s="292"/>
      <c r="AC617" s="114"/>
      <c r="AD617" s="114"/>
      <c r="AE617" s="118"/>
      <c r="AF617" s="114"/>
      <c r="AG617" s="118"/>
      <c r="AH617" s="119"/>
    </row>
    <row r="618" spans="1:34" s="120" customFormat="1" ht="25.5" customHeight="1" thickBot="1">
      <c r="A618" s="314"/>
      <c r="B618" s="376"/>
      <c r="C618" s="317"/>
      <c r="D618" s="317"/>
      <c r="E618" s="168" t="s">
        <v>1205</v>
      </c>
      <c r="F618" s="224">
        <v>120</v>
      </c>
      <c r="G618" s="224">
        <f>ROUNDUP(AVERAGE(F616:F618),2)</f>
        <v>120</v>
      </c>
      <c r="H618" s="134">
        <f t="shared" si="48"/>
        <v>0</v>
      </c>
      <c r="I618" s="135">
        <f t="shared" si="49"/>
        <v>0</v>
      </c>
      <c r="J618" s="135">
        <f>SMALL(I616:I618,3)</f>
        <v>0</v>
      </c>
      <c r="K618" s="225">
        <f>IF(J618=I616,F616,IF(J618=I617,F617,IF(J618=I618,F618)))</f>
        <v>120</v>
      </c>
      <c r="L618" s="225">
        <f t="shared" si="50"/>
        <v>120</v>
      </c>
      <c r="M618" s="225">
        <f t="shared" si="51"/>
        <v>120</v>
      </c>
      <c r="N618" s="318"/>
      <c r="O618" s="298"/>
      <c r="P618" s="298"/>
      <c r="Q618" s="298"/>
      <c r="R618" s="298"/>
      <c r="S618" s="298"/>
      <c r="T618" s="298"/>
      <c r="U618" s="298"/>
      <c r="V618" s="298"/>
      <c r="W618" s="300"/>
      <c r="X618" s="300"/>
      <c r="Y618" s="301"/>
      <c r="Z618" s="300"/>
      <c r="AA618" s="301"/>
      <c r="AB618" s="292"/>
      <c r="AC618" s="114"/>
      <c r="AD618" s="114"/>
      <c r="AE618" s="118"/>
      <c r="AF618" s="114"/>
      <c r="AG618" s="118"/>
      <c r="AH618" s="119"/>
    </row>
    <row r="619" spans="1:34" s="120" customFormat="1" ht="25.5" customHeight="1">
      <c r="A619" s="319">
        <v>204</v>
      </c>
      <c r="B619" s="307" t="s">
        <v>453</v>
      </c>
      <c r="C619" s="310" t="s">
        <v>473</v>
      </c>
      <c r="D619" s="310">
        <v>18</v>
      </c>
      <c r="E619" s="167" t="s">
        <v>1206</v>
      </c>
      <c r="F619" s="227">
        <v>159.99</v>
      </c>
      <c r="G619" s="229">
        <f>ROUNDUP(AVERAGE(F619:F621),2)</f>
        <v>159.99</v>
      </c>
      <c r="H619" s="116">
        <f t="shared" si="48"/>
        <v>0</v>
      </c>
      <c r="I619" s="136">
        <f t="shared" si="49"/>
        <v>0</v>
      </c>
      <c r="J619" s="136">
        <f>SMALL(I619:I621,1)</f>
        <v>0</v>
      </c>
      <c r="K619" s="228">
        <f>IF(J619=I619,F619,IF(J619=I620,F620,IF(J619=I621,F621)))</f>
        <v>159.99</v>
      </c>
      <c r="L619" s="228">
        <f t="shared" si="50"/>
        <v>159.99</v>
      </c>
      <c r="M619" s="228">
        <f t="shared" si="51"/>
        <v>159.99</v>
      </c>
      <c r="N619" s="312">
        <f>COUNTIF(L619:L621,"FORA")</f>
        <v>0</v>
      </c>
      <c r="O619" s="293">
        <f>IF(N619=0,AVERAGE(K619:K621),"")</f>
        <v>159.99</v>
      </c>
      <c r="P619" s="293" t="str">
        <f>IF(N619=1,AVERAGE(M619:M620),"")</f>
        <v/>
      </c>
      <c r="Q619" s="293" t="str">
        <f>IF(N619=2,(SUM(M619,K620))/2,"")</f>
        <v/>
      </c>
      <c r="R619" s="293" t="str">
        <f>IF(N619=3,AVERAGE(K619:K620),"")</f>
        <v/>
      </c>
      <c r="S619" s="293">
        <f>IF(N619=0,MEDIAN(M619:M621),"")</f>
        <v>159.99</v>
      </c>
      <c r="T619" s="293" t="str">
        <f>IF(N619=1,MEDIAN(M619:M620),"")</f>
        <v/>
      </c>
      <c r="U619" s="293" t="str">
        <f>IF(N619=2,MEDIAN((SUM(M619,K620))/2),"")</f>
        <v/>
      </c>
      <c r="V619" s="293" t="str">
        <f>IF(N619=3,MEDIAN(K619:K620),"")</f>
        <v/>
      </c>
      <c r="W619" s="295">
        <f>SUM(O619:R621)</f>
        <v>159.99</v>
      </c>
      <c r="X619" s="295">
        <f>SUM(S619:V621)</f>
        <v>159.99</v>
      </c>
      <c r="Y619" s="303">
        <f>STDEV(F619:F621)</f>
        <v>0</v>
      </c>
      <c r="Z619" s="295">
        <f>Y619/W619</f>
        <v>0</v>
      </c>
      <c r="AA619" s="303">
        <f>IF(Z619&lt;=0.25, X619, W619)</f>
        <v>159.99</v>
      </c>
      <c r="AB619" s="291">
        <f>AA619*D619*($AB$6+1)</f>
        <v>3414.8232713650518</v>
      </c>
      <c r="AC619" s="114"/>
      <c r="AD619" s="114"/>
      <c r="AE619" s="118"/>
      <c r="AF619" s="114"/>
      <c r="AG619" s="118"/>
      <c r="AH619" s="119"/>
    </row>
    <row r="620" spans="1:34" s="120" customFormat="1" ht="25.5" customHeight="1">
      <c r="A620" s="319"/>
      <c r="B620" s="308"/>
      <c r="C620" s="310"/>
      <c r="D620" s="310"/>
      <c r="E620" s="167" t="s">
        <v>1206</v>
      </c>
      <c r="F620" s="227">
        <v>159.99</v>
      </c>
      <c r="G620" s="227">
        <f>ROUNDUP(AVERAGE(F619:F621),2)</f>
        <v>159.99</v>
      </c>
      <c r="H620" s="116">
        <f t="shared" si="48"/>
        <v>0</v>
      </c>
      <c r="I620" s="136">
        <f t="shared" si="49"/>
        <v>0</v>
      </c>
      <c r="J620" s="136">
        <f>SMALL(I619:I621,2)</f>
        <v>0</v>
      </c>
      <c r="K620" s="228">
        <f>IF(J620=I619,F619,IF(J620=I620,F620,IF(J620=I621,F621)))</f>
        <v>159.99</v>
      </c>
      <c r="L620" s="228">
        <f t="shared" si="50"/>
        <v>159.99</v>
      </c>
      <c r="M620" s="228">
        <f t="shared" si="51"/>
        <v>159.99</v>
      </c>
      <c r="N620" s="312"/>
      <c r="O620" s="293"/>
      <c r="P620" s="293"/>
      <c r="Q620" s="293"/>
      <c r="R620" s="293"/>
      <c r="S620" s="293"/>
      <c r="T620" s="293"/>
      <c r="U620" s="293"/>
      <c r="V620" s="293"/>
      <c r="W620" s="296"/>
      <c r="X620" s="296"/>
      <c r="Y620" s="303"/>
      <c r="Z620" s="296"/>
      <c r="AA620" s="303"/>
      <c r="AB620" s="292"/>
      <c r="AC620" s="114"/>
      <c r="AD620" s="114"/>
      <c r="AE620" s="118"/>
      <c r="AF620" s="114"/>
      <c r="AG620" s="118"/>
      <c r="AH620" s="119"/>
    </row>
    <row r="621" spans="1:34" s="120" customFormat="1" ht="25.5" customHeight="1" thickBot="1">
      <c r="A621" s="319"/>
      <c r="B621" s="308"/>
      <c r="C621" s="310"/>
      <c r="D621" s="310"/>
      <c r="E621" s="167" t="s">
        <v>1206</v>
      </c>
      <c r="F621" s="227">
        <v>159.99</v>
      </c>
      <c r="G621" s="227">
        <f>ROUNDUP(AVERAGE(F619:F621),2)</f>
        <v>159.99</v>
      </c>
      <c r="H621" s="116">
        <f t="shared" si="48"/>
        <v>0</v>
      </c>
      <c r="I621" s="136">
        <f t="shared" si="49"/>
        <v>0</v>
      </c>
      <c r="J621" s="136">
        <f>SMALL(I619:I621,3)</f>
        <v>0</v>
      </c>
      <c r="K621" s="228">
        <f>IF(J621=I619,F619,IF(J621=I620,F620,IF(J621=I621,F621)))</f>
        <v>159.99</v>
      </c>
      <c r="L621" s="228">
        <f t="shared" si="50"/>
        <v>159.99</v>
      </c>
      <c r="M621" s="228">
        <f t="shared" si="51"/>
        <v>159.99</v>
      </c>
      <c r="N621" s="312"/>
      <c r="O621" s="293"/>
      <c r="P621" s="293"/>
      <c r="Q621" s="293"/>
      <c r="R621" s="293"/>
      <c r="S621" s="293"/>
      <c r="T621" s="293"/>
      <c r="U621" s="293"/>
      <c r="V621" s="293"/>
      <c r="W621" s="296"/>
      <c r="X621" s="296"/>
      <c r="Y621" s="303"/>
      <c r="Z621" s="296"/>
      <c r="AA621" s="303"/>
      <c r="AB621" s="292"/>
      <c r="AC621" s="114"/>
      <c r="AD621" s="114"/>
      <c r="AE621" s="118"/>
      <c r="AF621" s="114"/>
      <c r="AG621" s="118"/>
      <c r="AH621" s="119"/>
    </row>
    <row r="622" spans="1:34" s="120" customFormat="1" ht="25.5" customHeight="1">
      <c r="A622" s="314">
        <v>205</v>
      </c>
      <c r="B622" s="315" t="s">
        <v>454</v>
      </c>
      <c r="C622" s="317" t="s">
        <v>473</v>
      </c>
      <c r="D622" s="317">
        <v>7.2</v>
      </c>
      <c r="E622" s="168" t="s">
        <v>1207</v>
      </c>
      <c r="F622" s="224">
        <v>186.66</v>
      </c>
      <c r="G622" s="226">
        <f>ROUNDUP(AVERAGE(F622:F624),2)</f>
        <v>186.66</v>
      </c>
      <c r="H622" s="134">
        <f t="shared" si="48"/>
        <v>0</v>
      </c>
      <c r="I622" s="135">
        <f t="shared" si="49"/>
        <v>0</v>
      </c>
      <c r="J622" s="135">
        <f>SMALL(I622:I624,1)</f>
        <v>0</v>
      </c>
      <c r="K622" s="225">
        <f>IF(J622=I622,F622,IF(J622=I623,F623,IF(J622=I624,F624)))</f>
        <v>186.66</v>
      </c>
      <c r="L622" s="225">
        <f t="shared" si="50"/>
        <v>186.66</v>
      </c>
      <c r="M622" s="225">
        <f t="shared" si="51"/>
        <v>186.66</v>
      </c>
      <c r="N622" s="318">
        <f>COUNTIF(L622:L624,"FORA")</f>
        <v>0</v>
      </c>
      <c r="O622" s="298">
        <f>IF(N622=0,AVERAGE(K622:K624),"")</f>
        <v>186.66</v>
      </c>
      <c r="P622" s="298" t="str">
        <f>IF(N622=1,AVERAGE(M622:M623),"")</f>
        <v/>
      </c>
      <c r="Q622" s="298" t="str">
        <f>IF(N622=2,(SUM(M622,K623))/2,"")</f>
        <v/>
      </c>
      <c r="R622" s="298" t="str">
        <f>IF(N622=3,AVERAGE(K622:K623),"")</f>
        <v/>
      </c>
      <c r="S622" s="298">
        <f>IF(N622=0,MEDIAN(M622:M624),"")</f>
        <v>186.66</v>
      </c>
      <c r="T622" s="298" t="str">
        <f>IF(N622=1,MEDIAN(M622:M623),"")</f>
        <v/>
      </c>
      <c r="U622" s="298" t="str">
        <f>IF(N622=2,MEDIAN((SUM(M622,K623))/2),"")</f>
        <v/>
      </c>
      <c r="V622" s="298" t="str">
        <f>IF(N622=3,MEDIAN(K622:K623),"")</f>
        <v/>
      </c>
      <c r="W622" s="299">
        <f>SUM(O622:R624)</f>
        <v>186.66</v>
      </c>
      <c r="X622" s="299">
        <f>SUM(S622:V624)</f>
        <v>186.66</v>
      </c>
      <c r="Y622" s="301">
        <f>STDEV(F622:F624)</f>
        <v>0</v>
      </c>
      <c r="Z622" s="299">
        <f>Y622/W622</f>
        <v>0</v>
      </c>
      <c r="AA622" s="301">
        <f>IF(Z622&lt;=0.25, X622, W622)</f>
        <v>186.66</v>
      </c>
      <c r="AB622" s="291">
        <f>AA622*D622*($AB$6+1)</f>
        <v>1593.6268812625801</v>
      </c>
      <c r="AC622" s="114"/>
      <c r="AD622" s="114"/>
      <c r="AE622" s="118"/>
      <c r="AF622" s="114"/>
      <c r="AG622" s="118"/>
      <c r="AH622" s="119"/>
    </row>
    <row r="623" spans="1:34" s="120" customFormat="1" ht="25.5" customHeight="1">
      <c r="A623" s="314"/>
      <c r="B623" s="376"/>
      <c r="C623" s="317"/>
      <c r="D623" s="317"/>
      <c r="E623" s="168" t="s">
        <v>1207</v>
      </c>
      <c r="F623" s="224">
        <v>186.66</v>
      </c>
      <c r="G623" s="224">
        <f>ROUNDUP(AVERAGE(F622:F624),2)</f>
        <v>186.66</v>
      </c>
      <c r="H623" s="134">
        <f t="shared" si="48"/>
        <v>0</v>
      </c>
      <c r="I623" s="135">
        <f t="shared" si="49"/>
        <v>0</v>
      </c>
      <c r="J623" s="135">
        <f>SMALL(I622:I624,2)</f>
        <v>0</v>
      </c>
      <c r="K623" s="225">
        <f>IF(J623=I622,F622,IF(J623=I623,F623,IF(J623=I624,F624)))</f>
        <v>186.66</v>
      </c>
      <c r="L623" s="225">
        <f t="shared" si="50"/>
        <v>186.66</v>
      </c>
      <c r="M623" s="225">
        <f t="shared" si="51"/>
        <v>186.66</v>
      </c>
      <c r="N623" s="318"/>
      <c r="O623" s="298"/>
      <c r="P623" s="298"/>
      <c r="Q623" s="298"/>
      <c r="R623" s="298"/>
      <c r="S623" s="298"/>
      <c r="T623" s="298"/>
      <c r="U623" s="298"/>
      <c r="V623" s="298"/>
      <c r="W623" s="300"/>
      <c r="X623" s="300"/>
      <c r="Y623" s="301"/>
      <c r="Z623" s="300"/>
      <c r="AA623" s="301"/>
      <c r="AB623" s="292"/>
      <c r="AC623" s="114"/>
      <c r="AD623" s="114"/>
      <c r="AE623" s="118"/>
      <c r="AF623" s="114"/>
      <c r="AG623" s="118"/>
      <c r="AH623" s="119"/>
    </row>
    <row r="624" spans="1:34" s="120" customFormat="1" ht="25.5" customHeight="1" thickBot="1">
      <c r="A624" s="314"/>
      <c r="B624" s="376"/>
      <c r="C624" s="317"/>
      <c r="D624" s="317"/>
      <c r="E624" s="168" t="s">
        <v>1207</v>
      </c>
      <c r="F624" s="224">
        <v>186.66</v>
      </c>
      <c r="G624" s="224">
        <f>ROUNDUP(AVERAGE(F622:F624),2)</f>
        <v>186.66</v>
      </c>
      <c r="H624" s="134">
        <f t="shared" si="48"/>
        <v>0</v>
      </c>
      <c r="I624" s="135">
        <f t="shared" si="49"/>
        <v>0</v>
      </c>
      <c r="J624" s="135">
        <f>SMALL(I622:I624,3)</f>
        <v>0</v>
      </c>
      <c r="K624" s="225">
        <f>IF(J624=I622,F622,IF(J624=I623,F623,IF(J624=I624,F624)))</f>
        <v>186.66</v>
      </c>
      <c r="L624" s="225">
        <f t="shared" si="50"/>
        <v>186.66</v>
      </c>
      <c r="M624" s="225">
        <f t="shared" si="51"/>
        <v>186.66</v>
      </c>
      <c r="N624" s="318"/>
      <c r="O624" s="298"/>
      <c r="P624" s="298"/>
      <c r="Q624" s="298"/>
      <c r="R624" s="298"/>
      <c r="S624" s="298"/>
      <c r="T624" s="298"/>
      <c r="U624" s="298"/>
      <c r="V624" s="298"/>
      <c r="W624" s="300"/>
      <c r="X624" s="300"/>
      <c r="Y624" s="301"/>
      <c r="Z624" s="300"/>
      <c r="AA624" s="301"/>
      <c r="AB624" s="292"/>
      <c r="AC624" s="114"/>
      <c r="AD624" s="114"/>
      <c r="AE624" s="118"/>
      <c r="AF624" s="114"/>
      <c r="AG624" s="118"/>
      <c r="AH624" s="119"/>
    </row>
    <row r="625" spans="1:34" s="120" customFormat="1" ht="25.5" customHeight="1">
      <c r="A625" s="319">
        <v>206</v>
      </c>
      <c r="B625" s="307" t="s">
        <v>455</v>
      </c>
      <c r="C625" s="310" t="s">
        <v>473</v>
      </c>
      <c r="D625" s="310">
        <v>0</v>
      </c>
      <c r="E625" s="167" t="s">
        <v>1208</v>
      </c>
      <c r="F625" s="227">
        <v>133.33000000000001</v>
      </c>
      <c r="G625" s="229">
        <f>ROUNDUP(AVERAGE(F625:F627),2)</f>
        <v>133.33000000000001</v>
      </c>
      <c r="H625" s="116">
        <f t="shared" si="48"/>
        <v>0</v>
      </c>
      <c r="I625" s="136">
        <f t="shared" si="49"/>
        <v>0</v>
      </c>
      <c r="J625" s="136">
        <f>SMALL(I625:I627,1)</f>
        <v>0</v>
      </c>
      <c r="K625" s="228">
        <f>IF(J625=I625,F625,IF(J625=I626,F626,IF(J625=I627,F627)))</f>
        <v>133.33000000000001</v>
      </c>
      <c r="L625" s="228">
        <f t="shared" si="50"/>
        <v>133.33000000000001</v>
      </c>
      <c r="M625" s="228">
        <f t="shared" si="51"/>
        <v>133.33000000000001</v>
      </c>
      <c r="N625" s="312">
        <f>COUNTIF(L625:L627,"FORA")</f>
        <v>0</v>
      </c>
      <c r="O625" s="293">
        <f>IF(N625=0,AVERAGE(K625:K627),"")</f>
        <v>133.33000000000001</v>
      </c>
      <c r="P625" s="293" t="str">
        <f>IF(N625=1,AVERAGE(M625:M626),"")</f>
        <v/>
      </c>
      <c r="Q625" s="293" t="str">
        <f>IF(N625=2,(SUM(M625,K626))/2,"")</f>
        <v/>
      </c>
      <c r="R625" s="293" t="str">
        <f>IF(N625=3,AVERAGE(K625:K626),"")</f>
        <v/>
      </c>
      <c r="S625" s="293">
        <f>IF(N625=0,MEDIAN(M625:M627),"")</f>
        <v>133.33000000000001</v>
      </c>
      <c r="T625" s="293" t="str">
        <f>IF(N625=1,MEDIAN(M625:M626),"")</f>
        <v/>
      </c>
      <c r="U625" s="293" t="str">
        <f>IF(N625=2,MEDIAN((SUM(M625,K626))/2),"")</f>
        <v/>
      </c>
      <c r="V625" s="293" t="str">
        <f>IF(N625=3,MEDIAN(K625:K626),"")</f>
        <v/>
      </c>
      <c r="W625" s="295">
        <f>SUM(O625:R627)</f>
        <v>133.33000000000001</v>
      </c>
      <c r="X625" s="295">
        <f>SUM(S625:V627)</f>
        <v>133.33000000000001</v>
      </c>
      <c r="Y625" s="303">
        <f>STDEV(F625:F627)</f>
        <v>0</v>
      </c>
      <c r="Z625" s="295">
        <f>Y625/W625</f>
        <v>0</v>
      </c>
      <c r="AA625" s="303">
        <f>IF(Z625&lt;=0.25, X625, W625)</f>
        <v>133.33000000000001</v>
      </c>
      <c r="AB625" s="291">
        <f>AA625*D625*($AB$6+1)</f>
        <v>0</v>
      </c>
      <c r="AC625" s="114"/>
      <c r="AD625" s="114"/>
      <c r="AE625" s="118"/>
      <c r="AF625" s="114"/>
      <c r="AG625" s="118"/>
      <c r="AH625" s="119"/>
    </row>
    <row r="626" spans="1:34" s="120" customFormat="1" ht="25.5" customHeight="1">
      <c r="A626" s="319"/>
      <c r="B626" s="308"/>
      <c r="C626" s="310"/>
      <c r="D626" s="310"/>
      <c r="E626" s="167" t="s">
        <v>1208</v>
      </c>
      <c r="F626" s="227">
        <v>133.33000000000001</v>
      </c>
      <c r="G626" s="227">
        <f>ROUNDUP(AVERAGE(F625:F627),2)</f>
        <v>133.33000000000001</v>
      </c>
      <c r="H626" s="116">
        <f t="shared" si="48"/>
        <v>0</v>
      </c>
      <c r="I626" s="136">
        <f t="shared" si="49"/>
        <v>0</v>
      </c>
      <c r="J626" s="136">
        <f>SMALL(I625:I627,2)</f>
        <v>0</v>
      </c>
      <c r="K626" s="228">
        <f>IF(J626=I625,F625,IF(J626=I626,F626,IF(J626=I627,F627)))</f>
        <v>133.33000000000001</v>
      </c>
      <c r="L626" s="228">
        <f t="shared" si="50"/>
        <v>133.33000000000001</v>
      </c>
      <c r="M626" s="228">
        <f t="shared" si="51"/>
        <v>133.33000000000001</v>
      </c>
      <c r="N626" s="312"/>
      <c r="O626" s="293"/>
      <c r="P626" s="293"/>
      <c r="Q626" s="293"/>
      <c r="R626" s="293"/>
      <c r="S626" s="293"/>
      <c r="T626" s="293"/>
      <c r="U626" s="293"/>
      <c r="V626" s="293"/>
      <c r="W626" s="296"/>
      <c r="X626" s="296"/>
      <c r="Y626" s="303"/>
      <c r="Z626" s="296"/>
      <c r="AA626" s="303"/>
      <c r="AB626" s="292"/>
      <c r="AC626" s="114"/>
      <c r="AD626" s="114"/>
      <c r="AE626" s="118"/>
      <c r="AF626" s="114"/>
      <c r="AG626" s="118"/>
      <c r="AH626" s="119"/>
    </row>
    <row r="627" spans="1:34" s="120" customFormat="1" ht="25.5" customHeight="1" thickBot="1">
      <c r="A627" s="319"/>
      <c r="B627" s="308"/>
      <c r="C627" s="310"/>
      <c r="D627" s="310"/>
      <c r="E627" s="167" t="s">
        <v>1208</v>
      </c>
      <c r="F627" s="227">
        <v>133.33000000000001</v>
      </c>
      <c r="G627" s="227">
        <f>ROUNDUP(AVERAGE(F625:F627),2)</f>
        <v>133.33000000000001</v>
      </c>
      <c r="H627" s="116">
        <f t="shared" si="48"/>
        <v>0</v>
      </c>
      <c r="I627" s="136">
        <f t="shared" si="49"/>
        <v>0</v>
      </c>
      <c r="J627" s="136">
        <f>SMALL(I625:I627,3)</f>
        <v>0</v>
      </c>
      <c r="K627" s="228">
        <f>IF(J627=I625,F625,IF(J627=I626,F626,IF(J627=I627,F627)))</f>
        <v>133.33000000000001</v>
      </c>
      <c r="L627" s="228">
        <f t="shared" si="50"/>
        <v>133.33000000000001</v>
      </c>
      <c r="M627" s="228">
        <f t="shared" si="51"/>
        <v>133.33000000000001</v>
      </c>
      <c r="N627" s="312"/>
      <c r="O627" s="293"/>
      <c r="P627" s="293"/>
      <c r="Q627" s="293"/>
      <c r="R627" s="293"/>
      <c r="S627" s="293"/>
      <c r="T627" s="293"/>
      <c r="U627" s="293"/>
      <c r="V627" s="293"/>
      <c r="W627" s="296"/>
      <c r="X627" s="296"/>
      <c r="Y627" s="303"/>
      <c r="Z627" s="296"/>
      <c r="AA627" s="303"/>
      <c r="AB627" s="292"/>
      <c r="AC627" s="114"/>
      <c r="AD627" s="114"/>
      <c r="AE627" s="118"/>
      <c r="AF627" s="114"/>
      <c r="AG627" s="118"/>
      <c r="AH627" s="119"/>
    </row>
    <row r="628" spans="1:34" s="120" customFormat="1" ht="25.5" customHeight="1">
      <c r="A628" s="314">
        <v>207</v>
      </c>
      <c r="B628" s="315" t="s">
        <v>456</v>
      </c>
      <c r="C628" s="317" t="s">
        <v>473</v>
      </c>
      <c r="D628" s="317">
        <v>3.6</v>
      </c>
      <c r="E628" s="168" t="s">
        <v>1209</v>
      </c>
      <c r="F628" s="224">
        <v>399.99</v>
      </c>
      <c r="G628" s="226">
        <f>ROUNDUP(AVERAGE(F628:F630),2)</f>
        <v>399.99</v>
      </c>
      <c r="H628" s="134">
        <f t="shared" si="48"/>
        <v>0</v>
      </c>
      <c r="I628" s="135">
        <f t="shared" si="49"/>
        <v>0</v>
      </c>
      <c r="J628" s="135">
        <f>SMALL(I628:I630,1)</f>
        <v>0</v>
      </c>
      <c r="K628" s="225">
        <f>IF(J628=I628,F628,IF(J628=I629,F629,IF(J628=I630,F630)))</f>
        <v>399.99</v>
      </c>
      <c r="L628" s="225">
        <f t="shared" si="50"/>
        <v>399.99</v>
      </c>
      <c r="M628" s="225">
        <f t="shared" si="51"/>
        <v>399.99</v>
      </c>
      <c r="N628" s="318">
        <f>COUNTIF(L628:L630,"FORA")</f>
        <v>0</v>
      </c>
      <c r="O628" s="298">
        <f>IF(N628=0,AVERAGE(K628:K630),"")</f>
        <v>399.99</v>
      </c>
      <c r="P628" s="298" t="str">
        <f>IF(N628=1,AVERAGE(M628:M629),"")</f>
        <v/>
      </c>
      <c r="Q628" s="298" t="str">
        <f>IF(N628=2,(SUM(M628,K629))/2,"")</f>
        <v/>
      </c>
      <c r="R628" s="298" t="str">
        <f>IF(N628=3,AVERAGE(K628:K629),"")</f>
        <v/>
      </c>
      <c r="S628" s="298">
        <f>IF(N628=0,MEDIAN(M628:M630),"")</f>
        <v>399.99</v>
      </c>
      <c r="T628" s="298" t="str">
        <f>IF(N628=1,MEDIAN(M628:M629),"")</f>
        <v/>
      </c>
      <c r="U628" s="298" t="str">
        <f>IF(N628=2,MEDIAN((SUM(M628,K629))/2),"")</f>
        <v/>
      </c>
      <c r="V628" s="298" t="str">
        <f>IF(N628=3,MEDIAN(K628:K629),"")</f>
        <v/>
      </c>
      <c r="W628" s="299">
        <f>SUM(O628:R630)</f>
        <v>399.99</v>
      </c>
      <c r="X628" s="299">
        <f>SUM(S628:V630)</f>
        <v>399.99</v>
      </c>
      <c r="Y628" s="301">
        <f>STDEV(F628:F630)</f>
        <v>0</v>
      </c>
      <c r="Z628" s="299">
        <f>Y628/W628</f>
        <v>0</v>
      </c>
      <c r="AA628" s="301">
        <f>IF(Z628&lt;=0.25, X628, W628)</f>
        <v>399.99</v>
      </c>
      <c r="AB628" s="291">
        <f>AA628*D628*($AB$6+1)</f>
        <v>1707.4756676208603</v>
      </c>
      <c r="AC628" s="114"/>
      <c r="AD628" s="114"/>
      <c r="AE628" s="118"/>
      <c r="AF628" s="114"/>
      <c r="AG628" s="118"/>
      <c r="AH628" s="119"/>
    </row>
    <row r="629" spans="1:34" s="120" customFormat="1" ht="25.5" customHeight="1">
      <c r="A629" s="314"/>
      <c r="B629" s="376"/>
      <c r="C629" s="317"/>
      <c r="D629" s="317"/>
      <c r="E629" s="168" t="s">
        <v>1209</v>
      </c>
      <c r="F629" s="224">
        <v>399.99</v>
      </c>
      <c r="G629" s="224">
        <f>ROUNDUP(AVERAGE(F628:F630),2)</f>
        <v>399.99</v>
      </c>
      <c r="H629" s="134">
        <f t="shared" si="48"/>
        <v>0</v>
      </c>
      <c r="I629" s="135">
        <f t="shared" si="49"/>
        <v>0</v>
      </c>
      <c r="J629" s="135">
        <f>SMALL(I628:I630,2)</f>
        <v>0</v>
      </c>
      <c r="K629" s="225">
        <f>IF(J629=I628,F628,IF(J629=I629,F629,IF(J629=I630,F630)))</f>
        <v>399.99</v>
      </c>
      <c r="L629" s="225">
        <f t="shared" si="50"/>
        <v>399.99</v>
      </c>
      <c r="M629" s="225">
        <f t="shared" si="51"/>
        <v>399.99</v>
      </c>
      <c r="N629" s="318"/>
      <c r="O629" s="298"/>
      <c r="P629" s="298"/>
      <c r="Q629" s="298"/>
      <c r="R629" s="298"/>
      <c r="S629" s="298"/>
      <c r="T629" s="298"/>
      <c r="U629" s="298"/>
      <c r="V629" s="298"/>
      <c r="W629" s="300"/>
      <c r="X629" s="300"/>
      <c r="Y629" s="301"/>
      <c r="Z629" s="300"/>
      <c r="AA629" s="301"/>
      <c r="AB629" s="292"/>
      <c r="AC629" s="114"/>
      <c r="AD629" s="114"/>
      <c r="AE629" s="118"/>
      <c r="AF629" s="114"/>
      <c r="AG629" s="118"/>
      <c r="AH629" s="119"/>
    </row>
    <row r="630" spans="1:34" s="120" customFormat="1" ht="25.5" customHeight="1" thickBot="1">
      <c r="A630" s="314"/>
      <c r="B630" s="376"/>
      <c r="C630" s="317"/>
      <c r="D630" s="317"/>
      <c r="E630" s="168" t="s">
        <v>1209</v>
      </c>
      <c r="F630" s="224">
        <v>399.99</v>
      </c>
      <c r="G630" s="224">
        <f>ROUNDUP(AVERAGE(F628:F630),2)</f>
        <v>399.99</v>
      </c>
      <c r="H630" s="134">
        <f t="shared" si="48"/>
        <v>0</v>
      </c>
      <c r="I630" s="135">
        <f t="shared" si="49"/>
        <v>0</v>
      </c>
      <c r="J630" s="135">
        <f>SMALL(I628:I630,3)</f>
        <v>0</v>
      </c>
      <c r="K630" s="225">
        <f>IF(J630=I628,F628,IF(J630=I629,F629,IF(J630=I630,F630)))</f>
        <v>399.99</v>
      </c>
      <c r="L630" s="225">
        <f t="shared" si="50"/>
        <v>399.99</v>
      </c>
      <c r="M630" s="225">
        <f t="shared" si="51"/>
        <v>399.99</v>
      </c>
      <c r="N630" s="318"/>
      <c r="O630" s="298"/>
      <c r="P630" s="298"/>
      <c r="Q630" s="298"/>
      <c r="R630" s="298"/>
      <c r="S630" s="298"/>
      <c r="T630" s="298"/>
      <c r="U630" s="298"/>
      <c r="V630" s="298"/>
      <c r="W630" s="300"/>
      <c r="X630" s="300"/>
      <c r="Y630" s="301"/>
      <c r="Z630" s="300"/>
      <c r="AA630" s="301"/>
      <c r="AB630" s="292"/>
      <c r="AC630" s="114"/>
      <c r="AD630" s="114"/>
      <c r="AE630" s="118"/>
      <c r="AF630" s="114"/>
      <c r="AG630" s="118"/>
      <c r="AH630" s="119"/>
    </row>
    <row r="631" spans="1:34" s="120" customFormat="1" ht="25.5" customHeight="1">
      <c r="A631" s="319">
        <v>208</v>
      </c>
      <c r="B631" s="307" t="s">
        <v>457</v>
      </c>
      <c r="C631" s="310" t="s">
        <v>473</v>
      </c>
      <c r="D631" s="310">
        <v>10.08</v>
      </c>
      <c r="E631" s="167" t="s">
        <v>1210</v>
      </c>
      <c r="F631" s="227">
        <v>392.93</v>
      </c>
      <c r="G631" s="229">
        <f>ROUNDUP(AVERAGE(F631:F633),2)</f>
        <v>392.93</v>
      </c>
      <c r="H631" s="116">
        <f t="shared" si="48"/>
        <v>0</v>
      </c>
      <c r="I631" s="136">
        <f t="shared" si="49"/>
        <v>0</v>
      </c>
      <c r="J631" s="136">
        <f>SMALL(I631:I633,1)</f>
        <v>0</v>
      </c>
      <c r="K631" s="228">
        <f>IF(J631=I631,F631,IF(J631=I632,F632,IF(J631=I633,F633)))</f>
        <v>392.93</v>
      </c>
      <c r="L631" s="228">
        <f t="shared" si="50"/>
        <v>392.93</v>
      </c>
      <c r="M631" s="228">
        <f t="shared" si="51"/>
        <v>392.93</v>
      </c>
      <c r="N631" s="312">
        <f>COUNTIF(L631:L633,"FORA")</f>
        <v>0</v>
      </c>
      <c r="O631" s="293">
        <f>IF(N631=0,AVERAGE(K631:K633),"")</f>
        <v>392.93</v>
      </c>
      <c r="P631" s="293" t="str">
        <f>IF(N631=1,AVERAGE(M631:M632),"")</f>
        <v/>
      </c>
      <c r="Q631" s="293" t="str">
        <f>IF(N631=2,(SUM(M631,K632))/2,"")</f>
        <v/>
      </c>
      <c r="R631" s="293" t="str">
        <f>IF(N631=3,AVERAGE(K631:K632),"")</f>
        <v/>
      </c>
      <c r="S631" s="293">
        <f>IF(N631=0,MEDIAN(M631:M633),"")</f>
        <v>392.93</v>
      </c>
      <c r="T631" s="293" t="str">
        <f>IF(N631=1,MEDIAN(M631:M632),"")</f>
        <v/>
      </c>
      <c r="U631" s="293" t="str">
        <f>IF(N631=2,MEDIAN((SUM(M631,K632))/2),"")</f>
        <v/>
      </c>
      <c r="V631" s="293" t="str">
        <f>IF(N631=3,MEDIAN(K631:K632),"")</f>
        <v/>
      </c>
      <c r="W631" s="295">
        <f>SUM(O631:R633)</f>
        <v>392.93</v>
      </c>
      <c r="X631" s="295">
        <f>SUM(S631:V633)</f>
        <v>392.93</v>
      </c>
      <c r="Y631" s="303">
        <f>STDEV(F631:F633)</f>
        <v>0</v>
      </c>
      <c r="Z631" s="295">
        <f>Y631/W631</f>
        <v>0</v>
      </c>
      <c r="AA631" s="303">
        <f>IF(Z631&lt;=0.25, X631, W631)</f>
        <v>392.93</v>
      </c>
      <c r="AB631" s="291">
        <f>AA631*D631*($AB$6+1)</f>
        <v>4696.5463122056572</v>
      </c>
      <c r="AC631" s="114"/>
      <c r="AD631" s="114"/>
      <c r="AE631" s="118"/>
      <c r="AF631" s="114"/>
      <c r="AG631" s="118"/>
      <c r="AH631" s="119"/>
    </row>
    <row r="632" spans="1:34" s="120" customFormat="1" ht="25.5" customHeight="1">
      <c r="A632" s="319"/>
      <c r="B632" s="308"/>
      <c r="C632" s="310"/>
      <c r="D632" s="310"/>
      <c r="E632" s="167" t="s">
        <v>1210</v>
      </c>
      <c r="F632" s="227">
        <v>392.93</v>
      </c>
      <c r="G632" s="227">
        <f>ROUNDUP(AVERAGE(F631:F633),2)</f>
        <v>392.93</v>
      </c>
      <c r="H632" s="116">
        <f t="shared" si="48"/>
        <v>0</v>
      </c>
      <c r="I632" s="136">
        <f t="shared" si="49"/>
        <v>0</v>
      </c>
      <c r="J632" s="136">
        <f>SMALL(I631:I633,2)</f>
        <v>0</v>
      </c>
      <c r="K632" s="228">
        <f>IF(J632=I631,F631,IF(J632=I632,F632,IF(J632=I633,F633)))</f>
        <v>392.93</v>
      </c>
      <c r="L632" s="228">
        <f t="shared" si="50"/>
        <v>392.93</v>
      </c>
      <c r="M632" s="228">
        <f t="shared" si="51"/>
        <v>392.93</v>
      </c>
      <c r="N632" s="312"/>
      <c r="O632" s="293"/>
      <c r="P632" s="293"/>
      <c r="Q632" s="293"/>
      <c r="R632" s="293"/>
      <c r="S632" s="293"/>
      <c r="T632" s="293"/>
      <c r="U632" s="293"/>
      <c r="V632" s="293"/>
      <c r="W632" s="296"/>
      <c r="X632" s="296"/>
      <c r="Y632" s="303"/>
      <c r="Z632" s="296"/>
      <c r="AA632" s="303"/>
      <c r="AB632" s="292"/>
      <c r="AC632" s="114"/>
      <c r="AD632" s="114"/>
      <c r="AE632" s="118"/>
      <c r="AF632" s="114"/>
      <c r="AG632" s="118"/>
      <c r="AH632" s="119"/>
    </row>
    <row r="633" spans="1:34" s="120" customFormat="1" ht="25.5" customHeight="1" thickBot="1">
      <c r="A633" s="319"/>
      <c r="B633" s="308"/>
      <c r="C633" s="310"/>
      <c r="D633" s="310"/>
      <c r="E633" s="167" t="s">
        <v>1210</v>
      </c>
      <c r="F633" s="227">
        <v>392.93</v>
      </c>
      <c r="G633" s="227">
        <f>ROUNDUP(AVERAGE(F631:F633),2)</f>
        <v>392.93</v>
      </c>
      <c r="H633" s="116">
        <f t="shared" si="48"/>
        <v>0</v>
      </c>
      <c r="I633" s="136">
        <f t="shared" si="49"/>
        <v>0</v>
      </c>
      <c r="J633" s="136">
        <f>SMALL(I631:I633,3)</f>
        <v>0</v>
      </c>
      <c r="K633" s="228">
        <f>IF(J633=I631,F631,IF(J633=I632,F632,IF(J633=I633,F633)))</f>
        <v>392.93</v>
      </c>
      <c r="L633" s="228">
        <f t="shared" si="50"/>
        <v>392.93</v>
      </c>
      <c r="M633" s="228">
        <f t="shared" si="51"/>
        <v>392.93</v>
      </c>
      <c r="N633" s="312"/>
      <c r="O633" s="293"/>
      <c r="P633" s="293"/>
      <c r="Q633" s="293"/>
      <c r="R633" s="293"/>
      <c r="S633" s="293"/>
      <c r="T633" s="293"/>
      <c r="U633" s="293"/>
      <c r="V633" s="293"/>
      <c r="W633" s="296"/>
      <c r="X633" s="296"/>
      <c r="Y633" s="303"/>
      <c r="Z633" s="296"/>
      <c r="AA633" s="303"/>
      <c r="AB633" s="292"/>
      <c r="AC633" s="114"/>
      <c r="AD633" s="114"/>
      <c r="AE633" s="118"/>
      <c r="AF633" s="114"/>
      <c r="AG633" s="118"/>
      <c r="AH633" s="119"/>
    </row>
    <row r="634" spans="1:34" s="120" customFormat="1" ht="25.5" customHeight="1">
      <c r="A634" s="314">
        <v>209</v>
      </c>
      <c r="B634" s="315" t="s">
        <v>458</v>
      </c>
      <c r="C634" s="317" t="s">
        <v>473</v>
      </c>
      <c r="D634" s="317">
        <v>5.04</v>
      </c>
      <c r="E634" s="168" t="s">
        <v>1211</v>
      </c>
      <c r="F634" s="224">
        <v>302.67</v>
      </c>
      <c r="G634" s="226">
        <f>ROUNDUP(AVERAGE(F634:F636),2)</f>
        <v>302.67</v>
      </c>
      <c r="H634" s="134">
        <f t="shared" si="48"/>
        <v>0</v>
      </c>
      <c r="I634" s="135">
        <f t="shared" si="49"/>
        <v>0</v>
      </c>
      <c r="J634" s="135">
        <f>SMALL(I634:I636,1)</f>
        <v>0</v>
      </c>
      <c r="K634" s="225">
        <f>IF(J634=I634,F634,IF(J634=I635,F635,IF(J634=I636,F636)))</f>
        <v>302.67</v>
      </c>
      <c r="L634" s="225">
        <f t="shared" si="50"/>
        <v>302.67</v>
      </c>
      <c r="M634" s="225">
        <f t="shared" si="51"/>
        <v>302.67</v>
      </c>
      <c r="N634" s="318">
        <f>COUNTIF(L634:L636,"FORA")</f>
        <v>0</v>
      </c>
      <c r="O634" s="298">
        <f>IF(N634=0,AVERAGE(K634:K636),"")</f>
        <v>302.67</v>
      </c>
      <c r="P634" s="298" t="str">
        <f>IF(N634=1,AVERAGE(M634:M635),"")</f>
        <v/>
      </c>
      <c r="Q634" s="298" t="str">
        <f>IF(N634=2,(SUM(M634,K635))/2,"")</f>
        <v/>
      </c>
      <c r="R634" s="298" t="str">
        <f>IF(N634=3,AVERAGE(K634:K635),"")</f>
        <v/>
      </c>
      <c r="S634" s="298">
        <f>IF(N634=0,MEDIAN(M634:M636),"")</f>
        <v>302.67</v>
      </c>
      <c r="T634" s="298" t="str">
        <f>IF(N634=1,MEDIAN(M634:M635),"")</f>
        <v/>
      </c>
      <c r="U634" s="298" t="str">
        <f>IF(N634=2,MEDIAN((SUM(M634,K635))/2),"")</f>
        <v/>
      </c>
      <c r="V634" s="298" t="str">
        <f>IF(N634=3,MEDIAN(K634:K635),"")</f>
        <v/>
      </c>
      <c r="W634" s="299">
        <f>SUM(O634:R636)</f>
        <v>302.67</v>
      </c>
      <c r="X634" s="299">
        <f>SUM(S634:V636)</f>
        <v>302.67</v>
      </c>
      <c r="Y634" s="301">
        <f>STDEV(F634:F636)</f>
        <v>0</v>
      </c>
      <c r="Z634" s="299">
        <f>Y634/W634</f>
        <v>0</v>
      </c>
      <c r="AA634" s="301">
        <f>IF(Z634&lt;=0.25, X634, W634)</f>
        <v>302.67</v>
      </c>
      <c r="AB634" s="291">
        <f>AA634*D634*($AB$6+1)</f>
        <v>1808.85103239163</v>
      </c>
      <c r="AC634" s="114"/>
      <c r="AD634" s="114"/>
      <c r="AE634" s="118"/>
      <c r="AF634" s="114"/>
      <c r="AG634" s="118"/>
      <c r="AH634" s="119"/>
    </row>
    <row r="635" spans="1:34" s="120" customFormat="1" ht="25.5" customHeight="1">
      <c r="A635" s="314"/>
      <c r="B635" s="376"/>
      <c r="C635" s="317"/>
      <c r="D635" s="317"/>
      <c r="E635" s="168" t="s">
        <v>1211</v>
      </c>
      <c r="F635" s="224">
        <v>302.67</v>
      </c>
      <c r="G635" s="224">
        <f>ROUNDUP(AVERAGE(F634:F636),2)</f>
        <v>302.67</v>
      </c>
      <c r="H635" s="134">
        <f t="shared" si="48"/>
        <v>0</v>
      </c>
      <c r="I635" s="135">
        <f t="shared" si="49"/>
        <v>0</v>
      </c>
      <c r="J635" s="135">
        <f>SMALL(I634:I636,2)</f>
        <v>0</v>
      </c>
      <c r="K635" s="225">
        <f>IF(J635=I634,F634,IF(J635=I635,F635,IF(J635=I636,F636)))</f>
        <v>302.67</v>
      </c>
      <c r="L635" s="225">
        <f t="shared" si="50"/>
        <v>302.67</v>
      </c>
      <c r="M635" s="225">
        <f t="shared" si="51"/>
        <v>302.67</v>
      </c>
      <c r="N635" s="318"/>
      <c r="O635" s="298"/>
      <c r="P635" s="298"/>
      <c r="Q635" s="298"/>
      <c r="R635" s="298"/>
      <c r="S635" s="298"/>
      <c r="T635" s="298"/>
      <c r="U635" s="298"/>
      <c r="V635" s="298"/>
      <c r="W635" s="300"/>
      <c r="X635" s="300"/>
      <c r="Y635" s="301"/>
      <c r="Z635" s="300"/>
      <c r="AA635" s="301"/>
      <c r="AB635" s="292"/>
      <c r="AC635" s="114"/>
      <c r="AD635" s="114"/>
      <c r="AE635" s="118"/>
      <c r="AF635" s="114"/>
      <c r="AG635" s="118"/>
      <c r="AH635" s="119"/>
    </row>
    <row r="636" spans="1:34" s="120" customFormat="1" ht="25.5" customHeight="1" thickBot="1">
      <c r="A636" s="314"/>
      <c r="B636" s="376"/>
      <c r="C636" s="317"/>
      <c r="D636" s="317"/>
      <c r="E636" s="168" t="s">
        <v>1211</v>
      </c>
      <c r="F636" s="224">
        <v>302.67</v>
      </c>
      <c r="G636" s="224">
        <f>ROUNDUP(AVERAGE(F634:F636),2)</f>
        <v>302.67</v>
      </c>
      <c r="H636" s="134">
        <f t="shared" si="48"/>
        <v>0</v>
      </c>
      <c r="I636" s="135">
        <f t="shared" si="49"/>
        <v>0</v>
      </c>
      <c r="J636" s="135">
        <f>SMALL(I634:I636,3)</f>
        <v>0</v>
      </c>
      <c r="K636" s="225">
        <f>IF(J636=I634,F634,IF(J636=I635,F635,IF(J636=I636,F636)))</f>
        <v>302.67</v>
      </c>
      <c r="L636" s="225">
        <f t="shared" si="50"/>
        <v>302.67</v>
      </c>
      <c r="M636" s="225">
        <f t="shared" si="51"/>
        <v>302.67</v>
      </c>
      <c r="N636" s="318"/>
      <c r="O636" s="298"/>
      <c r="P636" s="298"/>
      <c r="Q636" s="298"/>
      <c r="R636" s="298"/>
      <c r="S636" s="298"/>
      <c r="T636" s="298"/>
      <c r="U636" s="298"/>
      <c r="V636" s="298"/>
      <c r="W636" s="300"/>
      <c r="X636" s="300"/>
      <c r="Y636" s="301"/>
      <c r="Z636" s="300"/>
      <c r="AA636" s="301"/>
      <c r="AB636" s="292"/>
      <c r="AC636" s="114"/>
      <c r="AD636" s="114"/>
      <c r="AE636" s="118"/>
      <c r="AF636" s="114"/>
      <c r="AG636" s="118"/>
      <c r="AH636" s="119"/>
    </row>
    <row r="637" spans="1:34" s="120" customFormat="1" ht="26.25" customHeight="1">
      <c r="A637" s="319">
        <v>210</v>
      </c>
      <c r="B637" s="307" t="s">
        <v>459</v>
      </c>
      <c r="C637" s="310" t="s">
        <v>471</v>
      </c>
      <c r="D637" s="310">
        <v>10.8</v>
      </c>
      <c r="E637" s="167" t="s">
        <v>1212</v>
      </c>
      <c r="F637" s="227">
        <v>10.52</v>
      </c>
      <c r="G637" s="229">
        <f>ROUNDUP(AVERAGE(F637:F639),2)</f>
        <v>10.52</v>
      </c>
      <c r="H637" s="116">
        <f t="shared" si="48"/>
        <v>0</v>
      </c>
      <c r="I637" s="136">
        <f t="shared" si="49"/>
        <v>0</v>
      </c>
      <c r="J637" s="136">
        <f>SMALL(I637:I639,1)</f>
        <v>0</v>
      </c>
      <c r="K637" s="228">
        <f>IF(J637=I637,F637,IF(J637=I638,F638,IF(J637=I639,F639)))</f>
        <v>10.52</v>
      </c>
      <c r="L637" s="228">
        <f t="shared" si="50"/>
        <v>10.52</v>
      </c>
      <c r="M637" s="228">
        <f t="shared" si="51"/>
        <v>10.52</v>
      </c>
      <c r="N637" s="312">
        <f>COUNTIF(L637:L639,"FORA")</f>
        <v>0</v>
      </c>
      <c r="O637" s="293">
        <f>IF(N637=0,AVERAGE(K637:K639),"")</f>
        <v>10.52</v>
      </c>
      <c r="P637" s="293" t="str">
        <f>IF(N637=1,AVERAGE(M637:M638),"")</f>
        <v/>
      </c>
      <c r="Q637" s="293" t="str">
        <f>IF(N637=2,(SUM(M637,K638))/2,"")</f>
        <v/>
      </c>
      <c r="R637" s="293" t="str">
        <f>IF(N637=3,AVERAGE(K637:K638),"")</f>
        <v/>
      </c>
      <c r="S637" s="293">
        <f>IF(N637=0,MEDIAN(M637:M639),"")</f>
        <v>10.52</v>
      </c>
      <c r="T637" s="293" t="str">
        <f>IF(N637=1,MEDIAN(M637:M638),"")</f>
        <v/>
      </c>
      <c r="U637" s="293" t="str">
        <f>IF(N637=2,MEDIAN((SUM(M637,K638))/2),"")</f>
        <v/>
      </c>
      <c r="V637" s="293" t="str">
        <f>IF(N637=3,MEDIAN(K637:K638),"")</f>
        <v/>
      </c>
      <c r="W637" s="295">
        <f>SUM(O637:R639)</f>
        <v>10.52</v>
      </c>
      <c r="X637" s="295">
        <f>SUM(S637:V639)</f>
        <v>10.52</v>
      </c>
      <c r="Y637" s="303">
        <f>STDEV(F637:F639)</f>
        <v>0</v>
      </c>
      <c r="Z637" s="295">
        <f>Y637/W637</f>
        <v>0</v>
      </c>
      <c r="AA637" s="303">
        <f>IF(Z637&lt;=0.25, X637, W637)</f>
        <v>10.52</v>
      </c>
      <c r="AB637" s="291">
        <f>AA637*D637*($AB$6+1)</f>
        <v>134.72319825524224</v>
      </c>
      <c r="AC637" s="114"/>
      <c r="AD637" s="114"/>
      <c r="AE637" s="118"/>
      <c r="AF637" s="114"/>
      <c r="AG637" s="118"/>
      <c r="AH637" s="119"/>
    </row>
    <row r="638" spans="1:34" s="120" customFormat="1" ht="25.5" customHeight="1">
      <c r="A638" s="319"/>
      <c r="B638" s="308"/>
      <c r="C638" s="310"/>
      <c r="D638" s="310"/>
      <c r="E638" s="167" t="s">
        <v>1212</v>
      </c>
      <c r="F638" s="227">
        <v>10.52</v>
      </c>
      <c r="G638" s="227">
        <f>ROUNDUP(AVERAGE(F637:F639),2)</f>
        <v>10.52</v>
      </c>
      <c r="H638" s="116">
        <f t="shared" si="48"/>
        <v>0</v>
      </c>
      <c r="I638" s="136">
        <f t="shared" si="49"/>
        <v>0</v>
      </c>
      <c r="J638" s="136">
        <f>SMALL(I637:I639,2)</f>
        <v>0</v>
      </c>
      <c r="K638" s="228">
        <f>IF(J638=I637,F637,IF(J638=I638,F638,IF(J638=I639,F639)))</f>
        <v>10.52</v>
      </c>
      <c r="L638" s="228">
        <f t="shared" si="50"/>
        <v>10.52</v>
      </c>
      <c r="M638" s="228">
        <f t="shared" si="51"/>
        <v>10.52</v>
      </c>
      <c r="N638" s="312"/>
      <c r="O638" s="293"/>
      <c r="P638" s="293"/>
      <c r="Q638" s="293"/>
      <c r="R638" s="293"/>
      <c r="S638" s="293"/>
      <c r="T638" s="293"/>
      <c r="U638" s="293"/>
      <c r="V638" s="293"/>
      <c r="W638" s="296"/>
      <c r="X638" s="296"/>
      <c r="Y638" s="303"/>
      <c r="Z638" s="296"/>
      <c r="AA638" s="303"/>
      <c r="AB638" s="292"/>
      <c r="AC638" s="114"/>
      <c r="AD638" s="114"/>
      <c r="AE638" s="118"/>
      <c r="AF638" s="114"/>
      <c r="AG638" s="118"/>
      <c r="AH638" s="119"/>
    </row>
    <row r="639" spans="1:34" s="120" customFormat="1" ht="25.5" customHeight="1" thickBot="1">
      <c r="A639" s="319"/>
      <c r="B639" s="308"/>
      <c r="C639" s="310"/>
      <c r="D639" s="310"/>
      <c r="E639" s="167" t="s">
        <v>1212</v>
      </c>
      <c r="F639" s="227">
        <v>10.52</v>
      </c>
      <c r="G639" s="227">
        <f>ROUNDUP(AVERAGE(F637:F639),2)</f>
        <v>10.52</v>
      </c>
      <c r="H639" s="116">
        <f t="shared" si="48"/>
        <v>0</v>
      </c>
      <c r="I639" s="136">
        <f t="shared" si="49"/>
        <v>0</v>
      </c>
      <c r="J639" s="136">
        <f>SMALL(I637:I639,3)</f>
        <v>0</v>
      </c>
      <c r="K639" s="228">
        <f>IF(J639=I637,F637,IF(J639=I638,F638,IF(J639=I639,F639)))</f>
        <v>10.52</v>
      </c>
      <c r="L639" s="228">
        <f t="shared" si="50"/>
        <v>10.52</v>
      </c>
      <c r="M639" s="228">
        <f t="shared" si="51"/>
        <v>10.52</v>
      </c>
      <c r="N639" s="312"/>
      <c r="O639" s="293"/>
      <c r="P639" s="293"/>
      <c r="Q639" s="293"/>
      <c r="R639" s="293"/>
      <c r="S639" s="293"/>
      <c r="T639" s="293"/>
      <c r="U639" s="293"/>
      <c r="V639" s="293"/>
      <c r="W639" s="296"/>
      <c r="X639" s="296"/>
      <c r="Y639" s="303"/>
      <c r="Z639" s="296"/>
      <c r="AA639" s="303"/>
      <c r="AB639" s="292"/>
      <c r="AC639" s="114"/>
      <c r="AD639" s="114"/>
      <c r="AE639" s="118"/>
      <c r="AF639" s="114"/>
      <c r="AG639" s="118"/>
      <c r="AH639" s="119"/>
    </row>
    <row r="640" spans="1:34" s="120" customFormat="1" ht="25.5" customHeight="1">
      <c r="A640" s="314">
        <v>211</v>
      </c>
      <c r="B640" s="315" t="s">
        <v>460</v>
      </c>
      <c r="C640" s="317" t="s">
        <v>471</v>
      </c>
      <c r="D640" s="317">
        <v>9</v>
      </c>
      <c r="E640" s="168" t="s">
        <v>1213</v>
      </c>
      <c r="F640" s="224">
        <v>51.9</v>
      </c>
      <c r="G640" s="226">
        <f>ROUNDUP(AVERAGE(F640:F642),2)</f>
        <v>51.9</v>
      </c>
      <c r="H640" s="134">
        <f t="shared" si="48"/>
        <v>0</v>
      </c>
      <c r="I640" s="135">
        <f t="shared" si="49"/>
        <v>0</v>
      </c>
      <c r="J640" s="135">
        <f>SMALL(I640:I642,1)</f>
        <v>0</v>
      </c>
      <c r="K640" s="225">
        <f>IF(J640=I640,F640,IF(J640=I641,F641,IF(J640=I642,F642)))</f>
        <v>51.9</v>
      </c>
      <c r="L640" s="225">
        <f t="shared" si="50"/>
        <v>51.9</v>
      </c>
      <c r="M640" s="225">
        <f t="shared" si="51"/>
        <v>51.9</v>
      </c>
      <c r="N640" s="318">
        <f>COUNTIF(L640:L642,"FORA")</f>
        <v>0</v>
      </c>
      <c r="O640" s="298">
        <f>IF(N640=0,AVERAGE(K640:K642),"")</f>
        <v>51.9</v>
      </c>
      <c r="P640" s="298" t="str">
        <f>IF(N640=1,AVERAGE(M640:M641),"")</f>
        <v/>
      </c>
      <c r="Q640" s="298" t="str">
        <f>IF(N640=2,(SUM(M640,K641))/2,"")</f>
        <v/>
      </c>
      <c r="R640" s="298" t="str">
        <f>IF(N640=3,AVERAGE(K640:K641),"")</f>
        <v/>
      </c>
      <c r="S640" s="298">
        <f>IF(N640=0,MEDIAN(M640:M642),"")</f>
        <v>51.9</v>
      </c>
      <c r="T640" s="298" t="str">
        <f>IF(N640=1,MEDIAN(M640:M641),"")</f>
        <v/>
      </c>
      <c r="U640" s="298" t="str">
        <f>IF(N640=2,MEDIAN((SUM(M640,K641))/2),"")</f>
        <v/>
      </c>
      <c r="V640" s="298" t="str">
        <f>IF(N640=3,MEDIAN(K640:K641),"")</f>
        <v/>
      </c>
      <c r="W640" s="299">
        <f>SUM(O640:R642)</f>
        <v>51.9</v>
      </c>
      <c r="X640" s="299">
        <f>SUM(S640:V642)</f>
        <v>51.9</v>
      </c>
      <c r="Y640" s="301">
        <f>STDEV(F640:F642)</f>
        <v>0</v>
      </c>
      <c r="Z640" s="299">
        <f>Y640/W640</f>
        <v>0</v>
      </c>
      <c r="AA640" s="301">
        <f>IF(Z640&lt;=0.25, X640, W640)</f>
        <v>51.9</v>
      </c>
      <c r="AB640" s="291">
        <f>AA640*D640*($AB$6+1)</f>
        <v>553.87626659118121</v>
      </c>
      <c r="AC640" s="114"/>
      <c r="AD640" s="114"/>
      <c r="AE640" s="118"/>
      <c r="AF640" s="114"/>
      <c r="AG640" s="118"/>
      <c r="AH640" s="119"/>
    </row>
    <row r="641" spans="1:34" s="120" customFormat="1" ht="25.5" customHeight="1">
      <c r="A641" s="314"/>
      <c r="B641" s="376"/>
      <c r="C641" s="317"/>
      <c r="D641" s="317"/>
      <c r="E641" s="168" t="s">
        <v>1213</v>
      </c>
      <c r="F641" s="224">
        <v>51.9</v>
      </c>
      <c r="G641" s="224">
        <f>ROUNDUP(AVERAGE(F640:F642),2)</f>
        <v>51.9</v>
      </c>
      <c r="H641" s="134">
        <f t="shared" si="48"/>
        <v>0</v>
      </c>
      <c r="I641" s="135">
        <f t="shared" si="49"/>
        <v>0</v>
      </c>
      <c r="J641" s="135">
        <f>SMALL(I640:I642,2)</f>
        <v>0</v>
      </c>
      <c r="K641" s="225">
        <f>IF(J641=I640,F640,IF(J641=I641,F641,IF(J641=I642,F642)))</f>
        <v>51.9</v>
      </c>
      <c r="L641" s="225">
        <f t="shared" si="50"/>
        <v>51.9</v>
      </c>
      <c r="M641" s="225">
        <f t="shared" si="51"/>
        <v>51.9</v>
      </c>
      <c r="N641" s="318"/>
      <c r="O641" s="298"/>
      <c r="P641" s="298"/>
      <c r="Q641" s="298"/>
      <c r="R641" s="298"/>
      <c r="S641" s="298"/>
      <c r="T641" s="298"/>
      <c r="U641" s="298"/>
      <c r="V641" s="298"/>
      <c r="W641" s="300"/>
      <c r="X641" s="300"/>
      <c r="Y641" s="301"/>
      <c r="Z641" s="300"/>
      <c r="AA641" s="301"/>
      <c r="AB641" s="292"/>
      <c r="AC641" s="114"/>
      <c r="AD641" s="114"/>
      <c r="AE641" s="118"/>
      <c r="AF641" s="114"/>
      <c r="AG641" s="118"/>
      <c r="AH641" s="119"/>
    </row>
    <row r="642" spans="1:34" s="120" customFormat="1" ht="25.5" customHeight="1" thickBot="1">
      <c r="A642" s="314"/>
      <c r="B642" s="376"/>
      <c r="C642" s="317"/>
      <c r="D642" s="317"/>
      <c r="E642" s="168" t="s">
        <v>1213</v>
      </c>
      <c r="F642" s="224">
        <v>51.9</v>
      </c>
      <c r="G642" s="224">
        <f>ROUNDUP(AVERAGE(F640:F642),2)</f>
        <v>51.9</v>
      </c>
      <c r="H642" s="134">
        <f t="shared" ref="H642:H647" si="52">F642/G642-1</f>
        <v>0</v>
      </c>
      <c r="I642" s="135">
        <f t="shared" ref="I642:I647" si="53">ABS(H642)</f>
        <v>0</v>
      </c>
      <c r="J642" s="135">
        <f>SMALL(I640:I642,3)</f>
        <v>0</v>
      </c>
      <c r="K642" s="225">
        <f>IF(J642=I640,F640,IF(J642=I641,F641,IF(J642=I642,F642)))</f>
        <v>51.9</v>
      </c>
      <c r="L642" s="225">
        <f t="shared" ref="L642:L647" si="54">IF(J642&gt;0.3,"FORA",K642)</f>
        <v>51.9</v>
      </c>
      <c r="M642" s="225">
        <f t="shared" ref="M642:M647" si="55">IF(L642="FORA","",L642)</f>
        <v>51.9</v>
      </c>
      <c r="N642" s="318"/>
      <c r="O642" s="298"/>
      <c r="P642" s="298"/>
      <c r="Q642" s="298"/>
      <c r="R642" s="298"/>
      <c r="S642" s="298"/>
      <c r="T642" s="298"/>
      <c r="U642" s="298"/>
      <c r="V642" s="298"/>
      <c r="W642" s="300"/>
      <c r="X642" s="300"/>
      <c r="Y642" s="301"/>
      <c r="Z642" s="300"/>
      <c r="AA642" s="301"/>
      <c r="AB642" s="292"/>
      <c r="AC642" s="114"/>
      <c r="AD642" s="114"/>
      <c r="AE642" s="118"/>
      <c r="AF642" s="114"/>
      <c r="AG642" s="118"/>
      <c r="AH642" s="119"/>
    </row>
    <row r="643" spans="1:34" s="120" customFormat="1" ht="26.25" customHeight="1">
      <c r="A643" s="319">
        <v>212</v>
      </c>
      <c r="B643" s="307" t="s">
        <v>461</v>
      </c>
      <c r="C643" s="310" t="s">
        <v>471</v>
      </c>
      <c r="D643" s="310">
        <v>9</v>
      </c>
      <c r="E643" s="167" t="s">
        <v>1214</v>
      </c>
      <c r="F643" s="227">
        <v>42.32</v>
      </c>
      <c r="G643" s="229">
        <f>ROUNDUP(AVERAGE(F643:F645),2)</f>
        <v>42.32</v>
      </c>
      <c r="H643" s="116">
        <f t="shared" si="52"/>
        <v>0</v>
      </c>
      <c r="I643" s="136">
        <f t="shared" si="53"/>
        <v>0</v>
      </c>
      <c r="J643" s="136">
        <f>SMALL(I643:I645,1)</f>
        <v>0</v>
      </c>
      <c r="K643" s="228">
        <f>IF(J643=I643,F643,IF(J643=I644,F644,IF(J643=I645,F645)))</f>
        <v>42.32</v>
      </c>
      <c r="L643" s="228">
        <f t="shared" si="54"/>
        <v>42.32</v>
      </c>
      <c r="M643" s="228">
        <f t="shared" si="55"/>
        <v>42.32</v>
      </c>
      <c r="N643" s="312">
        <f>COUNTIF(L643:L645,"FORA")</f>
        <v>0</v>
      </c>
      <c r="O643" s="293">
        <f>IF(N643=0,AVERAGE(K643:K645),"")</f>
        <v>42.32</v>
      </c>
      <c r="P643" s="293" t="str">
        <f>IF(N643=1,AVERAGE(M643:M644),"")</f>
        <v/>
      </c>
      <c r="Q643" s="293" t="str">
        <f>IF(N643=2,(SUM(M643,K644))/2,"")</f>
        <v/>
      </c>
      <c r="R643" s="293" t="str">
        <f>IF(N643=3,AVERAGE(K643:K644),"")</f>
        <v/>
      </c>
      <c r="S643" s="293">
        <f>IF(N643=0,MEDIAN(M643:M645),"")</f>
        <v>42.32</v>
      </c>
      <c r="T643" s="293" t="str">
        <f>IF(N643=1,MEDIAN(M643:M644),"")</f>
        <v/>
      </c>
      <c r="U643" s="293" t="str">
        <f>IF(N643=2,MEDIAN((SUM(M643,K644))/2),"")</f>
        <v/>
      </c>
      <c r="V643" s="293" t="str">
        <f>IF(N643=3,MEDIAN(K643:K644),"")</f>
        <v/>
      </c>
      <c r="W643" s="295">
        <f>SUM(O643:R645)</f>
        <v>42.32</v>
      </c>
      <c r="X643" s="295">
        <f>SUM(S643:V645)</f>
        <v>42.32</v>
      </c>
      <c r="Y643" s="303">
        <f>STDEV(F643:F645)</f>
        <v>0</v>
      </c>
      <c r="Z643" s="295">
        <f>Y643/W643</f>
        <v>0</v>
      </c>
      <c r="AA643" s="303">
        <f>IF(Z643&lt;=0.25, X643, W643)</f>
        <v>42.32</v>
      </c>
      <c r="AB643" s="291">
        <f>AA643*D643*($AB$6+1)</f>
        <v>451.63860505084375</v>
      </c>
      <c r="AC643" s="114"/>
      <c r="AD643" s="114"/>
      <c r="AE643" s="118"/>
      <c r="AF643" s="114"/>
      <c r="AG643" s="118"/>
      <c r="AH643" s="119"/>
    </row>
    <row r="644" spans="1:34" s="120" customFormat="1" ht="25.5" customHeight="1">
      <c r="A644" s="319"/>
      <c r="B644" s="308"/>
      <c r="C644" s="310"/>
      <c r="D644" s="310"/>
      <c r="E644" s="167" t="s">
        <v>1214</v>
      </c>
      <c r="F644" s="227">
        <v>42.32</v>
      </c>
      <c r="G644" s="227">
        <f>ROUNDUP(AVERAGE(F643:F645),2)</f>
        <v>42.32</v>
      </c>
      <c r="H644" s="116">
        <f t="shared" si="52"/>
        <v>0</v>
      </c>
      <c r="I644" s="136">
        <f t="shared" si="53"/>
        <v>0</v>
      </c>
      <c r="J644" s="136">
        <f>SMALL(I643:I645,2)</f>
        <v>0</v>
      </c>
      <c r="K644" s="228">
        <f>IF(J644=I643,F643,IF(J644=I644,F644,IF(J644=I645,F645)))</f>
        <v>42.32</v>
      </c>
      <c r="L644" s="228">
        <f t="shared" si="54"/>
        <v>42.32</v>
      </c>
      <c r="M644" s="228">
        <f t="shared" si="55"/>
        <v>42.32</v>
      </c>
      <c r="N644" s="312"/>
      <c r="O644" s="293"/>
      <c r="P644" s="293"/>
      <c r="Q644" s="293"/>
      <c r="R644" s="293"/>
      <c r="S644" s="293"/>
      <c r="T644" s="293"/>
      <c r="U644" s="293"/>
      <c r="V644" s="293"/>
      <c r="W644" s="296"/>
      <c r="X644" s="296"/>
      <c r="Y644" s="303"/>
      <c r="Z644" s="296"/>
      <c r="AA644" s="303"/>
      <c r="AB644" s="292"/>
      <c r="AC644" s="114"/>
      <c r="AD644" s="114"/>
      <c r="AE644" s="118"/>
      <c r="AF644" s="114"/>
      <c r="AG644" s="118"/>
      <c r="AH644" s="119"/>
    </row>
    <row r="645" spans="1:34" s="120" customFormat="1" ht="25.5" customHeight="1" thickBot="1">
      <c r="A645" s="319"/>
      <c r="B645" s="308"/>
      <c r="C645" s="310"/>
      <c r="D645" s="310"/>
      <c r="E645" s="167" t="s">
        <v>1214</v>
      </c>
      <c r="F645" s="227">
        <v>42.32</v>
      </c>
      <c r="G645" s="227">
        <f>ROUNDUP(AVERAGE(F643:F645),2)</f>
        <v>42.32</v>
      </c>
      <c r="H645" s="116">
        <f t="shared" si="52"/>
        <v>0</v>
      </c>
      <c r="I645" s="136">
        <f t="shared" si="53"/>
        <v>0</v>
      </c>
      <c r="J645" s="136">
        <f>SMALL(I643:I645,3)</f>
        <v>0</v>
      </c>
      <c r="K645" s="228">
        <f>IF(J645=I643,F643,IF(J645=I644,F644,IF(J645=I645,F645)))</f>
        <v>42.32</v>
      </c>
      <c r="L645" s="228">
        <f t="shared" si="54"/>
        <v>42.32</v>
      </c>
      <c r="M645" s="228">
        <f t="shared" si="55"/>
        <v>42.32</v>
      </c>
      <c r="N645" s="312"/>
      <c r="O645" s="293"/>
      <c r="P645" s="293"/>
      <c r="Q645" s="293"/>
      <c r="R645" s="293"/>
      <c r="S645" s="293"/>
      <c r="T645" s="293"/>
      <c r="U645" s="293"/>
      <c r="V645" s="293"/>
      <c r="W645" s="296"/>
      <c r="X645" s="296"/>
      <c r="Y645" s="303"/>
      <c r="Z645" s="296"/>
      <c r="AA645" s="303"/>
      <c r="AB645" s="292"/>
      <c r="AC645" s="114"/>
      <c r="AD645" s="114"/>
      <c r="AE645" s="118"/>
      <c r="AF645" s="114"/>
      <c r="AG645" s="118"/>
      <c r="AH645" s="119"/>
    </row>
    <row r="646" spans="1:34" s="120" customFormat="1" ht="25.5" customHeight="1">
      <c r="A646" s="314">
        <v>213</v>
      </c>
      <c r="B646" s="315" t="s">
        <v>462</v>
      </c>
      <c r="C646" s="317" t="s">
        <v>471</v>
      </c>
      <c r="D646" s="317">
        <v>10</v>
      </c>
      <c r="E646" s="168" t="s">
        <v>1215</v>
      </c>
      <c r="F646" s="224">
        <v>12.91</v>
      </c>
      <c r="G646" s="226">
        <f>ROUNDUP(AVERAGE(F646:F648),2)</f>
        <v>12.91</v>
      </c>
      <c r="H646" s="134">
        <f t="shared" si="52"/>
        <v>0</v>
      </c>
      <c r="I646" s="135">
        <f t="shared" si="53"/>
        <v>0</v>
      </c>
      <c r="J646" s="135">
        <f>SMALL(I646:I648,1)</f>
        <v>0</v>
      </c>
      <c r="K646" s="225">
        <f>IF(J646=I646,F646,IF(J646=I647,F647,IF(J646=I648,F648)))</f>
        <v>12.91</v>
      </c>
      <c r="L646" s="225">
        <f t="shared" si="54"/>
        <v>12.91</v>
      </c>
      <c r="M646" s="225">
        <f t="shared" si="55"/>
        <v>12.91</v>
      </c>
      <c r="N646" s="318">
        <f>COUNTIF(L646:L648,"FORA")</f>
        <v>0</v>
      </c>
      <c r="O646" s="298">
        <f>IF(N646=0,AVERAGE(K646:K648),"")</f>
        <v>12.910000000000002</v>
      </c>
      <c r="P646" s="298" t="str">
        <f>IF(N646=1,AVERAGE(M646:M647),"")</f>
        <v/>
      </c>
      <c r="Q646" s="298" t="str">
        <f>IF(N646=2,(SUM(M646,K647))/2,"")</f>
        <v/>
      </c>
      <c r="R646" s="298" t="str">
        <f>IF(N646=3,AVERAGE(K646:K647),"")</f>
        <v/>
      </c>
      <c r="S646" s="298">
        <f>IF(N646=0,MEDIAN(M646:M648),"")</f>
        <v>12.91</v>
      </c>
      <c r="T646" s="298" t="str">
        <f>IF(N646=1,MEDIAN(M646:M647),"")</f>
        <v/>
      </c>
      <c r="U646" s="298" t="str">
        <f>IF(N646=2,MEDIAN((SUM(M646,K647))/2),"")</f>
        <v/>
      </c>
      <c r="V646" s="298" t="str">
        <f>IF(N646=3,MEDIAN(K646:K647),"")</f>
        <v/>
      </c>
      <c r="W646" s="299">
        <f>SUM(O646:R648)</f>
        <v>12.910000000000002</v>
      </c>
      <c r="X646" s="299">
        <f>SUM(S646:V648)</f>
        <v>12.91</v>
      </c>
      <c r="Y646" s="301">
        <f>STDEV(F646:F648)</f>
        <v>2.1755839288168292E-15</v>
      </c>
      <c r="Z646" s="299">
        <f>Y646/W646</f>
        <v>1.6851928186032756E-16</v>
      </c>
      <c r="AA646" s="301">
        <f>IF(Z646&lt;=0.25, X646, W646)</f>
        <v>12.91</v>
      </c>
      <c r="AB646" s="291">
        <f>AA646*D646*($AB$6+1)</f>
        <v>153.08376368426781</v>
      </c>
      <c r="AC646" s="114"/>
      <c r="AD646" s="114"/>
      <c r="AE646" s="118"/>
      <c r="AF646" s="114"/>
      <c r="AG646" s="118"/>
      <c r="AH646" s="119"/>
    </row>
    <row r="647" spans="1:34" s="120" customFormat="1" ht="25.5" customHeight="1">
      <c r="A647" s="314"/>
      <c r="B647" s="376"/>
      <c r="C647" s="317"/>
      <c r="D647" s="317"/>
      <c r="E647" s="168" t="s">
        <v>1215</v>
      </c>
      <c r="F647" s="224">
        <v>12.91</v>
      </c>
      <c r="G647" s="224">
        <f>ROUNDUP(AVERAGE(F646:F648),2)</f>
        <v>12.91</v>
      </c>
      <c r="H647" s="134">
        <f t="shared" si="52"/>
        <v>0</v>
      </c>
      <c r="I647" s="135">
        <f t="shared" si="53"/>
        <v>0</v>
      </c>
      <c r="J647" s="135">
        <f>SMALL(I646:I648,2)</f>
        <v>0</v>
      </c>
      <c r="K647" s="225">
        <f>IF(J647=I646,F646,IF(J647=I647,F647,IF(J647=I648,F648)))</f>
        <v>12.91</v>
      </c>
      <c r="L647" s="225">
        <f t="shared" si="54"/>
        <v>12.91</v>
      </c>
      <c r="M647" s="225">
        <f t="shared" si="55"/>
        <v>12.91</v>
      </c>
      <c r="N647" s="318"/>
      <c r="O647" s="298"/>
      <c r="P647" s="298"/>
      <c r="Q647" s="298"/>
      <c r="R647" s="298"/>
      <c r="S647" s="298"/>
      <c r="T647" s="298"/>
      <c r="U647" s="298"/>
      <c r="V647" s="298"/>
      <c r="W647" s="300"/>
      <c r="X647" s="300"/>
      <c r="Y647" s="301"/>
      <c r="Z647" s="300"/>
      <c r="AA647" s="301"/>
      <c r="AB647" s="292"/>
      <c r="AC647" s="114"/>
      <c r="AD647" s="114"/>
      <c r="AE647" s="118"/>
      <c r="AF647" s="114"/>
      <c r="AG647" s="118"/>
      <c r="AH647" s="119"/>
    </row>
    <row r="648" spans="1:34" s="120" customFormat="1" ht="25.5" customHeight="1" thickBot="1">
      <c r="A648" s="314"/>
      <c r="B648" s="376"/>
      <c r="C648" s="317"/>
      <c r="D648" s="317"/>
      <c r="E648" s="168" t="s">
        <v>1215</v>
      </c>
      <c r="F648" s="224">
        <v>12.91</v>
      </c>
      <c r="G648" s="224">
        <f>ROUNDUP(AVERAGE(F646:F648),2)</f>
        <v>12.91</v>
      </c>
      <c r="H648" s="134">
        <f t="shared" ref="H648:H653" si="56">F648/G648-1</f>
        <v>0</v>
      </c>
      <c r="I648" s="135">
        <f t="shared" ref="I648:I653" si="57">ABS(H648)</f>
        <v>0</v>
      </c>
      <c r="J648" s="135">
        <f>SMALL(I646:I648,3)</f>
        <v>0</v>
      </c>
      <c r="K648" s="225">
        <f>IF(J648=I646,F646,IF(J648=I647,F647,IF(J648=I648,F648)))</f>
        <v>12.91</v>
      </c>
      <c r="L648" s="225">
        <f t="shared" ref="L648:L653" si="58">IF(J648&gt;0.3,"FORA",K648)</f>
        <v>12.91</v>
      </c>
      <c r="M648" s="225">
        <f t="shared" ref="M648:M653" si="59">IF(L648="FORA","",L648)</f>
        <v>12.91</v>
      </c>
      <c r="N648" s="318"/>
      <c r="O648" s="298"/>
      <c r="P648" s="298"/>
      <c r="Q648" s="298"/>
      <c r="R648" s="298"/>
      <c r="S648" s="298"/>
      <c r="T648" s="298"/>
      <c r="U648" s="298"/>
      <c r="V648" s="298"/>
      <c r="W648" s="300"/>
      <c r="X648" s="300"/>
      <c r="Y648" s="301"/>
      <c r="Z648" s="300"/>
      <c r="AA648" s="301"/>
      <c r="AB648" s="292"/>
      <c r="AC648" s="114"/>
      <c r="AD648" s="114"/>
      <c r="AE648" s="118"/>
      <c r="AF648" s="114"/>
      <c r="AG648" s="118"/>
      <c r="AH648" s="119"/>
    </row>
    <row r="649" spans="1:34" s="120" customFormat="1" ht="26.25" customHeight="1">
      <c r="A649" s="319">
        <v>214</v>
      </c>
      <c r="B649" s="307" t="s">
        <v>463</v>
      </c>
      <c r="C649" s="310" t="s">
        <v>2</v>
      </c>
      <c r="D649" s="310">
        <v>6</v>
      </c>
      <c r="E649" s="167" t="s">
        <v>1216</v>
      </c>
      <c r="F649" s="227">
        <v>74.14</v>
      </c>
      <c r="G649" s="229">
        <f>ROUNDUP(AVERAGE(F649:F651),2)</f>
        <v>74.14</v>
      </c>
      <c r="H649" s="116">
        <f t="shared" si="56"/>
        <v>0</v>
      </c>
      <c r="I649" s="136">
        <f t="shared" si="57"/>
        <v>0</v>
      </c>
      <c r="J649" s="136">
        <f>SMALL(I649:I651,1)</f>
        <v>0</v>
      </c>
      <c r="K649" s="228">
        <f>IF(J649=I649,F649,IF(J649=I650,F650,IF(J649=I651,F651)))</f>
        <v>74.14</v>
      </c>
      <c r="L649" s="228">
        <f t="shared" si="58"/>
        <v>74.14</v>
      </c>
      <c r="M649" s="228">
        <f t="shared" si="59"/>
        <v>74.14</v>
      </c>
      <c r="N649" s="312">
        <f>COUNTIF(L649:L651,"FORA")</f>
        <v>0</v>
      </c>
      <c r="O649" s="293">
        <f>IF(N649=0,AVERAGE(K649:K651),"")</f>
        <v>74.14</v>
      </c>
      <c r="P649" s="293" t="str">
        <f>IF(N649=1,AVERAGE(M649:M650),"")</f>
        <v/>
      </c>
      <c r="Q649" s="293" t="str">
        <f>IF(N649=2,(SUM(M649,K650))/2,"")</f>
        <v/>
      </c>
      <c r="R649" s="293" t="str">
        <f>IF(N649=3,AVERAGE(K649:K650),"")</f>
        <v/>
      </c>
      <c r="S649" s="293">
        <f>IF(N649=0,MEDIAN(M649:M651),"")</f>
        <v>74.14</v>
      </c>
      <c r="T649" s="293" t="str">
        <f>IF(N649=1,MEDIAN(M649:M650),"")</f>
        <v/>
      </c>
      <c r="U649" s="293" t="str">
        <f>IF(N649=2,MEDIAN((SUM(M649,K650))/2),"")</f>
        <v/>
      </c>
      <c r="V649" s="293" t="str">
        <f>IF(N649=3,MEDIAN(K649:K650),"")</f>
        <v/>
      </c>
      <c r="W649" s="295">
        <f>SUM(O649:R651)</f>
        <v>74.14</v>
      </c>
      <c r="X649" s="295">
        <f>SUM(S649:V651)</f>
        <v>74.14</v>
      </c>
      <c r="Y649" s="303">
        <f>STDEV(F649:F651)</f>
        <v>0</v>
      </c>
      <c r="Z649" s="295">
        <f>Y649/W649</f>
        <v>0</v>
      </c>
      <c r="AA649" s="303">
        <f>IF(Z649&lt;=0.25, X649, W649)</f>
        <v>74.14</v>
      </c>
      <c r="AB649" s="291">
        <f>AA649*D649*($AB$6+1)</f>
        <v>527.48087867784432</v>
      </c>
      <c r="AC649" s="114"/>
      <c r="AD649" s="114"/>
      <c r="AE649" s="118"/>
      <c r="AF649" s="114"/>
      <c r="AG649" s="118"/>
      <c r="AH649" s="119"/>
    </row>
    <row r="650" spans="1:34" s="120" customFormat="1" ht="25.5" customHeight="1">
      <c r="A650" s="319"/>
      <c r="B650" s="308"/>
      <c r="C650" s="310"/>
      <c r="D650" s="310"/>
      <c r="E650" s="167" t="s">
        <v>1216</v>
      </c>
      <c r="F650" s="227">
        <v>74.14</v>
      </c>
      <c r="G650" s="227">
        <f>ROUNDUP(AVERAGE(F649:F651),2)</f>
        <v>74.14</v>
      </c>
      <c r="H650" s="116">
        <f t="shared" si="56"/>
        <v>0</v>
      </c>
      <c r="I650" s="136">
        <f t="shared" si="57"/>
        <v>0</v>
      </c>
      <c r="J650" s="136">
        <f>SMALL(I649:I651,2)</f>
        <v>0</v>
      </c>
      <c r="K650" s="228">
        <f>IF(J650=I649,F649,IF(J650=I650,F650,IF(J650=I651,F651)))</f>
        <v>74.14</v>
      </c>
      <c r="L650" s="228">
        <f t="shared" si="58"/>
        <v>74.14</v>
      </c>
      <c r="M650" s="228">
        <f t="shared" si="59"/>
        <v>74.14</v>
      </c>
      <c r="N650" s="312"/>
      <c r="O650" s="293"/>
      <c r="P650" s="293"/>
      <c r="Q650" s="293"/>
      <c r="R650" s="293"/>
      <c r="S650" s="293"/>
      <c r="T650" s="293"/>
      <c r="U650" s="293"/>
      <c r="V650" s="293"/>
      <c r="W650" s="296"/>
      <c r="X650" s="296"/>
      <c r="Y650" s="303"/>
      <c r="Z650" s="296"/>
      <c r="AA650" s="303"/>
      <c r="AB650" s="292"/>
      <c r="AC650" s="114"/>
      <c r="AD650" s="114"/>
      <c r="AE650" s="118"/>
      <c r="AF650" s="114"/>
      <c r="AG650" s="118"/>
      <c r="AH650" s="119"/>
    </row>
    <row r="651" spans="1:34" s="120" customFormat="1" ht="25.5" customHeight="1" thickBot="1">
      <c r="A651" s="319"/>
      <c r="B651" s="308"/>
      <c r="C651" s="310"/>
      <c r="D651" s="310"/>
      <c r="E651" s="167" t="s">
        <v>1216</v>
      </c>
      <c r="F651" s="227">
        <v>74.14</v>
      </c>
      <c r="G651" s="227">
        <f>ROUNDUP(AVERAGE(F649:F651),2)</f>
        <v>74.14</v>
      </c>
      <c r="H651" s="116">
        <f t="shared" si="56"/>
        <v>0</v>
      </c>
      <c r="I651" s="136">
        <f t="shared" si="57"/>
        <v>0</v>
      </c>
      <c r="J651" s="136">
        <f>SMALL(I649:I651,3)</f>
        <v>0</v>
      </c>
      <c r="K651" s="228">
        <f>IF(J651=I649,F649,IF(J651=I650,F650,IF(J651=I651,F651)))</f>
        <v>74.14</v>
      </c>
      <c r="L651" s="228">
        <f t="shared" si="58"/>
        <v>74.14</v>
      </c>
      <c r="M651" s="228">
        <f t="shared" si="59"/>
        <v>74.14</v>
      </c>
      <c r="N651" s="312"/>
      <c r="O651" s="293"/>
      <c r="P651" s="293"/>
      <c r="Q651" s="293"/>
      <c r="R651" s="293"/>
      <c r="S651" s="293"/>
      <c r="T651" s="293"/>
      <c r="U651" s="293"/>
      <c r="V651" s="293"/>
      <c r="W651" s="296"/>
      <c r="X651" s="296"/>
      <c r="Y651" s="303"/>
      <c r="Z651" s="296"/>
      <c r="AA651" s="303"/>
      <c r="AB651" s="292"/>
      <c r="AC651" s="114"/>
      <c r="AD651" s="114"/>
      <c r="AE651" s="118"/>
      <c r="AF651" s="114"/>
      <c r="AG651" s="118"/>
      <c r="AH651" s="119"/>
    </row>
    <row r="652" spans="1:34" s="120" customFormat="1" ht="25.5" customHeight="1">
      <c r="A652" s="314">
        <v>215</v>
      </c>
      <c r="B652" s="315" t="s">
        <v>464</v>
      </c>
      <c r="C652" s="317" t="s">
        <v>474</v>
      </c>
      <c r="D652" s="317">
        <v>90</v>
      </c>
      <c r="E652" s="168" t="s">
        <v>1217</v>
      </c>
      <c r="F652" s="224">
        <v>5.34</v>
      </c>
      <c r="G652" s="226">
        <f>ROUNDUP(AVERAGE(F652:F654),2)</f>
        <v>5.34</v>
      </c>
      <c r="H652" s="134">
        <f t="shared" si="56"/>
        <v>0</v>
      </c>
      <c r="I652" s="135">
        <f t="shared" si="57"/>
        <v>0</v>
      </c>
      <c r="J652" s="135">
        <f>SMALL(I652:I654,1)</f>
        <v>0</v>
      </c>
      <c r="K652" s="225">
        <f>IF(J652=I652,F652,IF(J652=I653,F653,IF(J652=I654,F654)))</f>
        <v>5.34</v>
      </c>
      <c r="L652" s="225">
        <f t="shared" si="58"/>
        <v>5.34</v>
      </c>
      <c r="M652" s="225">
        <f t="shared" si="59"/>
        <v>5.34</v>
      </c>
      <c r="N652" s="318">
        <f>COUNTIF(L652:L654,"FORA")</f>
        <v>0</v>
      </c>
      <c r="O652" s="298">
        <f>IF(N652=0,AVERAGE(K652:K654),"")</f>
        <v>5.34</v>
      </c>
      <c r="P652" s="298" t="str">
        <f>IF(N652=1,AVERAGE(M652:M653),"")</f>
        <v/>
      </c>
      <c r="Q652" s="298" t="str">
        <f>IF(N652=2,(SUM(M652,K653))/2,"")</f>
        <v/>
      </c>
      <c r="R652" s="298" t="str">
        <f>IF(N652=3,AVERAGE(K652:K653),"")</f>
        <v/>
      </c>
      <c r="S652" s="298">
        <f>IF(N652=0,MEDIAN(M652:M654),"")</f>
        <v>5.34</v>
      </c>
      <c r="T652" s="298" t="str">
        <f>IF(N652=1,MEDIAN(M652:M653),"")</f>
        <v/>
      </c>
      <c r="U652" s="298" t="str">
        <f>IF(N652=2,MEDIAN((SUM(M652,K653))/2),"")</f>
        <v/>
      </c>
      <c r="V652" s="298" t="str">
        <f>IF(N652=3,MEDIAN(K652:K653),"")</f>
        <v/>
      </c>
      <c r="W652" s="299">
        <f>SUM(O652:R654)</f>
        <v>5.34</v>
      </c>
      <c r="X652" s="299">
        <f>SUM(S652:V654)</f>
        <v>5.34</v>
      </c>
      <c r="Y652" s="301">
        <f>STDEV(F652:F654)</f>
        <v>0</v>
      </c>
      <c r="Z652" s="299">
        <f>Y652/W652</f>
        <v>0</v>
      </c>
      <c r="AA652" s="301">
        <f>IF(Z652&lt;=0.25, X652, W652)</f>
        <v>5.34</v>
      </c>
      <c r="AB652" s="291">
        <f>AA652*D652*($AB$6+1)</f>
        <v>569.88425117474139</v>
      </c>
      <c r="AC652" s="114"/>
      <c r="AD652" s="114"/>
      <c r="AE652" s="118"/>
      <c r="AF652" s="114"/>
      <c r="AG652" s="118"/>
      <c r="AH652" s="119"/>
    </row>
    <row r="653" spans="1:34" s="120" customFormat="1" ht="25.5" customHeight="1">
      <c r="A653" s="314"/>
      <c r="B653" s="376"/>
      <c r="C653" s="317"/>
      <c r="D653" s="317"/>
      <c r="E653" s="168" t="s">
        <v>1217</v>
      </c>
      <c r="F653" s="224">
        <v>5.34</v>
      </c>
      <c r="G653" s="224">
        <f>ROUNDUP(AVERAGE(F652:F654),2)</f>
        <v>5.34</v>
      </c>
      <c r="H653" s="134">
        <f t="shared" si="56"/>
        <v>0</v>
      </c>
      <c r="I653" s="135">
        <f t="shared" si="57"/>
        <v>0</v>
      </c>
      <c r="J653" s="135">
        <f>SMALL(I652:I654,2)</f>
        <v>0</v>
      </c>
      <c r="K653" s="225">
        <f>IF(J653=I652,F652,IF(J653=I653,F653,IF(J653=I654,F654)))</f>
        <v>5.34</v>
      </c>
      <c r="L653" s="225">
        <f t="shared" si="58"/>
        <v>5.34</v>
      </c>
      <c r="M653" s="225">
        <f t="shared" si="59"/>
        <v>5.34</v>
      </c>
      <c r="N653" s="318"/>
      <c r="O653" s="298"/>
      <c r="P653" s="298"/>
      <c r="Q653" s="298"/>
      <c r="R653" s="298"/>
      <c r="S653" s="298"/>
      <c r="T653" s="298"/>
      <c r="U653" s="298"/>
      <c r="V653" s="298"/>
      <c r="W653" s="300"/>
      <c r="X653" s="300"/>
      <c r="Y653" s="301"/>
      <c r="Z653" s="300"/>
      <c r="AA653" s="301"/>
      <c r="AB653" s="292"/>
      <c r="AC653" s="114"/>
      <c r="AD653" s="114"/>
      <c r="AE653" s="118"/>
      <c r="AF653" s="114"/>
      <c r="AG653" s="118"/>
      <c r="AH653" s="119"/>
    </row>
    <row r="654" spans="1:34" s="120" customFormat="1" ht="25.5" customHeight="1" thickBot="1">
      <c r="A654" s="314"/>
      <c r="B654" s="376"/>
      <c r="C654" s="317"/>
      <c r="D654" s="317"/>
      <c r="E654" s="168" t="s">
        <v>1217</v>
      </c>
      <c r="F654" s="224">
        <v>5.34</v>
      </c>
      <c r="G654" s="224">
        <f>ROUNDUP(AVERAGE(F652:F654),2)</f>
        <v>5.34</v>
      </c>
      <c r="H654" s="134">
        <f t="shared" ref="H654:H659" si="60">F654/G654-1</f>
        <v>0</v>
      </c>
      <c r="I654" s="135">
        <f t="shared" ref="I654:I659" si="61">ABS(H654)</f>
        <v>0</v>
      </c>
      <c r="J654" s="135">
        <f>SMALL(I652:I654,3)</f>
        <v>0</v>
      </c>
      <c r="K654" s="225">
        <f>IF(J654=I652,F652,IF(J654=I653,F653,IF(J654=I654,F654)))</f>
        <v>5.34</v>
      </c>
      <c r="L654" s="225">
        <f t="shared" ref="L654:L659" si="62">IF(J654&gt;0.3,"FORA",K654)</f>
        <v>5.34</v>
      </c>
      <c r="M654" s="225">
        <f t="shared" ref="M654:M659" si="63">IF(L654="FORA","",L654)</f>
        <v>5.34</v>
      </c>
      <c r="N654" s="318"/>
      <c r="O654" s="298"/>
      <c r="P654" s="298"/>
      <c r="Q654" s="298"/>
      <c r="R654" s="298"/>
      <c r="S654" s="298"/>
      <c r="T654" s="298"/>
      <c r="U654" s="298"/>
      <c r="V654" s="298"/>
      <c r="W654" s="300"/>
      <c r="X654" s="300"/>
      <c r="Y654" s="301"/>
      <c r="Z654" s="300"/>
      <c r="AA654" s="301"/>
      <c r="AB654" s="292"/>
      <c r="AC654" s="114"/>
      <c r="AD654" s="114"/>
      <c r="AE654" s="118"/>
      <c r="AF654" s="114"/>
      <c r="AG654" s="118"/>
      <c r="AH654" s="119"/>
    </row>
    <row r="655" spans="1:34" s="120" customFormat="1" ht="26.25" customHeight="1">
      <c r="A655" s="319">
        <v>216</v>
      </c>
      <c r="B655" s="307" t="s">
        <v>465</v>
      </c>
      <c r="C655" s="310" t="s">
        <v>474</v>
      </c>
      <c r="D655" s="310">
        <v>500</v>
      </c>
      <c r="E655" s="167" t="s">
        <v>1218</v>
      </c>
      <c r="F655" s="227">
        <v>6</v>
      </c>
      <c r="G655" s="229">
        <f>ROUNDUP(AVERAGE(F655:F657),2)</f>
        <v>6</v>
      </c>
      <c r="H655" s="116">
        <f t="shared" si="60"/>
        <v>0</v>
      </c>
      <c r="I655" s="136">
        <f t="shared" si="61"/>
        <v>0</v>
      </c>
      <c r="J655" s="136">
        <f>SMALL(I655:I657,1)</f>
        <v>0</v>
      </c>
      <c r="K655" s="228">
        <f>IF(J655=I655,F655,IF(J655=I656,F656,IF(J655=I657,F657)))</f>
        <v>6</v>
      </c>
      <c r="L655" s="228">
        <f t="shared" si="62"/>
        <v>6</v>
      </c>
      <c r="M655" s="228">
        <f t="shared" si="63"/>
        <v>6</v>
      </c>
      <c r="N655" s="312">
        <f>COUNTIF(L655:L657,"FORA")</f>
        <v>0</v>
      </c>
      <c r="O655" s="293">
        <f>IF(N655=0,AVERAGE(K655:K657),"")</f>
        <v>6</v>
      </c>
      <c r="P655" s="293" t="str">
        <f>IF(N655=1,AVERAGE(M655:M656),"")</f>
        <v/>
      </c>
      <c r="Q655" s="293" t="str">
        <f>IF(N655=2,(SUM(M655,K656))/2,"")</f>
        <v/>
      </c>
      <c r="R655" s="293" t="str">
        <f>IF(N655=3,AVERAGE(K655:K656),"")</f>
        <v/>
      </c>
      <c r="S655" s="293">
        <f>IF(N655=0,MEDIAN(M655:M657),"")</f>
        <v>6</v>
      </c>
      <c r="T655" s="293" t="str">
        <f>IF(N655=1,MEDIAN(M655:M656),"")</f>
        <v/>
      </c>
      <c r="U655" s="293" t="str">
        <f>IF(N655=2,MEDIAN((SUM(M655,K656))/2),"")</f>
        <v/>
      </c>
      <c r="V655" s="293" t="str">
        <f>IF(N655=3,MEDIAN(K655:K656),"")</f>
        <v/>
      </c>
      <c r="W655" s="295">
        <f>SUM(O655:R657)</f>
        <v>6</v>
      </c>
      <c r="X655" s="295">
        <f>SUM(S655:V657)</f>
        <v>6</v>
      </c>
      <c r="Y655" s="303">
        <f>STDEV(F655:F657)</f>
        <v>0</v>
      </c>
      <c r="Z655" s="295">
        <f>Y655/W655</f>
        <v>0</v>
      </c>
      <c r="AA655" s="303">
        <f>IF(Z655&lt;=0.25, X655, W655)</f>
        <v>6</v>
      </c>
      <c r="AB655" s="291">
        <f>AA655*D655*($AB$6+1)</f>
        <v>3557.3299074578117</v>
      </c>
      <c r="AC655" s="114"/>
      <c r="AD655" s="114"/>
      <c r="AE655" s="118"/>
      <c r="AF655" s="114"/>
      <c r="AG655" s="118"/>
      <c r="AH655" s="119"/>
    </row>
    <row r="656" spans="1:34" s="120" customFormat="1" ht="25.5" customHeight="1">
      <c r="A656" s="319"/>
      <c r="B656" s="308"/>
      <c r="C656" s="310"/>
      <c r="D656" s="310"/>
      <c r="E656" s="167" t="s">
        <v>1218</v>
      </c>
      <c r="F656" s="227">
        <v>6</v>
      </c>
      <c r="G656" s="227">
        <f>ROUNDUP(AVERAGE(F655:F657),2)</f>
        <v>6</v>
      </c>
      <c r="H656" s="116">
        <f t="shared" si="60"/>
        <v>0</v>
      </c>
      <c r="I656" s="136">
        <f t="shared" si="61"/>
        <v>0</v>
      </c>
      <c r="J656" s="136">
        <f>SMALL(I655:I657,2)</f>
        <v>0</v>
      </c>
      <c r="K656" s="228">
        <f>IF(J656=I655,F655,IF(J656=I656,F656,IF(J656=I657,F657)))</f>
        <v>6</v>
      </c>
      <c r="L656" s="228">
        <f t="shared" si="62"/>
        <v>6</v>
      </c>
      <c r="M656" s="228">
        <f t="shared" si="63"/>
        <v>6</v>
      </c>
      <c r="N656" s="312"/>
      <c r="O656" s="293"/>
      <c r="P656" s="293"/>
      <c r="Q656" s="293"/>
      <c r="R656" s="293"/>
      <c r="S656" s="293"/>
      <c r="T656" s="293"/>
      <c r="U656" s="293"/>
      <c r="V656" s="293"/>
      <c r="W656" s="296"/>
      <c r="X656" s="296"/>
      <c r="Y656" s="303"/>
      <c r="Z656" s="296"/>
      <c r="AA656" s="303"/>
      <c r="AB656" s="292"/>
      <c r="AC656" s="114"/>
      <c r="AD656" s="114"/>
      <c r="AE656" s="118"/>
      <c r="AF656" s="114"/>
      <c r="AG656" s="118"/>
      <c r="AH656" s="119"/>
    </row>
    <row r="657" spans="1:34" s="120" customFormat="1" ht="25.5" customHeight="1" thickBot="1">
      <c r="A657" s="319"/>
      <c r="B657" s="308"/>
      <c r="C657" s="310"/>
      <c r="D657" s="310"/>
      <c r="E657" s="167" t="s">
        <v>1218</v>
      </c>
      <c r="F657" s="227">
        <v>6</v>
      </c>
      <c r="G657" s="227">
        <f>ROUNDUP(AVERAGE(F655:F657),2)</f>
        <v>6</v>
      </c>
      <c r="H657" s="116">
        <f t="shared" si="60"/>
        <v>0</v>
      </c>
      <c r="I657" s="136">
        <f t="shared" si="61"/>
        <v>0</v>
      </c>
      <c r="J657" s="136">
        <f>SMALL(I655:I657,3)</f>
        <v>0</v>
      </c>
      <c r="K657" s="228">
        <f>IF(J657=I655,F655,IF(J657=I656,F656,IF(J657=I657,F657)))</f>
        <v>6</v>
      </c>
      <c r="L657" s="228">
        <f t="shared" si="62"/>
        <v>6</v>
      </c>
      <c r="M657" s="228">
        <f t="shared" si="63"/>
        <v>6</v>
      </c>
      <c r="N657" s="312"/>
      <c r="O657" s="293"/>
      <c r="P657" s="293"/>
      <c r="Q657" s="293"/>
      <c r="R657" s="293"/>
      <c r="S657" s="293"/>
      <c r="T657" s="293"/>
      <c r="U657" s="293"/>
      <c r="V657" s="293"/>
      <c r="W657" s="296"/>
      <c r="X657" s="296"/>
      <c r="Y657" s="303"/>
      <c r="Z657" s="296"/>
      <c r="AA657" s="303"/>
      <c r="AB657" s="292"/>
      <c r="AC657" s="114"/>
      <c r="AD657" s="114"/>
      <c r="AE657" s="118"/>
      <c r="AF657" s="114"/>
      <c r="AG657" s="118"/>
      <c r="AH657" s="119"/>
    </row>
    <row r="658" spans="1:34" s="120" customFormat="1" ht="25.5" customHeight="1">
      <c r="A658" s="314">
        <v>217</v>
      </c>
      <c r="B658" s="315" t="s">
        <v>466</v>
      </c>
      <c r="C658" s="317" t="s">
        <v>2</v>
      </c>
      <c r="D658" s="317">
        <v>16</v>
      </c>
      <c r="E658" s="168" t="s">
        <v>1219</v>
      </c>
      <c r="F658" s="224">
        <v>194.44</v>
      </c>
      <c r="G658" s="226">
        <f>ROUNDUP(AVERAGE(F658:F660),2)</f>
        <v>194.44</v>
      </c>
      <c r="H658" s="134">
        <f t="shared" si="60"/>
        <v>0</v>
      </c>
      <c r="I658" s="135">
        <f t="shared" si="61"/>
        <v>0</v>
      </c>
      <c r="J658" s="135">
        <f>SMALL(I658:I660,1)</f>
        <v>0</v>
      </c>
      <c r="K658" s="225">
        <f>IF(J658=I658,F658,IF(J658=I659,F659,IF(J658=I660,F660)))</f>
        <v>194.44</v>
      </c>
      <c r="L658" s="225">
        <f t="shared" si="62"/>
        <v>194.44</v>
      </c>
      <c r="M658" s="225">
        <f t="shared" si="63"/>
        <v>194.44</v>
      </c>
      <c r="N658" s="318">
        <f>COUNTIF(L658:L660,"FORA")</f>
        <v>0</v>
      </c>
      <c r="O658" s="298">
        <f>IF(N658=0,AVERAGE(K658:K660),"")</f>
        <v>194.43999999999997</v>
      </c>
      <c r="P658" s="298" t="str">
        <f>IF(N658=1,AVERAGE(M658:M659),"")</f>
        <v/>
      </c>
      <c r="Q658" s="298" t="str">
        <f>IF(N658=2,(SUM(M658,K659))/2,"")</f>
        <v/>
      </c>
      <c r="R658" s="298" t="str">
        <f>IF(N658=3,AVERAGE(K658:K659),"")</f>
        <v/>
      </c>
      <c r="S658" s="298">
        <f>IF(N658=0,MEDIAN(M658:M660),"")</f>
        <v>194.44</v>
      </c>
      <c r="T658" s="298" t="str">
        <f>IF(N658=1,MEDIAN(M658:M659),"")</f>
        <v/>
      </c>
      <c r="U658" s="298" t="str">
        <f>IF(N658=2,MEDIAN((SUM(M658,K659))/2),"")</f>
        <v/>
      </c>
      <c r="V658" s="298" t="str">
        <f>IF(N658=3,MEDIAN(K658:K659),"")</f>
        <v/>
      </c>
      <c r="W658" s="299">
        <f>SUM(O658:R660)</f>
        <v>194.43999999999997</v>
      </c>
      <c r="X658" s="299">
        <f>SUM(S658:V660)</f>
        <v>194.44</v>
      </c>
      <c r="Y658" s="301">
        <f>STDEV(F658:F660)</f>
        <v>3.4809342861069267E-14</v>
      </c>
      <c r="Z658" s="299">
        <f>Y658/W658</f>
        <v>1.7902356953851713E-16</v>
      </c>
      <c r="AA658" s="301">
        <f>IF(Z658&lt;=0.25, X658, W658)</f>
        <v>194.44</v>
      </c>
      <c r="AB658" s="291">
        <f>AA658*D658*($AB$6+1)</f>
        <v>3688.9985450991835</v>
      </c>
      <c r="AC658" s="114"/>
      <c r="AD658" s="114"/>
      <c r="AE658" s="118"/>
      <c r="AF658" s="114"/>
      <c r="AG658" s="118"/>
      <c r="AH658" s="119"/>
    </row>
    <row r="659" spans="1:34" s="120" customFormat="1" ht="25.5" customHeight="1">
      <c r="A659" s="314"/>
      <c r="B659" s="376"/>
      <c r="C659" s="317"/>
      <c r="D659" s="317"/>
      <c r="E659" s="168" t="s">
        <v>1219</v>
      </c>
      <c r="F659" s="224">
        <v>194.44</v>
      </c>
      <c r="G659" s="224">
        <f>ROUNDUP(AVERAGE(F658:F660),2)</f>
        <v>194.44</v>
      </c>
      <c r="H659" s="134">
        <f t="shared" si="60"/>
        <v>0</v>
      </c>
      <c r="I659" s="135">
        <f t="shared" si="61"/>
        <v>0</v>
      </c>
      <c r="J659" s="135">
        <f>SMALL(I658:I660,2)</f>
        <v>0</v>
      </c>
      <c r="K659" s="225">
        <f>IF(J659=I658,F658,IF(J659=I659,F659,IF(J659=I660,F660)))</f>
        <v>194.44</v>
      </c>
      <c r="L659" s="225">
        <f t="shared" si="62"/>
        <v>194.44</v>
      </c>
      <c r="M659" s="225">
        <f t="shared" si="63"/>
        <v>194.44</v>
      </c>
      <c r="N659" s="318"/>
      <c r="O659" s="298"/>
      <c r="P659" s="298"/>
      <c r="Q659" s="298"/>
      <c r="R659" s="298"/>
      <c r="S659" s="298"/>
      <c r="T659" s="298"/>
      <c r="U659" s="298"/>
      <c r="V659" s="298"/>
      <c r="W659" s="300"/>
      <c r="X659" s="300"/>
      <c r="Y659" s="301"/>
      <c r="Z659" s="300"/>
      <c r="AA659" s="301"/>
      <c r="AB659" s="292"/>
      <c r="AC659" s="114"/>
      <c r="AD659" s="114"/>
      <c r="AE659" s="118"/>
      <c r="AF659" s="114"/>
      <c r="AG659" s="118"/>
      <c r="AH659" s="119"/>
    </row>
    <row r="660" spans="1:34" s="120" customFormat="1" ht="25.5" customHeight="1" thickBot="1">
      <c r="A660" s="314"/>
      <c r="B660" s="376"/>
      <c r="C660" s="317"/>
      <c r="D660" s="317"/>
      <c r="E660" s="168" t="s">
        <v>1219</v>
      </c>
      <c r="F660" s="224">
        <v>194.44</v>
      </c>
      <c r="G660" s="224">
        <f>ROUNDUP(AVERAGE(F658:F660),2)</f>
        <v>194.44</v>
      </c>
      <c r="H660" s="134">
        <f t="shared" ref="H660:H665" si="64">F660/G660-1</f>
        <v>0</v>
      </c>
      <c r="I660" s="135">
        <f t="shared" ref="I660:I665" si="65">ABS(H660)</f>
        <v>0</v>
      </c>
      <c r="J660" s="135">
        <f>SMALL(I658:I660,3)</f>
        <v>0</v>
      </c>
      <c r="K660" s="225">
        <f>IF(J660=I658,F658,IF(J660=I659,F659,IF(J660=I660,F660)))</f>
        <v>194.44</v>
      </c>
      <c r="L660" s="225">
        <f t="shared" ref="L660:L665" si="66">IF(J660&gt;0.3,"FORA",K660)</f>
        <v>194.44</v>
      </c>
      <c r="M660" s="225">
        <f t="shared" ref="M660:M665" si="67">IF(L660="FORA","",L660)</f>
        <v>194.44</v>
      </c>
      <c r="N660" s="318"/>
      <c r="O660" s="298"/>
      <c r="P660" s="298"/>
      <c r="Q660" s="298"/>
      <c r="R660" s="298"/>
      <c r="S660" s="298"/>
      <c r="T660" s="298"/>
      <c r="U660" s="298"/>
      <c r="V660" s="298"/>
      <c r="W660" s="300"/>
      <c r="X660" s="300"/>
      <c r="Y660" s="301"/>
      <c r="Z660" s="300"/>
      <c r="AA660" s="301"/>
      <c r="AB660" s="292"/>
      <c r="AC660" s="114"/>
      <c r="AD660" s="114"/>
      <c r="AE660" s="118"/>
      <c r="AF660" s="114"/>
      <c r="AG660" s="118"/>
      <c r="AH660" s="119"/>
    </row>
    <row r="661" spans="1:34" s="120" customFormat="1" ht="26.25" customHeight="1">
      <c r="A661" s="319">
        <v>218</v>
      </c>
      <c r="B661" s="307" t="s">
        <v>467</v>
      </c>
      <c r="C661" s="310" t="s">
        <v>2</v>
      </c>
      <c r="D661" s="310">
        <v>100</v>
      </c>
      <c r="E661" s="167" t="s">
        <v>1220</v>
      </c>
      <c r="F661" s="227">
        <v>20.5</v>
      </c>
      <c r="G661" s="229">
        <f>ROUNDUP(AVERAGE(F661:F663),2)</f>
        <v>20.5</v>
      </c>
      <c r="H661" s="116">
        <f t="shared" si="64"/>
        <v>0</v>
      </c>
      <c r="I661" s="136">
        <f t="shared" si="65"/>
        <v>0</v>
      </c>
      <c r="J661" s="136">
        <f>SMALL(I661:I663,1)</f>
        <v>0</v>
      </c>
      <c r="K661" s="228">
        <f>IF(J661=I661,F661,IF(J661=I662,F662,IF(J661=I663,F663)))</f>
        <v>20.5</v>
      </c>
      <c r="L661" s="228">
        <f t="shared" si="66"/>
        <v>20.5</v>
      </c>
      <c r="M661" s="228">
        <f t="shared" si="67"/>
        <v>20.5</v>
      </c>
      <c r="N661" s="312">
        <f>COUNTIF(L661:L663,"FORA")</f>
        <v>0</v>
      </c>
      <c r="O661" s="293">
        <f>IF(N661=0,AVERAGE(K661:K663),"")</f>
        <v>20.5</v>
      </c>
      <c r="P661" s="293" t="str">
        <f>IF(N661=1,AVERAGE(M661:M662),"")</f>
        <v/>
      </c>
      <c r="Q661" s="293" t="str">
        <f>IF(N661=2,(SUM(M661,K662))/2,"")</f>
        <v/>
      </c>
      <c r="R661" s="293" t="str">
        <f>IF(N661=3,AVERAGE(K661:K662),"")</f>
        <v/>
      </c>
      <c r="S661" s="293">
        <f>IF(N661=0,MEDIAN(M661:M663),"")</f>
        <v>20.5</v>
      </c>
      <c r="T661" s="293" t="str">
        <f>IF(N661=1,MEDIAN(M661:M662),"")</f>
        <v/>
      </c>
      <c r="U661" s="293" t="str">
        <f>IF(N661=2,MEDIAN((SUM(M661,K662))/2),"")</f>
        <v/>
      </c>
      <c r="V661" s="293" t="str">
        <f>IF(N661=3,MEDIAN(K661:K662),"")</f>
        <v/>
      </c>
      <c r="W661" s="295">
        <f>SUM(O661:R663)</f>
        <v>20.5</v>
      </c>
      <c r="X661" s="295">
        <f>SUM(S661:V663)</f>
        <v>20.5</v>
      </c>
      <c r="Y661" s="303">
        <f>STDEV(F661:F663)</f>
        <v>0</v>
      </c>
      <c r="Z661" s="295">
        <f>Y661/W661</f>
        <v>0</v>
      </c>
      <c r="AA661" s="303">
        <f>IF(Z661&lt;=0.25, X661, W661)</f>
        <v>20.5</v>
      </c>
      <c r="AB661" s="291">
        <f>AA661*D661*($AB$6+1)</f>
        <v>2430.8421034295047</v>
      </c>
      <c r="AC661" s="114"/>
      <c r="AD661" s="114"/>
      <c r="AE661" s="118"/>
      <c r="AF661" s="114"/>
      <c r="AG661" s="118"/>
      <c r="AH661" s="119"/>
    </row>
    <row r="662" spans="1:34" s="120" customFormat="1" ht="25.5" customHeight="1">
      <c r="A662" s="319"/>
      <c r="B662" s="308"/>
      <c r="C662" s="310"/>
      <c r="D662" s="310"/>
      <c r="E662" s="167" t="s">
        <v>1220</v>
      </c>
      <c r="F662" s="227">
        <v>20.5</v>
      </c>
      <c r="G662" s="227">
        <f>ROUNDUP(AVERAGE(F661:F663),2)</f>
        <v>20.5</v>
      </c>
      <c r="H662" s="116">
        <f t="shared" si="64"/>
        <v>0</v>
      </c>
      <c r="I662" s="136">
        <f t="shared" si="65"/>
        <v>0</v>
      </c>
      <c r="J662" s="136">
        <f>SMALL(I661:I663,2)</f>
        <v>0</v>
      </c>
      <c r="K662" s="228">
        <f>IF(J662=I661,F661,IF(J662=I662,F662,IF(J662=I663,F663)))</f>
        <v>20.5</v>
      </c>
      <c r="L662" s="228">
        <f t="shared" si="66"/>
        <v>20.5</v>
      </c>
      <c r="M662" s="228">
        <f t="shared" si="67"/>
        <v>20.5</v>
      </c>
      <c r="N662" s="312"/>
      <c r="O662" s="293"/>
      <c r="P662" s="293"/>
      <c r="Q662" s="293"/>
      <c r="R662" s="293"/>
      <c r="S662" s="293"/>
      <c r="T662" s="293"/>
      <c r="U662" s="293"/>
      <c r="V662" s="293"/>
      <c r="W662" s="296"/>
      <c r="X662" s="296"/>
      <c r="Y662" s="303"/>
      <c r="Z662" s="296"/>
      <c r="AA662" s="303"/>
      <c r="AB662" s="292"/>
      <c r="AC662" s="114"/>
      <c r="AD662" s="114"/>
      <c r="AE662" s="118"/>
      <c r="AF662" s="114"/>
      <c r="AG662" s="118"/>
      <c r="AH662" s="119"/>
    </row>
    <row r="663" spans="1:34" s="120" customFormat="1" ht="25.5" customHeight="1" thickBot="1">
      <c r="A663" s="319"/>
      <c r="B663" s="308"/>
      <c r="C663" s="310"/>
      <c r="D663" s="310"/>
      <c r="E663" s="167" t="s">
        <v>1220</v>
      </c>
      <c r="F663" s="227">
        <v>20.5</v>
      </c>
      <c r="G663" s="227">
        <f>ROUNDUP(AVERAGE(F661:F663),2)</f>
        <v>20.5</v>
      </c>
      <c r="H663" s="116">
        <f t="shared" si="64"/>
        <v>0</v>
      </c>
      <c r="I663" s="136">
        <f t="shared" si="65"/>
        <v>0</v>
      </c>
      <c r="J663" s="136">
        <f>SMALL(I661:I663,3)</f>
        <v>0</v>
      </c>
      <c r="K663" s="228">
        <f>IF(J663=I661,F661,IF(J663=I662,F662,IF(J663=I663,F663)))</f>
        <v>20.5</v>
      </c>
      <c r="L663" s="228">
        <f t="shared" si="66"/>
        <v>20.5</v>
      </c>
      <c r="M663" s="228">
        <f t="shared" si="67"/>
        <v>20.5</v>
      </c>
      <c r="N663" s="312"/>
      <c r="O663" s="293"/>
      <c r="P663" s="293"/>
      <c r="Q663" s="293"/>
      <c r="R663" s="293"/>
      <c r="S663" s="293"/>
      <c r="T663" s="293"/>
      <c r="U663" s="293"/>
      <c r="V663" s="293"/>
      <c r="W663" s="296"/>
      <c r="X663" s="296"/>
      <c r="Y663" s="303"/>
      <c r="Z663" s="296"/>
      <c r="AA663" s="303"/>
      <c r="AB663" s="292"/>
      <c r="AC663" s="114"/>
      <c r="AD663" s="114"/>
      <c r="AE663" s="118"/>
      <c r="AF663" s="114"/>
      <c r="AG663" s="118"/>
      <c r="AH663" s="119"/>
    </row>
    <row r="664" spans="1:34" s="120" customFormat="1" ht="25.5" customHeight="1">
      <c r="A664" s="314">
        <v>219</v>
      </c>
      <c r="B664" s="315" t="s">
        <v>468</v>
      </c>
      <c r="C664" s="317" t="s">
        <v>2</v>
      </c>
      <c r="D664" s="317">
        <v>100</v>
      </c>
      <c r="E664" s="168" t="s">
        <v>1221</v>
      </c>
      <c r="F664" s="224">
        <v>27.9</v>
      </c>
      <c r="G664" s="226">
        <f>ROUNDUP(AVERAGE(F664:F666),2)</f>
        <v>27.9</v>
      </c>
      <c r="H664" s="134">
        <f t="shared" si="64"/>
        <v>0</v>
      </c>
      <c r="I664" s="135">
        <f t="shared" si="65"/>
        <v>0</v>
      </c>
      <c r="J664" s="135">
        <f>SMALL(I664:I666,1)</f>
        <v>0</v>
      </c>
      <c r="K664" s="225">
        <f>IF(J664=I664,F664,IF(J664=I665,F665,IF(J664=I666,F666)))</f>
        <v>27.9</v>
      </c>
      <c r="L664" s="225">
        <f t="shared" si="66"/>
        <v>27.9</v>
      </c>
      <c r="M664" s="225">
        <f t="shared" si="67"/>
        <v>27.9</v>
      </c>
      <c r="N664" s="318">
        <f>COUNTIF(L664:L666,"FORA")</f>
        <v>0</v>
      </c>
      <c r="O664" s="298">
        <f>IF(N664=0,AVERAGE(K664:K666),"")</f>
        <v>27.899999999999995</v>
      </c>
      <c r="P664" s="298" t="str">
        <f>IF(N664=1,AVERAGE(M664:M665),"")</f>
        <v/>
      </c>
      <c r="Q664" s="298" t="str">
        <f>IF(N664=2,(SUM(M664,K665))/2,"")</f>
        <v/>
      </c>
      <c r="R664" s="298" t="str">
        <f>IF(N664=3,AVERAGE(K664:K665),"")</f>
        <v/>
      </c>
      <c r="S664" s="298">
        <f>IF(N664=0,MEDIAN(M664:M666),"")</f>
        <v>27.9</v>
      </c>
      <c r="T664" s="298" t="str">
        <f>IF(N664=1,MEDIAN(M664:M665),"")</f>
        <v/>
      </c>
      <c r="U664" s="298" t="str">
        <f>IF(N664=2,MEDIAN((SUM(M664,K665))/2),"")</f>
        <v/>
      </c>
      <c r="V664" s="298" t="str">
        <f>IF(N664=3,MEDIAN(K664:K665),"")</f>
        <v/>
      </c>
      <c r="W664" s="299">
        <f>SUM(O664:R666)</f>
        <v>27.899999999999995</v>
      </c>
      <c r="X664" s="299">
        <f>SUM(S664:V666)</f>
        <v>27.9</v>
      </c>
      <c r="Y664" s="301">
        <f>STDEV(F664:F666)</f>
        <v>4.3511678576336583E-15</v>
      </c>
      <c r="Z664" s="299">
        <f>Y664/W664</f>
        <v>1.5595583719117058E-16</v>
      </c>
      <c r="AA664" s="301">
        <f>IF(Z664&lt;=0.25, X664, W664)</f>
        <v>27.9</v>
      </c>
      <c r="AB664" s="291">
        <f>AA664*D664*($AB$6+1)</f>
        <v>3308.3168139357649</v>
      </c>
      <c r="AC664" s="114"/>
      <c r="AD664" s="114"/>
      <c r="AE664" s="118"/>
      <c r="AF664" s="114"/>
      <c r="AG664" s="118"/>
      <c r="AH664" s="119"/>
    </row>
    <row r="665" spans="1:34" s="120" customFormat="1" ht="25.5" customHeight="1">
      <c r="A665" s="314"/>
      <c r="B665" s="376"/>
      <c r="C665" s="317"/>
      <c r="D665" s="317"/>
      <c r="E665" s="168" t="s">
        <v>1221</v>
      </c>
      <c r="F665" s="224">
        <v>27.9</v>
      </c>
      <c r="G665" s="224">
        <f>ROUNDUP(AVERAGE(F664:F666),2)</f>
        <v>27.9</v>
      </c>
      <c r="H665" s="134">
        <f t="shared" si="64"/>
        <v>0</v>
      </c>
      <c r="I665" s="135">
        <f t="shared" si="65"/>
        <v>0</v>
      </c>
      <c r="J665" s="135">
        <f>SMALL(I664:I666,2)</f>
        <v>0</v>
      </c>
      <c r="K665" s="225">
        <f>IF(J665=I664,F664,IF(J665=I665,F665,IF(J665=I666,F666)))</f>
        <v>27.9</v>
      </c>
      <c r="L665" s="225">
        <f t="shared" si="66"/>
        <v>27.9</v>
      </c>
      <c r="M665" s="225">
        <f t="shared" si="67"/>
        <v>27.9</v>
      </c>
      <c r="N665" s="318"/>
      <c r="O665" s="298"/>
      <c r="P665" s="298"/>
      <c r="Q665" s="298"/>
      <c r="R665" s="298"/>
      <c r="S665" s="298"/>
      <c r="T665" s="298"/>
      <c r="U665" s="298"/>
      <c r="V665" s="298"/>
      <c r="W665" s="300"/>
      <c r="X665" s="300"/>
      <c r="Y665" s="301"/>
      <c r="Z665" s="300"/>
      <c r="AA665" s="301"/>
      <c r="AB665" s="292"/>
      <c r="AC665" s="114"/>
      <c r="AD665" s="114"/>
      <c r="AE665" s="118"/>
      <c r="AF665" s="114"/>
      <c r="AG665" s="118"/>
      <c r="AH665" s="119"/>
    </row>
    <row r="666" spans="1:34" s="120" customFormat="1" ht="25.5" customHeight="1" thickBot="1">
      <c r="A666" s="314"/>
      <c r="B666" s="376"/>
      <c r="C666" s="317"/>
      <c r="D666" s="317"/>
      <c r="E666" s="168" t="s">
        <v>1221</v>
      </c>
      <c r="F666" s="224">
        <v>27.9</v>
      </c>
      <c r="G666" s="224">
        <f>ROUNDUP(AVERAGE(F664:F666),2)</f>
        <v>27.9</v>
      </c>
      <c r="H666" s="134">
        <f t="shared" ref="H666:H671" si="68">F666/G666-1</f>
        <v>0</v>
      </c>
      <c r="I666" s="135">
        <f t="shared" ref="I666:I671" si="69">ABS(H666)</f>
        <v>0</v>
      </c>
      <c r="J666" s="135">
        <f>SMALL(I664:I666,3)</f>
        <v>0</v>
      </c>
      <c r="K666" s="225">
        <f>IF(J666=I664,F664,IF(J666=I665,F665,IF(J666=I666,F666)))</f>
        <v>27.9</v>
      </c>
      <c r="L666" s="225">
        <f t="shared" ref="L666:L671" si="70">IF(J666&gt;0.3,"FORA",K666)</f>
        <v>27.9</v>
      </c>
      <c r="M666" s="225">
        <f t="shared" ref="M666:M671" si="71">IF(L666="FORA","",L666)</f>
        <v>27.9</v>
      </c>
      <c r="N666" s="318"/>
      <c r="O666" s="298"/>
      <c r="P666" s="298"/>
      <c r="Q666" s="298"/>
      <c r="R666" s="298"/>
      <c r="S666" s="298"/>
      <c r="T666" s="298"/>
      <c r="U666" s="298"/>
      <c r="V666" s="298"/>
      <c r="W666" s="300"/>
      <c r="X666" s="300"/>
      <c r="Y666" s="301"/>
      <c r="Z666" s="300"/>
      <c r="AA666" s="301"/>
      <c r="AB666" s="292"/>
      <c r="AC666" s="114"/>
      <c r="AD666" s="114"/>
      <c r="AE666" s="118"/>
      <c r="AF666" s="114"/>
      <c r="AG666" s="118"/>
      <c r="AH666" s="119"/>
    </row>
    <row r="667" spans="1:34" s="120" customFormat="1" ht="26.25" customHeight="1">
      <c r="A667" s="319">
        <v>220</v>
      </c>
      <c r="B667" s="307" t="s">
        <v>469</v>
      </c>
      <c r="C667" s="310" t="s">
        <v>2</v>
      </c>
      <c r="D667" s="310">
        <v>1000</v>
      </c>
      <c r="E667" s="167" t="s">
        <v>1222</v>
      </c>
      <c r="F667" s="227">
        <v>0.16</v>
      </c>
      <c r="G667" s="229">
        <f>ROUNDUP(AVERAGE(F667:F669),2)</f>
        <v>0.16</v>
      </c>
      <c r="H667" s="116">
        <f t="shared" si="68"/>
        <v>0</v>
      </c>
      <c r="I667" s="136">
        <f t="shared" si="69"/>
        <v>0</v>
      </c>
      <c r="J667" s="136">
        <f>SMALL(I667:I669,1)</f>
        <v>0</v>
      </c>
      <c r="K667" s="228">
        <f>IF(J667=I667,F667,IF(J667=I668,F668,IF(J667=I669,F669)))</f>
        <v>0.16</v>
      </c>
      <c r="L667" s="228">
        <f t="shared" si="70"/>
        <v>0.16</v>
      </c>
      <c r="M667" s="228">
        <f t="shared" si="71"/>
        <v>0.16</v>
      </c>
      <c r="N667" s="312">
        <f>COUNTIF(L667:L669,"FORA")</f>
        <v>0</v>
      </c>
      <c r="O667" s="293">
        <f>IF(N667=0,AVERAGE(K667:K669),"")</f>
        <v>0.16</v>
      </c>
      <c r="P667" s="293" t="str">
        <f>IF(N667=1,AVERAGE(M667:M668),"")</f>
        <v/>
      </c>
      <c r="Q667" s="293" t="str">
        <f>IF(N667=2,(SUM(M667,K668))/2,"")</f>
        <v/>
      </c>
      <c r="R667" s="293" t="str">
        <f>IF(N667=3,AVERAGE(K667:K668),"")</f>
        <v/>
      </c>
      <c r="S667" s="293">
        <f>IF(N667=0,MEDIAN(M667:M669),"")</f>
        <v>0.16</v>
      </c>
      <c r="T667" s="293" t="str">
        <f>IF(N667=1,MEDIAN(M667:M668),"")</f>
        <v/>
      </c>
      <c r="U667" s="293" t="str">
        <f>IF(N667=2,MEDIAN((SUM(M667,K668))/2),"")</f>
        <v/>
      </c>
      <c r="V667" s="293" t="str">
        <f>IF(N667=3,MEDIAN(K667:K668),"")</f>
        <v/>
      </c>
      <c r="W667" s="295">
        <f>SUM(O667:R669)</f>
        <v>0.16</v>
      </c>
      <c r="X667" s="295">
        <f>SUM(S667:V669)</f>
        <v>0.16</v>
      </c>
      <c r="Y667" s="303">
        <f>STDEV(F667:F669)</f>
        <v>0</v>
      </c>
      <c r="Z667" s="295">
        <f>Y667/W667</f>
        <v>0</v>
      </c>
      <c r="AA667" s="303">
        <f>IF(Z667&lt;=0.25, X667, W667)</f>
        <v>0.16</v>
      </c>
      <c r="AB667" s="291">
        <f>AA667*D667*($AB$6+1)</f>
        <v>189.72426173108329</v>
      </c>
      <c r="AC667" s="114"/>
      <c r="AD667" s="114"/>
      <c r="AE667" s="118"/>
      <c r="AF667" s="114"/>
      <c r="AG667" s="118"/>
      <c r="AH667" s="119"/>
    </row>
    <row r="668" spans="1:34" s="120" customFormat="1" ht="25.5" customHeight="1">
      <c r="A668" s="319"/>
      <c r="B668" s="308"/>
      <c r="C668" s="310"/>
      <c r="D668" s="310"/>
      <c r="E668" s="167" t="s">
        <v>1222</v>
      </c>
      <c r="F668" s="227">
        <v>0.16</v>
      </c>
      <c r="G668" s="227">
        <f>ROUNDUP(AVERAGE(F667:F669),2)</f>
        <v>0.16</v>
      </c>
      <c r="H668" s="116">
        <f t="shared" si="68"/>
        <v>0</v>
      </c>
      <c r="I668" s="136">
        <f t="shared" si="69"/>
        <v>0</v>
      </c>
      <c r="J668" s="136">
        <f>SMALL(I667:I669,2)</f>
        <v>0</v>
      </c>
      <c r="K668" s="228">
        <f>IF(J668=I667,F667,IF(J668=I668,F668,IF(J668=I669,F669)))</f>
        <v>0.16</v>
      </c>
      <c r="L668" s="228">
        <f t="shared" si="70"/>
        <v>0.16</v>
      </c>
      <c r="M668" s="228">
        <f t="shared" si="71"/>
        <v>0.16</v>
      </c>
      <c r="N668" s="312"/>
      <c r="O668" s="293"/>
      <c r="P668" s="293"/>
      <c r="Q668" s="293"/>
      <c r="R668" s="293"/>
      <c r="S668" s="293"/>
      <c r="T668" s="293"/>
      <c r="U668" s="293"/>
      <c r="V668" s="293"/>
      <c r="W668" s="296"/>
      <c r="X668" s="296"/>
      <c r="Y668" s="303"/>
      <c r="Z668" s="296"/>
      <c r="AA668" s="303"/>
      <c r="AB668" s="292"/>
      <c r="AC668" s="114"/>
      <c r="AD668" s="114"/>
      <c r="AE668" s="118"/>
      <c r="AF668" s="114"/>
      <c r="AG668" s="118"/>
      <c r="AH668" s="119"/>
    </row>
    <row r="669" spans="1:34" s="120" customFormat="1" ht="25.5" customHeight="1" thickBot="1">
      <c r="A669" s="319"/>
      <c r="B669" s="308"/>
      <c r="C669" s="310"/>
      <c r="D669" s="310"/>
      <c r="E669" s="167" t="s">
        <v>1222</v>
      </c>
      <c r="F669" s="227">
        <v>0.16</v>
      </c>
      <c r="G669" s="227">
        <f>ROUNDUP(AVERAGE(F667:F669),2)</f>
        <v>0.16</v>
      </c>
      <c r="H669" s="116">
        <f t="shared" si="68"/>
        <v>0</v>
      </c>
      <c r="I669" s="136">
        <f t="shared" si="69"/>
        <v>0</v>
      </c>
      <c r="J669" s="136">
        <f>SMALL(I667:I669,3)</f>
        <v>0</v>
      </c>
      <c r="K669" s="228">
        <f>IF(J669=I667,F667,IF(J669=I668,F668,IF(J669=I669,F669)))</f>
        <v>0.16</v>
      </c>
      <c r="L669" s="228">
        <f t="shared" si="70"/>
        <v>0.16</v>
      </c>
      <c r="M669" s="228">
        <f t="shared" si="71"/>
        <v>0.16</v>
      </c>
      <c r="N669" s="312"/>
      <c r="O669" s="293"/>
      <c r="P669" s="293"/>
      <c r="Q669" s="293"/>
      <c r="R669" s="293"/>
      <c r="S669" s="293"/>
      <c r="T669" s="293"/>
      <c r="U669" s="293"/>
      <c r="V669" s="293"/>
      <c r="W669" s="296"/>
      <c r="X669" s="296"/>
      <c r="Y669" s="303"/>
      <c r="Z669" s="296"/>
      <c r="AA669" s="303"/>
      <c r="AB669" s="292"/>
      <c r="AC669" s="114"/>
      <c r="AD669" s="114"/>
      <c r="AE669" s="118"/>
      <c r="AF669" s="114"/>
      <c r="AG669" s="118"/>
      <c r="AH669" s="119"/>
    </row>
    <row r="670" spans="1:34" s="120" customFormat="1" ht="25.5" customHeight="1">
      <c r="A670" s="314">
        <v>221</v>
      </c>
      <c r="B670" s="315" t="s">
        <v>470</v>
      </c>
      <c r="C670" s="317" t="s">
        <v>2</v>
      </c>
      <c r="D670" s="317">
        <v>1000</v>
      </c>
      <c r="E670" s="168" t="s">
        <v>1223</v>
      </c>
      <c r="F670" s="224">
        <v>0.03</v>
      </c>
      <c r="G670" s="226">
        <f>ROUNDUP(AVERAGE(F670:F672),2)</f>
        <v>0.03</v>
      </c>
      <c r="H670" s="134">
        <f t="shared" si="68"/>
        <v>0</v>
      </c>
      <c r="I670" s="135">
        <f t="shared" si="69"/>
        <v>0</v>
      </c>
      <c r="J670" s="135">
        <f>SMALL(I670:I672,1)</f>
        <v>0</v>
      </c>
      <c r="K670" s="225">
        <f>IF(J670=I670,F670,IF(J670=I671,F671,IF(J670=I672,F672)))</f>
        <v>0.03</v>
      </c>
      <c r="L670" s="225">
        <f t="shared" si="70"/>
        <v>0.03</v>
      </c>
      <c r="M670" s="225">
        <f t="shared" si="71"/>
        <v>0.03</v>
      </c>
      <c r="N670" s="318">
        <f>COUNTIF(L670:L672,"FORA")</f>
        <v>0</v>
      </c>
      <c r="O670" s="298">
        <f>IF(N670=0,AVERAGE(K670:K672),"")</f>
        <v>0.03</v>
      </c>
      <c r="P670" s="298" t="str">
        <f>IF(N670=1,AVERAGE(M670:M671),"")</f>
        <v/>
      </c>
      <c r="Q670" s="298" t="str">
        <f>IF(N670=2,(SUM(M670,K671))/2,"")</f>
        <v/>
      </c>
      <c r="R670" s="298" t="str">
        <f>IF(N670=3,AVERAGE(K670:K671),"")</f>
        <v/>
      </c>
      <c r="S670" s="298">
        <f>IF(N670=0,MEDIAN(M670:M672),"")</f>
        <v>0.03</v>
      </c>
      <c r="T670" s="298" t="str">
        <f>IF(N670=1,MEDIAN(M670:M671),"")</f>
        <v/>
      </c>
      <c r="U670" s="298" t="str">
        <f>IF(N670=2,MEDIAN((SUM(M670,K671))/2),"")</f>
        <v/>
      </c>
      <c r="V670" s="298" t="str">
        <f>IF(N670=3,MEDIAN(K670:K671),"")</f>
        <v/>
      </c>
      <c r="W670" s="299">
        <f>SUM(O670:R672)</f>
        <v>0.03</v>
      </c>
      <c r="X670" s="299">
        <f>SUM(S670:V672)</f>
        <v>0.03</v>
      </c>
      <c r="Y670" s="301">
        <f>STDEV(F670:F672)</f>
        <v>0</v>
      </c>
      <c r="Z670" s="299">
        <f>Y670/W670</f>
        <v>0</v>
      </c>
      <c r="AA670" s="301">
        <f>IF(Z670&lt;=0.25, X670, W670)</f>
        <v>0.03</v>
      </c>
      <c r="AB670" s="291">
        <f>AA670*D670*($AB$6+1)</f>
        <v>35.573299074578117</v>
      </c>
      <c r="AC670" s="114"/>
      <c r="AD670" s="114"/>
      <c r="AE670" s="118"/>
      <c r="AF670" s="114"/>
      <c r="AG670" s="118"/>
      <c r="AH670" s="119"/>
    </row>
    <row r="671" spans="1:34" s="120" customFormat="1" ht="25.5" customHeight="1">
      <c r="A671" s="314"/>
      <c r="B671" s="376"/>
      <c r="C671" s="317"/>
      <c r="D671" s="317"/>
      <c r="E671" s="168" t="s">
        <v>1223</v>
      </c>
      <c r="F671" s="224">
        <v>0.03</v>
      </c>
      <c r="G671" s="224">
        <f>ROUNDUP(AVERAGE(F670:F672),2)</f>
        <v>0.03</v>
      </c>
      <c r="H671" s="134">
        <f t="shared" si="68"/>
        <v>0</v>
      </c>
      <c r="I671" s="135">
        <f t="shared" si="69"/>
        <v>0</v>
      </c>
      <c r="J671" s="135">
        <f>SMALL(I670:I672,2)</f>
        <v>0</v>
      </c>
      <c r="K671" s="225">
        <f>IF(J671=I670,F670,IF(J671=I671,F671,IF(J671=I672,F672)))</f>
        <v>0.03</v>
      </c>
      <c r="L671" s="225">
        <f t="shared" si="70"/>
        <v>0.03</v>
      </c>
      <c r="M671" s="225">
        <f t="shared" si="71"/>
        <v>0.03</v>
      </c>
      <c r="N671" s="318"/>
      <c r="O671" s="298"/>
      <c r="P671" s="298"/>
      <c r="Q671" s="298"/>
      <c r="R671" s="298"/>
      <c r="S671" s="298"/>
      <c r="T671" s="298"/>
      <c r="U671" s="298"/>
      <c r="V671" s="298"/>
      <c r="W671" s="300"/>
      <c r="X671" s="300"/>
      <c r="Y671" s="301"/>
      <c r="Z671" s="300"/>
      <c r="AA671" s="301"/>
      <c r="AB671" s="292"/>
      <c r="AC671" s="114"/>
      <c r="AD671" s="114"/>
      <c r="AE671" s="118"/>
      <c r="AF671" s="114"/>
      <c r="AG671" s="118"/>
      <c r="AH671" s="119"/>
    </row>
    <row r="672" spans="1:34" s="120" customFormat="1" ht="25.5" customHeight="1">
      <c r="A672" s="314"/>
      <c r="B672" s="376"/>
      <c r="C672" s="317"/>
      <c r="D672" s="317"/>
      <c r="E672" s="168" t="s">
        <v>1223</v>
      </c>
      <c r="F672" s="224">
        <v>0.03</v>
      </c>
      <c r="G672" s="224">
        <f>ROUNDUP(AVERAGE(F670:F672),2)</f>
        <v>0.03</v>
      </c>
      <c r="H672" s="134">
        <f>F672/G672-1</f>
        <v>0</v>
      </c>
      <c r="I672" s="135">
        <f>ABS(H672)</f>
        <v>0</v>
      </c>
      <c r="J672" s="135">
        <f>SMALL(I670:I672,3)</f>
        <v>0</v>
      </c>
      <c r="K672" s="225">
        <f>IF(J672=I670,F670,IF(J672=I671,F671,IF(J672=I672,F672)))</f>
        <v>0.03</v>
      </c>
      <c r="L672" s="225">
        <f>IF(J672&gt;0.3,"FORA",K672)</f>
        <v>0.03</v>
      </c>
      <c r="M672" s="225">
        <f>IF(L672="FORA","",L672)</f>
        <v>0.03</v>
      </c>
      <c r="N672" s="318"/>
      <c r="O672" s="298"/>
      <c r="P672" s="298"/>
      <c r="Q672" s="298"/>
      <c r="R672" s="298"/>
      <c r="S672" s="298"/>
      <c r="T672" s="298"/>
      <c r="U672" s="298"/>
      <c r="V672" s="298"/>
      <c r="W672" s="300"/>
      <c r="X672" s="300"/>
      <c r="Y672" s="301"/>
      <c r="Z672" s="300"/>
      <c r="AA672" s="301"/>
      <c r="AB672" s="292"/>
      <c r="AC672" s="114"/>
      <c r="AD672" s="114"/>
      <c r="AE672" s="118"/>
      <c r="AF672" s="114"/>
      <c r="AG672" s="118"/>
      <c r="AH672" s="119"/>
    </row>
    <row r="673" spans="1:28" ht="30.75" customHeight="1">
      <c r="A673" s="384" t="s">
        <v>13</v>
      </c>
      <c r="B673" s="385"/>
      <c r="C673" s="385"/>
      <c r="D673" s="385"/>
      <c r="E673" s="385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385"/>
      <c r="R673" s="385"/>
      <c r="S673" s="385"/>
      <c r="T673" s="385"/>
      <c r="U673" s="385"/>
      <c r="V673" s="385"/>
      <c r="W673" s="385"/>
      <c r="X673" s="385"/>
      <c r="Y673" s="385"/>
      <c r="Z673" s="385"/>
      <c r="AA673" s="385"/>
      <c r="AB673" s="146">
        <f>SUM(AB10:AB672)</f>
        <v>330282.86697028839</v>
      </c>
    </row>
    <row r="674" spans="1:28" ht="28.5" customHeight="1">
      <c r="AB674" s="169"/>
    </row>
  </sheetData>
  <mergeCells count="4228">
    <mergeCell ref="AA670:AA672"/>
    <mergeCell ref="AB670:AB672"/>
    <mergeCell ref="A670:A672"/>
    <mergeCell ref="B670:B672"/>
    <mergeCell ref="C670:C672"/>
    <mergeCell ref="D670:D672"/>
    <mergeCell ref="N670:N672"/>
    <mergeCell ref="O670:O672"/>
    <mergeCell ref="P670:P672"/>
    <mergeCell ref="Q670:Q672"/>
    <mergeCell ref="R670:R672"/>
    <mergeCell ref="S670:S672"/>
    <mergeCell ref="T670:T672"/>
    <mergeCell ref="U670:U672"/>
    <mergeCell ref="V670:V672"/>
    <mergeCell ref="W670:W672"/>
    <mergeCell ref="X670:X672"/>
    <mergeCell ref="Y670:Y672"/>
    <mergeCell ref="Z670:Z672"/>
    <mergeCell ref="AA664:AA666"/>
    <mergeCell ref="AB664:AB666"/>
    <mergeCell ref="A667:A669"/>
    <mergeCell ref="B667:B669"/>
    <mergeCell ref="C667:C669"/>
    <mergeCell ref="D667:D669"/>
    <mergeCell ref="N667:N669"/>
    <mergeCell ref="O667:O669"/>
    <mergeCell ref="P667:P669"/>
    <mergeCell ref="Q667:Q669"/>
    <mergeCell ref="R667:R669"/>
    <mergeCell ref="S667:S669"/>
    <mergeCell ref="T667:T669"/>
    <mergeCell ref="U667:U669"/>
    <mergeCell ref="V667:V669"/>
    <mergeCell ref="W667:W669"/>
    <mergeCell ref="X667:X669"/>
    <mergeCell ref="Y667:Y669"/>
    <mergeCell ref="Z667:Z669"/>
    <mergeCell ref="AA667:AA669"/>
    <mergeCell ref="AB667:AB669"/>
    <mergeCell ref="A664:A666"/>
    <mergeCell ref="B664:B666"/>
    <mergeCell ref="C664:C666"/>
    <mergeCell ref="D664:D666"/>
    <mergeCell ref="N664:N666"/>
    <mergeCell ref="O664:O666"/>
    <mergeCell ref="P664:P666"/>
    <mergeCell ref="Q664:Q666"/>
    <mergeCell ref="R664:R666"/>
    <mergeCell ref="S664:S666"/>
    <mergeCell ref="T664:T666"/>
    <mergeCell ref="U664:U666"/>
    <mergeCell ref="V664:V666"/>
    <mergeCell ref="W664:W666"/>
    <mergeCell ref="X664:X666"/>
    <mergeCell ref="Y664:Y666"/>
    <mergeCell ref="Z664:Z666"/>
    <mergeCell ref="AA658:AA660"/>
    <mergeCell ref="AB658:AB660"/>
    <mergeCell ref="A661:A663"/>
    <mergeCell ref="B661:B663"/>
    <mergeCell ref="C661:C663"/>
    <mergeCell ref="D661:D663"/>
    <mergeCell ref="N661:N663"/>
    <mergeCell ref="O661:O663"/>
    <mergeCell ref="P661:P663"/>
    <mergeCell ref="Q661:Q663"/>
    <mergeCell ref="R661:R663"/>
    <mergeCell ref="S661:S663"/>
    <mergeCell ref="T661:T663"/>
    <mergeCell ref="U661:U663"/>
    <mergeCell ref="V661:V663"/>
    <mergeCell ref="W661:W663"/>
    <mergeCell ref="X661:X663"/>
    <mergeCell ref="Y661:Y663"/>
    <mergeCell ref="Z661:Z663"/>
    <mergeCell ref="AA661:AA663"/>
    <mergeCell ref="AB661:AB663"/>
    <mergeCell ref="A658:A660"/>
    <mergeCell ref="B658:B660"/>
    <mergeCell ref="C658:C660"/>
    <mergeCell ref="D658:D660"/>
    <mergeCell ref="N658:N660"/>
    <mergeCell ref="O658:O660"/>
    <mergeCell ref="P658:P660"/>
    <mergeCell ref="Q658:Q660"/>
    <mergeCell ref="R658:R660"/>
    <mergeCell ref="S658:S660"/>
    <mergeCell ref="T658:T660"/>
    <mergeCell ref="U658:U660"/>
    <mergeCell ref="V658:V660"/>
    <mergeCell ref="W658:W660"/>
    <mergeCell ref="X658:X660"/>
    <mergeCell ref="Y658:Y660"/>
    <mergeCell ref="Z658:Z660"/>
    <mergeCell ref="AA652:AA654"/>
    <mergeCell ref="AB652:AB654"/>
    <mergeCell ref="A655:A657"/>
    <mergeCell ref="B655:B657"/>
    <mergeCell ref="C655:C657"/>
    <mergeCell ref="D655:D657"/>
    <mergeCell ref="N655:N657"/>
    <mergeCell ref="O655:O657"/>
    <mergeCell ref="P655:P657"/>
    <mergeCell ref="Q655:Q657"/>
    <mergeCell ref="R655:R657"/>
    <mergeCell ref="S655:S657"/>
    <mergeCell ref="T655:T657"/>
    <mergeCell ref="U655:U657"/>
    <mergeCell ref="V655:V657"/>
    <mergeCell ref="W655:W657"/>
    <mergeCell ref="X655:X657"/>
    <mergeCell ref="Y655:Y657"/>
    <mergeCell ref="Z655:Z657"/>
    <mergeCell ref="AA655:AA657"/>
    <mergeCell ref="AB655:AB657"/>
    <mergeCell ref="A652:A654"/>
    <mergeCell ref="B652:B654"/>
    <mergeCell ref="C652:C654"/>
    <mergeCell ref="D652:D654"/>
    <mergeCell ref="N652:N654"/>
    <mergeCell ref="O652:O654"/>
    <mergeCell ref="P652:P654"/>
    <mergeCell ref="Q652:Q654"/>
    <mergeCell ref="R652:R654"/>
    <mergeCell ref="S652:S654"/>
    <mergeCell ref="T652:T654"/>
    <mergeCell ref="U652:U654"/>
    <mergeCell ref="V652:V654"/>
    <mergeCell ref="W652:W654"/>
    <mergeCell ref="X652:X654"/>
    <mergeCell ref="Y652:Y654"/>
    <mergeCell ref="Z652:Z654"/>
    <mergeCell ref="T646:T648"/>
    <mergeCell ref="U646:U648"/>
    <mergeCell ref="V646:V648"/>
    <mergeCell ref="W646:W648"/>
    <mergeCell ref="X646:X648"/>
    <mergeCell ref="Y646:Y648"/>
    <mergeCell ref="Z646:Z648"/>
    <mergeCell ref="AA646:AA648"/>
    <mergeCell ref="AB646:AB648"/>
    <mergeCell ref="A649:A651"/>
    <mergeCell ref="B649:B651"/>
    <mergeCell ref="C649:C651"/>
    <mergeCell ref="D649:D651"/>
    <mergeCell ref="N649:N651"/>
    <mergeCell ref="O649:O651"/>
    <mergeCell ref="P649:P651"/>
    <mergeCell ref="Q649:Q651"/>
    <mergeCell ref="R649:R651"/>
    <mergeCell ref="S649:S651"/>
    <mergeCell ref="T649:T651"/>
    <mergeCell ref="U649:U651"/>
    <mergeCell ref="V649:V651"/>
    <mergeCell ref="W649:W651"/>
    <mergeCell ref="X649:X651"/>
    <mergeCell ref="Y649:Y651"/>
    <mergeCell ref="Z649:Z651"/>
    <mergeCell ref="AA649:AA651"/>
    <mergeCell ref="AB649:AB651"/>
    <mergeCell ref="AA640:AA642"/>
    <mergeCell ref="AB640:AB642"/>
    <mergeCell ref="A673:AA673"/>
    <mergeCell ref="A643:A645"/>
    <mergeCell ref="B643:B645"/>
    <mergeCell ref="C643:C645"/>
    <mergeCell ref="D643:D645"/>
    <mergeCell ref="N643:N645"/>
    <mergeCell ref="O643:O645"/>
    <mergeCell ref="P643:P645"/>
    <mergeCell ref="Q643:Q645"/>
    <mergeCell ref="R643:R645"/>
    <mergeCell ref="S643:S645"/>
    <mergeCell ref="T643:T645"/>
    <mergeCell ref="U643:U645"/>
    <mergeCell ref="V643:V645"/>
    <mergeCell ref="W643:W645"/>
    <mergeCell ref="X643:X645"/>
    <mergeCell ref="Y643:Y645"/>
    <mergeCell ref="Z643:Z645"/>
    <mergeCell ref="AA643:AA645"/>
    <mergeCell ref="AB643:AB645"/>
    <mergeCell ref="A646:A648"/>
    <mergeCell ref="B646:B648"/>
    <mergeCell ref="C646:C648"/>
    <mergeCell ref="D646:D648"/>
    <mergeCell ref="N646:N648"/>
    <mergeCell ref="O646:O648"/>
    <mergeCell ref="P646:P648"/>
    <mergeCell ref="Q646:Q648"/>
    <mergeCell ref="R646:R648"/>
    <mergeCell ref="S646:S648"/>
    <mergeCell ref="A640:A642"/>
    <mergeCell ref="B640:B642"/>
    <mergeCell ref="C640:C642"/>
    <mergeCell ref="D640:D642"/>
    <mergeCell ref="N640:N642"/>
    <mergeCell ref="O640:O642"/>
    <mergeCell ref="P640:P642"/>
    <mergeCell ref="Q640:Q642"/>
    <mergeCell ref="R640:R642"/>
    <mergeCell ref="S640:S642"/>
    <mergeCell ref="T640:T642"/>
    <mergeCell ref="U640:U642"/>
    <mergeCell ref="V640:V642"/>
    <mergeCell ref="W640:W642"/>
    <mergeCell ref="X640:X642"/>
    <mergeCell ref="Y640:Y642"/>
    <mergeCell ref="Z640:Z642"/>
    <mergeCell ref="AA634:AA636"/>
    <mergeCell ref="AB634:AB636"/>
    <mergeCell ref="A637:A639"/>
    <mergeCell ref="B637:B639"/>
    <mergeCell ref="C637:C639"/>
    <mergeCell ref="D637:D639"/>
    <mergeCell ref="N637:N639"/>
    <mergeCell ref="O637:O639"/>
    <mergeCell ref="P637:P639"/>
    <mergeCell ref="Q637:Q639"/>
    <mergeCell ref="R637:R639"/>
    <mergeCell ref="S637:S639"/>
    <mergeCell ref="T637:T639"/>
    <mergeCell ref="U637:U639"/>
    <mergeCell ref="V637:V639"/>
    <mergeCell ref="W637:W639"/>
    <mergeCell ref="X637:X639"/>
    <mergeCell ref="Y637:Y639"/>
    <mergeCell ref="Z637:Z639"/>
    <mergeCell ref="AA637:AA639"/>
    <mergeCell ref="AB637:AB639"/>
    <mergeCell ref="A634:A636"/>
    <mergeCell ref="B634:B636"/>
    <mergeCell ref="C634:C636"/>
    <mergeCell ref="D634:D636"/>
    <mergeCell ref="N634:N636"/>
    <mergeCell ref="O634:O636"/>
    <mergeCell ref="P634:P636"/>
    <mergeCell ref="Q634:Q636"/>
    <mergeCell ref="R634:R636"/>
    <mergeCell ref="S634:S636"/>
    <mergeCell ref="T634:T636"/>
    <mergeCell ref="U634:U636"/>
    <mergeCell ref="V634:V636"/>
    <mergeCell ref="W634:W636"/>
    <mergeCell ref="X634:X636"/>
    <mergeCell ref="Y634:Y636"/>
    <mergeCell ref="Z634:Z636"/>
    <mergeCell ref="AA628:AA630"/>
    <mergeCell ref="AB628:AB630"/>
    <mergeCell ref="A631:A633"/>
    <mergeCell ref="B631:B633"/>
    <mergeCell ref="C631:C633"/>
    <mergeCell ref="D631:D633"/>
    <mergeCell ref="N631:N633"/>
    <mergeCell ref="O631:O633"/>
    <mergeCell ref="P631:P633"/>
    <mergeCell ref="Q631:Q633"/>
    <mergeCell ref="R631:R633"/>
    <mergeCell ref="S631:S633"/>
    <mergeCell ref="T631:T633"/>
    <mergeCell ref="U631:U633"/>
    <mergeCell ref="V631:V633"/>
    <mergeCell ref="W631:W633"/>
    <mergeCell ref="X631:X633"/>
    <mergeCell ref="Y631:Y633"/>
    <mergeCell ref="Z631:Z633"/>
    <mergeCell ref="AA631:AA633"/>
    <mergeCell ref="AB631:AB633"/>
    <mergeCell ref="A628:A630"/>
    <mergeCell ref="B628:B630"/>
    <mergeCell ref="C628:C630"/>
    <mergeCell ref="D628:D630"/>
    <mergeCell ref="N628:N630"/>
    <mergeCell ref="O628:O630"/>
    <mergeCell ref="P628:P630"/>
    <mergeCell ref="Q628:Q630"/>
    <mergeCell ref="R628:R630"/>
    <mergeCell ref="S628:S630"/>
    <mergeCell ref="T628:T630"/>
    <mergeCell ref="U628:U630"/>
    <mergeCell ref="V628:V630"/>
    <mergeCell ref="W628:W630"/>
    <mergeCell ref="X628:X630"/>
    <mergeCell ref="Y628:Y630"/>
    <mergeCell ref="Z628:Z630"/>
    <mergeCell ref="AA622:AA624"/>
    <mergeCell ref="AB622:AB624"/>
    <mergeCell ref="A625:A627"/>
    <mergeCell ref="B625:B627"/>
    <mergeCell ref="C625:C627"/>
    <mergeCell ref="D625:D627"/>
    <mergeCell ref="N625:N627"/>
    <mergeCell ref="O625:O627"/>
    <mergeCell ref="P625:P627"/>
    <mergeCell ref="Q625:Q627"/>
    <mergeCell ref="R625:R627"/>
    <mergeCell ref="S625:S627"/>
    <mergeCell ref="T625:T627"/>
    <mergeCell ref="U625:U627"/>
    <mergeCell ref="V625:V627"/>
    <mergeCell ref="W625:W627"/>
    <mergeCell ref="X625:X627"/>
    <mergeCell ref="Y625:Y627"/>
    <mergeCell ref="Z625:Z627"/>
    <mergeCell ref="AA625:AA627"/>
    <mergeCell ref="AB625:AB627"/>
    <mergeCell ref="A622:A624"/>
    <mergeCell ref="B622:B624"/>
    <mergeCell ref="C622:C624"/>
    <mergeCell ref="D622:D624"/>
    <mergeCell ref="N622:N624"/>
    <mergeCell ref="O622:O624"/>
    <mergeCell ref="P622:P624"/>
    <mergeCell ref="Q622:Q624"/>
    <mergeCell ref="R622:R624"/>
    <mergeCell ref="S622:S624"/>
    <mergeCell ref="T622:T624"/>
    <mergeCell ref="U622:U624"/>
    <mergeCell ref="V622:V624"/>
    <mergeCell ref="W622:W624"/>
    <mergeCell ref="X622:X624"/>
    <mergeCell ref="Y622:Y624"/>
    <mergeCell ref="Z622:Z624"/>
    <mergeCell ref="AA616:AA618"/>
    <mergeCell ref="AB616:AB618"/>
    <mergeCell ref="A619:A621"/>
    <mergeCell ref="B619:B621"/>
    <mergeCell ref="C619:C621"/>
    <mergeCell ref="D619:D621"/>
    <mergeCell ref="N619:N621"/>
    <mergeCell ref="O619:O621"/>
    <mergeCell ref="P619:P621"/>
    <mergeCell ref="Q619:Q621"/>
    <mergeCell ref="R619:R621"/>
    <mergeCell ref="S619:S621"/>
    <mergeCell ref="T619:T621"/>
    <mergeCell ref="U619:U621"/>
    <mergeCell ref="V619:V621"/>
    <mergeCell ref="W619:W621"/>
    <mergeCell ref="X619:X621"/>
    <mergeCell ref="Y619:Y621"/>
    <mergeCell ref="Z619:Z621"/>
    <mergeCell ref="AA619:AA621"/>
    <mergeCell ref="AB619:AB621"/>
    <mergeCell ref="A616:A618"/>
    <mergeCell ref="B616:B618"/>
    <mergeCell ref="C616:C618"/>
    <mergeCell ref="D616:D618"/>
    <mergeCell ref="N616:N618"/>
    <mergeCell ref="O616:O618"/>
    <mergeCell ref="P616:P618"/>
    <mergeCell ref="Q616:Q618"/>
    <mergeCell ref="R616:R618"/>
    <mergeCell ref="S616:S618"/>
    <mergeCell ref="T616:T618"/>
    <mergeCell ref="U616:U618"/>
    <mergeCell ref="V616:V618"/>
    <mergeCell ref="W616:W618"/>
    <mergeCell ref="X616:X618"/>
    <mergeCell ref="Y616:Y618"/>
    <mergeCell ref="Z616:Z618"/>
    <mergeCell ref="AA610:AA612"/>
    <mergeCell ref="AB610:AB612"/>
    <mergeCell ref="A613:A615"/>
    <mergeCell ref="B613:B615"/>
    <mergeCell ref="C613:C615"/>
    <mergeCell ref="D613:D615"/>
    <mergeCell ref="N613:N615"/>
    <mergeCell ref="O613:O615"/>
    <mergeCell ref="P613:P615"/>
    <mergeCell ref="Q613:Q615"/>
    <mergeCell ref="R613:R615"/>
    <mergeCell ref="S613:S615"/>
    <mergeCell ref="T613:T615"/>
    <mergeCell ref="U613:U615"/>
    <mergeCell ref="V613:V615"/>
    <mergeCell ref="W613:W615"/>
    <mergeCell ref="X613:X615"/>
    <mergeCell ref="Y613:Y615"/>
    <mergeCell ref="Z613:Z615"/>
    <mergeCell ref="AA613:AA615"/>
    <mergeCell ref="AB613:AB615"/>
    <mergeCell ref="A610:A612"/>
    <mergeCell ref="B610:B612"/>
    <mergeCell ref="C610:C612"/>
    <mergeCell ref="D610:D612"/>
    <mergeCell ref="N610:N612"/>
    <mergeCell ref="O610:O612"/>
    <mergeCell ref="P610:P612"/>
    <mergeCell ref="Q610:Q612"/>
    <mergeCell ref="R610:R612"/>
    <mergeCell ref="S610:S612"/>
    <mergeCell ref="T610:T612"/>
    <mergeCell ref="U610:U612"/>
    <mergeCell ref="V610:V612"/>
    <mergeCell ref="W610:W612"/>
    <mergeCell ref="X610:X612"/>
    <mergeCell ref="Y610:Y612"/>
    <mergeCell ref="Z610:Z612"/>
    <mergeCell ref="AA604:AA606"/>
    <mergeCell ref="AB604:AB606"/>
    <mergeCell ref="A607:A609"/>
    <mergeCell ref="B607:B609"/>
    <mergeCell ref="C607:C609"/>
    <mergeCell ref="D607:D609"/>
    <mergeCell ref="N607:N609"/>
    <mergeCell ref="O607:O609"/>
    <mergeCell ref="P607:P609"/>
    <mergeCell ref="Q607:Q609"/>
    <mergeCell ref="R607:R609"/>
    <mergeCell ref="S607:S609"/>
    <mergeCell ref="T607:T609"/>
    <mergeCell ref="U607:U609"/>
    <mergeCell ref="V607:V609"/>
    <mergeCell ref="W607:W609"/>
    <mergeCell ref="X607:X609"/>
    <mergeCell ref="Y607:Y609"/>
    <mergeCell ref="Z607:Z609"/>
    <mergeCell ref="AA607:AA609"/>
    <mergeCell ref="AB607:AB609"/>
    <mergeCell ref="A604:A606"/>
    <mergeCell ref="B604:B606"/>
    <mergeCell ref="C604:C606"/>
    <mergeCell ref="D604:D606"/>
    <mergeCell ref="N604:N606"/>
    <mergeCell ref="O604:O606"/>
    <mergeCell ref="P604:P606"/>
    <mergeCell ref="Q604:Q606"/>
    <mergeCell ref="R604:R606"/>
    <mergeCell ref="S604:S606"/>
    <mergeCell ref="T604:T606"/>
    <mergeCell ref="U604:U606"/>
    <mergeCell ref="V604:V606"/>
    <mergeCell ref="W604:W606"/>
    <mergeCell ref="X604:X606"/>
    <mergeCell ref="Y604:Y606"/>
    <mergeCell ref="Z604:Z606"/>
    <mergeCell ref="AA598:AA600"/>
    <mergeCell ref="AB598:AB600"/>
    <mergeCell ref="A601:A603"/>
    <mergeCell ref="B601:B603"/>
    <mergeCell ref="C601:C603"/>
    <mergeCell ref="D601:D603"/>
    <mergeCell ref="N601:N603"/>
    <mergeCell ref="O601:O603"/>
    <mergeCell ref="P601:P603"/>
    <mergeCell ref="Q601:Q603"/>
    <mergeCell ref="R601:R603"/>
    <mergeCell ref="S601:S603"/>
    <mergeCell ref="T601:T603"/>
    <mergeCell ref="U601:U603"/>
    <mergeCell ref="V601:V603"/>
    <mergeCell ref="W601:W603"/>
    <mergeCell ref="X601:X603"/>
    <mergeCell ref="Y601:Y603"/>
    <mergeCell ref="Z601:Z603"/>
    <mergeCell ref="AA601:AA603"/>
    <mergeCell ref="AB601:AB603"/>
    <mergeCell ref="A598:A600"/>
    <mergeCell ref="B598:B600"/>
    <mergeCell ref="C598:C600"/>
    <mergeCell ref="D598:D600"/>
    <mergeCell ref="N598:N600"/>
    <mergeCell ref="O598:O600"/>
    <mergeCell ref="P598:P600"/>
    <mergeCell ref="Q598:Q600"/>
    <mergeCell ref="R598:R600"/>
    <mergeCell ref="S598:S600"/>
    <mergeCell ref="T598:T600"/>
    <mergeCell ref="U598:U600"/>
    <mergeCell ref="V598:V600"/>
    <mergeCell ref="W598:W600"/>
    <mergeCell ref="X598:X600"/>
    <mergeCell ref="Y598:Y600"/>
    <mergeCell ref="Z598:Z600"/>
    <mergeCell ref="AA592:AA594"/>
    <mergeCell ref="AB592:AB594"/>
    <mergeCell ref="A595:A597"/>
    <mergeCell ref="B595:B597"/>
    <mergeCell ref="C595:C597"/>
    <mergeCell ref="D595:D597"/>
    <mergeCell ref="N595:N597"/>
    <mergeCell ref="O595:O597"/>
    <mergeCell ref="P595:P597"/>
    <mergeCell ref="Q595:Q597"/>
    <mergeCell ref="R595:R597"/>
    <mergeCell ref="S595:S597"/>
    <mergeCell ref="T595:T597"/>
    <mergeCell ref="U595:U597"/>
    <mergeCell ref="V595:V597"/>
    <mergeCell ref="W595:W597"/>
    <mergeCell ref="X595:X597"/>
    <mergeCell ref="Y595:Y597"/>
    <mergeCell ref="Z595:Z597"/>
    <mergeCell ref="AA595:AA597"/>
    <mergeCell ref="AB595:AB597"/>
    <mergeCell ref="A592:A594"/>
    <mergeCell ref="B592:B594"/>
    <mergeCell ref="C592:C594"/>
    <mergeCell ref="D592:D594"/>
    <mergeCell ref="N592:N594"/>
    <mergeCell ref="O592:O594"/>
    <mergeCell ref="P592:P594"/>
    <mergeCell ref="Q592:Q594"/>
    <mergeCell ref="R592:R594"/>
    <mergeCell ref="S592:S594"/>
    <mergeCell ref="T592:T594"/>
    <mergeCell ref="U592:U594"/>
    <mergeCell ref="V592:V594"/>
    <mergeCell ref="W592:W594"/>
    <mergeCell ref="X592:X594"/>
    <mergeCell ref="Y592:Y594"/>
    <mergeCell ref="Z592:Z594"/>
    <mergeCell ref="AA586:AA588"/>
    <mergeCell ref="AB586:AB588"/>
    <mergeCell ref="A589:A591"/>
    <mergeCell ref="B589:B591"/>
    <mergeCell ref="C589:C591"/>
    <mergeCell ref="D589:D591"/>
    <mergeCell ref="N589:N591"/>
    <mergeCell ref="O589:O591"/>
    <mergeCell ref="P589:P591"/>
    <mergeCell ref="Q589:Q591"/>
    <mergeCell ref="R589:R591"/>
    <mergeCell ref="S589:S591"/>
    <mergeCell ref="T589:T591"/>
    <mergeCell ref="U589:U591"/>
    <mergeCell ref="V589:V591"/>
    <mergeCell ref="W589:W591"/>
    <mergeCell ref="X589:X591"/>
    <mergeCell ref="Y589:Y591"/>
    <mergeCell ref="Z589:Z591"/>
    <mergeCell ref="AA589:AA591"/>
    <mergeCell ref="AB589:AB591"/>
    <mergeCell ref="A586:A588"/>
    <mergeCell ref="B586:B588"/>
    <mergeCell ref="C586:C588"/>
    <mergeCell ref="D586:D588"/>
    <mergeCell ref="N586:N588"/>
    <mergeCell ref="O586:O588"/>
    <mergeCell ref="P586:P588"/>
    <mergeCell ref="Q586:Q588"/>
    <mergeCell ref="R586:R588"/>
    <mergeCell ref="S586:S588"/>
    <mergeCell ref="T586:T588"/>
    <mergeCell ref="U586:U588"/>
    <mergeCell ref="V586:V588"/>
    <mergeCell ref="W586:W588"/>
    <mergeCell ref="X586:X588"/>
    <mergeCell ref="Y586:Y588"/>
    <mergeCell ref="Z586:Z588"/>
    <mergeCell ref="AA580:AA582"/>
    <mergeCell ref="AB580:AB582"/>
    <mergeCell ref="A583:A585"/>
    <mergeCell ref="B583:B585"/>
    <mergeCell ref="C583:C585"/>
    <mergeCell ref="D583:D585"/>
    <mergeCell ref="N583:N585"/>
    <mergeCell ref="O583:O585"/>
    <mergeCell ref="P583:P585"/>
    <mergeCell ref="Q583:Q585"/>
    <mergeCell ref="R583:R585"/>
    <mergeCell ref="S583:S585"/>
    <mergeCell ref="T583:T585"/>
    <mergeCell ref="U583:U585"/>
    <mergeCell ref="V583:V585"/>
    <mergeCell ref="W583:W585"/>
    <mergeCell ref="X583:X585"/>
    <mergeCell ref="Y583:Y585"/>
    <mergeCell ref="Z583:Z585"/>
    <mergeCell ref="AA583:AA585"/>
    <mergeCell ref="AB583:AB585"/>
    <mergeCell ref="A580:A582"/>
    <mergeCell ref="B580:B582"/>
    <mergeCell ref="C580:C582"/>
    <mergeCell ref="D580:D582"/>
    <mergeCell ref="N580:N582"/>
    <mergeCell ref="O580:O582"/>
    <mergeCell ref="P580:P582"/>
    <mergeCell ref="Q580:Q582"/>
    <mergeCell ref="R580:R582"/>
    <mergeCell ref="S580:S582"/>
    <mergeCell ref="T580:T582"/>
    <mergeCell ref="U580:U582"/>
    <mergeCell ref="V580:V582"/>
    <mergeCell ref="W580:W582"/>
    <mergeCell ref="X580:X582"/>
    <mergeCell ref="Y580:Y582"/>
    <mergeCell ref="Z580:Z582"/>
    <mergeCell ref="AA574:AA576"/>
    <mergeCell ref="AB574:AB576"/>
    <mergeCell ref="A577:A579"/>
    <mergeCell ref="B577:B579"/>
    <mergeCell ref="C577:C579"/>
    <mergeCell ref="D577:D579"/>
    <mergeCell ref="N577:N579"/>
    <mergeCell ref="O577:O579"/>
    <mergeCell ref="P577:P579"/>
    <mergeCell ref="Q577:Q579"/>
    <mergeCell ref="R577:R579"/>
    <mergeCell ref="S577:S579"/>
    <mergeCell ref="T577:T579"/>
    <mergeCell ref="U577:U579"/>
    <mergeCell ref="V577:V579"/>
    <mergeCell ref="W577:W579"/>
    <mergeCell ref="X577:X579"/>
    <mergeCell ref="Y577:Y579"/>
    <mergeCell ref="Z577:Z579"/>
    <mergeCell ref="AA577:AA579"/>
    <mergeCell ref="AB577:AB579"/>
    <mergeCell ref="A574:A576"/>
    <mergeCell ref="B574:B576"/>
    <mergeCell ref="C574:C576"/>
    <mergeCell ref="D574:D576"/>
    <mergeCell ref="N574:N576"/>
    <mergeCell ref="O574:O576"/>
    <mergeCell ref="P574:P576"/>
    <mergeCell ref="Q574:Q576"/>
    <mergeCell ref="R574:R576"/>
    <mergeCell ref="S574:S576"/>
    <mergeCell ref="T574:T576"/>
    <mergeCell ref="U574:U576"/>
    <mergeCell ref="V574:V576"/>
    <mergeCell ref="W574:W576"/>
    <mergeCell ref="X574:X576"/>
    <mergeCell ref="Y574:Y576"/>
    <mergeCell ref="Z574:Z576"/>
    <mergeCell ref="AA568:AA570"/>
    <mergeCell ref="AB568:AB570"/>
    <mergeCell ref="A571:A573"/>
    <mergeCell ref="B571:B573"/>
    <mergeCell ref="C571:C573"/>
    <mergeCell ref="D571:D573"/>
    <mergeCell ref="N571:N573"/>
    <mergeCell ref="O571:O573"/>
    <mergeCell ref="P571:P573"/>
    <mergeCell ref="Q571:Q573"/>
    <mergeCell ref="R571:R573"/>
    <mergeCell ref="S571:S573"/>
    <mergeCell ref="T571:T573"/>
    <mergeCell ref="U571:U573"/>
    <mergeCell ref="V571:V573"/>
    <mergeCell ref="W571:W573"/>
    <mergeCell ref="X571:X573"/>
    <mergeCell ref="Y571:Y573"/>
    <mergeCell ref="Z571:Z573"/>
    <mergeCell ref="AA571:AA573"/>
    <mergeCell ref="AB571:AB573"/>
    <mergeCell ref="A568:A570"/>
    <mergeCell ref="B568:B570"/>
    <mergeCell ref="C568:C570"/>
    <mergeCell ref="D568:D570"/>
    <mergeCell ref="N568:N570"/>
    <mergeCell ref="O568:O570"/>
    <mergeCell ref="P568:P570"/>
    <mergeCell ref="Q568:Q570"/>
    <mergeCell ref="R568:R570"/>
    <mergeCell ref="S568:S570"/>
    <mergeCell ref="T568:T570"/>
    <mergeCell ref="U568:U570"/>
    <mergeCell ref="V568:V570"/>
    <mergeCell ref="W568:W570"/>
    <mergeCell ref="X568:X570"/>
    <mergeCell ref="Y568:Y570"/>
    <mergeCell ref="Z568:Z570"/>
    <mergeCell ref="AA562:AA564"/>
    <mergeCell ref="AB562:AB564"/>
    <mergeCell ref="A565:A567"/>
    <mergeCell ref="B565:B567"/>
    <mergeCell ref="C565:C567"/>
    <mergeCell ref="D565:D567"/>
    <mergeCell ref="N565:N567"/>
    <mergeCell ref="O565:O567"/>
    <mergeCell ref="P565:P567"/>
    <mergeCell ref="Q565:Q567"/>
    <mergeCell ref="R565:R567"/>
    <mergeCell ref="S565:S567"/>
    <mergeCell ref="T565:T567"/>
    <mergeCell ref="U565:U567"/>
    <mergeCell ref="V565:V567"/>
    <mergeCell ref="W565:W567"/>
    <mergeCell ref="X565:X567"/>
    <mergeCell ref="Y565:Y567"/>
    <mergeCell ref="Z565:Z567"/>
    <mergeCell ref="AA565:AA567"/>
    <mergeCell ref="AB565:AB567"/>
    <mergeCell ref="A562:A564"/>
    <mergeCell ref="B562:B564"/>
    <mergeCell ref="C562:C564"/>
    <mergeCell ref="D562:D564"/>
    <mergeCell ref="N562:N564"/>
    <mergeCell ref="O562:O564"/>
    <mergeCell ref="P562:P564"/>
    <mergeCell ref="Q562:Q564"/>
    <mergeCell ref="R562:R564"/>
    <mergeCell ref="S562:S564"/>
    <mergeCell ref="T562:T564"/>
    <mergeCell ref="U562:U564"/>
    <mergeCell ref="V562:V564"/>
    <mergeCell ref="W562:W564"/>
    <mergeCell ref="X562:X564"/>
    <mergeCell ref="Y562:Y564"/>
    <mergeCell ref="Z562:Z564"/>
    <mergeCell ref="AA556:AA558"/>
    <mergeCell ref="AB556:AB558"/>
    <mergeCell ref="A559:A561"/>
    <mergeCell ref="B559:B561"/>
    <mergeCell ref="C559:C561"/>
    <mergeCell ref="D559:D561"/>
    <mergeCell ref="N559:N561"/>
    <mergeCell ref="O559:O561"/>
    <mergeCell ref="P559:P561"/>
    <mergeCell ref="Q559:Q561"/>
    <mergeCell ref="R559:R561"/>
    <mergeCell ref="S559:S561"/>
    <mergeCell ref="T559:T561"/>
    <mergeCell ref="U559:U561"/>
    <mergeCell ref="V559:V561"/>
    <mergeCell ref="W559:W561"/>
    <mergeCell ref="X559:X561"/>
    <mergeCell ref="Y559:Y561"/>
    <mergeCell ref="Z559:Z561"/>
    <mergeCell ref="AA559:AA561"/>
    <mergeCell ref="AB559:AB561"/>
    <mergeCell ref="A556:A558"/>
    <mergeCell ref="B556:B558"/>
    <mergeCell ref="C556:C558"/>
    <mergeCell ref="D556:D558"/>
    <mergeCell ref="N556:N558"/>
    <mergeCell ref="O556:O558"/>
    <mergeCell ref="P556:P558"/>
    <mergeCell ref="Q556:Q558"/>
    <mergeCell ref="R556:R558"/>
    <mergeCell ref="S556:S558"/>
    <mergeCell ref="T556:T558"/>
    <mergeCell ref="U556:U558"/>
    <mergeCell ref="V556:V558"/>
    <mergeCell ref="W556:W558"/>
    <mergeCell ref="X556:X558"/>
    <mergeCell ref="Y556:Y558"/>
    <mergeCell ref="Z556:Z558"/>
    <mergeCell ref="AA550:AA552"/>
    <mergeCell ref="AB550:AB552"/>
    <mergeCell ref="A553:A555"/>
    <mergeCell ref="B553:B555"/>
    <mergeCell ref="C553:C555"/>
    <mergeCell ref="D553:D555"/>
    <mergeCell ref="N553:N555"/>
    <mergeCell ref="O553:O555"/>
    <mergeCell ref="P553:P555"/>
    <mergeCell ref="Q553:Q555"/>
    <mergeCell ref="R553:R555"/>
    <mergeCell ref="S553:S555"/>
    <mergeCell ref="T553:T555"/>
    <mergeCell ref="U553:U555"/>
    <mergeCell ref="V553:V555"/>
    <mergeCell ref="W553:W555"/>
    <mergeCell ref="X553:X555"/>
    <mergeCell ref="Y553:Y555"/>
    <mergeCell ref="Z553:Z555"/>
    <mergeCell ref="AA553:AA555"/>
    <mergeCell ref="AB553:AB555"/>
    <mergeCell ref="A550:A552"/>
    <mergeCell ref="B550:B552"/>
    <mergeCell ref="C550:C552"/>
    <mergeCell ref="D550:D552"/>
    <mergeCell ref="N550:N552"/>
    <mergeCell ref="O550:O552"/>
    <mergeCell ref="P550:P552"/>
    <mergeCell ref="Q550:Q552"/>
    <mergeCell ref="R550:R552"/>
    <mergeCell ref="S550:S552"/>
    <mergeCell ref="T550:T552"/>
    <mergeCell ref="U550:U552"/>
    <mergeCell ref="V550:V552"/>
    <mergeCell ref="W550:W552"/>
    <mergeCell ref="X550:X552"/>
    <mergeCell ref="Y550:Y552"/>
    <mergeCell ref="Z550:Z552"/>
    <mergeCell ref="AA544:AA546"/>
    <mergeCell ref="AB544:AB546"/>
    <mergeCell ref="A547:A549"/>
    <mergeCell ref="B547:B549"/>
    <mergeCell ref="C547:C549"/>
    <mergeCell ref="D547:D549"/>
    <mergeCell ref="N547:N549"/>
    <mergeCell ref="O547:O549"/>
    <mergeCell ref="P547:P549"/>
    <mergeCell ref="Q547:Q549"/>
    <mergeCell ref="R547:R549"/>
    <mergeCell ref="S547:S549"/>
    <mergeCell ref="T547:T549"/>
    <mergeCell ref="U547:U549"/>
    <mergeCell ref="V547:V549"/>
    <mergeCell ref="W547:W549"/>
    <mergeCell ref="X547:X549"/>
    <mergeCell ref="Y547:Y549"/>
    <mergeCell ref="Z547:Z549"/>
    <mergeCell ref="AA547:AA549"/>
    <mergeCell ref="AB547:AB549"/>
    <mergeCell ref="A544:A546"/>
    <mergeCell ref="B544:B546"/>
    <mergeCell ref="C544:C546"/>
    <mergeCell ref="D544:D546"/>
    <mergeCell ref="N544:N546"/>
    <mergeCell ref="O544:O546"/>
    <mergeCell ref="P544:P546"/>
    <mergeCell ref="Q544:Q546"/>
    <mergeCell ref="R544:R546"/>
    <mergeCell ref="S544:S546"/>
    <mergeCell ref="T544:T546"/>
    <mergeCell ref="U544:U546"/>
    <mergeCell ref="V544:V546"/>
    <mergeCell ref="W544:W546"/>
    <mergeCell ref="X544:X546"/>
    <mergeCell ref="Y544:Y546"/>
    <mergeCell ref="Z544:Z546"/>
    <mergeCell ref="AA538:AA540"/>
    <mergeCell ref="AB538:AB540"/>
    <mergeCell ref="A541:A543"/>
    <mergeCell ref="B541:B543"/>
    <mergeCell ref="C541:C543"/>
    <mergeCell ref="D541:D543"/>
    <mergeCell ref="N541:N543"/>
    <mergeCell ref="O541:O543"/>
    <mergeCell ref="P541:P543"/>
    <mergeCell ref="Q541:Q543"/>
    <mergeCell ref="R541:R543"/>
    <mergeCell ref="S541:S543"/>
    <mergeCell ref="T541:T543"/>
    <mergeCell ref="U541:U543"/>
    <mergeCell ref="V541:V543"/>
    <mergeCell ref="W541:W543"/>
    <mergeCell ref="X541:X543"/>
    <mergeCell ref="Y541:Y543"/>
    <mergeCell ref="Z541:Z543"/>
    <mergeCell ref="AA541:AA543"/>
    <mergeCell ref="AB541:AB543"/>
    <mergeCell ref="A538:A540"/>
    <mergeCell ref="B538:B540"/>
    <mergeCell ref="C538:C540"/>
    <mergeCell ref="D538:D540"/>
    <mergeCell ref="N538:N540"/>
    <mergeCell ref="O538:O540"/>
    <mergeCell ref="P538:P540"/>
    <mergeCell ref="Q538:Q540"/>
    <mergeCell ref="R538:R540"/>
    <mergeCell ref="S538:S540"/>
    <mergeCell ref="T538:T540"/>
    <mergeCell ref="U538:U540"/>
    <mergeCell ref="V538:V540"/>
    <mergeCell ref="W538:W540"/>
    <mergeCell ref="X538:X540"/>
    <mergeCell ref="Y538:Y540"/>
    <mergeCell ref="Z538:Z540"/>
    <mergeCell ref="AA532:AA534"/>
    <mergeCell ref="AB532:AB534"/>
    <mergeCell ref="A535:A537"/>
    <mergeCell ref="B535:B537"/>
    <mergeCell ref="C535:C537"/>
    <mergeCell ref="D535:D537"/>
    <mergeCell ref="N535:N537"/>
    <mergeCell ref="O535:O537"/>
    <mergeCell ref="P535:P537"/>
    <mergeCell ref="Q535:Q537"/>
    <mergeCell ref="R535:R537"/>
    <mergeCell ref="S535:S537"/>
    <mergeCell ref="T535:T537"/>
    <mergeCell ref="U535:U537"/>
    <mergeCell ref="V535:V537"/>
    <mergeCell ref="W535:W537"/>
    <mergeCell ref="X535:X537"/>
    <mergeCell ref="Y535:Y537"/>
    <mergeCell ref="Z535:Z537"/>
    <mergeCell ref="AA535:AA537"/>
    <mergeCell ref="AB535:AB537"/>
    <mergeCell ref="A532:A534"/>
    <mergeCell ref="B532:B534"/>
    <mergeCell ref="C532:C534"/>
    <mergeCell ref="D532:D534"/>
    <mergeCell ref="N532:N534"/>
    <mergeCell ref="O532:O534"/>
    <mergeCell ref="P532:P534"/>
    <mergeCell ref="Q532:Q534"/>
    <mergeCell ref="R532:R534"/>
    <mergeCell ref="S532:S534"/>
    <mergeCell ref="T532:T534"/>
    <mergeCell ref="U532:U534"/>
    <mergeCell ref="V532:V534"/>
    <mergeCell ref="W532:W534"/>
    <mergeCell ref="X532:X534"/>
    <mergeCell ref="Y532:Y534"/>
    <mergeCell ref="Z532:Z534"/>
    <mergeCell ref="AA526:AA528"/>
    <mergeCell ref="AB526:AB528"/>
    <mergeCell ref="A529:A531"/>
    <mergeCell ref="B529:B531"/>
    <mergeCell ref="C529:C531"/>
    <mergeCell ref="D529:D531"/>
    <mergeCell ref="N529:N531"/>
    <mergeCell ref="O529:O531"/>
    <mergeCell ref="P529:P531"/>
    <mergeCell ref="Q529:Q531"/>
    <mergeCell ref="R529:R531"/>
    <mergeCell ref="S529:S531"/>
    <mergeCell ref="T529:T531"/>
    <mergeCell ref="U529:U531"/>
    <mergeCell ref="V529:V531"/>
    <mergeCell ref="W529:W531"/>
    <mergeCell ref="X529:X531"/>
    <mergeCell ref="Y529:Y531"/>
    <mergeCell ref="Z529:Z531"/>
    <mergeCell ref="AA529:AA531"/>
    <mergeCell ref="AB529:AB531"/>
    <mergeCell ref="A526:A528"/>
    <mergeCell ref="B526:B528"/>
    <mergeCell ref="C526:C528"/>
    <mergeCell ref="D526:D528"/>
    <mergeCell ref="N526:N528"/>
    <mergeCell ref="O526:O528"/>
    <mergeCell ref="P526:P528"/>
    <mergeCell ref="Q526:Q528"/>
    <mergeCell ref="R526:R528"/>
    <mergeCell ref="S526:S528"/>
    <mergeCell ref="T526:T528"/>
    <mergeCell ref="U526:U528"/>
    <mergeCell ref="V526:V528"/>
    <mergeCell ref="W526:W528"/>
    <mergeCell ref="X526:X528"/>
    <mergeCell ref="Y526:Y528"/>
    <mergeCell ref="Z526:Z528"/>
    <mergeCell ref="AA520:AA522"/>
    <mergeCell ref="AB520:AB522"/>
    <mergeCell ref="A523:A525"/>
    <mergeCell ref="B523:B525"/>
    <mergeCell ref="C523:C525"/>
    <mergeCell ref="D523:D525"/>
    <mergeCell ref="N523:N525"/>
    <mergeCell ref="O523:O525"/>
    <mergeCell ref="P523:P525"/>
    <mergeCell ref="Q523:Q525"/>
    <mergeCell ref="R523:R525"/>
    <mergeCell ref="S523:S525"/>
    <mergeCell ref="T523:T525"/>
    <mergeCell ref="U523:U525"/>
    <mergeCell ref="V523:V525"/>
    <mergeCell ref="W523:W525"/>
    <mergeCell ref="X523:X525"/>
    <mergeCell ref="Y523:Y525"/>
    <mergeCell ref="Z523:Z525"/>
    <mergeCell ref="AA523:AA525"/>
    <mergeCell ref="AB523:AB525"/>
    <mergeCell ref="A520:A522"/>
    <mergeCell ref="B520:B522"/>
    <mergeCell ref="C520:C522"/>
    <mergeCell ref="D520:D522"/>
    <mergeCell ref="N520:N522"/>
    <mergeCell ref="O520:O522"/>
    <mergeCell ref="P520:P522"/>
    <mergeCell ref="Q520:Q522"/>
    <mergeCell ref="R520:R522"/>
    <mergeCell ref="S520:S522"/>
    <mergeCell ref="T520:T522"/>
    <mergeCell ref="U520:U522"/>
    <mergeCell ref="V520:V522"/>
    <mergeCell ref="W520:W522"/>
    <mergeCell ref="X520:X522"/>
    <mergeCell ref="Y520:Y522"/>
    <mergeCell ref="Z520:Z522"/>
    <mergeCell ref="AA514:AA516"/>
    <mergeCell ref="AB514:AB516"/>
    <mergeCell ref="A517:A519"/>
    <mergeCell ref="B517:B519"/>
    <mergeCell ref="C517:C519"/>
    <mergeCell ref="D517:D519"/>
    <mergeCell ref="N517:N519"/>
    <mergeCell ref="O517:O519"/>
    <mergeCell ref="P517:P519"/>
    <mergeCell ref="Q517:Q519"/>
    <mergeCell ref="R517:R519"/>
    <mergeCell ref="S517:S519"/>
    <mergeCell ref="T517:T519"/>
    <mergeCell ref="U517:U519"/>
    <mergeCell ref="V517:V519"/>
    <mergeCell ref="W517:W519"/>
    <mergeCell ref="X517:X519"/>
    <mergeCell ref="Y517:Y519"/>
    <mergeCell ref="Z517:Z519"/>
    <mergeCell ref="AA517:AA519"/>
    <mergeCell ref="AB517:AB519"/>
    <mergeCell ref="A514:A516"/>
    <mergeCell ref="B514:B516"/>
    <mergeCell ref="C514:C516"/>
    <mergeCell ref="D514:D516"/>
    <mergeCell ref="N514:N516"/>
    <mergeCell ref="O514:O516"/>
    <mergeCell ref="P514:P516"/>
    <mergeCell ref="Q514:Q516"/>
    <mergeCell ref="R514:R516"/>
    <mergeCell ref="S514:S516"/>
    <mergeCell ref="T514:T516"/>
    <mergeCell ref="U514:U516"/>
    <mergeCell ref="V514:V516"/>
    <mergeCell ref="W514:W516"/>
    <mergeCell ref="X514:X516"/>
    <mergeCell ref="Y514:Y516"/>
    <mergeCell ref="Z514:Z516"/>
    <mergeCell ref="AA508:AA510"/>
    <mergeCell ref="AB508:AB510"/>
    <mergeCell ref="A511:A513"/>
    <mergeCell ref="B511:B513"/>
    <mergeCell ref="C511:C513"/>
    <mergeCell ref="D511:D513"/>
    <mergeCell ref="N511:N513"/>
    <mergeCell ref="O511:O513"/>
    <mergeCell ref="P511:P513"/>
    <mergeCell ref="Q511:Q513"/>
    <mergeCell ref="R511:R513"/>
    <mergeCell ref="S511:S513"/>
    <mergeCell ref="T511:T513"/>
    <mergeCell ref="U511:U513"/>
    <mergeCell ref="V511:V513"/>
    <mergeCell ref="W511:W513"/>
    <mergeCell ref="X511:X513"/>
    <mergeCell ref="Y511:Y513"/>
    <mergeCell ref="Z511:Z513"/>
    <mergeCell ref="AA511:AA513"/>
    <mergeCell ref="AB511:AB513"/>
    <mergeCell ref="A508:A510"/>
    <mergeCell ref="B508:B510"/>
    <mergeCell ref="C508:C510"/>
    <mergeCell ref="D508:D510"/>
    <mergeCell ref="N508:N510"/>
    <mergeCell ref="O508:O510"/>
    <mergeCell ref="P508:P510"/>
    <mergeCell ref="Q508:Q510"/>
    <mergeCell ref="R508:R510"/>
    <mergeCell ref="S508:S510"/>
    <mergeCell ref="T508:T510"/>
    <mergeCell ref="U508:U510"/>
    <mergeCell ref="V508:V510"/>
    <mergeCell ref="W508:W510"/>
    <mergeCell ref="X508:X510"/>
    <mergeCell ref="Y508:Y510"/>
    <mergeCell ref="Z508:Z510"/>
    <mergeCell ref="AA502:AA504"/>
    <mergeCell ref="AB502:AB504"/>
    <mergeCell ref="A505:A507"/>
    <mergeCell ref="B505:B507"/>
    <mergeCell ref="C505:C507"/>
    <mergeCell ref="D505:D507"/>
    <mergeCell ref="N505:N507"/>
    <mergeCell ref="O505:O507"/>
    <mergeCell ref="P505:P507"/>
    <mergeCell ref="Q505:Q507"/>
    <mergeCell ref="R505:R507"/>
    <mergeCell ref="S505:S507"/>
    <mergeCell ref="T505:T507"/>
    <mergeCell ref="U505:U507"/>
    <mergeCell ref="V505:V507"/>
    <mergeCell ref="W505:W507"/>
    <mergeCell ref="X505:X507"/>
    <mergeCell ref="Y505:Y507"/>
    <mergeCell ref="Z505:Z507"/>
    <mergeCell ref="AA505:AA507"/>
    <mergeCell ref="AB505:AB507"/>
    <mergeCell ref="A502:A504"/>
    <mergeCell ref="B502:B504"/>
    <mergeCell ref="C502:C504"/>
    <mergeCell ref="D502:D504"/>
    <mergeCell ref="N502:N504"/>
    <mergeCell ref="O502:O504"/>
    <mergeCell ref="P502:P504"/>
    <mergeCell ref="Q502:Q504"/>
    <mergeCell ref="R502:R504"/>
    <mergeCell ref="S502:S504"/>
    <mergeCell ref="T502:T504"/>
    <mergeCell ref="U502:U504"/>
    <mergeCell ref="V502:V504"/>
    <mergeCell ref="W502:W504"/>
    <mergeCell ref="X502:X504"/>
    <mergeCell ref="Y502:Y504"/>
    <mergeCell ref="Z502:Z504"/>
    <mergeCell ref="AA496:AA498"/>
    <mergeCell ref="AB496:AB498"/>
    <mergeCell ref="A499:A501"/>
    <mergeCell ref="B499:B501"/>
    <mergeCell ref="C499:C501"/>
    <mergeCell ref="D499:D501"/>
    <mergeCell ref="N499:N501"/>
    <mergeCell ref="O499:O501"/>
    <mergeCell ref="P499:P501"/>
    <mergeCell ref="Q499:Q501"/>
    <mergeCell ref="R499:R501"/>
    <mergeCell ref="S499:S501"/>
    <mergeCell ref="T499:T501"/>
    <mergeCell ref="U499:U501"/>
    <mergeCell ref="V499:V501"/>
    <mergeCell ref="W499:W501"/>
    <mergeCell ref="X499:X501"/>
    <mergeCell ref="Y499:Y501"/>
    <mergeCell ref="Z499:Z501"/>
    <mergeCell ref="AA499:AA501"/>
    <mergeCell ref="AA493:AA495"/>
    <mergeCell ref="AB493:AB495"/>
    <mergeCell ref="A490:A492"/>
    <mergeCell ref="B490:B492"/>
    <mergeCell ref="C490:C492"/>
    <mergeCell ref="D490:D492"/>
    <mergeCell ref="N490:N492"/>
    <mergeCell ref="O490:O492"/>
    <mergeCell ref="P490:P492"/>
    <mergeCell ref="Q490:Q492"/>
    <mergeCell ref="R490:R492"/>
    <mergeCell ref="S490:S492"/>
    <mergeCell ref="T490:T492"/>
    <mergeCell ref="AB499:AB501"/>
    <mergeCell ref="A496:A498"/>
    <mergeCell ref="B496:B498"/>
    <mergeCell ref="C496:C498"/>
    <mergeCell ref="D496:D498"/>
    <mergeCell ref="N496:N498"/>
    <mergeCell ref="O496:O498"/>
    <mergeCell ref="P496:P498"/>
    <mergeCell ref="Q496:Q498"/>
    <mergeCell ref="R496:R498"/>
    <mergeCell ref="S496:S498"/>
    <mergeCell ref="T496:T498"/>
    <mergeCell ref="U496:U498"/>
    <mergeCell ref="V496:V498"/>
    <mergeCell ref="W496:W498"/>
    <mergeCell ref="X496:X498"/>
    <mergeCell ref="Y496:Y498"/>
    <mergeCell ref="Z496:Z498"/>
    <mergeCell ref="A493:A495"/>
    <mergeCell ref="B493:B495"/>
    <mergeCell ref="C493:C495"/>
    <mergeCell ref="D493:D495"/>
    <mergeCell ref="N493:N495"/>
    <mergeCell ref="O493:O495"/>
    <mergeCell ref="P493:P495"/>
    <mergeCell ref="Q493:Q495"/>
    <mergeCell ref="R493:R495"/>
    <mergeCell ref="S493:S495"/>
    <mergeCell ref="T493:T495"/>
    <mergeCell ref="U493:U495"/>
    <mergeCell ref="V493:V495"/>
    <mergeCell ref="W493:W495"/>
    <mergeCell ref="X493:X495"/>
    <mergeCell ref="Y493:Y495"/>
    <mergeCell ref="Z493:Z495"/>
    <mergeCell ref="Z490:Z492"/>
    <mergeCell ref="U490:U492"/>
    <mergeCell ref="V490:V492"/>
    <mergeCell ref="W490:W492"/>
    <mergeCell ref="X490:X492"/>
    <mergeCell ref="Y490:Y492"/>
    <mergeCell ref="AA484:AA486"/>
    <mergeCell ref="AB484:AB486"/>
    <mergeCell ref="A487:A489"/>
    <mergeCell ref="B487:B489"/>
    <mergeCell ref="C487:C489"/>
    <mergeCell ref="D487:D489"/>
    <mergeCell ref="N487:N489"/>
    <mergeCell ref="O487:O489"/>
    <mergeCell ref="P487:P489"/>
    <mergeCell ref="Q487:Q489"/>
    <mergeCell ref="R487:R489"/>
    <mergeCell ref="S487:S489"/>
    <mergeCell ref="T487:T489"/>
    <mergeCell ref="U487:U489"/>
    <mergeCell ref="V487:V489"/>
    <mergeCell ref="W487:W489"/>
    <mergeCell ref="X487:X489"/>
    <mergeCell ref="Y487:Y489"/>
    <mergeCell ref="Z487:Z489"/>
    <mergeCell ref="AA487:AA489"/>
    <mergeCell ref="AB487:AB489"/>
    <mergeCell ref="A484:A486"/>
    <mergeCell ref="B484:B486"/>
    <mergeCell ref="C484:C486"/>
    <mergeCell ref="D484:D486"/>
    <mergeCell ref="N484:N486"/>
    <mergeCell ref="AA490:AA492"/>
    <mergeCell ref="AB490:AB492"/>
    <mergeCell ref="O484:O486"/>
    <mergeCell ref="P484:P486"/>
    <mergeCell ref="Q484:Q486"/>
    <mergeCell ref="R484:R486"/>
    <mergeCell ref="S484:S486"/>
    <mergeCell ref="T484:T486"/>
    <mergeCell ref="U484:U486"/>
    <mergeCell ref="V484:V486"/>
    <mergeCell ref="W484:W486"/>
    <mergeCell ref="X484:X486"/>
    <mergeCell ref="Y484:Y486"/>
    <mergeCell ref="Z484:Z486"/>
    <mergeCell ref="AA478:AA480"/>
    <mergeCell ref="AB478:AB480"/>
    <mergeCell ref="A481:A483"/>
    <mergeCell ref="B481:B483"/>
    <mergeCell ref="C481:C483"/>
    <mergeCell ref="D481:D483"/>
    <mergeCell ref="N481:N483"/>
    <mergeCell ref="O481:O483"/>
    <mergeCell ref="P481:P483"/>
    <mergeCell ref="Q481:Q483"/>
    <mergeCell ref="R481:R483"/>
    <mergeCell ref="S481:S483"/>
    <mergeCell ref="T481:T483"/>
    <mergeCell ref="U481:U483"/>
    <mergeCell ref="V481:V483"/>
    <mergeCell ref="W481:W483"/>
    <mergeCell ref="X481:X483"/>
    <mergeCell ref="Y481:Y483"/>
    <mergeCell ref="Z481:Z483"/>
    <mergeCell ref="AA481:AA483"/>
    <mergeCell ref="A472:A474"/>
    <mergeCell ref="B472:B474"/>
    <mergeCell ref="C472:C474"/>
    <mergeCell ref="D472:D474"/>
    <mergeCell ref="N472:N474"/>
    <mergeCell ref="O472:O474"/>
    <mergeCell ref="P472:P474"/>
    <mergeCell ref="Q472:Q474"/>
    <mergeCell ref="R472:R474"/>
    <mergeCell ref="S472:S474"/>
    <mergeCell ref="T472:T474"/>
    <mergeCell ref="AB481:AB483"/>
    <mergeCell ref="A478:A480"/>
    <mergeCell ref="B478:B480"/>
    <mergeCell ref="C478:C480"/>
    <mergeCell ref="D478:D480"/>
    <mergeCell ref="N478:N480"/>
    <mergeCell ref="O478:O480"/>
    <mergeCell ref="P478:P480"/>
    <mergeCell ref="Q478:Q480"/>
    <mergeCell ref="R478:R480"/>
    <mergeCell ref="S478:S480"/>
    <mergeCell ref="T478:T480"/>
    <mergeCell ref="U478:U480"/>
    <mergeCell ref="V478:V480"/>
    <mergeCell ref="W478:W480"/>
    <mergeCell ref="X478:X480"/>
    <mergeCell ref="Y478:Y480"/>
    <mergeCell ref="Z478:Z480"/>
    <mergeCell ref="A475:A477"/>
    <mergeCell ref="B475:B477"/>
    <mergeCell ref="C475:C477"/>
    <mergeCell ref="D475:D477"/>
    <mergeCell ref="N475:N477"/>
    <mergeCell ref="O475:O477"/>
    <mergeCell ref="P475:P477"/>
    <mergeCell ref="Q475:Q477"/>
    <mergeCell ref="R475:R477"/>
    <mergeCell ref="S475:S477"/>
    <mergeCell ref="T475:T477"/>
    <mergeCell ref="U475:U477"/>
    <mergeCell ref="V475:V477"/>
    <mergeCell ref="W475:W477"/>
    <mergeCell ref="X475:X477"/>
    <mergeCell ref="Y475:Y477"/>
    <mergeCell ref="Z475:Z477"/>
    <mergeCell ref="A1:AB1"/>
    <mergeCell ref="A2:AB2"/>
    <mergeCell ref="A3:AB3"/>
    <mergeCell ref="A4:AB4"/>
    <mergeCell ref="A5:AB5"/>
    <mergeCell ref="A7:AB7"/>
    <mergeCell ref="P10:P12"/>
    <mergeCell ref="Q10:Q12"/>
    <mergeCell ref="R10:R12"/>
    <mergeCell ref="S10:S12"/>
    <mergeCell ref="T10:T12"/>
    <mergeCell ref="U10:U12"/>
    <mergeCell ref="U8:U9"/>
    <mergeCell ref="V8:V9"/>
    <mergeCell ref="Y8:Z8"/>
    <mergeCell ref="AA8:AB8"/>
    <mergeCell ref="Z10:Z12"/>
    <mergeCell ref="AA10:AA12"/>
    <mergeCell ref="A10:A12"/>
    <mergeCell ref="B10:B12"/>
    <mergeCell ref="C10:C12"/>
    <mergeCell ref="D10:D12"/>
    <mergeCell ref="N10:N12"/>
    <mergeCell ref="O10:O12"/>
    <mergeCell ref="O8:O9"/>
    <mergeCell ref="P8:P9"/>
    <mergeCell ref="Q8:Q9"/>
    <mergeCell ref="R8:R9"/>
    <mergeCell ref="S8:S9"/>
    <mergeCell ref="T8:T9"/>
    <mergeCell ref="I8:I9"/>
    <mergeCell ref="J8:J9"/>
    <mergeCell ref="K8:K9"/>
    <mergeCell ref="L8:L9"/>
    <mergeCell ref="M8:M9"/>
    <mergeCell ref="N8:N9"/>
    <mergeCell ref="A8:A9"/>
    <mergeCell ref="B8:B9"/>
    <mergeCell ref="C8:C9"/>
    <mergeCell ref="D8:D9"/>
    <mergeCell ref="AB13:AB15"/>
    <mergeCell ref="A16:A18"/>
    <mergeCell ref="B16:B18"/>
    <mergeCell ref="C16:C18"/>
    <mergeCell ref="D16:D18"/>
    <mergeCell ref="N16:N18"/>
    <mergeCell ref="O16:O18"/>
    <mergeCell ref="S13:S15"/>
    <mergeCell ref="T13:T15"/>
    <mergeCell ref="U13:U15"/>
    <mergeCell ref="V13:V15"/>
    <mergeCell ref="W13:W15"/>
    <mergeCell ref="X13:X15"/>
    <mergeCell ref="Y13:Y15"/>
    <mergeCell ref="Z13:Z15"/>
    <mergeCell ref="AA13:AA15"/>
    <mergeCell ref="E8:F8"/>
    <mergeCell ref="H8:H9"/>
    <mergeCell ref="AB10:AB12"/>
    <mergeCell ref="A13:A15"/>
    <mergeCell ref="B13:B15"/>
    <mergeCell ref="C13:C15"/>
    <mergeCell ref="D13:D15"/>
    <mergeCell ref="N13:N15"/>
    <mergeCell ref="O13:O15"/>
    <mergeCell ref="P13:P15"/>
    <mergeCell ref="Q13:Q15"/>
    <mergeCell ref="R13:R15"/>
    <mergeCell ref="V10:V12"/>
    <mergeCell ref="W10:W12"/>
    <mergeCell ref="X10:X12"/>
    <mergeCell ref="Y10:Y12"/>
    <mergeCell ref="AB16:AB18"/>
    <mergeCell ref="V16:V18"/>
    <mergeCell ref="W16:W18"/>
    <mergeCell ref="X16:X18"/>
    <mergeCell ref="Y16:Y18"/>
    <mergeCell ref="Z16:Z18"/>
    <mergeCell ref="AA16:AA18"/>
    <mergeCell ref="P16:P18"/>
    <mergeCell ref="Q16:Q18"/>
    <mergeCell ref="R16:R18"/>
    <mergeCell ref="S16:S18"/>
    <mergeCell ref="T16:T18"/>
    <mergeCell ref="U16:U18"/>
    <mergeCell ref="V22:V24"/>
    <mergeCell ref="W22:W24"/>
    <mergeCell ref="X22:X24"/>
    <mergeCell ref="Y22:Y24"/>
    <mergeCell ref="Z22:Z24"/>
    <mergeCell ref="AA22:AA24"/>
    <mergeCell ref="P22:P24"/>
    <mergeCell ref="Q22:Q24"/>
    <mergeCell ref="R22:R24"/>
    <mergeCell ref="S22:S24"/>
    <mergeCell ref="T22:T24"/>
    <mergeCell ref="U22:U24"/>
    <mergeCell ref="Y19:Y21"/>
    <mergeCell ref="Z19:Z21"/>
    <mergeCell ref="AA19:AA21"/>
    <mergeCell ref="AB19:AB21"/>
    <mergeCell ref="AB22:AB24"/>
    <mergeCell ref="A22:A24"/>
    <mergeCell ref="B22:B24"/>
    <mergeCell ref="C22:C24"/>
    <mergeCell ref="D22:D24"/>
    <mergeCell ref="N22:N24"/>
    <mergeCell ref="O22:O24"/>
    <mergeCell ref="S19:S21"/>
    <mergeCell ref="T19:T21"/>
    <mergeCell ref="U19:U21"/>
    <mergeCell ref="V19:V21"/>
    <mergeCell ref="W19:W21"/>
    <mergeCell ref="X19:X21"/>
    <mergeCell ref="A19:A21"/>
    <mergeCell ref="B19:B21"/>
    <mergeCell ref="C19:C21"/>
    <mergeCell ref="D19:D21"/>
    <mergeCell ref="N19:N21"/>
    <mergeCell ref="O19:O21"/>
    <mergeCell ref="P19:P21"/>
    <mergeCell ref="Q19:Q21"/>
    <mergeCell ref="R19:R21"/>
    <mergeCell ref="P28:P30"/>
    <mergeCell ref="Q28:Q30"/>
    <mergeCell ref="R28:R30"/>
    <mergeCell ref="S28:S30"/>
    <mergeCell ref="T28:T30"/>
    <mergeCell ref="U28:U30"/>
    <mergeCell ref="Y25:Y27"/>
    <mergeCell ref="Z25:Z27"/>
    <mergeCell ref="AA25:AA27"/>
    <mergeCell ref="AB25:AB27"/>
    <mergeCell ref="A28:A30"/>
    <mergeCell ref="B28:B30"/>
    <mergeCell ref="C28:C30"/>
    <mergeCell ref="D28:D30"/>
    <mergeCell ref="N28:N30"/>
    <mergeCell ref="O28:O30"/>
    <mergeCell ref="S25:S27"/>
    <mergeCell ref="T25:T27"/>
    <mergeCell ref="U25:U27"/>
    <mergeCell ref="V25:V27"/>
    <mergeCell ref="W25:W27"/>
    <mergeCell ref="X25:X27"/>
    <mergeCell ref="A25:A27"/>
    <mergeCell ref="B25:B27"/>
    <mergeCell ref="C25:C27"/>
    <mergeCell ref="D25:D27"/>
    <mergeCell ref="N25:N27"/>
    <mergeCell ref="O25:O27"/>
    <mergeCell ref="P25:P27"/>
    <mergeCell ref="Q25:Q27"/>
    <mergeCell ref="R25:R27"/>
    <mergeCell ref="Y31:Y33"/>
    <mergeCell ref="Z31:Z33"/>
    <mergeCell ref="AA31:AA33"/>
    <mergeCell ref="AB31:AB33"/>
    <mergeCell ref="A34:A36"/>
    <mergeCell ref="B34:B36"/>
    <mergeCell ref="C34:C36"/>
    <mergeCell ref="D34:D36"/>
    <mergeCell ref="N34:N36"/>
    <mergeCell ref="O34:O36"/>
    <mergeCell ref="S31:S33"/>
    <mergeCell ref="T31:T33"/>
    <mergeCell ref="U31:U33"/>
    <mergeCell ref="V31:V33"/>
    <mergeCell ref="W31:W33"/>
    <mergeCell ref="X31:X33"/>
    <mergeCell ref="AB28:AB30"/>
    <mergeCell ref="A31:A33"/>
    <mergeCell ref="B31:B33"/>
    <mergeCell ref="C31:C33"/>
    <mergeCell ref="D31:D33"/>
    <mergeCell ref="N31:N33"/>
    <mergeCell ref="O31:O33"/>
    <mergeCell ref="P31:P33"/>
    <mergeCell ref="Q31:Q33"/>
    <mergeCell ref="R31:R33"/>
    <mergeCell ref="V28:V30"/>
    <mergeCell ref="W28:W30"/>
    <mergeCell ref="X28:X30"/>
    <mergeCell ref="Y28:Y30"/>
    <mergeCell ref="Z28:Z30"/>
    <mergeCell ref="AA28:AA30"/>
    <mergeCell ref="AB34:AB36"/>
    <mergeCell ref="A37:A39"/>
    <mergeCell ref="B37:B39"/>
    <mergeCell ref="C37:C39"/>
    <mergeCell ref="D37:D39"/>
    <mergeCell ref="N37:N39"/>
    <mergeCell ref="O37:O39"/>
    <mergeCell ref="P37:P39"/>
    <mergeCell ref="Q37:Q39"/>
    <mergeCell ref="R37:R39"/>
    <mergeCell ref="V34:V36"/>
    <mergeCell ref="W34:W36"/>
    <mergeCell ref="X34:X36"/>
    <mergeCell ref="Y34:Y36"/>
    <mergeCell ref="Z34:Z36"/>
    <mergeCell ref="AA34:AA36"/>
    <mergeCell ref="P34:P36"/>
    <mergeCell ref="Q34:Q36"/>
    <mergeCell ref="R34:R36"/>
    <mergeCell ref="S34:S36"/>
    <mergeCell ref="T34:T36"/>
    <mergeCell ref="U34:U36"/>
    <mergeCell ref="P40:P42"/>
    <mergeCell ref="Q40:Q42"/>
    <mergeCell ref="R40:R42"/>
    <mergeCell ref="S40:S42"/>
    <mergeCell ref="T40:T42"/>
    <mergeCell ref="U40:U42"/>
    <mergeCell ref="Y37:Y39"/>
    <mergeCell ref="Z37:Z39"/>
    <mergeCell ref="AA37:AA39"/>
    <mergeCell ref="AB37:AB39"/>
    <mergeCell ref="A40:A42"/>
    <mergeCell ref="B40:B42"/>
    <mergeCell ref="C40:C42"/>
    <mergeCell ref="D40:D42"/>
    <mergeCell ref="N40:N42"/>
    <mergeCell ref="O40:O42"/>
    <mergeCell ref="S37:S39"/>
    <mergeCell ref="T37:T39"/>
    <mergeCell ref="U37:U39"/>
    <mergeCell ref="V37:V39"/>
    <mergeCell ref="W37:W39"/>
    <mergeCell ref="X37:X39"/>
    <mergeCell ref="Y43:Y45"/>
    <mergeCell ref="Z43:Z45"/>
    <mergeCell ref="AA43:AA45"/>
    <mergeCell ref="AB43:AB45"/>
    <mergeCell ref="A46:A48"/>
    <mergeCell ref="B46:B48"/>
    <mergeCell ref="C46:C48"/>
    <mergeCell ref="D46:D48"/>
    <mergeCell ref="N46:N48"/>
    <mergeCell ref="O46:O48"/>
    <mergeCell ref="S43:S45"/>
    <mergeCell ref="T43:T45"/>
    <mergeCell ref="U43:U45"/>
    <mergeCell ref="V43:V45"/>
    <mergeCell ref="W43:W45"/>
    <mergeCell ref="X43:X45"/>
    <mergeCell ref="AB40:AB42"/>
    <mergeCell ref="A43:A45"/>
    <mergeCell ref="B43:B45"/>
    <mergeCell ref="C43:C45"/>
    <mergeCell ref="D43:D45"/>
    <mergeCell ref="N43:N45"/>
    <mergeCell ref="O43:O45"/>
    <mergeCell ref="P43:P45"/>
    <mergeCell ref="Q43:Q45"/>
    <mergeCell ref="R43:R45"/>
    <mergeCell ref="V40:V42"/>
    <mergeCell ref="W40:W42"/>
    <mergeCell ref="X40:X42"/>
    <mergeCell ref="Y40:Y42"/>
    <mergeCell ref="Z40:Z42"/>
    <mergeCell ref="AA40:AA42"/>
    <mergeCell ref="AB46:AB48"/>
    <mergeCell ref="A49:A51"/>
    <mergeCell ref="B49:B51"/>
    <mergeCell ref="C49:C51"/>
    <mergeCell ref="D49:D51"/>
    <mergeCell ref="N49:N51"/>
    <mergeCell ref="O49:O51"/>
    <mergeCell ref="P49:P51"/>
    <mergeCell ref="Q49:Q51"/>
    <mergeCell ref="R49:R51"/>
    <mergeCell ref="V46:V48"/>
    <mergeCell ref="W46:W48"/>
    <mergeCell ref="X46:X48"/>
    <mergeCell ref="Y46:Y48"/>
    <mergeCell ref="Z46:Z48"/>
    <mergeCell ref="AA46:AA48"/>
    <mergeCell ref="P46:P48"/>
    <mergeCell ref="Q46:Q48"/>
    <mergeCell ref="R46:R48"/>
    <mergeCell ref="S46:S48"/>
    <mergeCell ref="T46:T48"/>
    <mergeCell ref="U46:U48"/>
    <mergeCell ref="P52:P54"/>
    <mergeCell ref="Q52:Q54"/>
    <mergeCell ref="R52:R54"/>
    <mergeCell ref="S52:S54"/>
    <mergeCell ref="T52:T54"/>
    <mergeCell ref="U52:U54"/>
    <mergeCell ref="Y49:Y51"/>
    <mergeCell ref="Z49:Z51"/>
    <mergeCell ref="AA49:AA51"/>
    <mergeCell ref="AB49:AB51"/>
    <mergeCell ref="A52:A54"/>
    <mergeCell ref="B52:B54"/>
    <mergeCell ref="C52:C54"/>
    <mergeCell ref="D52:D54"/>
    <mergeCell ref="N52:N54"/>
    <mergeCell ref="O52:O54"/>
    <mergeCell ref="S49:S51"/>
    <mergeCell ref="T49:T51"/>
    <mergeCell ref="U49:U51"/>
    <mergeCell ref="V49:V51"/>
    <mergeCell ref="W49:W51"/>
    <mergeCell ref="X49:X51"/>
    <mergeCell ref="Y55:Y57"/>
    <mergeCell ref="Z55:Z57"/>
    <mergeCell ref="AA55:AA57"/>
    <mergeCell ref="AB55:AB57"/>
    <mergeCell ref="A58:A60"/>
    <mergeCell ref="B58:B60"/>
    <mergeCell ref="C58:C60"/>
    <mergeCell ref="D58:D60"/>
    <mergeCell ref="N58:N60"/>
    <mergeCell ref="O58:O60"/>
    <mergeCell ref="S55:S57"/>
    <mergeCell ref="T55:T57"/>
    <mergeCell ref="U55:U57"/>
    <mergeCell ref="V55:V57"/>
    <mergeCell ref="W55:W57"/>
    <mergeCell ref="X55:X57"/>
    <mergeCell ref="AB52:AB54"/>
    <mergeCell ref="A55:A57"/>
    <mergeCell ref="B55:B57"/>
    <mergeCell ref="C55:C57"/>
    <mergeCell ref="D55:D57"/>
    <mergeCell ref="N55:N57"/>
    <mergeCell ref="O55:O57"/>
    <mergeCell ref="P55:P57"/>
    <mergeCell ref="Q55:Q57"/>
    <mergeCell ref="R55:R57"/>
    <mergeCell ref="V52:V54"/>
    <mergeCell ref="W52:W54"/>
    <mergeCell ref="X52:X54"/>
    <mergeCell ref="Y52:Y54"/>
    <mergeCell ref="Z52:Z54"/>
    <mergeCell ref="AA52:AA54"/>
    <mergeCell ref="AB58:AB60"/>
    <mergeCell ref="A61:A63"/>
    <mergeCell ref="B61:B63"/>
    <mergeCell ref="C61:C63"/>
    <mergeCell ref="D61:D63"/>
    <mergeCell ref="N61:N63"/>
    <mergeCell ref="O61:O63"/>
    <mergeCell ref="P61:P63"/>
    <mergeCell ref="Q61:Q63"/>
    <mergeCell ref="R61:R63"/>
    <mergeCell ref="V58:V60"/>
    <mergeCell ref="W58:W60"/>
    <mergeCell ref="X58:X60"/>
    <mergeCell ref="Y58:Y60"/>
    <mergeCell ref="Z58:Z60"/>
    <mergeCell ref="AA58:AA60"/>
    <mergeCell ref="P58:P60"/>
    <mergeCell ref="Q58:Q60"/>
    <mergeCell ref="R58:R60"/>
    <mergeCell ref="S58:S60"/>
    <mergeCell ref="T58:T60"/>
    <mergeCell ref="U58:U60"/>
    <mergeCell ref="P64:P66"/>
    <mergeCell ref="Q64:Q66"/>
    <mergeCell ref="R64:R66"/>
    <mergeCell ref="S64:S66"/>
    <mergeCell ref="T64:T66"/>
    <mergeCell ref="U64:U66"/>
    <mergeCell ref="Y61:Y63"/>
    <mergeCell ref="Z61:Z63"/>
    <mergeCell ref="AA61:AA63"/>
    <mergeCell ref="AB61:AB63"/>
    <mergeCell ref="A64:A66"/>
    <mergeCell ref="B64:B66"/>
    <mergeCell ref="C64:C66"/>
    <mergeCell ref="D64:D66"/>
    <mergeCell ref="N64:N66"/>
    <mergeCell ref="O64:O66"/>
    <mergeCell ref="S61:S63"/>
    <mergeCell ref="T61:T63"/>
    <mergeCell ref="U61:U63"/>
    <mergeCell ref="V61:V63"/>
    <mergeCell ref="W61:W63"/>
    <mergeCell ref="X61:X63"/>
    <mergeCell ref="Y67:Y69"/>
    <mergeCell ref="Z67:Z69"/>
    <mergeCell ref="AA67:AA69"/>
    <mergeCell ref="AB67:AB69"/>
    <mergeCell ref="A70:A72"/>
    <mergeCell ref="B70:B72"/>
    <mergeCell ref="C70:C72"/>
    <mergeCell ref="D70:D72"/>
    <mergeCell ref="N70:N72"/>
    <mergeCell ref="O70:O72"/>
    <mergeCell ref="S67:S69"/>
    <mergeCell ref="T67:T69"/>
    <mergeCell ref="U67:U69"/>
    <mergeCell ref="V67:V69"/>
    <mergeCell ref="W67:W69"/>
    <mergeCell ref="X67:X69"/>
    <mergeCell ref="AB64:AB66"/>
    <mergeCell ref="A67:A69"/>
    <mergeCell ref="B67:B69"/>
    <mergeCell ref="C67:C69"/>
    <mergeCell ref="D67:D69"/>
    <mergeCell ref="N67:N69"/>
    <mergeCell ref="O67:O69"/>
    <mergeCell ref="P67:P69"/>
    <mergeCell ref="Q67:Q69"/>
    <mergeCell ref="R67:R69"/>
    <mergeCell ref="V64:V66"/>
    <mergeCell ref="W64:W66"/>
    <mergeCell ref="X64:X66"/>
    <mergeCell ref="Y64:Y66"/>
    <mergeCell ref="Z64:Z66"/>
    <mergeCell ref="AA64:AA66"/>
    <mergeCell ref="AB70:AB72"/>
    <mergeCell ref="A73:A75"/>
    <mergeCell ref="B73:B75"/>
    <mergeCell ref="C73:C75"/>
    <mergeCell ref="D73:D75"/>
    <mergeCell ref="N73:N75"/>
    <mergeCell ref="O73:O75"/>
    <mergeCell ref="P73:P75"/>
    <mergeCell ref="Q73:Q75"/>
    <mergeCell ref="R73:R75"/>
    <mergeCell ref="V70:V72"/>
    <mergeCell ref="W70:W72"/>
    <mergeCell ref="X70:X72"/>
    <mergeCell ref="Y70:Y72"/>
    <mergeCell ref="Z70:Z72"/>
    <mergeCell ref="AA70:AA72"/>
    <mergeCell ref="P70:P72"/>
    <mergeCell ref="Q70:Q72"/>
    <mergeCell ref="R70:R72"/>
    <mergeCell ref="S70:S72"/>
    <mergeCell ref="T70:T72"/>
    <mergeCell ref="U70:U72"/>
    <mergeCell ref="P76:P78"/>
    <mergeCell ref="Q76:Q78"/>
    <mergeCell ref="R76:R78"/>
    <mergeCell ref="S76:S78"/>
    <mergeCell ref="T76:T78"/>
    <mergeCell ref="U76:U78"/>
    <mergeCell ref="Y73:Y75"/>
    <mergeCell ref="Z73:Z75"/>
    <mergeCell ref="AA73:AA75"/>
    <mergeCell ref="AB73:AB75"/>
    <mergeCell ref="A76:A78"/>
    <mergeCell ref="B76:B78"/>
    <mergeCell ref="C76:C78"/>
    <mergeCell ref="D76:D78"/>
    <mergeCell ref="N76:N78"/>
    <mergeCell ref="O76:O78"/>
    <mergeCell ref="S73:S75"/>
    <mergeCell ref="T73:T75"/>
    <mergeCell ref="U73:U75"/>
    <mergeCell ref="V73:V75"/>
    <mergeCell ref="W73:W75"/>
    <mergeCell ref="X73:X75"/>
    <mergeCell ref="Y79:Y81"/>
    <mergeCell ref="Z79:Z81"/>
    <mergeCell ref="AA79:AA81"/>
    <mergeCell ref="AB79:AB81"/>
    <mergeCell ref="A82:A84"/>
    <mergeCell ref="B82:B84"/>
    <mergeCell ref="C82:C84"/>
    <mergeCell ref="D82:D84"/>
    <mergeCell ref="N82:N84"/>
    <mergeCell ref="O82:O84"/>
    <mergeCell ref="S79:S81"/>
    <mergeCell ref="T79:T81"/>
    <mergeCell ref="U79:U81"/>
    <mergeCell ref="V79:V81"/>
    <mergeCell ref="W79:W81"/>
    <mergeCell ref="X79:X81"/>
    <mergeCell ref="AB76:AB78"/>
    <mergeCell ref="A79:A81"/>
    <mergeCell ref="B79:B81"/>
    <mergeCell ref="C79:C81"/>
    <mergeCell ref="D79:D81"/>
    <mergeCell ref="N79:N81"/>
    <mergeCell ref="O79:O81"/>
    <mergeCell ref="P79:P81"/>
    <mergeCell ref="Q79:Q81"/>
    <mergeCell ref="R79:R81"/>
    <mergeCell ref="V76:V78"/>
    <mergeCell ref="W76:W78"/>
    <mergeCell ref="X76:X78"/>
    <mergeCell ref="Y76:Y78"/>
    <mergeCell ref="Z76:Z78"/>
    <mergeCell ref="AA76:AA78"/>
    <mergeCell ref="AB82:AB84"/>
    <mergeCell ref="A85:A87"/>
    <mergeCell ref="B85:B87"/>
    <mergeCell ref="C85:C87"/>
    <mergeCell ref="D85:D87"/>
    <mergeCell ref="N85:N87"/>
    <mergeCell ref="O85:O87"/>
    <mergeCell ref="P85:P87"/>
    <mergeCell ref="Q85:Q87"/>
    <mergeCell ref="R85:R87"/>
    <mergeCell ref="V82:V84"/>
    <mergeCell ref="W82:W84"/>
    <mergeCell ref="X82:X84"/>
    <mergeCell ref="Y82:Y84"/>
    <mergeCell ref="Z82:Z84"/>
    <mergeCell ref="AA82:AA84"/>
    <mergeCell ref="P82:P84"/>
    <mergeCell ref="Q82:Q84"/>
    <mergeCell ref="R82:R84"/>
    <mergeCell ref="S82:S84"/>
    <mergeCell ref="T82:T84"/>
    <mergeCell ref="U82:U84"/>
    <mergeCell ref="P88:P90"/>
    <mergeCell ref="Q88:Q90"/>
    <mergeCell ref="R88:R90"/>
    <mergeCell ref="S88:S90"/>
    <mergeCell ref="T88:T90"/>
    <mergeCell ref="U88:U90"/>
    <mergeCell ref="Y85:Y87"/>
    <mergeCell ref="Z85:Z87"/>
    <mergeCell ref="AA85:AA87"/>
    <mergeCell ref="AB85:AB87"/>
    <mergeCell ref="A88:A90"/>
    <mergeCell ref="B88:B90"/>
    <mergeCell ref="C88:C90"/>
    <mergeCell ref="D88:D90"/>
    <mergeCell ref="N88:N90"/>
    <mergeCell ref="O88:O90"/>
    <mergeCell ref="S85:S87"/>
    <mergeCell ref="T85:T87"/>
    <mergeCell ref="U85:U87"/>
    <mergeCell ref="V85:V87"/>
    <mergeCell ref="W85:W87"/>
    <mergeCell ref="X85:X87"/>
    <mergeCell ref="Y91:Y93"/>
    <mergeCell ref="Z91:Z93"/>
    <mergeCell ref="AA91:AA93"/>
    <mergeCell ref="AB91:AB93"/>
    <mergeCell ref="A94:A96"/>
    <mergeCell ref="B94:B96"/>
    <mergeCell ref="C94:C96"/>
    <mergeCell ref="D94:D96"/>
    <mergeCell ref="N94:N96"/>
    <mergeCell ref="O94:O96"/>
    <mergeCell ref="S91:S93"/>
    <mergeCell ref="T91:T93"/>
    <mergeCell ref="U91:U93"/>
    <mergeCell ref="V91:V93"/>
    <mergeCell ref="W91:W93"/>
    <mergeCell ref="X91:X93"/>
    <mergeCell ref="AB88:AB90"/>
    <mergeCell ref="A91:A93"/>
    <mergeCell ref="B91:B93"/>
    <mergeCell ref="C91:C93"/>
    <mergeCell ref="D91:D93"/>
    <mergeCell ref="N91:N93"/>
    <mergeCell ref="O91:O93"/>
    <mergeCell ref="P91:P93"/>
    <mergeCell ref="Q91:Q93"/>
    <mergeCell ref="R91:R93"/>
    <mergeCell ref="V88:V90"/>
    <mergeCell ref="W88:W90"/>
    <mergeCell ref="X88:X90"/>
    <mergeCell ref="Y88:Y90"/>
    <mergeCell ref="Z88:Z90"/>
    <mergeCell ref="AA88:AA90"/>
    <mergeCell ref="AB94:AB96"/>
    <mergeCell ref="A97:A99"/>
    <mergeCell ref="B97:B99"/>
    <mergeCell ref="C97:C99"/>
    <mergeCell ref="D97:D99"/>
    <mergeCell ref="N97:N99"/>
    <mergeCell ref="O97:O99"/>
    <mergeCell ref="P97:P99"/>
    <mergeCell ref="Q97:Q99"/>
    <mergeCell ref="R97:R99"/>
    <mergeCell ref="V94:V96"/>
    <mergeCell ref="W94:W96"/>
    <mergeCell ref="X94:X96"/>
    <mergeCell ref="Y94:Y96"/>
    <mergeCell ref="Z94:Z96"/>
    <mergeCell ref="AA94:AA96"/>
    <mergeCell ref="P94:P96"/>
    <mergeCell ref="Q94:Q96"/>
    <mergeCell ref="R94:R96"/>
    <mergeCell ref="S94:S96"/>
    <mergeCell ref="T94:T96"/>
    <mergeCell ref="U94:U96"/>
    <mergeCell ref="P100:P102"/>
    <mergeCell ref="Q100:Q102"/>
    <mergeCell ref="R100:R102"/>
    <mergeCell ref="S100:S102"/>
    <mergeCell ref="T100:T102"/>
    <mergeCell ref="U100:U102"/>
    <mergeCell ref="Y97:Y99"/>
    <mergeCell ref="Z97:Z99"/>
    <mergeCell ref="AA97:AA99"/>
    <mergeCell ref="AB97:AB99"/>
    <mergeCell ref="A100:A102"/>
    <mergeCell ref="B100:B102"/>
    <mergeCell ref="C100:C102"/>
    <mergeCell ref="D100:D102"/>
    <mergeCell ref="N100:N102"/>
    <mergeCell ref="O100:O102"/>
    <mergeCell ref="S97:S99"/>
    <mergeCell ref="T97:T99"/>
    <mergeCell ref="U97:U99"/>
    <mergeCell ref="V97:V99"/>
    <mergeCell ref="W97:W99"/>
    <mergeCell ref="X97:X99"/>
    <mergeCell ref="Y103:Y105"/>
    <mergeCell ref="Z103:Z105"/>
    <mergeCell ref="AA103:AA105"/>
    <mergeCell ref="AB103:AB105"/>
    <mergeCell ref="A106:A108"/>
    <mergeCell ref="B106:B108"/>
    <mergeCell ref="C106:C108"/>
    <mergeCell ref="D106:D108"/>
    <mergeCell ref="N106:N108"/>
    <mergeCell ref="O106:O108"/>
    <mergeCell ref="S103:S105"/>
    <mergeCell ref="T103:T105"/>
    <mergeCell ref="U103:U105"/>
    <mergeCell ref="V103:V105"/>
    <mergeCell ref="W103:W105"/>
    <mergeCell ref="X103:X105"/>
    <mergeCell ref="AB100:AB102"/>
    <mergeCell ref="A103:A105"/>
    <mergeCell ref="B103:B105"/>
    <mergeCell ref="C103:C105"/>
    <mergeCell ref="D103:D105"/>
    <mergeCell ref="N103:N105"/>
    <mergeCell ref="O103:O105"/>
    <mergeCell ref="P103:P105"/>
    <mergeCell ref="Q103:Q105"/>
    <mergeCell ref="R103:R105"/>
    <mergeCell ref="V100:V102"/>
    <mergeCell ref="W100:W102"/>
    <mergeCell ref="X100:X102"/>
    <mergeCell ref="Y100:Y102"/>
    <mergeCell ref="Z100:Z102"/>
    <mergeCell ref="AA100:AA102"/>
    <mergeCell ref="AB106:AB108"/>
    <mergeCell ref="A109:A111"/>
    <mergeCell ref="B109:B111"/>
    <mergeCell ref="C109:C111"/>
    <mergeCell ref="D109:D111"/>
    <mergeCell ref="N109:N111"/>
    <mergeCell ref="O109:O111"/>
    <mergeCell ref="P109:P111"/>
    <mergeCell ref="Q109:Q111"/>
    <mergeCell ref="R109:R111"/>
    <mergeCell ref="V106:V108"/>
    <mergeCell ref="W106:W108"/>
    <mergeCell ref="X106:X108"/>
    <mergeCell ref="Y106:Y108"/>
    <mergeCell ref="Z106:Z108"/>
    <mergeCell ref="AA106:AA108"/>
    <mergeCell ref="P106:P108"/>
    <mergeCell ref="Q106:Q108"/>
    <mergeCell ref="R106:R108"/>
    <mergeCell ref="S106:S108"/>
    <mergeCell ref="T106:T108"/>
    <mergeCell ref="U106:U108"/>
    <mergeCell ref="P112:P114"/>
    <mergeCell ref="Q112:Q114"/>
    <mergeCell ref="R112:R114"/>
    <mergeCell ref="S112:S114"/>
    <mergeCell ref="T112:T114"/>
    <mergeCell ref="U112:U114"/>
    <mergeCell ref="Y109:Y111"/>
    <mergeCell ref="Z109:Z111"/>
    <mergeCell ref="AA109:AA111"/>
    <mergeCell ref="AB109:AB111"/>
    <mergeCell ref="A112:A114"/>
    <mergeCell ref="B112:B114"/>
    <mergeCell ref="C112:C114"/>
    <mergeCell ref="D112:D114"/>
    <mergeCell ref="N112:N114"/>
    <mergeCell ref="O112:O114"/>
    <mergeCell ref="S109:S111"/>
    <mergeCell ref="T109:T111"/>
    <mergeCell ref="U109:U111"/>
    <mergeCell ref="V109:V111"/>
    <mergeCell ref="W109:W111"/>
    <mergeCell ref="X109:X111"/>
    <mergeCell ref="Y115:Y117"/>
    <mergeCell ref="Z115:Z117"/>
    <mergeCell ref="AA115:AA117"/>
    <mergeCell ref="AB115:AB117"/>
    <mergeCell ref="A118:A120"/>
    <mergeCell ref="B118:B120"/>
    <mergeCell ref="C118:C120"/>
    <mergeCell ref="D118:D120"/>
    <mergeCell ref="N118:N120"/>
    <mergeCell ref="O118:O120"/>
    <mergeCell ref="S115:S117"/>
    <mergeCell ref="T115:T117"/>
    <mergeCell ref="U115:U117"/>
    <mergeCell ref="V115:V117"/>
    <mergeCell ref="W115:W117"/>
    <mergeCell ref="X115:X117"/>
    <mergeCell ref="AB112:AB114"/>
    <mergeCell ref="A115:A117"/>
    <mergeCell ref="B115:B117"/>
    <mergeCell ref="C115:C117"/>
    <mergeCell ref="D115:D117"/>
    <mergeCell ref="N115:N117"/>
    <mergeCell ref="O115:O117"/>
    <mergeCell ref="P115:P117"/>
    <mergeCell ref="Q115:Q117"/>
    <mergeCell ref="R115:R117"/>
    <mergeCell ref="V112:V114"/>
    <mergeCell ref="W112:W114"/>
    <mergeCell ref="X112:X114"/>
    <mergeCell ref="Y112:Y114"/>
    <mergeCell ref="Z112:Z114"/>
    <mergeCell ref="AA112:AA114"/>
    <mergeCell ref="AB118:AB120"/>
    <mergeCell ref="A121:A123"/>
    <mergeCell ref="B121:B123"/>
    <mergeCell ref="C121:C123"/>
    <mergeCell ref="D121:D123"/>
    <mergeCell ref="N121:N123"/>
    <mergeCell ref="O121:O123"/>
    <mergeCell ref="P121:P123"/>
    <mergeCell ref="Q121:Q123"/>
    <mergeCell ref="R121:R123"/>
    <mergeCell ref="V118:V120"/>
    <mergeCell ref="W118:W120"/>
    <mergeCell ref="X118:X120"/>
    <mergeCell ref="Y118:Y120"/>
    <mergeCell ref="Z118:Z120"/>
    <mergeCell ref="AA118:AA120"/>
    <mergeCell ref="P118:P120"/>
    <mergeCell ref="Q118:Q120"/>
    <mergeCell ref="R118:R120"/>
    <mergeCell ref="S118:S120"/>
    <mergeCell ref="T118:T120"/>
    <mergeCell ref="U118:U120"/>
    <mergeCell ref="P124:P126"/>
    <mergeCell ref="Q124:Q126"/>
    <mergeCell ref="R124:R126"/>
    <mergeCell ref="S124:S126"/>
    <mergeCell ref="T124:T126"/>
    <mergeCell ref="U124:U126"/>
    <mergeCell ref="Y121:Y123"/>
    <mergeCell ref="Z121:Z123"/>
    <mergeCell ref="AA121:AA123"/>
    <mergeCell ref="AB121:AB123"/>
    <mergeCell ref="A124:A126"/>
    <mergeCell ref="B124:B126"/>
    <mergeCell ref="C124:C126"/>
    <mergeCell ref="D124:D126"/>
    <mergeCell ref="N124:N126"/>
    <mergeCell ref="O124:O126"/>
    <mergeCell ref="S121:S123"/>
    <mergeCell ref="T121:T123"/>
    <mergeCell ref="U121:U123"/>
    <mergeCell ref="V121:V123"/>
    <mergeCell ref="W121:W123"/>
    <mergeCell ref="X121:X123"/>
    <mergeCell ref="Y127:Y129"/>
    <mergeCell ref="Z127:Z129"/>
    <mergeCell ref="AA127:AA129"/>
    <mergeCell ref="AB127:AB129"/>
    <mergeCell ref="A130:A132"/>
    <mergeCell ref="B130:B132"/>
    <mergeCell ref="C130:C132"/>
    <mergeCell ref="D130:D132"/>
    <mergeCell ref="N130:N132"/>
    <mergeCell ref="O130:O132"/>
    <mergeCell ref="S127:S129"/>
    <mergeCell ref="T127:T129"/>
    <mergeCell ref="U127:U129"/>
    <mergeCell ref="V127:V129"/>
    <mergeCell ref="W127:W129"/>
    <mergeCell ref="X127:X129"/>
    <mergeCell ref="AB124:AB126"/>
    <mergeCell ref="A127:A129"/>
    <mergeCell ref="B127:B129"/>
    <mergeCell ref="C127:C129"/>
    <mergeCell ref="D127:D129"/>
    <mergeCell ref="N127:N129"/>
    <mergeCell ref="O127:O129"/>
    <mergeCell ref="P127:P129"/>
    <mergeCell ref="Q127:Q129"/>
    <mergeCell ref="R127:R129"/>
    <mergeCell ref="V124:V126"/>
    <mergeCell ref="W124:W126"/>
    <mergeCell ref="X124:X126"/>
    <mergeCell ref="Y124:Y126"/>
    <mergeCell ref="Z124:Z126"/>
    <mergeCell ref="AA124:AA126"/>
    <mergeCell ref="AB130:AB132"/>
    <mergeCell ref="A133:A135"/>
    <mergeCell ref="B133:B135"/>
    <mergeCell ref="C133:C135"/>
    <mergeCell ref="D133:D135"/>
    <mergeCell ref="N133:N135"/>
    <mergeCell ref="O133:O135"/>
    <mergeCell ref="P133:P135"/>
    <mergeCell ref="Q133:Q135"/>
    <mergeCell ref="R133:R135"/>
    <mergeCell ref="V130:V132"/>
    <mergeCell ref="W130:W132"/>
    <mergeCell ref="X130:X132"/>
    <mergeCell ref="Y130:Y132"/>
    <mergeCell ref="Z130:Z132"/>
    <mergeCell ref="AA130:AA132"/>
    <mergeCell ref="P130:P132"/>
    <mergeCell ref="Q130:Q132"/>
    <mergeCell ref="R130:R132"/>
    <mergeCell ref="S130:S132"/>
    <mergeCell ref="T130:T132"/>
    <mergeCell ref="U130:U132"/>
    <mergeCell ref="P136:P138"/>
    <mergeCell ref="Q136:Q138"/>
    <mergeCell ref="R136:R138"/>
    <mergeCell ref="S136:S138"/>
    <mergeCell ref="T136:T138"/>
    <mergeCell ref="U136:U138"/>
    <mergeCell ref="Y133:Y135"/>
    <mergeCell ref="Z133:Z135"/>
    <mergeCell ref="AA133:AA135"/>
    <mergeCell ref="AB133:AB135"/>
    <mergeCell ref="A136:A138"/>
    <mergeCell ref="B136:B138"/>
    <mergeCell ref="C136:C138"/>
    <mergeCell ref="D136:D138"/>
    <mergeCell ref="N136:N138"/>
    <mergeCell ref="O136:O138"/>
    <mergeCell ref="S133:S135"/>
    <mergeCell ref="T133:T135"/>
    <mergeCell ref="U133:U135"/>
    <mergeCell ref="V133:V135"/>
    <mergeCell ref="W133:W135"/>
    <mergeCell ref="X133:X135"/>
    <mergeCell ref="Y139:Y141"/>
    <mergeCell ref="Z139:Z141"/>
    <mergeCell ref="AA139:AA141"/>
    <mergeCell ref="AB139:AB141"/>
    <mergeCell ref="A142:A144"/>
    <mergeCell ref="B142:B144"/>
    <mergeCell ref="C142:C144"/>
    <mergeCell ref="D142:D144"/>
    <mergeCell ref="N142:N144"/>
    <mergeCell ref="O142:O144"/>
    <mergeCell ref="S139:S141"/>
    <mergeCell ref="T139:T141"/>
    <mergeCell ref="U139:U141"/>
    <mergeCell ref="V139:V141"/>
    <mergeCell ref="W139:W141"/>
    <mergeCell ref="X139:X141"/>
    <mergeCell ref="AB136:AB138"/>
    <mergeCell ref="A139:A141"/>
    <mergeCell ref="B139:B141"/>
    <mergeCell ref="C139:C141"/>
    <mergeCell ref="D139:D141"/>
    <mergeCell ref="N139:N141"/>
    <mergeCell ref="O139:O141"/>
    <mergeCell ref="P139:P141"/>
    <mergeCell ref="Q139:Q141"/>
    <mergeCell ref="R139:R141"/>
    <mergeCell ref="V136:V138"/>
    <mergeCell ref="W136:W138"/>
    <mergeCell ref="X136:X138"/>
    <mergeCell ref="Y136:Y138"/>
    <mergeCell ref="Z136:Z138"/>
    <mergeCell ref="AA136:AA138"/>
    <mergeCell ref="AB142:AB144"/>
    <mergeCell ref="A145:A147"/>
    <mergeCell ref="B145:B147"/>
    <mergeCell ref="C145:C147"/>
    <mergeCell ref="D145:D147"/>
    <mergeCell ref="N145:N147"/>
    <mergeCell ref="O145:O147"/>
    <mergeCell ref="P145:P147"/>
    <mergeCell ref="Q145:Q147"/>
    <mergeCell ref="R145:R147"/>
    <mergeCell ref="V142:V144"/>
    <mergeCell ref="W142:W144"/>
    <mergeCell ref="X142:X144"/>
    <mergeCell ref="Y142:Y144"/>
    <mergeCell ref="Z142:Z144"/>
    <mergeCell ref="AA142:AA144"/>
    <mergeCell ref="P142:P144"/>
    <mergeCell ref="Q142:Q144"/>
    <mergeCell ref="R142:R144"/>
    <mergeCell ref="S142:S144"/>
    <mergeCell ref="T142:T144"/>
    <mergeCell ref="U142:U144"/>
    <mergeCell ref="P148:P150"/>
    <mergeCell ref="Q148:Q150"/>
    <mergeCell ref="R148:R150"/>
    <mergeCell ref="S148:S150"/>
    <mergeCell ref="T148:T150"/>
    <mergeCell ref="U148:U150"/>
    <mergeCell ref="Y145:Y147"/>
    <mergeCell ref="Z145:Z147"/>
    <mergeCell ref="AA145:AA147"/>
    <mergeCell ref="AB145:AB147"/>
    <mergeCell ref="A148:A150"/>
    <mergeCell ref="B148:B150"/>
    <mergeCell ref="C148:C150"/>
    <mergeCell ref="D148:D150"/>
    <mergeCell ref="N148:N150"/>
    <mergeCell ref="O148:O150"/>
    <mergeCell ref="S145:S147"/>
    <mergeCell ref="T145:T147"/>
    <mergeCell ref="U145:U147"/>
    <mergeCell ref="V145:V147"/>
    <mergeCell ref="W145:W147"/>
    <mergeCell ref="X145:X147"/>
    <mergeCell ref="Y151:Y153"/>
    <mergeCell ref="Z151:Z153"/>
    <mergeCell ref="AA151:AA153"/>
    <mergeCell ref="AB151:AB153"/>
    <mergeCell ref="A154:A156"/>
    <mergeCell ref="B154:B156"/>
    <mergeCell ref="C154:C156"/>
    <mergeCell ref="D154:D156"/>
    <mergeCell ref="N154:N156"/>
    <mergeCell ref="O154:O156"/>
    <mergeCell ref="S151:S153"/>
    <mergeCell ref="T151:T153"/>
    <mergeCell ref="U151:U153"/>
    <mergeCell ref="V151:V153"/>
    <mergeCell ref="W151:W153"/>
    <mergeCell ref="X151:X153"/>
    <mergeCell ref="AB148:AB150"/>
    <mergeCell ref="A151:A153"/>
    <mergeCell ref="B151:B153"/>
    <mergeCell ref="C151:C153"/>
    <mergeCell ref="D151:D153"/>
    <mergeCell ref="N151:N153"/>
    <mergeCell ref="O151:O153"/>
    <mergeCell ref="P151:P153"/>
    <mergeCell ref="Q151:Q153"/>
    <mergeCell ref="R151:R153"/>
    <mergeCell ref="V148:V150"/>
    <mergeCell ref="W148:W150"/>
    <mergeCell ref="X148:X150"/>
    <mergeCell ref="Y148:Y150"/>
    <mergeCell ref="Z148:Z150"/>
    <mergeCell ref="AA148:AA150"/>
    <mergeCell ref="AB154:AB156"/>
    <mergeCell ref="A157:A159"/>
    <mergeCell ref="B157:B159"/>
    <mergeCell ref="C157:C159"/>
    <mergeCell ref="D157:D159"/>
    <mergeCell ref="N157:N159"/>
    <mergeCell ref="O157:O159"/>
    <mergeCell ref="P157:P159"/>
    <mergeCell ref="Q157:Q159"/>
    <mergeCell ref="R157:R159"/>
    <mergeCell ref="V154:V156"/>
    <mergeCell ref="W154:W156"/>
    <mergeCell ref="X154:X156"/>
    <mergeCell ref="Y154:Y156"/>
    <mergeCell ref="Z154:Z156"/>
    <mergeCell ref="AA154:AA156"/>
    <mergeCell ref="P154:P156"/>
    <mergeCell ref="Q154:Q156"/>
    <mergeCell ref="R154:R156"/>
    <mergeCell ref="S154:S156"/>
    <mergeCell ref="T154:T156"/>
    <mergeCell ref="U154:U156"/>
    <mergeCell ref="P160:P162"/>
    <mergeCell ref="Q160:Q162"/>
    <mergeCell ref="R160:R162"/>
    <mergeCell ref="S160:S162"/>
    <mergeCell ref="T160:T162"/>
    <mergeCell ref="U160:U162"/>
    <mergeCell ref="Y157:Y159"/>
    <mergeCell ref="Z157:Z159"/>
    <mergeCell ref="AA157:AA159"/>
    <mergeCell ref="AB157:AB159"/>
    <mergeCell ref="A160:A162"/>
    <mergeCell ref="B160:B162"/>
    <mergeCell ref="C160:C162"/>
    <mergeCell ref="D160:D162"/>
    <mergeCell ref="N160:N162"/>
    <mergeCell ref="O160:O162"/>
    <mergeCell ref="S157:S159"/>
    <mergeCell ref="T157:T159"/>
    <mergeCell ref="U157:U159"/>
    <mergeCell ref="V157:V159"/>
    <mergeCell ref="W157:W159"/>
    <mergeCell ref="X157:X159"/>
    <mergeCell ref="Y163:Y165"/>
    <mergeCell ref="Z163:Z165"/>
    <mergeCell ref="AA163:AA165"/>
    <mergeCell ref="AB163:AB165"/>
    <mergeCell ref="A166:A168"/>
    <mergeCell ref="B166:B168"/>
    <mergeCell ref="C166:C168"/>
    <mergeCell ref="D166:D168"/>
    <mergeCell ref="N166:N168"/>
    <mergeCell ref="O166:O168"/>
    <mergeCell ref="S163:S165"/>
    <mergeCell ref="T163:T165"/>
    <mergeCell ref="U163:U165"/>
    <mergeCell ref="V163:V165"/>
    <mergeCell ref="W163:W165"/>
    <mergeCell ref="X163:X165"/>
    <mergeCell ref="AB160:AB162"/>
    <mergeCell ref="A163:A165"/>
    <mergeCell ref="B163:B165"/>
    <mergeCell ref="C163:C165"/>
    <mergeCell ref="D163:D165"/>
    <mergeCell ref="N163:N165"/>
    <mergeCell ref="O163:O165"/>
    <mergeCell ref="P163:P165"/>
    <mergeCell ref="Q163:Q165"/>
    <mergeCell ref="R163:R165"/>
    <mergeCell ref="V160:V162"/>
    <mergeCell ref="W160:W162"/>
    <mergeCell ref="X160:X162"/>
    <mergeCell ref="Y160:Y162"/>
    <mergeCell ref="Z160:Z162"/>
    <mergeCell ref="AA160:AA162"/>
    <mergeCell ref="AB166:AB168"/>
    <mergeCell ref="A169:A171"/>
    <mergeCell ref="B169:B171"/>
    <mergeCell ref="C169:C171"/>
    <mergeCell ref="D169:D171"/>
    <mergeCell ref="N169:N171"/>
    <mergeCell ref="O169:O171"/>
    <mergeCell ref="P169:P171"/>
    <mergeCell ref="Q169:Q171"/>
    <mergeCell ref="R169:R171"/>
    <mergeCell ref="V166:V168"/>
    <mergeCell ref="W166:W168"/>
    <mergeCell ref="X166:X168"/>
    <mergeCell ref="Y166:Y168"/>
    <mergeCell ref="Z166:Z168"/>
    <mergeCell ref="AA166:AA168"/>
    <mergeCell ref="P166:P168"/>
    <mergeCell ref="Q166:Q168"/>
    <mergeCell ref="R166:R168"/>
    <mergeCell ref="S166:S168"/>
    <mergeCell ref="T166:T168"/>
    <mergeCell ref="U166:U168"/>
    <mergeCell ref="P172:P174"/>
    <mergeCell ref="Q172:Q174"/>
    <mergeCell ref="R172:R174"/>
    <mergeCell ref="S172:S174"/>
    <mergeCell ref="T172:T174"/>
    <mergeCell ref="U172:U174"/>
    <mergeCell ref="Y169:Y171"/>
    <mergeCell ref="Z169:Z171"/>
    <mergeCell ref="AA169:AA171"/>
    <mergeCell ref="AB169:AB171"/>
    <mergeCell ref="A172:A174"/>
    <mergeCell ref="B172:B174"/>
    <mergeCell ref="C172:C174"/>
    <mergeCell ref="D172:D174"/>
    <mergeCell ref="N172:N174"/>
    <mergeCell ref="O172:O174"/>
    <mergeCell ref="S169:S171"/>
    <mergeCell ref="T169:T171"/>
    <mergeCell ref="U169:U171"/>
    <mergeCell ref="V169:V171"/>
    <mergeCell ref="W169:W171"/>
    <mergeCell ref="X169:X171"/>
    <mergeCell ref="Y175:Y177"/>
    <mergeCell ref="Z175:Z177"/>
    <mergeCell ref="AA175:AA177"/>
    <mergeCell ref="AB175:AB177"/>
    <mergeCell ref="A178:A180"/>
    <mergeCell ref="B178:B180"/>
    <mergeCell ref="C178:C180"/>
    <mergeCell ref="D178:D180"/>
    <mergeCell ref="N178:N180"/>
    <mergeCell ref="O178:O180"/>
    <mergeCell ref="S175:S177"/>
    <mergeCell ref="T175:T177"/>
    <mergeCell ref="U175:U177"/>
    <mergeCell ref="V175:V177"/>
    <mergeCell ref="W175:W177"/>
    <mergeCell ref="X175:X177"/>
    <mergeCell ref="AB172:AB174"/>
    <mergeCell ref="A175:A177"/>
    <mergeCell ref="B175:B177"/>
    <mergeCell ref="C175:C177"/>
    <mergeCell ref="D175:D177"/>
    <mergeCell ref="N175:N177"/>
    <mergeCell ref="O175:O177"/>
    <mergeCell ref="P175:P177"/>
    <mergeCell ref="Q175:Q177"/>
    <mergeCell ref="R175:R177"/>
    <mergeCell ref="V172:V174"/>
    <mergeCell ref="W172:W174"/>
    <mergeCell ref="X172:X174"/>
    <mergeCell ref="Y172:Y174"/>
    <mergeCell ref="Z172:Z174"/>
    <mergeCell ref="AA172:AA174"/>
    <mergeCell ref="AB178:AB180"/>
    <mergeCell ref="A181:A183"/>
    <mergeCell ref="B181:B183"/>
    <mergeCell ref="C181:C183"/>
    <mergeCell ref="D181:D183"/>
    <mergeCell ref="N181:N183"/>
    <mergeCell ref="O181:O183"/>
    <mergeCell ref="P181:P183"/>
    <mergeCell ref="Q181:Q183"/>
    <mergeCell ref="R181:R183"/>
    <mergeCell ref="V178:V180"/>
    <mergeCell ref="W178:W180"/>
    <mergeCell ref="X178:X180"/>
    <mergeCell ref="Y178:Y180"/>
    <mergeCell ref="Z178:Z180"/>
    <mergeCell ref="AA178:AA180"/>
    <mergeCell ref="P178:P180"/>
    <mergeCell ref="Q178:Q180"/>
    <mergeCell ref="R178:R180"/>
    <mergeCell ref="S178:S180"/>
    <mergeCell ref="T178:T180"/>
    <mergeCell ref="U178:U180"/>
    <mergeCell ref="P184:P186"/>
    <mergeCell ref="Q184:Q186"/>
    <mergeCell ref="R184:R186"/>
    <mergeCell ref="S184:S186"/>
    <mergeCell ref="T184:T186"/>
    <mergeCell ref="U184:U186"/>
    <mergeCell ref="Y181:Y183"/>
    <mergeCell ref="Z181:Z183"/>
    <mergeCell ref="AA181:AA183"/>
    <mergeCell ref="AB181:AB183"/>
    <mergeCell ref="A184:A186"/>
    <mergeCell ref="B184:B186"/>
    <mergeCell ref="C184:C186"/>
    <mergeCell ref="D184:D186"/>
    <mergeCell ref="N184:N186"/>
    <mergeCell ref="O184:O186"/>
    <mergeCell ref="S181:S183"/>
    <mergeCell ref="T181:T183"/>
    <mergeCell ref="U181:U183"/>
    <mergeCell ref="V181:V183"/>
    <mergeCell ref="W181:W183"/>
    <mergeCell ref="X181:X183"/>
    <mergeCell ref="Y187:Y189"/>
    <mergeCell ref="Z187:Z189"/>
    <mergeCell ref="AA187:AA189"/>
    <mergeCell ref="AB187:AB189"/>
    <mergeCell ref="A190:A192"/>
    <mergeCell ref="B190:B192"/>
    <mergeCell ref="C190:C192"/>
    <mergeCell ref="D190:D192"/>
    <mergeCell ref="N190:N192"/>
    <mergeCell ref="O190:O192"/>
    <mergeCell ref="S187:S189"/>
    <mergeCell ref="T187:T189"/>
    <mergeCell ref="U187:U189"/>
    <mergeCell ref="V187:V189"/>
    <mergeCell ref="W187:W189"/>
    <mergeCell ref="X187:X189"/>
    <mergeCell ref="AB184:AB186"/>
    <mergeCell ref="A187:A189"/>
    <mergeCell ref="B187:B189"/>
    <mergeCell ref="C187:C189"/>
    <mergeCell ref="D187:D189"/>
    <mergeCell ref="N187:N189"/>
    <mergeCell ref="O187:O189"/>
    <mergeCell ref="P187:P189"/>
    <mergeCell ref="Q187:Q189"/>
    <mergeCell ref="R187:R189"/>
    <mergeCell ref="V184:V186"/>
    <mergeCell ref="W184:W186"/>
    <mergeCell ref="X184:X186"/>
    <mergeCell ref="Y184:Y186"/>
    <mergeCell ref="Z184:Z186"/>
    <mergeCell ref="AA184:AA186"/>
    <mergeCell ref="AB190:AB192"/>
    <mergeCell ref="A193:A195"/>
    <mergeCell ref="B193:B195"/>
    <mergeCell ref="C193:C195"/>
    <mergeCell ref="D193:D195"/>
    <mergeCell ref="N193:N195"/>
    <mergeCell ref="O193:O195"/>
    <mergeCell ref="P193:P195"/>
    <mergeCell ref="Q193:Q195"/>
    <mergeCell ref="R193:R195"/>
    <mergeCell ref="V190:V192"/>
    <mergeCell ref="W190:W192"/>
    <mergeCell ref="X190:X192"/>
    <mergeCell ref="Y190:Y192"/>
    <mergeCell ref="Z190:Z192"/>
    <mergeCell ref="AA190:AA192"/>
    <mergeCell ref="P190:P192"/>
    <mergeCell ref="Q190:Q192"/>
    <mergeCell ref="R190:R192"/>
    <mergeCell ref="S190:S192"/>
    <mergeCell ref="T190:T192"/>
    <mergeCell ref="U190:U192"/>
    <mergeCell ref="P196:P198"/>
    <mergeCell ref="Q196:Q198"/>
    <mergeCell ref="R196:R198"/>
    <mergeCell ref="S196:S198"/>
    <mergeCell ref="T196:T198"/>
    <mergeCell ref="U196:U198"/>
    <mergeCell ref="Y193:Y195"/>
    <mergeCell ref="Z193:Z195"/>
    <mergeCell ref="AA193:AA195"/>
    <mergeCell ref="AB193:AB195"/>
    <mergeCell ref="A196:A198"/>
    <mergeCell ref="B196:B198"/>
    <mergeCell ref="C196:C198"/>
    <mergeCell ref="D196:D198"/>
    <mergeCell ref="N196:N198"/>
    <mergeCell ref="O196:O198"/>
    <mergeCell ref="S193:S195"/>
    <mergeCell ref="T193:T195"/>
    <mergeCell ref="U193:U195"/>
    <mergeCell ref="V193:V195"/>
    <mergeCell ref="W193:W195"/>
    <mergeCell ref="X193:X195"/>
    <mergeCell ref="Y199:Y201"/>
    <mergeCell ref="Z199:Z201"/>
    <mergeCell ref="AA199:AA201"/>
    <mergeCell ref="AB199:AB201"/>
    <mergeCell ref="A202:A204"/>
    <mergeCell ref="B202:B204"/>
    <mergeCell ref="C202:C204"/>
    <mergeCell ref="D202:D204"/>
    <mergeCell ref="N202:N204"/>
    <mergeCell ref="O202:O204"/>
    <mergeCell ref="S199:S201"/>
    <mergeCell ref="T199:T201"/>
    <mergeCell ref="U199:U201"/>
    <mergeCell ref="V199:V201"/>
    <mergeCell ref="W199:W201"/>
    <mergeCell ref="X199:X201"/>
    <mergeCell ref="AB196:AB198"/>
    <mergeCell ref="A199:A201"/>
    <mergeCell ref="B199:B201"/>
    <mergeCell ref="C199:C201"/>
    <mergeCell ref="D199:D201"/>
    <mergeCell ref="N199:N201"/>
    <mergeCell ref="O199:O201"/>
    <mergeCell ref="P199:P201"/>
    <mergeCell ref="Q199:Q201"/>
    <mergeCell ref="R199:R201"/>
    <mergeCell ref="V196:V198"/>
    <mergeCell ref="W196:W198"/>
    <mergeCell ref="X196:X198"/>
    <mergeCell ref="Y196:Y198"/>
    <mergeCell ref="Z196:Z198"/>
    <mergeCell ref="AA196:AA198"/>
    <mergeCell ref="AB202:AB204"/>
    <mergeCell ref="A205:A207"/>
    <mergeCell ref="B205:B207"/>
    <mergeCell ref="C205:C207"/>
    <mergeCell ref="D205:D207"/>
    <mergeCell ref="N205:N207"/>
    <mergeCell ref="O205:O207"/>
    <mergeCell ref="P205:P207"/>
    <mergeCell ref="Q205:Q207"/>
    <mergeCell ref="R205:R207"/>
    <mergeCell ref="V202:V204"/>
    <mergeCell ref="W202:W204"/>
    <mergeCell ref="X202:X204"/>
    <mergeCell ref="Y202:Y204"/>
    <mergeCell ref="Z202:Z204"/>
    <mergeCell ref="AA202:AA204"/>
    <mergeCell ref="P202:P204"/>
    <mergeCell ref="Q202:Q204"/>
    <mergeCell ref="R202:R204"/>
    <mergeCell ref="S202:S204"/>
    <mergeCell ref="T202:T204"/>
    <mergeCell ref="U202:U204"/>
    <mergeCell ref="P208:P210"/>
    <mergeCell ref="Q208:Q210"/>
    <mergeCell ref="R208:R210"/>
    <mergeCell ref="S208:S210"/>
    <mergeCell ref="T208:T210"/>
    <mergeCell ref="U208:U210"/>
    <mergeCell ref="Y205:Y207"/>
    <mergeCell ref="Z205:Z207"/>
    <mergeCell ref="AA205:AA207"/>
    <mergeCell ref="AB205:AB207"/>
    <mergeCell ref="A208:A210"/>
    <mergeCell ref="B208:B210"/>
    <mergeCell ref="C208:C210"/>
    <mergeCell ref="D208:D210"/>
    <mergeCell ref="N208:N210"/>
    <mergeCell ref="O208:O210"/>
    <mergeCell ref="S205:S207"/>
    <mergeCell ref="T205:T207"/>
    <mergeCell ref="U205:U207"/>
    <mergeCell ref="V205:V207"/>
    <mergeCell ref="W205:W207"/>
    <mergeCell ref="X205:X207"/>
    <mergeCell ref="Y211:Y213"/>
    <mergeCell ref="Z211:Z213"/>
    <mergeCell ref="AA211:AA213"/>
    <mergeCell ref="AB211:AB213"/>
    <mergeCell ref="A214:A216"/>
    <mergeCell ref="B214:B216"/>
    <mergeCell ref="C214:C216"/>
    <mergeCell ref="D214:D216"/>
    <mergeCell ref="N214:N216"/>
    <mergeCell ref="O214:O216"/>
    <mergeCell ref="S211:S213"/>
    <mergeCell ref="T211:T213"/>
    <mergeCell ref="U211:U213"/>
    <mergeCell ref="V211:V213"/>
    <mergeCell ref="W211:W213"/>
    <mergeCell ref="X211:X213"/>
    <mergeCell ref="AB208:AB210"/>
    <mergeCell ref="A211:A213"/>
    <mergeCell ref="B211:B213"/>
    <mergeCell ref="C211:C213"/>
    <mergeCell ref="D211:D213"/>
    <mergeCell ref="N211:N213"/>
    <mergeCell ref="O211:O213"/>
    <mergeCell ref="P211:P213"/>
    <mergeCell ref="Q211:Q213"/>
    <mergeCell ref="R211:R213"/>
    <mergeCell ref="V208:V210"/>
    <mergeCell ref="W208:W210"/>
    <mergeCell ref="X208:X210"/>
    <mergeCell ref="Y208:Y210"/>
    <mergeCell ref="Z208:Z210"/>
    <mergeCell ref="AA208:AA210"/>
    <mergeCell ref="AB214:AB216"/>
    <mergeCell ref="A217:A219"/>
    <mergeCell ref="B217:B219"/>
    <mergeCell ref="C217:C219"/>
    <mergeCell ref="D217:D219"/>
    <mergeCell ref="N217:N219"/>
    <mergeCell ref="O217:O219"/>
    <mergeCell ref="P217:P219"/>
    <mergeCell ref="Q217:Q219"/>
    <mergeCell ref="R217:R219"/>
    <mergeCell ref="V214:V216"/>
    <mergeCell ref="W214:W216"/>
    <mergeCell ref="X214:X216"/>
    <mergeCell ref="Y214:Y216"/>
    <mergeCell ref="Z214:Z216"/>
    <mergeCell ref="AA214:AA216"/>
    <mergeCell ref="P214:P216"/>
    <mergeCell ref="Q214:Q216"/>
    <mergeCell ref="R214:R216"/>
    <mergeCell ref="S214:S216"/>
    <mergeCell ref="T214:T216"/>
    <mergeCell ref="U214:U216"/>
    <mergeCell ref="P220:P222"/>
    <mergeCell ref="Q220:Q222"/>
    <mergeCell ref="R220:R222"/>
    <mergeCell ref="S220:S222"/>
    <mergeCell ref="T220:T222"/>
    <mergeCell ref="U220:U222"/>
    <mergeCell ref="Y217:Y219"/>
    <mergeCell ref="Z217:Z219"/>
    <mergeCell ref="AA217:AA219"/>
    <mergeCell ref="AB217:AB219"/>
    <mergeCell ref="A220:A222"/>
    <mergeCell ref="B220:B222"/>
    <mergeCell ref="C220:C222"/>
    <mergeCell ref="D220:D222"/>
    <mergeCell ref="N220:N222"/>
    <mergeCell ref="O220:O222"/>
    <mergeCell ref="S217:S219"/>
    <mergeCell ref="T217:T219"/>
    <mergeCell ref="U217:U219"/>
    <mergeCell ref="V217:V219"/>
    <mergeCell ref="W217:W219"/>
    <mergeCell ref="X217:X219"/>
    <mergeCell ref="Y223:Y225"/>
    <mergeCell ref="Z223:Z225"/>
    <mergeCell ref="AA223:AA225"/>
    <mergeCell ref="AB223:AB225"/>
    <mergeCell ref="A226:A228"/>
    <mergeCell ref="B226:B228"/>
    <mergeCell ref="C226:C228"/>
    <mergeCell ref="D226:D228"/>
    <mergeCell ref="N226:N228"/>
    <mergeCell ref="O226:O228"/>
    <mergeCell ref="S223:S225"/>
    <mergeCell ref="T223:T225"/>
    <mergeCell ref="U223:U225"/>
    <mergeCell ref="V223:V225"/>
    <mergeCell ref="W223:W225"/>
    <mergeCell ref="X223:X225"/>
    <mergeCell ref="AB220:AB222"/>
    <mergeCell ref="A223:A225"/>
    <mergeCell ref="B223:B225"/>
    <mergeCell ref="C223:C225"/>
    <mergeCell ref="D223:D225"/>
    <mergeCell ref="N223:N225"/>
    <mergeCell ref="O223:O225"/>
    <mergeCell ref="P223:P225"/>
    <mergeCell ref="Q223:Q225"/>
    <mergeCell ref="R223:R225"/>
    <mergeCell ref="V220:V222"/>
    <mergeCell ref="W220:W222"/>
    <mergeCell ref="X220:X222"/>
    <mergeCell ref="Y220:Y222"/>
    <mergeCell ref="Z220:Z222"/>
    <mergeCell ref="AA220:AA222"/>
    <mergeCell ref="AB226:AB228"/>
    <mergeCell ref="A229:A231"/>
    <mergeCell ref="B229:B231"/>
    <mergeCell ref="C229:C231"/>
    <mergeCell ref="D229:D231"/>
    <mergeCell ref="N229:N231"/>
    <mergeCell ref="O229:O231"/>
    <mergeCell ref="P229:P231"/>
    <mergeCell ref="Q229:Q231"/>
    <mergeCell ref="R229:R231"/>
    <mergeCell ref="V226:V228"/>
    <mergeCell ref="W226:W228"/>
    <mergeCell ref="X226:X228"/>
    <mergeCell ref="Y226:Y228"/>
    <mergeCell ref="Z226:Z228"/>
    <mergeCell ref="AA226:AA228"/>
    <mergeCell ref="P226:P228"/>
    <mergeCell ref="Q226:Q228"/>
    <mergeCell ref="R226:R228"/>
    <mergeCell ref="S226:S228"/>
    <mergeCell ref="T226:T228"/>
    <mergeCell ref="U226:U228"/>
    <mergeCell ref="P232:P234"/>
    <mergeCell ref="Q232:Q234"/>
    <mergeCell ref="R232:R234"/>
    <mergeCell ref="S232:S234"/>
    <mergeCell ref="T232:T234"/>
    <mergeCell ref="U232:U234"/>
    <mergeCell ref="Y229:Y231"/>
    <mergeCell ref="Z229:Z231"/>
    <mergeCell ref="AA229:AA231"/>
    <mergeCell ref="AB229:AB231"/>
    <mergeCell ref="A232:A234"/>
    <mergeCell ref="B232:B234"/>
    <mergeCell ref="C232:C234"/>
    <mergeCell ref="D232:D234"/>
    <mergeCell ref="N232:N234"/>
    <mergeCell ref="O232:O234"/>
    <mergeCell ref="S229:S231"/>
    <mergeCell ref="T229:T231"/>
    <mergeCell ref="U229:U231"/>
    <mergeCell ref="V229:V231"/>
    <mergeCell ref="W229:W231"/>
    <mergeCell ref="X229:X231"/>
    <mergeCell ref="Y235:Y237"/>
    <mergeCell ref="Z235:Z237"/>
    <mergeCell ref="AA235:AA237"/>
    <mergeCell ref="AB235:AB237"/>
    <mergeCell ref="A238:A240"/>
    <mergeCell ref="B238:B240"/>
    <mergeCell ref="C238:C240"/>
    <mergeCell ref="D238:D240"/>
    <mergeCell ref="N238:N240"/>
    <mergeCell ref="O238:O240"/>
    <mergeCell ref="S235:S237"/>
    <mergeCell ref="T235:T237"/>
    <mergeCell ref="U235:U237"/>
    <mergeCell ref="V235:V237"/>
    <mergeCell ref="W235:W237"/>
    <mergeCell ref="X235:X237"/>
    <mergeCell ref="AB232:AB234"/>
    <mergeCell ref="A235:A237"/>
    <mergeCell ref="B235:B237"/>
    <mergeCell ref="C235:C237"/>
    <mergeCell ref="D235:D237"/>
    <mergeCell ref="N235:N237"/>
    <mergeCell ref="O235:O237"/>
    <mergeCell ref="P235:P237"/>
    <mergeCell ref="Q235:Q237"/>
    <mergeCell ref="R235:R237"/>
    <mergeCell ref="V232:V234"/>
    <mergeCell ref="W232:W234"/>
    <mergeCell ref="X232:X234"/>
    <mergeCell ref="Y232:Y234"/>
    <mergeCell ref="Z232:Z234"/>
    <mergeCell ref="AA232:AA234"/>
    <mergeCell ref="AB238:AB240"/>
    <mergeCell ref="A241:A243"/>
    <mergeCell ref="B241:B243"/>
    <mergeCell ref="C241:C243"/>
    <mergeCell ref="D241:D243"/>
    <mergeCell ref="N241:N243"/>
    <mergeCell ref="O241:O243"/>
    <mergeCell ref="P241:P243"/>
    <mergeCell ref="Q241:Q243"/>
    <mergeCell ref="R241:R243"/>
    <mergeCell ref="V238:V240"/>
    <mergeCell ref="W238:W240"/>
    <mergeCell ref="X238:X240"/>
    <mergeCell ref="Y238:Y240"/>
    <mergeCell ref="Z238:Z240"/>
    <mergeCell ref="AA238:AA240"/>
    <mergeCell ref="P238:P240"/>
    <mergeCell ref="Q238:Q240"/>
    <mergeCell ref="R238:R240"/>
    <mergeCell ref="S238:S240"/>
    <mergeCell ref="T238:T240"/>
    <mergeCell ref="U238:U240"/>
    <mergeCell ref="P244:P246"/>
    <mergeCell ref="Q244:Q246"/>
    <mergeCell ref="R244:R246"/>
    <mergeCell ref="S244:S246"/>
    <mergeCell ref="T244:T246"/>
    <mergeCell ref="U244:U246"/>
    <mergeCell ref="Y241:Y243"/>
    <mergeCell ref="Z241:Z243"/>
    <mergeCell ref="AA241:AA243"/>
    <mergeCell ref="AB241:AB243"/>
    <mergeCell ref="A244:A246"/>
    <mergeCell ref="B244:B246"/>
    <mergeCell ref="C244:C246"/>
    <mergeCell ref="D244:D246"/>
    <mergeCell ref="N244:N246"/>
    <mergeCell ref="O244:O246"/>
    <mergeCell ref="S241:S243"/>
    <mergeCell ref="T241:T243"/>
    <mergeCell ref="U241:U243"/>
    <mergeCell ref="V241:V243"/>
    <mergeCell ref="W241:W243"/>
    <mergeCell ref="X241:X243"/>
    <mergeCell ref="Y247:Y249"/>
    <mergeCell ref="Z247:Z249"/>
    <mergeCell ref="AA247:AA249"/>
    <mergeCell ref="AB247:AB249"/>
    <mergeCell ref="A250:A252"/>
    <mergeCell ref="B250:B252"/>
    <mergeCell ref="C250:C252"/>
    <mergeCell ref="D250:D252"/>
    <mergeCell ref="N250:N252"/>
    <mergeCell ref="O250:O252"/>
    <mergeCell ref="S247:S249"/>
    <mergeCell ref="T247:T249"/>
    <mergeCell ref="U247:U249"/>
    <mergeCell ref="V247:V249"/>
    <mergeCell ref="W247:W249"/>
    <mergeCell ref="X247:X249"/>
    <mergeCell ref="AB244:AB246"/>
    <mergeCell ref="A247:A249"/>
    <mergeCell ref="B247:B249"/>
    <mergeCell ref="C247:C249"/>
    <mergeCell ref="D247:D249"/>
    <mergeCell ref="N247:N249"/>
    <mergeCell ref="O247:O249"/>
    <mergeCell ref="P247:P249"/>
    <mergeCell ref="Q247:Q249"/>
    <mergeCell ref="R247:R249"/>
    <mergeCell ref="V244:V246"/>
    <mergeCell ref="W244:W246"/>
    <mergeCell ref="X244:X246"/>
    <mergeCell ref="Y244:Y246"/>
    <mergeCell ref="Z244:Z246"/>
    <mergeCell ref="AA244:AA246"/>
    <mergeCell ref="AB250:AB252"/>
    <mergeCell ref="A253:A255"/>
    <mergeCell ref="B253:B255"/>
    <mergeCell ref="C253:C255"/>
    <mergeCell ref="D253:D255"/>
    <mergeCell ref="N253:N255"/>
    <mergeCell ref="O253:O255"/>
    <mergeCell ref="P253:P255"/>
    <mergeCell ref="Q253:Q255"/>
    <mergeCell ref="R253:R255"/>
    <mergeCell ref="V250:V252"/>
    <mergeCell ref="W250:W252"/>
    <mergeCell ref="X250:X252"/>
    <mergeCell ref="Y250:Y252"/>
    <mergeCell ref="Z250:Z252"/>
    <mergeCell ref="AA250:AA252"/>
    <mergeCell ref="P250:P252"/>
    <mergeCell ref="Q250:Q252"/>
    <mergeCell ref="R250:R252"/>
    <mergeCell ref="S250:S252"/>
    <mergeCell ref="T250:T252"/>
    <mergeCell ref="U250:U252"/>
    <mergeCell ref="P256:P258"/>
    <mergeCell ref="Q256:Q258"/>
    <mergeCell ref="R256:R258"/>
    <mergeCell ref="S256:S258"/>
    <mergeCell ref="T256:T258"/>
    <mergeCell ref="U256:U258"/>
    <mergeCell ref="Y253:Y255"/>
    <mergeCell ref="Z253:Z255"/>
    <mergeCell ref="AA253:AA255"/>
    <mergeCell ref="AB253:AB255"/>
    <mergeCell ref="A256:A258"/>
    <mergeCell ref="B256:B258"/>
    <mergeCell ref="C256:C258"/>
    <mergeCell ref="D256:D258"/>
    <mergeCell ref="N256:N258"/>
    <mergeCell ref="O256:O258"/>
    <mergeCell ref="S253:S255"/>
    <mergeCell ref="T253:T255"/>
    <mergeCell ref="U253:U255"/>
    <mergeCell ref="V253:V255"/>
    <mergeCell ref="W253:W255"/>
    <mergeCell ref="X253:X255"/>
    <mergeCell ref="Y259:Y261"/>
    <mergeCell ref="Z259:Z261"/>
    <mergeCell ref="AA259:AA261"/>
    <mergeCell ref="AB259:AB261"/>
    <mergeCell ref="A262:A264"/>
    <mergeCell ref="B262:B264"/>
    <mergeCell ref="C262:C264"/>
    <mergeCell ref="D262:D264"/>
    <mergeCell ref="N262:N264"/>
    <mergeCell ref="O262:O264"/>
    <mergeCell ref="S259:S261"/>
    <mergeCell ref="T259:T261"/>
    <mergeCell ref="U259:U261"/>
    <mergeCell ref="V259:V261"/>
    <mergeCell ref="W259:W261"/>
    <mergeCell ref="X259:X261"/>
    <mergeCell ref="AB256:AB258"/>
    <mergeCell ref="A259:A261"/>
    <mergeCell ref="B259:B261"/>
    <mergeCell ref="C259:C261"/>
    <mergeCell ref="D259:D261"/>
    <mergeCell ref="N259:N261"/>
    <mergeCell ref="O259:O261"/>
    <mergeCell ref="P259:P261"/>
    <mergeCell ref="Q259:Q261"/>
    <mergeCell ref="R259:R261"/>
    <mergeCell ref="V256:V258"/>
    <mergeCell ref="W256:W258"/>
    <mergeCell ref="X256:X258"/>
    <mergeCell ref="Y256:Y258"/>
    <mergeCell ref="Z256:Z258"/>
    <mergeCell ref="AA256:AA258"/>
    <mergeCell ref="AB262:AB264"/>
    <mergeCell ref="A265:A267"/>
    <mergeCell ref="B265:B267"/>
    <mergeCell ref="C265:C267"/>
    <mergeCell ref="D265:D267"/>
    <mergeCell ref="N265:N267"/>
    <mergeCell ref="O265:O267"/>
    <mergeCell ref="P265:P267"/>
    <mergeCell ref="Q265:Q267"/>
    <mergeCell ref="R265:R267"/>
    <mergeCell ref="V262:V264"/>
    <mergeCell ref="W262:W264"/>
    <mergeCell ref="X262:X264"/>
    <mergeCell ref="Y262:Y264"/>
    <mergeCell ref="Z262:Z264"/>
    <mergeCell ref="AA262:AA264"/>
    <mergeCell ref="P262:P264"/>
    <mergeCell ref="Q262:Q264"/>
    <mergeCell ref="R262:R264"/>
    <mergeCell ref="S262:S264"/>
    <mergeCell ref="T262:T264"/>
    <mergeCell ref="U262:U264"/>
    <mergeCell ref="P268:P270"/>
    <mergeCell ref="Q268:Q270"/>
    <mergeCell ref="R268:R270"/>
    <mergeCell ref="S268:S270"/>
    <mergeCell ref="T268:T270"/>
    <mergeCell ref="U268:U270"/>
    <mergeCell ref="Y265:Y267"/>
    <mergeCell ref="Z265:Z267"/>
    <mergeCell ref="AA265:AA267"/>
    <mergeCell ref="AB265:AB267"/>
    <mergeCell ref="A268:A270"/>
    <mergeCell ref="B268:B270"/>
    <mergeCell ref="C268:C270"/>
    <mergeCell ref="D268:D270"/>
    <mergeCell ref="N268:N270"/>
    <mergeCell ref="O268:O270"/>
    <mergeCell ref="S265:S267"/>
    <mergeCell ref="T265:T267"/>
    <mergeCell ref="U265:U267"/>
    <mergeCell ref="V265:V267"/>
    <mergeCell ref="W265:W267"/>
    <mergeCell ref="X265:X267"/>
    <mergeCell ref="Y271:Y273"/>
    <mergeCell ref="Z271:Z273"/>
    <mergeCell ref="AA271:AA273"/>
    <mergeCell ref="AB271:AB273"/>
    <mergeCell ref="A274:A276"/>
    <mergeCell ref="B274:B276"/>
    <mergeCell ref="C274:C276"/>
    <mergeCell ref="D274:D276"/>
    <mergeCell ref="N274:N276"/>
    <mergeCell ref="O274:O276"/>
    <mergeCell ref="S271:S273"/>
    <mergeCell ref="T271:T273"/>
    <mergeCell ref="U271:U273"/>
    <mergeCell ref="V271:V273"/>
    <mergeCell ref="W271:W273"/>
    <mergeCell ref="X271:X273"/>
    <mergeCell ref="AB268:AB270"/>
    <mergeCell ref="A271:A273"/>
    <mergeCell ref="B271:B273"/>
    <mergeCell ref="C271:C273"/>
    <mergeCell ref="D271:D273"/>
    <mergeCell ref="N271:N273"/>
    <mergeCell ref="O271:O273"/>
    <mergeCell ref="P271:P273"/>
    <mergeCell ref="Q271:Q273"/>
    <mergeCell ref="R271:R273"/>
    <mergeCell ref="V268:V270"/>
    <mergeCell ref="W268:W270"/>
    <mergeCell ref="X268:X270"/>
    <mergeCell ref="Y268:Y270"/>
    <mergeCell ref="Z268:Z270"/>
    <mergeCell ref="AA268:AA270"/>
    <mergeCell ref="AB274:AB276"/>
    <mergeCell ref="A277:A279"/>
    <mergeCell ref="B277:B279"/>
    <mergeCell ref="C277:C279"/>
    <mergeCell ref="D277:D279"/>
    <mergeCell ref="N277:N279"/>
    <mergeCell ref="O277:O279"/>
    <mergeCell ref="P277:P279"/>
    <mergeCell ref="Q277:Q279"/>
    <mergeCell ref="R277:R279"/>
    <mergeCell ref="V274:V276"/>
    <mergeCell ref="W274:W276"/>
    <mergeCell ref="X274:X276"/>
    <mergeCell ref="Y274:Y276"/>
    <mergeCell ref="Z274:Z276"/>
    <mergeCell ref="AA274:AA276"/>
    <mergeCell ref="P274:P276"/>
    <mergeCell ref="Q274:Q276"/>
    <mergeCell ref="R274:R276"/>
    <mergeCell ref="S274:S276"/>
    <mergeCell ref="T274:T276"/>
    <mergeCell ref="U274:U276"/>
    <mergeCell ref="P280:P282"/>
    <mergeCell ref="Q280:Q282"/>
    <mergeCell ref="R280:R282"/>
    <mergeCell ref="S280:S282"/>
    <mergeCell ref="T280:T282"/>
    <mergeCell ref="U280:U282"/>
    <mergeCell ref="Y277:Y279"/>
    <mergeCell ref="Z277:Z279"/>
    <mergeCell ref="AA277:AA279"/>
    <mergeCell ref="AB277:AB279"/>
    <mergeCell ref="A280:A282"/>
    <mergeCell ref="B280:B282"/>
    <mergeCell ref="C280:C282"/>
    <mergeCell ref="D280:D282"/>
    <mergeCell ref="N280:N282"/>
    <mergeCell ref="O280:O282"/>
    <mergeCell ref="S277:S279"/>
    <mergeCell ref="T277:T279"/>
    <mergeCell ref="U277:U279"/>
    <mergeCell ref="V277:V279"/>
    <mergeCell ref="W277:W279"/>
    <mergeCell ref="X277:X279"/>
    <mergeCell ref="Y283:Y285"/>
    <mergeCell ref="Z283:Z285"/>
    <mergeCell ref="AA283:AA285"/>
    <mergeCell ref="AB283:AB285"/>
    <mergeCell ref="A286:A288"/>
    <mergeCell ref="B286:B288"/>
    <mergeCell ref="C286:C288"/>
    <mergeCell ref="D286:D288"/>
    <mergeCell ref="N286:N288"/>
    <mergeCell ref="O286:O288"/>
    <mergeCell ref="S283:S285"/>
    <mergeCell ref="T283:T285"/>
    <mergeCell ref="U283:U285"/>
    <mergeCell ref="V283:V285"/>
    <mergeCell ref="W283:W285"/>
    <mergeCell ref="X283:X285"/>
    <mergeCell ref="AB280:AB282"/>
    <mergeCell ref="A283:A285"/>
    <mergeCell ref="B283:B285"/>
    <mergeCell ref="C283:C285"/>
    <mergeCell ref="D283:D285"/>
    <mergeCell ref="N283:N285"/>
    <mergeCell ref="O283:O285"/>
    <mergeCell ref="P283:P285"/>
    <mergeCell ref="Q283:Q285"/>
    <mergeCell ref="R283:R285"/>
    <mergeCell ref="V280:V282"/>
    <mergeCell ref="W280:W282"/>
    <mergeCell ref="X280:X282"/>
    <mergeCell ref="Y280:Y282"/>
    <mergeCell ref="Z280:Z282"/>
    <mergeCell ref="AA280:AA282"/>
    <mergeCell ref="AB286:AB288"/>
    <mergeCell ref="A289:A291"/>
    <mergeCell ref="B289:B291"/>
    <mergeCell ref="C289:C291"/>
    <mergeCell ref="D289:D291"/>
    <mergeCell ref="N289:N291"/>
    <mergeCell ref="O289:O291"/>
    <mergeCell ref="P289:P291"/>
    <mergeCell ref="Q289:Q291"/>
    <mergeCell ref="R289:R291"/>
    <mergeCell ref="V286:V288"/>
    <mergeCell ref="W286:W288"/>
    <mergeCell ref="X286:X288"/>
    <mergeCell ref="Y286:Y288"/>
    <mergeCell ref="Z286:Z288"/>
    <mergeCell ref="AA286:AA288"/>
    <mergeCell ref="P286:P288"/>
    <mergeCell ref="Q286:Q288"/>
    <mergeCell ref="R286:R288"/>
    <mergeCell ref="S286:S288"/>
    <mergeCell ref="T286:T288"/>
    <mergeCell ref="U286:U288"/>
    <mergeCell ref="P292:P294"/>
    <mergeCell ref="Q292:Q294"/>
    <mergeCell ref="R292:R294"/>
    <mergeCell ref="S292:S294"/>
    <mergeCell ref="T292:T294"/>
    <mergeCell ref="U292:U294"/>
    <mergeCell ref="Y289:Y291"/>
    <mergeCell ref="Z289:Z291"/>
    <mergeCell ref="AA289:AA291"/>
    <mergeCell ref="AB289:AB291"/>
    <mergeCell ref="A292:A294"/>
    <mergeCell ref="B292:B294"/>
    <mergeCell ref="C292:C294"/>
    <mergeCell ref="D292:D294"/>
    <mergeCell ref="N292:N294"/>
    <mergeCell ref="O292:O294"/>
    <mergeCell ref="S289:S291"/>
    <mergeCell ref="T289:T291"/>
    <mergeCell ref="U289:U291"/>
    <mergeCell ref="V289:V291"/>
    <mergeCell ref="W289:W291"/>
    <mergeCell ref="X289:X291"/>
    <mergeCell ref="Y295:Y297"/>
    <mergeCell ref="Z295:Z297"/>
    <mergeCell ref="AA295:AA297"/>
    <mergeCell ref="AB295:AB297"/>
    <mergeCell ref="A298:A300"/>
    <mergeCell ref="B298:B300"/>
    <mergeCell ref="C298:C300"/>
    <mergeCell ref="D298:D300"/>
    <mergeCell ref="N298:N300"/>
    <mergeCell ref="O298:O300"/>
    <mergeCell ref="S295:S297"/>
    <mergeCell ref="T295:T297"/>
    <mergeCell ref="U295:U297"/>
    <mergeCell ref="V295:V297"/>
    <mergeCell ref="W295:W297"/>
    <mergeCell ref="X295:X297"/>
    <mergeCell ref="AB292:AB294"/>
    <mergeCell ref="A295:A297"/>
    <mergeCell ref="B295:B297"/>
    <mergeCell ref="C295:C297"/>
    <mergeCell ref="D295:D297"/>
    <mergeCell ref="N295:N297"/>
    <mergeCell ref="O295:O297"/>
    <mergeCell ref="P295:P297"/>
    <mergeCell ref="Q295:Q297"/>
    <mergeCell ref="R295:R297"/>
    <mergeCell ref="V292:V294"/>
    <mergeCell ref="W292:W294"/>
    <mergeCell ref="X292:X294"/>
    <mergeCell ref="Y292:Y294"/>
    <mergeCell ref="Z292:Z294"/>
    <mergeCell ref="AA292:AA294"/>
    <mergeCell ref="AB298:AB300"/>
    <mergeCell ref="A301:A303"/>
    <mergeCell ref="B301:B303"/>
    <mergeCell ref="C301:C303"/>
    <mergeCell ref="D301:D303"/>
    <mergeCell ref="N301:N303"/>
    <mergeCell ref="O301:O303"/>
    <mergeCell ref="P301:P303"/>
    <mergeCell ref="Q301:Q303"/>
    <mergeCell ref="R301:R303"/>
    <mergeCell ref="V298:V300"/>
    <mergeCell ref="W298:W300"/>
    <mergeCell ref="X298:X300"/>
    <mergeCell ref="Y298:Y300"/>
    <mergeCell ref="Z298:Z300"/>
    <mergeCell ref="AA298:AA300"/>
    <mergeCell ref="P298:P300"/>
    <mergeCell ref="Q298:Q300"/>
    <mergeCell ref="R298:R300"/>
    <mergeCell ref="S298:S300"/>
    <mergeCell ref="T298:T300"/>
    <mergeCell ref="U298:U300"/>
    <mergeCell ref="P304:P306"/>
    <mergeCell ref="Q304:Q306"/>
    <mergeCell ref="R304:R306"/>
    <mergeCell ref="S304:S306"/>
    <mergeCell ref="T304:T306"/>
    <mergeCell ref="U304:U306"/>
    <mergeCell ref="Y301:Y303"/>
    <mergeCell ref="Z301:Z303"/>
    <mergeCell ref="AA301:AA303"/>
    <mergeCell ref="AB301:AB303"/>
    <mergeCell ref="A304:A306"/>
    <mergeCell ref="B304:B306"/>
    <mergeCell ref="C304:C306"/>
    <mergeCell ref="D304:D306"/>
    <mergeCell ref="N304:N306"/>
    <mergeCell ref="O304:O306"/>
    <mergeCell ref="S301:S303"/>
    <mergeCell ref="T301:T303"/>
    <mergeCell ref="U301:U303"/>
    <mergeCell ref="V301:V303"/>
    <mergeCell ref="W301:W303"/>
    <mergeCell ref="X301:X303"/>
    <mergeCell ref="Y307:Y309"/>
    <mergeCell ref="Z307:Z309"/>
    <mergeCell ref="AA307:AA309"/>
    <mergeCell ref="AB307:AB309"/>
    <mergeCell ref="A310:A312"/>
    <mergeCell ref="B310:B312"/>
    <mergeCell ref="C310:C312"/>
    <mergeCell ref="D310:D312"/>
    <mergeCell ref="N310:N312"/>
    <mergeCell ref="O310:O312"/>
    <mergeCell ref="S307:S309"/>
    <mergeCell ref="T307:T309"/>
    <mergeCell ref="U307:U309"/>
    <mergeCell ref="V307:V309"/>
    <mergeCell ref="W307:W309"/>
    <mergeCell ref="X307:X309"/>
    <mergeCell ref="AB304:AB306"/>
    <mergeCell ref="A307:A309"/>
    <mergeCell ref="B307:B309"/>
    <mergeCell ref="C307:C309"/>
    <mergeCell ref="D307:D309"/>
    <mergeCell ref="N307:N309"/>
    <mergeCell ref="O307:O309"/>
    <mergeCell ref="P307:P309"/>
    <mergeCell ref="Q307:Q309"/>
    <mergeCell ref="R307:R309"/>
    <mergeCell ref="V304:V306"/>
    <mergeCell ref="W304:W306"/>
    <mergeCell ref="X304:X306"/>
    <mergeCell ref="Y304:Y306"/>
    <mergeCell ref="Z304:Z306"/>
    <mergeCell ref="AA304:AA306"/>
    <mergeCell ref="AB310:AB312"/>
    <mergeCell ref="A313:A315"/>
    <mergeCell ref="B313:B315"/>
    <mergeCell ref="C313:C315"/>
    <mergeCell ref="D313:D315"/>
    <mergeCell ref="N313:N315"/>
    <mergeCell ref="O313:O315"/>
    <mergeCell ref="P313:P315"/>
    <mergeCell ref="Q313:Q315"/>
    <mergeCell ref="R313:R315"/>
    <mergeCell ref="V310:V312"/>
    <mergeCell ref="W310:W312"/>
    <mergeCell ref="X310:X312"/>
    <mergeCell ref="Y310:Y312"/>
    <mergeCell ref="Z310:Z312"/>
    <mergeCell ref="AA310:AA312"/>
    <mergeCell ref="P310:P312"/>
    <mergeCell ref="Q310:Q312"/>
    <mergeCell ref="R310:R312"/>
    <mergeCell ref="S310:S312"/>
    <mergeCell ref="T310:T312"/>
    <mergeCell ref="U310:U312"/>
    <mergeCell ref="P316:P318"/>
    <mergeCell ref="Q316:Q318"/>
    <mergeCell ref="R316:R318"/>
    <mergeCell ref="S316:S318"/>
    <mergeCell ref="T316:T318"/>
    <mergeCell ref="U316:U318"/>
    <mergeCell ref="Y313:Y315"/>
    <mergeCell ref="Z313:Z315"/>
    <mergeCell ref="AA313:AA315"/>
    <mergeCell ref="AB313:AB315"/>
    <mergeCell ref="A316:A318"/>
    <mergeCell ref="B316:B318"/>
    <mergeCell ref="C316:C318"/>
    <mergeCell ref="D316:D318"/>
    <mergeCell ref="N316:N318"/>
    <mergeCell ref="O316:O318"/>
    <mergeCell ref="S313:S315"/>
    <mergeCell ref="T313:T315"/>
    <mergeCell ref="U313:U315"/>
    <mergeCell ref="V313:V315"/>
    <mergeCell ref="W313:W315"/>
    <mergeCell ref="X313:X315"/>
    <mergeCell ref="Y319:Y321"/>
    <mergeCell ref="Z319:Z321"/>
    <mergeCell ref="AA319:AA321"/>
    <mergeCell ref="AB319:AB321"/>
    <mergeCell ref="A322:A324"/>
    <mergeCell ref="B322:B324"/>
    <mergeCell ref="C322:C324"/>
    <mergeCell ref="D322:D324"/>
    <mergeCell ref="N322:N324"/>
    <mergeCell ref="O322:O324"/>
    <mergeCell ref="S319:S321"/>
    <mergeCell ref="T319:T321"/>
    <mergeCell ref="U319:U321"/>
    <mergeCell ref="V319:V321"/>
    <mergeCell ref="W319:W321"/>
    <mergeCell ref="X319:X321"/>
    <mergeCell ref="AB316:AB318"/>
    <mergeCell ref="A319:A321"/>
    <mergeCell ref="B319:B321"/>
    <mergeCell ref="C319:C321"/>
    <mergeCell ref="D319:D321"/>
    <mergeCell ref="N319:N321"/>
    <mergeCell ref="O319:O321"/>
    <mergeCell ref="P319:P321"/>
    <mergeCell ref="Q319:Q321"/>
    <mergeCell ref="R319:R321"/>
    <mergeCell ref="V316:V318"/>
    <mergeCell ref="W316:W318"/>
    <mergeCell ref="X316:X318"/>
    <mergeCell ref="Y316:Y318"/>
    <mergeCell ref="Z316:Z318"/>
    <mergeCell ref="AA316:AA318"/>
    <mergeCell ref="AB322:AB324"/>
    <mergeCell ref="A325:A327"/>
    <mergeCell ref="B325:B327"/>
    <mergeCell ref="C325:C327"/>
    <mergeCell ref="D325:D327"/>
    <mergeCell ref="N325:N327"/>
    <mergeCell ref="O325:O327"/>
    <mergeCell ref="P325:P327"/>
    <mergeCell ref="Q325:Q327"/>
    <mergeCell ref="R325:R327"/>
    <mergeCell ref="V322:V324"/>
    <mergeCell ref="W322:W324"/>
    <mergeCell ref="X322:X324"/>
    <mergeCell ref="Y322:Y324"/>
    <mergeCell ref="Z322:Z324"/>
    <mergeCell ref="AA322:AA324"/>
    <mergeCell ref="P322:P324"/>
    <mergeCell ref="Q322:Q324"/>
    <mergeCell ref="R322:R324"/>
    <mergeCell ref="S322:S324"/>
    <mergeCell ref="T322:T324"/>
    <mergeCell ref="U322:U324"/>
    <mergeCell ref="P328:P330"/>
    <mergeCell ref="Q328:Q330"/>
    <mergeCell ref="R328:R330"/>
    <mergeCell ref="S328:S330"/>
    <mergeCell ref="T328:T330"/>
    <mergeCell ref="U328:U330"/>
    <mergeCell ref="Y325:Y327"/>
    <mergeCell ref="Z325:Z327"/>
    <mergeCell ref="AA325:AA327"/>
    <mergeCell ref="AB325:AB327"/>
    <mergeCell ref="A328:A330"/>
    <mergeCell ref="B328:B330"/>
    <mergeCell ref="C328:C330"/>
    <mergeCell ref="D328:D330"/>
    <mergeCell ref="N328:N330"/>
    <mergeCell ref="O328:O330"/>
    <mergeCell ref="S325:S327"/>
    <mergeCell ref="T325:T327"/>
    <mergeCell ref="U325:U327"/>
    <mergeCell ref="V325:V327"/>
    <mergeCell ref="W325:W327"/>
    <mergeCell ref="X325:X327"/>
    <mergeCell ref="Y331:Y333"/>
    <mergeCell ref="Z331:Z333"/>
    <mergeCell ref="AA331:AA333"/>
    <mergeCell ref="AB331:AB333"/>
    <mergeCell ref="A334:A336"/>
    <mergeCell ref="B334:B336"/>
    <mergeCell ref="C334:C336"/>
    <mergeCell ref="D334:D336"/>
    <mergeCell ref="N334:N336"/>
    <mergeCell ref="O334:O336"/>
    <mergeCell ref="S331:S333"/>
    <mergeCell ref="T331:T333"/>
    <mergeCell ref="U331:U333"/>
    <mergeCell ref="V331:V333"/>
    <mergeCell ref="W331:W333"/>
    <mergeCell ref="X331:X333"/>
    <mergeCell ref="AB328:AB330"/>
    <mergeCell ref="A331:A333"/>
    <mergeCell ref="B331:B333"/>
    <mergeCell ref="C331:C333"/>
    <mergeCell ref="D331:D333"/>
    <mergeCell ref="N331:N333"/>
    <mergeCell ref="O331:O333"/>
    <mergeCell ref="P331:P333"/>
    <mergeCell ref="Q331:Q333"/>
    <mergeCell ref="R331:R333"/>
    <mergeCell ref="V328:V330"/>
    <mergeCell ref="W328:W330"/>
    <mergeCell ref="X328:X330"/>
    <mergeCell ref="Y328:Y330"/>
    <mergeCell ref="Z328:Z330"/>
    <mergeCell ref="AA328:AA330"/>
    <mergeCell ref="AB334:AB336"/>
    <mergeCell ref="A337:A339"/>
    <mergeCell ref="B337:B339"/>
    <mergeCell ref="C337:C339"/>
    <mergeCell ref="D337:D339"/>
    <mergeCell ref="N337:N339"/>
    <mergeCell ref="O337:O339"/>
    <mergeCell ref="P337:P339"/>
    <mergeCell ref="Q337:Q339"/>
    <mergeCell ref="R337:R339"/>
    <mergeCell ref="V334:V336"/>
    <mergeCell ref="W334:W336"/>
    <mergeCell ref="X334:X336"/>
    <mergeCell ref="Y334:Y336"/>
    <mergeCell ref="Z334:Z336"/>
    <mergeCell ref="AA334:AA336"/>
    <mergeCell ref="P334:P336"/>
    <mergeCell ref="Q334:Q336"/>
    <mergeCell ref="R334:R336"/>
    <mergeCell ref="S334:S336"/>
    <mergeCell ref="T334:T336"/>
    <mergeCell ref="U334:U336"/>
    <mergeCell ref="P340:P342"/>
    <mergeCell ref="Q340:Q342"/>
    <mergeCell ref="R340:R342"/>
    <mergeCell ref="S340:S342"/>
    <mergeCell ref="T340:T342"/>
    <mergeCell ref="U340:U342"/>
    <mergeCell ref="Y337:Y339"/>
    <mergeCell ref="Z337:Z339"/>
    <mergeCell ref="AA337:AA339"/>
    <mergeCell ref="AB337:AB339"/>
    <mergeCell ref="A340:A342"/>
    <mergeCell ref="B340:B342"/>
    <mergeCell ref="C340:C342"/>
    <mergeCell ref="D340:D342"/>
    <mergeCell ref="N340:N342"/>
    <mergeCell ref="O340:O342"/>
    <mergeCell ref="S337:S339"/>
    <mergeCell ref="T337:T339"/>
    <mergeCell ref="U337:U339"/>
    <mergeCell ref="V337:V339"/>
    <mergeCell ref="W337:W339"/>
    <mergeCell ref="X337:X339"/>
    <mergeCell ref="Y343:Y345"/>
    <mergeCell ref="Z343:Z345"/>
    <mergeCell ref="AA343:AA345"/>
    <mergeCell ref="AB343:AB345"/>
    <mergeCell ref="A346:A348"/>
    <mergeCell ref="B346:B348"/>
    <mergeCell ref="C346:C348"/>
    <mergeCell ref="D346:D348"/>
    <mergeCell ref="N346:N348"/>
    <mergeCell ref="O346:O348"/>
    <mergeCell ref="S343:S345"/>
    <mergeCell ref="T343:T345"/>
    <mergeCell ref="U343:U345"/>
    <mergeCell ref="V343:V345"/>
    <mergeCell ref="W343:W345"/>
    <mergeCell ref="X343:X345"/>
    <mergeCell ref="AB340:AB342"/>
    <mergeCell ref="A343:A345"/>
    <mergeCell ref="B343:B345"/>
    <mergeCell ref="C343:C345"/>
    <mergeCell ref="D343:D345"/>
    <mergeCell ref="N343:N345"/>
    <mergeCell ref="O343:O345"/>
    <mergeCell ref="P343:P345"/>
    <mergeCell ref="Q343:Q345"/>
    <mergeCell ref="R343:R345"/>
    <mergeCell ref="V340:V342"/>
    <mergeCell ref="W340:W342"/>
    <mergeCell ref="X340:X342"/>
    <mergeCell ref="Y340:Y342"/>
    <mergeCell ref="Z340:Z342"/>
    <mergeCell ref="AA340:AA342"/>
    <mergeCell ref="AB346:AB348"/>
    <mergeCell ref="A349:A351"/>
    <mergeCell ref="B349:B351"/>
    <mergeCell ref="C349:C351"/>
    <mergeCell ref="D349:D351"/>
    <mergeCell ref="N349:N351"/>
    <mergeCell ref="O349:O351"/>
    <mergeCell ref="P349:P351"/>
    <mergeCell ref="Q349:Q351"/>
    <mergeCell ref="R349:R351"/>
    <mergeCell ref="V346:V348"/>
    <mergeCell ref="W346:W348"/>
    <mergeCell ref="X346:X348"/>
    <mergeCell ref="Y346:Y348"/>
    <mergeCell ref="Z346:Z348"/>
    <mergeCell ref="AA346:AA348"/>
    <mergeCell ref="P346:P348"/>
    <mergeCell ref="Q346:Q348"/>
    <mergeCell ref="R346:R348"/>
    <mergeCell ref="S346:S348"/>
    <mergeCell ref="T346:T348"/>
    <mergeCell ref="U346:U348"/>
    <mergeCell ref="P352:P354"/>
    <mergeCell ref="Q352:Q354"/>
    <mergeCell ref="R352:R354"/>
    <mergeCell ref="S352:S354"/>
    <mergeCell ref="T352:T354"/>
    <mergeCell ref="U352:U354"/>
    <mergeCell ref="Y349:Y351"/>
    <mergeCell ref="Z349:Z351"/>
    <mergeCell ref="AA349:AA351"/>
    <mergeCell ref="AB349:AB351"/>
    <mergeCell ref="A352:A354"/>
    <mergeCell ref="B352:B354"/>
    <mergeCell ref="C352:C354"/>
    <mergeCell ref="D352:D354"/>
    <mergeCell ref="N352:N354"/>
    <mergeCell ref="O352:O354"/>
    <mergeCell ref="S349:S351"/>
    <mergeCell ref="T349:T351"/>
    <mergeCell ref="U349:U351"/>
    <mergeCell ref="V349:V351"/>
    <mergeCell ref="W349:W351"/>
    <mergeCell ref="X349:X351"/>
    <mergeCell ref="Y355:Y357"/>
    <mergeCell ref="Z355:Z357"/>
    <mergeCell ref="AA355:AA357"/>
    <mergeCell ref="AB355:AB357"/>
    <mergeCell ref="A358:A360"/>
    <mergeCell ref="B358:B360"/>
    <mergeCell ref="C358:C360"/>
    <mergeCell ref="D358:D360"/>
    <mergeCell ref="N358:N360"/>
    <mergeCell ref="O358:O360"/>
    <mergeCell ref="S355:S357"/>
    <mergeCell ref="T355:T357"/>
    <mergeCell ref="U355:U357"/>
    <mergeCell ref="V355:V357"/>
    <mergeCell ref="W355:W357"/>
    <mergeCell ref="X355:X357"/>
    <mergeCell ref="AB352:AB354"/>
    <mergeCell ref="A355:A357"/>
    <mergeCell ref="B355:B357"/>
    <mergeCell ref="C355:C357"/>
    <mergeCell ref="D355:D357"/>
    <mergeCell ref="N355:N357"/>
    <mergeCell ref="O355:O357"/>
    <mergeCell ref="P355:P357"/>
    <mergeCell ref="Q355:Q357"/>
    <mergeCell ref="R355:R357"/>
    <mergeCell ref="V352:V354"/>
    <mergeCell ref="W352:W354"/>
    <mergeCell ref="X352:X354"/>
    <mergeCell ref="Y352:Y354"/>
    <mergeCell ref="Z352:Z354"/>
    <mergeCell ref="AA352:AA354"/>
    <mergeCell ref="AB358:AB360"/>
    <mergeCell ref="A361:A363"/>
    <mergeCell ref="B361:B363"/>
    <mergeCell ref="C361:C363"/>
    <mergeCell ref="D361:D363"/>
    <mergeCell ref="N361:N363"/>
    <mergeCell ref="O361:O363"/>
    <mergeCell ref="P361:P363"/>
    <mergeCell ref="Q361:Q363"/>
    <mergeCell ref="R361:R363"/>
    <mergeCell ref="V358:V360"/>
    <mergeCell ref="W358:W360"/>
    <mergeCell ref="X358:X360"/>
    <mergeCell ref="Y358:Y360"/>
    <mergeCell ref="Z358:Z360"/>
    <mergeCell ref="AA358:AA360"/>
    <mergeCell ref="P358:P360"/>
    <mergeCell ref="Q358:Q360"/>
    <mergeCell ref="R358:R360"/>
    <mergeCell ref="S358:S360"/>
    <mergeCell ref="T358:T360"/>
    <mergeCell ref="U358:U360"/>
    <mergeCell ref="P364:P366"/>
    <mergeCell ref="Q364:Q366"/>
    <mergeCell ref="R364:R366"/>
    <mergeCell ref="S364:S366"/>
    <mergeCell ref="T364:T366"/>
    <mergeCell ref="U364:U366"/>
    <mergeCell ref="Y361:Y363"/>
    <mergeCell ref="Z361:Z363"/>
    <mergeCell ref="AA361:AA363"/>
    <mergeCell ref="AB361:AB363"/>
    <mergeCell ref="A364:A366"/>
    <mergeCell ref="B364:B366"/>
    <mergeCell ref="C364:C366"/>
    <mergeCell ref="D364:D366"/>
    <mergeCell ref="N364:N366"/>
    <mergeCell ref="O364:O366"/>
    <mergeCell ref="S361:S363"/>
    <mergeCell ref="T361:T363"/>
    <mergeCell ref="U361:U363"/>
    <mergeCell ref="V361:V363"/>
    <mergeCell ref="W361:W363"/>
    <mergeCell ref="X361:X363"/>
    <mergeCell ref="Y367:Y369"/>
    <mergeCell ref="Z367:Z369"/>
    <mergeCell ref="AA367:AA369"/>
    <mergeCell ref="AB367:AB369"/>
    <mergeCell ref="A370:A372"/>
    <mergeCell ref="B370:B372"/>
    <mergeCell ref="C370:C372"/>
    <mergeCell ref="D370:D372"/>
    <mergeCell ref="N370:N372"/>
    <mergeCell ref="O370:O372"/>
    <mergeCell ref="S367:S369"/>
    <mergeCell ref="T367:T369"/>
    <mergeCell ref="U367:U369"/>
    <mergeCell ref="V367:V369"/>
    <mergeCell ref="W367:W369"/>
    <mergeCell ref="X367:X369"/>
    <mergeCell ref="AB364:AB366"/>
    <mergeCell ref="A367:A369"/>
    <mergeCell ref="B367:B369"/>
    <mergeCell ref="C367:C369"/>
    <mergeCell ref="D367:D369"/>
    <mergeCell ref="N367:N369"/>
    <mergeCell ref="O367:O369"/>
    <mergeCell ref="P367:P369"/>
    <mergeCell ref="Q367:Q369"/>
    <mergeCell ref="R367:R369"/>
    <mergeCell ref="V364:V366"/>
    <mergeCell ref="W364:W366"/>
    <mergeCell ref="X364:X366"/>
    <mergeCell ref="Y364:Y366"/>
    <mergeCell ref="Z364:Z366"/>
    <mergeCell ref="AA364:AA366"/>
    <mergeCell ref="AB370:AB372"/>
    <mergeCell ref="A373:A375"/>
    <mergeCell ref="B373:B375"/>
    <mergeCell ref="C373:C375"/>
    <mergeCell ref="D373:D375"/>
    <mergeCell ref="N373:N375"/>
    <mergeCell ref="O373:O375"/>
    <mergeCell ref="P373:P375"/>
    <mergeCell ref="Q373:Q375"/>
    <mergeCell ref="R373:R375"/>
    <mergeCell ref="V370:V372"/>
    <mergeCell ref="W370:W372"/>
    <mergeCell ref="X370:X372"/>
    <mergeCell ref="Y370:Y372"/>
    <mergeCell ref="Z370:Z372"/>
    <mergeCell ref="AA370:AA372"/>
    <mergeCell ref="P370:P372"/>
    <mergeCell ref="Q370:Q372"/>
    <mergeCell ref="R370:R372"/>
    <mergeCell ref="S370:S372"/>
    <mergeCell ref="T370:T372"/>
    <mergeCell ref="U370:U372"/>
    <mergeCell ref="P376:P378"/>
    <mergeCell ref="Q376:Q378"/>
    <mergeCell ref="R376:R378"/>
    <mergeCell ref="S376:S378"/>
    <mergeCell ref="T376:T378"/>
    <mergeCell ref="U376:U378"/>
    <mergeCell ref="Y373:Y375"/>
    <mergeCell ref="Z373:Z375"/>
    <mergeCell ref="AA373:AA375"/>
    <mergeCell ref="AB373:AB375"/>
    <mergeCell ref="A376:A378"/>
    <mergeCell ref="B376:B378"/>
    <mergeCell ref="C376:C378"/>
    <mergeCell ref="D376:D378"/>
    <mergeCell ref="N376:N378"/>
    <mergeCell ref="O376:O378"/>
    <mergeCell ref="S373:S375"/>
    <mergeCell ref="T373:T375"/>
    <mergeCell ref="U373:U375"/>
    <mergeCell ref="V373:V375"/>
    <mergeCell ref="W373:W375"/>
    <mergeCell ref="X373:X375"/>
    <mergeCell ref="Y379:Y381"/>
    <mergeCell ref="Z379:Z381"/>
    <mergeCell ref="AA379:AA381"/>
    <mergeCell ref="AB379:AB381"/>
    <mergeCell ref="A382:A384"/>
    <mergeCell ref="B382:B384"/>
    <mergeCell ref="C382:C384"/>
    <mergeCell ref="D382:D384"/>
    <mergeCell ref="N382:N384"/>
    <mergeCell ref="O382:O384"/>
    <mergeCell ref="S379:S381"/>
    <mergeCell ref="T379:T381"/>
    <mergeCell ref="U379:U381"/>
    <mergeCell ref="V379:V381"/>
    <mergeCell ref="W379:W381"/>
    <mergeCell ref="X379:X381"/>
    <mergeCell ref="AB376:AB378"/>
    <mergeCell ref="A379:A381"/>
    <mergeCell ref="B379:B381"/>
    <mergeCell ref="C379:C381"/>
    <mergeCell ref="D379:D381"/>
    <mergeCell ref="N379:N381"/>
    <mergeCell ref="O379:O381"/>
    <mergeCell ref="P379:P381"/>
    <mergeCell ref="Q379:Q381"/>
    <mergeCell ref="R379:R381"/>
    <mergeCell ref="V376:V378"/>
    <mergeCell ref="W376:W378"/>
    <mergeCell ref="X376:X378"/>
    <mergeCell ref="Y376:Y378"/>
    <mergeCell ref="Z376:Z378"/>
    <mergeCell ref="AA376:AA378"/>
    <mergeCell ref="AB382:AB384"/>
    <mergeCell ref="A385:A387"/>
    <mergeCell ref="B385:B387"/>
    <mergeCell ref="C385:C387"/>
    <mergeCell ref="D385:D387"/>
    <mergeCell ref="N385:N387"/>
    <mergeCell ref="O385:O387"/>
    <mergeCell ref="P385:P387"/>
    <mergeCell ref="Q385:Q387"/>
    <mergeCell ref="R385:R387"/>
    <mergeCell ref="V382:V384"/>
    <mergeCell ref="W382:W384"/>
    <mergeCell ref="X382:X384"/>
    <mergeCell ref="Y382:Y384"/>
    <mergeCell ref="Z382:Z384"/>
    <mergeCell ref="AA382:AA384"/>
    <mergeCell ref="P382:P384"/>
    <mergeCell ref="Q382:Q384"/>
    <mergeCell ref="R382:R384"/>
    <mergeCell ref="S382:S384"/>
    <mergeCell ref="T382:T384"/>
    <mergeCell ref="U382:U384"/>
    <mergeCell ref="P388:P390"/>
    <mergeCell ref="Q388:Q390"/>
    <mergeCell ref="R388:R390"/>
    <mergeCell ref="S388:S390"/>
    <mergeCell ref="T388:T390"/>
    <mergeCell ref="U388:U390"/>
    <mergeCell ref="Y385:Y387"/>
    <mergeCell ref="Z385:Z387"/>
    <mergeCell ref="AA385:AA387"/>
    <mergeCell ref="AB385:AB387"/>
    <mergeCell ref="A388:A390"/>
    <mergeCell ref="B388:B390"/>
    <mergeCell ref="C388:C390"/>
    <mergeCell ref="D388:D390"/>
    <mergeCell ref="N388:N390"/>
    <mergeCell ref="O388:O390"/>
    <mergeCell ref="S385:S387"/>
    <mergeCell ref="T385:T387"/>
    <mergeCell ref="U385:U387"/>
    <mergeCell ref="V385:V387"/>
    <mergeCell ref="W385:W387"/>
    <mergeCell ref="X385:X387"/>
    <mergeCell ref="Y391:Y393"/>
    <mergeCell ref="Z391:Z393"/>
    <mergeCell ref="AA391:AA393"/>
    <mergeCell ref="AB391:AB393"/>
    <mergeCell ref="A394:A396"/>
    <mergeCell ref="B394:B396"/>
    <mergeCell ref="C394:C396"/>
    <mergeCell ref="D394:D396"/>
    <mergeCell ref="N394:N396"/>
    <mergeCell ref="O394:O396"/>
    <mergeCell ref="S391:S393"/>
    <mergeCell ref="T391:T393"/>
    <mergeCell ref="U391:U393"/>
    <mergeCell ref="V391:V393"/>
    <mergeCell ref="W391:W393"/>
    <mergeCell ref="X391:X393"/>
    <mergeCell ref="AB388:AB390"/>
    <mergeCell ref="A391:A393"/>
    <mergeCell ref="B391:B393"/>
    <mergeCell ref="C391:C393"/>
    <mergeCell ref="D391:D393"/>
    <mergeCell ref="N391:N393"/>
    <mergeCell ref="O391:O393"/>
    <mergeCell ref="P391:P393"/>
    <mergeCell ref="Q391:Q393"/>
    <mergeCell ref="R391:R393"/>
    <mergeCell ref="V388:V390"/>
    <mergeCell ref="W388:W390"/>
    <mergeCell ref="X388:X390"/>
    <mergeCell ref="Y388:Y390"/>
    <mergeCell ref="Z388:Z390"/>
    <mergeCell ref="AA388:AA390"/>
    <mergeCell ref="AB394:AB396"/>
    <mergeCell ref="A397:A399"/>
    <mergeCell ref="B397:B399"/>
    <mergeCell ref="C397:C399"/>
    <mergeCell ref="D397:D399"/>
    <mergeCell ref="N397:N399"/>
    <mergeCell ref="O397:O399"/>
    <mergeCell ref="P397:P399"/>
    <mergeCell ref="Q397:Q399"/>
    <mergeCell ref="R397:R399"/>
    <mergeCell ref="V394:V396"/>
    <mergeCell ref="W394:W396"/>
    <mergeCell ref="X394:X396"/>
    <mergeCell ref="Y394:Y396"/>
    <mergeCell ref="Z394:Z396"/>
    <mergeCell ref="AA394:AA396"/>
    <mergeCell ref="P394:P396"/>
    <mergeCell ref="Q394:Q396"/>
    <mergeCell ref="R394:R396"/>
    <mergeCell ref="S394:S396"/>
    <mergeCell ref="T394:T396"/>
    <mergeCell ref="U394:U396"/>
    <mergeCell ref="P400:P402"/>
    <mergeCell ref="Q400:Q402"/>
    <mergeCell ref="R400:R402"/>
    <mergeCell ref="S400:S402"/>
    <mergeCell ref="T400:T402"/>
    <mergeCell ref="U400:U402"/>
    <mergeCell ref="Y397:Y399"/>
    <mergeCell ref="Z397:Z399"/>
    <mergeCell ref="AA397:AA399"/>
    <mergeCell ref="AB397:AB399"/>
    <mergeCell ref="A400:A402"/>
    <mergeCell ref="B400:B402"/>
    <mergeCell ref="C400:C402"/>
    <mergeCell ref="D400:D402"/>
    <mergeCell ref="N400:N402"/>
    <mergeCell ref="O400:O402"/>
    <mergeCell ref="S397:S399"/>
    <mergeCell ref="T397:T399"/>
    <mergeCell ref="U397:U399"/>
    <mergeCell ref="V397:V399"/>
    <mergeCell ref="W397:W399"/>
    <mergeCell ref="X397:X399"/>
    <mergeCell ref="Y403:Y405"/>
    <mergeCell ref="Z403:Z405"/>
    <mergeCell ref="AA403:AA405"/>
    <mergeCell ref="AB403:AB405"/>
    <mergeCell ref="A406:A408"/>
    <mergeCell ref="B406:B408"/>
    <mergeCell ref="C406:C408"/>
    <mergeCell ref="D406:D408"/>
    <mergeCell ref="N406:N408"/>
    <mergeCell ref="O406:O408"/>
    <mergeCell ref="S403:S405"/>
    <mergeCell ref="T403:T405"/>
    <mergeCell ref="U403:U405"/>
    <mergeCell ref="V403:V405"/>
    <mergeCell ref="W403:W405"/>
    <mergeCell ref="X403:X405"/>
    <mergeCell ref="AB400:AB402"/>
    <mergeCell ref="A403:A405"/>
    <mergeCell ref="B403:B405"/>
    <mergeCell ref="C403:C405"/>
    <mergeCell ref="D403:D405"/>
    <mergeCell ref="N403:N405"/>
    <mergeCell ref="O403:O405"/>
    <mergeCell ref="P403:P405"/>
    <mergeCell ref="Q403:Q405"/>
    <mergeCell ref="R403:R405"/>
    <mergeCell ref="V400:V402"/>
    <mergeCell ref="W400:W402"/>
    <mergeCell ref="X400:X402"/>
    <mergeCell ref="Y400:Y402"/>
    <mergeCell ref="Z400:Z402"/>
    <mergeCell ref="AA400:AA402"/>
    <mergeCell ref="AB406:AB408"/>
    <mergeCell ref="A409:A411"/>
    <mergeCell ref="B409:B411"/>
    <mergeCell ref="C409:C411"/>
    <mergeCell ref="D409:D411"/>
    <mergeCell ref="N409:N411"/>
    <mergeCell ref="O409:O411"/>
    <mergeCell ref="P409:P411"/>
    <mergeCell ref="Q409:Q411"/>
    <mergeCell ref="R409:R411"/>
    <mergeCell ref="V406:V408"/>
    <mergeCell ref="W406:W408"/>
    <mergeCell ref="X406:X408"/>
    <mergeCell ref="Y406:Y408"/>
    <mergeCell ref="Z406:Z408"/>
    <mergeCell ref="AA406:AA408"/>
    <mergeCell ref="P406:P408"/>
    <mergeCell ref="Q406:Q408"/>
    <mergeCell ref="R406:R408"/>
    <mergeCell ref="S406:S408"/>
    <mergeCell ref="T406:T408"/>
    <mergeCell ref="U406:U408"/>
    <mergeCell ref="P412:P414"/>
    <mergeCell ref="Q412:Q414"/>
    <mergeCell ref="R412:R414"/>
    <mergeCell ref="S412:S414"/>
    <mergeCell ref="T412:T414"/>
    <mergeCell ref="U412:U414"/>
    <mergeCell ref="Y409:Y411"/>
    <mergeCell ref="Z409:Z411"/>
    <mergeCell ref="AA409:AA411"/>
    <mergeCell ref="AB409:AB411"/>
    <mergeCell ref="A412:A414"/>
    <mergeCell ref="B412:B414"/>
    <mergeCell ref="C412:C414"/>
    <mergeCell ref="D412:D414"/>
    <mergeCell ref="N412:N414"/>
    <mergeCell ref="O412:O414"/>
    <mergeCell ref="S409:S411"/>
    <mergeCell ref="T409:T411"/>
    <mergeCell ref="U409:U411"/>
    <mergeCell ref="V409:V411"/>
    <mergeCell ref="W409:W411"/>
    <mergeCell ref="X409:X411"/>
    <mergeCell ref="Y415:Y417"/>
    <mergeCell ref="Z415:Z417"/>
    <mergeCell ref="AA415:AA417"/>
    <mergeCell ref="AB415:AB417"/>
    <mergeCell ref="A418:A420"/>
    <mergeCell ref="B418:B420"/>
    <mergeCell ref="C418:C420"/>
    <mergeCell ref="D418:D420"/>
    <mergeCell ref="N418:N420"/>
    <mergeCell ref="O418:O420"/>
    <mergeCell ref="S415:S417"/>
    <mergeCell ref="T415:T417"/>
    <mergeCell ref="U415:U417"/>
    <mergeCell ref="V415:V417"/>
    <mergeCell ref="W415:W417"/>
    <mergeCell ref="X415:X417"/>
    <mergeCell ref="AB412:AB414"/>
    <mergeCell ref="A415:A417"/>
    <mergeCell ref="B415:B417"/>
    <mergeCell ref="C415:C417"/>
    <mergeCell ref="D415:D417"/>
    <mergeCell ref="N415:N417"/>
    <mergeCell ref="O415:O417"/>
    <mergeCell ref="P415:P417"/>
    <mergeCell ref="Q415:Q417"/>
    <mergeCell ref="R415:R417"/>
    <mergeCell ref="V412:V414"/>
    <mergeCell ref="W412:W414"/>
    <mergeCell ref="X412:X414"/>
    <mergeCell ref="Y412:Y414"/>
    <mergeCell ref="Z412:Z414"/>
    <mergeCell ref="AA412:AA414"/>
    <mergeCell ref="AB418:AB420"/>
    <mergeCell ref="A421:A423"/>
    <mergeCell ref="B421:B423"/>
    <mergeCell ref="C421:C423"/>
    <mergeCell ref="D421:D423"/>
    <mergeCell ref="N421:N423"/>
    <mergeCell ref="O421:O423"/>
    <mergeCell ref="P421:P423"/>
    <mergeCell ref="Q421:Q423"/>
    <mergeCell ref="R421:R423"/>
    <mergeCell ref="V418:V420"/>
    <mergeCell ref="W418:W420"/>
    <mergeCell ref="X418:X420"/>
    <mergeCell ref="Y418:Y420"/>
    <mergeCell ref="Z418:Z420"/>
    <mergeCell ref="AA418:AA420"/>
    <mergeCell ref="P418:P420"/>
    <mergeCell ref="Q418:Q420"/>
    <mergeCell ref="R418:R420"/>
    <mergeCell ref="S418:S420"/>
    <mergeCell ref="T418:T420"/>
    <mergeCell ref="U418:U420"/>
    <mergeCell ref="P424:P426"/>
    <mergeCell ref="Q424:Q426"/>
    <mergeCell ref="R424:R426"/>
    <mergeCell ref="S424:S426"/>
    <mergeCell ref="T424:T426"/>
    <mergeCell ref="U424:U426"/>
    <mergeCell ref="Y421:Y423"/>
    <mergeCell ref="Z421:Z423"/>
    <mergeCell ref="AA421:AA423"/>
    <mergeCell ref="AB421:AB423"/>
    <mergeCell ref="A424:A426"/>
    <mergeCell ref="B424:B426"/>
    <mergeCell ref="C424:C426"/>
    <mergeCell ref="D424:D426"/>
    <mergeCell ref="N424:N426"/>
    <mergeCell ref="O424:O426"/>
    <mergeCell ref="S421:S423"/>
    <mergeCell ref="T421:T423"/>
    <mergeCell ref="U421:U423"/>
    <mergeCell ref="V421:V423"/>
    <mergeCell ref="W421:W423"/>
    <mergeCell ref="X421:X423"/>
    <mergeCell ref="Y427:Y429"/>
    <mergeCell ref="Z427:Z429"/>
    <mergeCell ref="AA427:AA429"/>
    <mergeCell ref="AB427:AB429"/>
    <mergeCell ref="A430:A432"/>
    <mergeCell ref="B430:B432"/>
    <mergeCell ref="C430:C432"/>
    <mergeCell ref="D430:D432"/>
    <mergeCell ref="N430:N432"/>
    <mergeCell ref="O430:O432"/>
    <mergeCell ref="S427:S429"/>
    <mergeCell ref="T427:T429"/>
    <mergeCell ref="U427:U429"/>
    <mergeCell ref="V427:V429"/>
    <mergeCell ref="W427:W429"/>
    <mergeCell ref="X427:X429"/>
    <mergeCell ref="AB424:AB426"/>
    <mergeCell ref="A427:A429"/>
    <mergeCell ref="B427:B429"/>
    <mergeCell ref="C427:C429"/>
    <mergeCell ref="D427:D429"/>
    <mergeCell ref="N427:N429"/>
    <mergeCell ref="O427:O429"/>
    <mergeCell ref="P427:P429"/>
    <mergeCell ref="Q427:Q429"/>
    <mergeCell ref="R427:R429"/>
    <mergeCell ref="V424:V426"/>
    <mergeCell ref="W424:W426"/>
    <mergeCell ref="X424:X426"/>
    <mergeCell ref="Y424:Y426"/>
    <mergeCell ref="Z424:Z426"/>
    <mergeCell ref="AA424:AA426"/>
    <mergeCell ref="AB430:AB432"/>
    <mergeCell ref="A433:A435"/>
    <mergeCell ref="B433:B435"/>
    <mergeCell ref="C433:C435"/>
    <mergeCell ref="D433:D435"/>
    <mergeCell ref="N433:N435"/>
    <mergeCell ref="O433:O435"/>
    <mergeCell ref="P433:P435"/>
    <mergeCell ref="Q433:Q435"/>
    <mergeCell ref="R433:R435"/>
    <mergeCell ref="V430:V432"/>
    <mergeCell ref="W430:W432"/>
    <mergeCell ref="X430:X432"/>
    <mergeCell ref="Y430:Y432"/>
    <mergeCell ref="Z430:Z432"/>
    <mergeCell ref="AA430:AA432"/>
    <mergeCell ref="P430:P432"/>
    <mergeCell ref="Q430:Q432"/>
    <mergeCell ref="R430:R432"/>
    <mergeCell ref="S430:S432"/>
    <mergeCell ref="T430:T432"/>
    <mergeCell ref="U430:U432"/>
    <mergeCell ref="P436:P438"/>
    <mergeCell ref="Q436:Q438"/>
    <mergeCell ref="R436:R438"/>
    <mergeCell ref="S436:S438"/>
    <mergeCell ref="T436:T438"/>
    <mergeCell ref="U436:U438"/>
    <mergeCell ref="Y433:Y435"/>
    <mergeCell ref="Z433:Z435"/>
    <mergeCell ref="AA433:AA435"/>
    <mergeCell ref="AB433:AB435"/>
    <mergeCell ref="A436:A438"/>
    <mergeCell ref="B436:B438"/>
    <mergeCell ref="C436:C438"/>
    <mergeCell ref="D436:D438"/>
    <mergeCell ref="N436:N438"/>
    <mergeCell ref="O436:O438"/>
    <mergeCell ref="S433:S435"/>
    <mergeCell ref="T433:T435"/>
    <mergeCell ref="U433:U435"/>
    <mergeCell ref="V433:V435"/>
    <mergeCell ref="W433:W435"/>
    <mergeCell ref="X433:X435"/>
    <mergeCell ref="Y439:Y441"/>
    <mergeCell ref="Z439:Z441"/>
    <mergeCell ref="AA439:AA441"/>
    <mergeCell ref="AB439:AB441"/>
    <mergeCell ref="A442:A444"/>
    <mergeCell ref="B442:B444"/>
    <mergeCell ref="C442:C444"/>
    <mergeCell ref="D442:D444"/>
    <mergeCell ref="N442:N444"/>
    <mergeCell ref="O442:O444"/>
    <mergeCell ref="S439:S441"/>
    <mergeCell ref="T439:T441"/>
    <mergeCell ref="U439:U441"/>
    <mergeCell ref="V439:V441"/>
    <mergeCell ref="W439:W441"/>
    <mergeCell ref="X439:X441"/>
    <mergeCell ref="AB436:AB438"/>
    <mergeCell ref="A439:A441"/>
    <mergeCell ref="B439:B441"/>
    <mergeCell ref="C439:C441"/>
    <mergeCell ref="D439:D441"/>
    <mergeCell ref="N439:N441"/>
    <mergeCell ref="O439:O441"/>
    <mergeCell ref="P439:P441"/>
    <mergeCell ref="Q439:Q441"/>
    <mergeCell ref="R439:R441"/>
    <mergeCell ref="V436:V438"/>
    <mergeCell ref="W436:W438"/>
    <mergeCell ref="X436:X438"/>
    <mergeCell ref="Y436:Y438"/>
    <mergeCell ref="Z436:Z438"/>
    <mergeCell ref="AA436:AA438"/>
    <mergeCell ref="AB442:AB444"/>
    <mergeCell ref="A445:A447"/>
    <mergeCell ref="B445:B447"/>
    <mergeCell ref="C445:C447"/>
    <mergeCell ref="D445:D447"/>
    <mergeCell ref="N445:N447"/>
    <mergeCell ref="O445:O447"/>
    <mergeCell ref="P445:P447"/>
    <mergeCell ref="Q445:Q447"/>
    <mergeCell ref="R445:R447"/>
    <mergeCell ref="V442:V444"/>
    <mergeCell ref="W442:W444"/>
    <mergeCell ref="X442:X444"/>
    <mergeCell ref="Y442:Y444"/>
    <mergeCell ref="Z442:Z444"/>
    <mergeCell ref="AA442:AA444"/>
    <mergeCell ref="P442:P444"/>
    <mergeCell ref="Q442:Q444"/>
    <mergeCell ref="R442:R444"/>
    <mergeCell ref="S442:S444"/>
    <mergeCell ref="T442:T444"/>
    <mergeCell ref="U442:U444"/>
    <mergeCell ref="P448:P450"/>
    <mergeCell ref="Q448:Q450"/>
    <mergeCell ref="R448:R450"/>
    <mergeCell ref="S448:S450"/>
    <mergeCell ref="T448:T450"/>
    <mergeCell ref="U448:U450"/>
    <mergeCell ref="Y445:Y447"/>
    <mergeCell ref="Z445:Z447"/>
    <mergeCell ref="AA445:AA447"/>
    <mergeCell ref="AB445:AB447"/>
    <mergeCell ref="A448:A450"/>
    <mergeCell ref="B448:B450"/>
    <mergeCell ref="C448:C450"/>
    <mergeCell ref="D448:D450"/>
    <mergeCell ref="N448:N450"/>
    <mergeCell ref="O448:O450"/>
    <mergeCell ref="S445:S447"/>
    <mergeCell ref="T445:T447"/>
    <mergeCell ref="U445:U447"/>
    <mergeCell ref="V445:V447"/>
    <mergeCell ref="W445:W447"/>
    <mergeCell ref="X445:X447"/>
    <mergeCell ref="Y451:Y453"/>
    <mergeCell ref="Z451:Z453"/>
    <mergeCell ref="AA451:AA453"/>
    <mergeCell ref="AB451:AB453"/>
    <mergeCell ref="A454:A456"/>
    <mergeCell ref="B454:B456"/>
    <mergeCell ref="C454:C456"/>
    <mergeCell ref="D454:D456"/>
    <mergeCell ref="N454:N456"/>
    <mergeCell ref="O454:O456"/>
    <mergeCell ref="S451:S453"/>
    <mergeCell ref="T451:T453"/>
    <mergeCell ref="U451:U453"/>
    <mergeCell ref="V451:V453"/>
    <mergeCell ref="W451:W453"/>
    <mergeCell ref="X451:X453"/>
    <mergeCell ref="AB448:AB450"/>
    <mergeCell ref="A451:A453"/>
    <mergeCell ref="B451:B453"/>
    <mergeCell ref="C451:C453"/>
    <mergeCell ref="D451:D453"/>
    <mergeCell ref="N451:N453"/>
    <mergeCell ref="O451:O453"/>
    <mergeCell ref="P451:P453"/>
    <mergeCell ref="Q451:Q453"/>
    <mergeCell ref="R451:R453"/>
    <mergeCell ref="V448:V450"/>
    <mergeCell ref="W448:W450"/>
    <mergeCell ref="X448:X450"/>
    <mergeCell ref="Y448:Y450"/>
    <mergeCell ref="Z448:Z450"/>
    <mergeCell ref="AA448:AA450"/>
    <mergeCell ref="AB454:AB456"/>
    <mergeCell ref="A457:A459"/>
    <mergeCell ref="B457:B459"/>
    <mergeCell ref="C457:C459"/>
    <mergeCell ref="D457:D459"/>
    <mergeCell ref="N457:N459"/>
    <mergeCell ref="O457:O459"/>
    <mergeCell ref="P457:P459"/>
    <mergeCell ref="Q457:Q459"/>
    <mergeCell ref="R457:R459"/>
    <mergeCell ref="V454:V456"/>
    <mergeCell ref="W454:W456"/>
    <mergeCell ref="X454:X456"/>
    <mergeCell ref="Y454:Y456"/>
    <mergeCell ref="Z454:Z456"/>
    <mergeCell ref="AA454:AA456"/>
    <mergeCell ref="P454:P456"/>
    <mergeCell ref="Q454:Q456"/>
    <mergeCell ref="R454:R456"/>
    <mergeCell ref="S454:S456"/>
    <mergeCell ref="T454:T456"/>
    <mergeCell ref="U454:U456"/>
    <mergeCell ref="P460:P462"/>
    <mergeCell ref="Q460:Q462"/>
    <mergeCell ref="R460:R462"/>
    <mergeCell ref="S460:S462"/>
    <mergeCell ref="T460:T462"/>
    <mergeCell ref="U460:U462"/>
    <mergeCell ref="Y457:Y459"/>
    <mergeCell ref="Z457:Z459"/>
    <mergeCell ref="AA457:AA459"/>
    <mergeCell ref="AB457:AB459"/>
    <mergeCell ref="A460:A462"/>
    <mergeCell ref="B460:B462"/>
    <mergeCell ref="C460:C462"/>
    <mergeCell ref="D460:D462"/>
    <mergeCell ref="N460:N462"/>
    <mergeCell ref="O460:O462"/>
    <mergeCell ref="S457:S459"/>
    <mergeCell ref="T457:T459"/>
    <mergeCell ref="U457:U459"/>
    <mergeCell ref="V457:V459"/>
    <mergeCell ref="W457:W459"/>
    <mergeCell ref="X457:X459"/>
    <mergeCell ref="Y463:Y465"/>
    <mergeCell ref="Z463:Z465"/>
    <mergeCell ref="AA463:AA465"/>
    <mergeCell ref="AB463:AB465"/>
    <mergeCell ref="A466:A468"/>
    <mergeCell ref="B466:B468"/>
    <mergeCell ref="C466:C468"/>
    <mergeCell ref="D466:D468"/>
    <mergeCell ref="N466:N468"/>
    <mergeCell ref="O466:O468"/>
    <mergeCell ref="S463:S465"/>
    <mergeCell ref="T463:T465"/>
    <mergeCell ref="U463:U465"/>
    <mergeCell ref="V463:V465"/>
    <mergeCell ref="W463:W465"/>
    <mergeCell ref="X463:X465"/>
    <mergeCell ref="AB460:AB462"/>
    <mergeCell ref="A463:A465"/>
    <mergeCell ref="B463:B465"/>
    <mergeCell ref="C463:C465"/>
    <mergeCell ref="D463:D465"/>
    <mergeCell ref="N463:N465"/>
    <mergeCell ref="O463:O465"/>
    <mergeCell ref="P463:P465"/>
    <mergeCell ref="Q463:Q465"/>
    <mergeCell ref="R463:R465"/>
    <mergeCell ref="V460:V462"/>
    <mergeCell ref="W460:W462"/>
    <mergeCell ref="X460:X462"/>
    <mergeCell ref="Y460:Y462"/>
    <mergeCell ref="Z460:Z462"/>
    <mergeCell ref="AA460:AA462"/>
    <mergeCell ref="A469:A471"/>
    <mergeCell ref="B469:B471"/>
    <mergeCell ref="C469:C471"/>
    <mergeCell ref="D469:D471"/>
    <mergeCell ref="N469:N471"/>
    <mergeCell ref="O469:O471"/>
    <mergeCell ref="P469:P471"/>
    <mergeCell ref="Q469:Q471"/>
    <mergeCell ref="R469:R471"/>
    <mergeCell ref="V466:V468"/>
    <mergeCell ref="W466:W468"/>
    <mergeCell ref="X466:X468"/>
    <mergeCell ref="Y466:Y468"/>
    <mergeCell ref="Z466:Z468"/>
    <mergeCell ref="AA466:AA468"/>
    <mergeCell ref="P466:P468"/>
    <mergeCell ref="Q466:Q468"/>
    <mergeCell ref="R466:R468"/>
    <mergeCell ref="S466:S468"/>
    <mergeCell ref="T466:T468"/>
    <mergeCell ref="U466:U468"/>
    <mergeCell ref="Y469:Y471"/>
    <mergeCell ref="Z469:Z471"/>
    <mergeCell ref="AA469:AA471"/>
    <mergeCell ref="AB469:AB471"/>
    <mergeCell ref="S469:S471"/>
    <mergeCell ref="T469:T471"/>
    <mergeCell ref="U469:U471"/>
    <mergeCell ref="V469:V471"/>
    <mergeCell ref="W469:W471"/>
    <mergeCell ref="X469:X471"/>
    <mergeCell ref="AB466:AB468"/>
    <mergeCell ref="U472:U474"/>
    <mergeCell ref="V472:V474"/>
    <mergeCell ref="W472:W474"/>
    <mergeCell ref="X472:X474"/>
    <mergeCell ref="Y472:Y474"/>
    <mergeCell ref="Z472:Z474"/>
    <mergeCell ref="AA472:AA474"/>
    <mergeCell ref="AB472:AB474"/>
    <mergeCell ref="AA475:AA477"/>
    <mergeCell ref="AB475:AB477"/>
  </mergeCells>
  <printOptions horizontalCentered="1" verticalCentered="1"/>
  <pageMargins left="0" right="0" top="0" bottom="0" header="0" footer="0"/>
  <pageSetup paperSize="9" scale="44" fitToHeight="8" pageOrder="overThenDown" orientation="portrait" r:id="rId1"/>
  <headerFooter alignWithMargins="0"/>
  <ignoredErrors>
    <ignoredError sqref="Z10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23"/>
  <sheetViews>
    <sheetView showGridLines="0" tabSelected="1" topLeftCell="A190" zoomScale="70" zoomScaleNormal="70" zoomScaleSheetLayoutView="55" workbookViewId="0">
      <selection activeCell="AB221" sqref="AB221"/>
    </sheetView>
  </sheetViews>
  <sheetFormatPr defaultColWidth="9.140625" defaultRowHeight="28.5" customHeight="1"/>
  <cols>
    <col min="1" max="1" width="7.140625" style="2" customWidth="1"/>
    <col min="2" max="2" width="95.85546875" style="2" customWidth="1"/>
    <col min="3" max="3" width="9.140625" style="2" customWidth="1"/>
    <col min="4" max="4" width="6" style="2" customWidth="1"/>
    <col min="5" max="5" width="33.85546875" style="2" customWidth="1"/>
    <col min="6" max="6" width="10" style="9" customWidth="1"/>
    <col min="7" max="7" width="10" style="2" customWidth="1"/>
    <col min="8" max="8" width="14" style="2" customWidth="1"/>
    <col min="9" max="10" width="15.28515625" style="125" hidden="1" customWidth="1"/>
    <col min="11" max="13" width="15.28515625" style="138" hidden="1" customWidth="1"/>
    <col min="14" max="22" width="15.28515625" style="125" hidden="1" customWidth="1"/>
    <col min="23" max="25" width="15.28515625" style="109" hidden="1" customWidth="1"/>
    <col min="26" max="26" width="0.28515625" style="109" customWidth="1"/>
    <col min="27" max="27" width="56.42578125" style="109" customWidth="1"/>
    <col min="28" max="28" width="15.28515625" style="109" customWidth="1"/>
    <col min="29" max="29" width="12.7109375" style="4" bestFit="1" customWidth="1"/>
    <col min="30" max="30" width="11.7109375" style="4" bestFit="1" customWidth="1"/>
    <col min="31" max="16384" width="9.140625" style="4"/>
  </cols>
  <sheetData>
    <row r="1" spans="1:28" ht="17.25" customHeight="1">
      <c r="A1" s="395" t="s">
        <v>125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</row>
    <row r="2" spans="1:28" ht="17.25" customHeight="1">
      <c r="A2" s="396" t="s">
        <v>1016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</row>
    <row r="3" spans="1:28" ht="17.25" customHeight="1">
      <c r="A3" s="396" t="s">
        <v>126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6"/>
    </row>
    <row r="4" spans="1:28" ht="17.25" customHeight="1">
      <c r="A4" s="396" t="s">
        <v>127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</row>
    <row r="5" spans="1:28" ht="17.25" customHeight="1">
      <c r="A5" s="396" t="s">
        <v>128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</row>
    <row r="6" spans="1:28" s="1" customFormat="1" ht="21.75" customHeight="1" thickBot="1">
      <c r="A6" s="397" t="s">
        <v>247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8"/>
      <c r="AB6" s="398"/>
    </row>
    <row r="7" spans="1:28" s="3" customFormat="1" ht="30" customHeight="1" thickBot="1">
      <c r="A7" s="402" t="s">
        <v>0</v>
      </c>
      <c r="B7" s="404" t="s">
        <v>1</v>
      </c>
      <c r="C7" s="402" t="s">
        <v>2</v>
      </c>
      <c r="D7" s="406" t="s">
        <v>3</v>
      </c>
      <c r="E7" s="408" t="s">
        <v>124</v>
      </c>
      <c r="F7" s="409"/>
      <c r="G7" s="8" t="s">
        <v>12</v>
      </c>
      <c r="H7" s="410" t="s">
        <v>14</v>
      </c>
      <c r="I7" s="349" t="s">
        <v>233</v>
      </c>
      <c r="J7" s="349" t="s">
        <v>234</v>
      </c>
      <c r="K7" s="351" t="s">
        <v>235</v>
      </c>
      <c r="L7" s="353" t="s">
        <v>236</v>
      </c>
      <c r="M7" s="353" t="s">
        <v>237</v>
      </c>
      <c r="N7" s="347" t="s">
        <v>238</v>
      </c>
      <c r="O7" s="347" t="s">
        <v>239</v>
      </c>
      <c r="P7" s="347" t="s">
        <v>240</v>
      </c>
      <c r="Q7" s="347" t="s">
        <v>241</v>
      </c>
      <c r="R7" s="347" t="s">
        <v>242</v>
      </c>
      <c r="S7" s="347" t="s">
        <v>243</v>
      </c>
      <c r="T7" s="347" t="s">
        <v>244</v>
      </c>
      <c r="U7" s="347" t="s">
        <v>245</v>
      </c>
      <c r="V7" s="347" t="s">
        <v>246</v>
      </c>
      <c r="W7" s="231" t="s">
        <v>120</v>
      </c>
      <c r="X7" s="231" t="s">
        <v>121</v>
      </c>
      <c r="Y7" s="372" t="s">
        <v>15</v>
      </c>
      <c r="Z7" s="373"/>
      <c r="AA7" s="374" t="s">
        <v>11</v>
      </c>
      <c r="AB7" s="375"/>
    </row>
    <row r="8" spans="1:28" s="3" customFormat="1" ht="37.5" customHeight="1" thickBot="1">
      <c r="A8" s="403"/>
      <c r="B8" s="405"/>
      <c r="C8" s="403"/>
      <c r="D8" s="407"/>
      <c r="E8" s="5" t="s">
        <v>10</v>
      </c>
      <c r="F8" s="6" t="s">
        <v>4</v>
      </c>
      <c r="G8" s="7" t="s">
        <v>5</v>
      </c>
      <c r="H8" s="411"/>
      <c r="I8" s="350"/>
      <c r="J8" s="350"/>
      <c r="K8" s="352"/>
      <c r="L8" s="354"/>
      <c r="M8" s="354"/>
      <c r="N8" s="348"/>
      <c r="O8" s="348"/>
      <c r="P8" s="348"/>
      <c r="Q8" s="348"/>
      <c r="R8" s="348"/>
      <c r="S8" s="348"/>
      <c r="T8" s="348"/>
      <c r="U8" s="348"/>
      <c r="V8" s="348"/>
      <c r="W8" s="113" t="s">
        <v>5</v>
      </c>
      <c r="X8" s="232" t="s">
        <v>5</v>
      </c>
      <c r="Y8" s="232" t="s">
        <v>6</v>
      </c>
      <c r="Z8" s="126" t="s">
        <v>7</v>
      </c>
      <c r="AA8" s="121" t="s">
        <v>8</v>
      </c>
      <c r="AB8" s="121" t="s">
        <v>9</v>
      </c>
    </row>
    <row r="9" spans="1:28" s="3" customFormat="1" ht="18" customHeight="1">
      <c r="A9" s="413">
        <v>1</v>
      </c>
      <c r="B9" s="414" t="s">
        <v>482</v>
      </c>
      <c r="C9" s="415" t="s">
        <v>2</v>
      </c>
      <c r="D9" s="413">
        <v>8</v>
      </c>
      <c r="E9" s="173" t="s">
        <v>1225</v>
      </c>
      <c r="F9" s="172">
        <v>329.54</v>
      </c>
      <c r="G9" s="416">
        <f>ROUNDUP(AVERAGE(F9:F11),2)</f>
        <v>329.54</v>
      </c>
      <c r="H9" s="175">
        <f>F9/$G$9-1</f>
        <v>0</v>
      </c>
      <c r="I9" s="141">
        <f>ABS(H9)</f>
        <v>0</v>
      </c>
      <c r="J9" s="141">
        <f>SMALL(I9:I11,1)</f>
        <v>0</v>
      </c>
      <c r="K9" s="230">
        <f>IF(J9=I9,F9,IF(J9=I10,F10,IF(J9=I11,F11)))</f>
        <v>329.54</v>
      </c>
      <c r="L9" s="230">
        <f t="shared" ref="L9:L69" si="0">IF(J9&gt;0.3,"FORA",K9)</f>
        <v>329.54</v>
      </c>
      <c r="M9" s="230">
        <f>IF(L9="FORA","",L9)</f>
        <v>329.54</v>
      </c>
      <c r="N9" s="346">
        <f>COUNTIF(L9:L11,"FORA")</f>
        <v>0</v>
      </c>
      <c r="O9" s="337">
        <f>IF(N9=0,AVERAGE(K9:K11),"")</f>
        <v>329.54</v>
      </c>
      <c r="P9" s="337" t="str">
        <f>IF(N9=1,AVERAGE(M9:M10),"")</f>
        <v/>
      </c>
      <c r="Q9" s="337" t="str">
        <f>IF(N9=2,(SUM(M9,K10))/2,"")</f>
        <v/>
      </c>
      <c r="R9" s="337" t="str">
        <f>IF(N9=3,AVERAGE(K9:K10),"")</f>
        <v/>
      </c>
      <c r="S9" s="337">
        <f>IF(N9=0,MEDIAN(M9:M11),"")</f>
        <v>329.54</v>
      </c>
      <c r="T9" s="337" t="str">
        <f>IF(N9=1,MEDIAN(M9:M10),"")</f>
        <v/>
      </c>
      <c r="U9" s="337" t="str">
        <f>IF(N9=2,MEDIAN((SUM(M9,K10))/2),"")</f>
        <v/>
      </c>
      <c r="V9" s="337" t="str">
        <f>IF(N9=3,MEDIAN(K9:K10),"")</f>
        <v/>
      </c>
      <c r="W9" s="339">
        <f>SUM(O9:R11)</f>
        <v>329.54</v>
      </c>
      <c r="X9" s="339">
        <f>SUM(S9:V11)</f>
        <v>329.54</v>
      </c>
      <c r="Y9" s="340">
        <f>STDEV(F9:F11)</f>
        <v>0</v>
      </c>
      <c r="Z9" s="339">
        <f>Y9/W9</f>
        <v>0</v>
      </c>
      <c r="AA9" s="340">
        <f>IF(Z9&lt;=0.25, X9, W9)</f>
        <v>329.54</v>
      </c>
      <c r="AB9" s="291">
        <f>AA9*D9</f>
        <v>2636.32</v>
      </c>
    </row>
    <row r="10" spans="1:28" s="3" customFormat="1" ht="18" customHeight="1">
      <c r="A10" s="391"/>
      <c r="B10" s="389"/>
      <c r="C10" s="390"/>
      <c r="D10" s="391"/>
      <c r="E10" s="183" t="s">
        <v>1225</v>
      </c>
      <c r="F10" s="170">
        <v>329.54</v>
      </c>
      <c r="G10" s="392"/>
      <c r="H10" s="171">
        <f>F10/$G$9-1</f>
        <v>0</v>
      </c>
      <c r="I10" s="135">
        <f t="shared" ref="I10:I70" si="1">ABS(H10)</f>
        <v>0</v>
      </c>
      <c r="J10" s="135">
        <f>SMALL(I9:I11,2)</f>
        <v>0</v>
      </c>
      <c r="K10" s="225">
        <f>IF(J10=I9,F9,IF(J10=I10,F10,IF(J10=I11,F11)))</f>
        <v>329.54</v>
      </c>
      <c r="L10" s="225">
        <f t="shared" si="0"/>
        <v>329.54</v>
      </c>
      <c r="M10" s="225">
        <f t="shared" ref="M10:M70" si="2">IF(L10="FORA","",L10)</f>
        <v>329.54</v>
      </c>
      <c r="N10" s="318"/>
      <c r="O10" s="298"/>
      <c r="P10" s="298"/>
      <c r="Q10" s="298"/>
      <c r="R10" s="298"/>
      <c r="S10" s="298"/>
      <c r="T10" s="298"/>
      <c r="U10" s="298"/>
      <c r="V10" s="298"/>
      <c r="W10" s="300"/>
      <c r="X10" s="300"/>
      <c r="Y10" s="301"/>
      <c r="Z10" s="300"/>
      <c r="AA10" s="301"/>
      <c r="AB10" s="292"/>
    </row>
    <row r="11" spans="1:28" s="3" customFormat="1" ht="18" customHeight="1">
      <c r="A11" s="391"/>
      <c r="B11" s="389"/>
      <c r="C11" s="390"/>
      <c r="D11" s="391"/>
      <c r="E11" s="183" t="s">
        <v>1225</v>
      </c>
      <c r="F11" s="170">
        <v>329.54</v>
      </c>
      <c r="G11" s="392"/>
      <c r="H11" s="171">
        <f>F11/$G$9-1</f>
        <v>0</v>
      </c>
      <c r="I11" s="135">
        <f t="shared" si="1"/>
        <v>0</v>
      </c>
      <c r="J11" s="135">
        <f>SMALL(I9:I11,3)</f>
        <v>0</v>
      </c>
      <c r="K11" s="225">
        <f>IF(J11=I9,F9,IF(J11=I10,F10,IF(J11=I11,F11)))</f>
        <v>329.54</v>
      </c>
      <c r="L11" s="225">
        <f t="shared" si="0"/>
        <v>329.54</v>
      </c>
      <c r="M11" s="225">
        <f t="shared" si="2"/>
        <v>329.54</v>
      </c>
      <c r="N11" s="318"/>
      <c r="O11" s="298"/>
      <c r="P11" s="298"/>
      <c r="Q11" s="298"/>
      <c r="R11" s="298"/>
      <c r="S11" s="298"/>
      <c r="T11" s="298"/>
      <c r="U11" s="298"/>
      <c r="V11" s="298"/>
      <c r="W11" s="300"/>
      <c r="X11" s="300"/>
      <c r="Y11" s="301"/>
      <c r="Z11" s="300"/>
      <c r="AA11" s="301"/>
      <c r="AB11" s="292"/>
    </row>
    <row r="12" spans="1:28" s="3" customFormat="1" ht="18" customHeight="1">
      <c r="A12" s="391">
        <v>2</v>
      </c>
      <c r="B12" s="389" t="s">
        <v>483</v>
      </c>
      <c r="C12" s="390" t="s">
        <v>2</v>
      </c>
      <c r="D12" s="391">
        <v>6</v>
      </c>
      <c r="E12" s="183" t="s">
        <v>1226</v>
      </c>
      <c r="F12" s="170">
        <v>933.28</v>
      </c>
      <c r="G12" s="392">
        <f>ROUNDUP(AVERAGE(F12:F14),2)</f>
        <v>933.28</v>
      </c>
      <c r="H12" s="171">
        <f>F12/$G$12-1</f>
        <v>0</v>
      </c>
      <c r="I12" s="136">
        <f t="shared" si="1"/>
        <v>0</v>
      </c>
      <c r="J12" s="136">
        <f>SMALL(I12:I14,1)</f>
        <v>0</v>
      </c>
      <c r="K12" s="228">
        <f>IF(J12=I12,F12,IF(J12=I13,F13,IF(J12=I14,F14)))</f>
        <v>933.28</v>
      </c>
      <c r="L12" s="228">
        <f t="shared" si="0"/>
        <v>933.28</v>
      </c>
      <c r="M12" s="228">
        <f t="shared" si="2"/>
        <v>933.28</v>
      </c>
      <c r="N12" s="312">
        <f>COUNTIF(L12:L14,"FORA")</f>
        <v>0</v>
      </c>
      <c r="O12" s="293">
        <f>IF(N12=0,AVERAGE(K12:K14),"")</f>
        <v>933.28000000000009</v>
      </c>
      <c r="P12" s="293" t="str">
        <f>IF(N12=1,AVERAGE(M12:M13),"")</f>
        <v/>
      </c>
      <c r="Q12" s="293" t="str">
        <f>IF(N12=2,(SUM(M12,K13))/2,"")</f>
        <v/>
      </c>
      <c r="R12" s="293" t="str">
        <f>IF(N12=3,AVERAGE(K12:K13),"")</f>
        <v/>
      </c>
      <c r="S12" s="293">
        <f>IF(N12=0,MEDIAN(M12:M14),"")</f>
        <v>933.28</v>
      </c>
      <c r="T12" s="293" t="str">
        <f>IF(N12=1,MEDIAN(M12:M13),"")</f>
        <v/>
      </c>
      <c r="U12" s="293" t="str">
        <f>IF(N12=2,MEDIAN((SUM(M12,K13))/2),"")</f>
        <v/>
      </c>
      <c r="V12" s="293" t="str">
        <f>IF(N12=3,MEDIAN(K12:K13),"")</f>
        <v/>
      </c>
      <c r="W12" s="295">
        <f>SUM(O12:R14)</f>
        <v>933.28000000000009</v>
      </c>
      <c r="X12" s="295">
        <f>SUM(S12:V14)</f>
        <v>933.28</v>
      </c>
      <c r="Y12" s="303">
        <f>STDEV(F12:F14)</f>
        <v>1.3923737144427707E-13</v>
      </c>
      <c r="Z12" s="295">
        <f>Y12/W12</f>
        <v>1.49191423200194E-16</v>
      </c>
      <c r="AA12" s="303">
        <f>IF(Z12&lt;=0.25, X12, W12)</f>
        <v>933.28</v>
      </c>
      <c r="AB12" s="386">
        <f>AA12*D12</f>
        <v>5599.68</v>
      </c>
    </row>
    <row r="13" spans="1:28" s="3" customFormat="1" ht="18" customHeight="1">
      <c r="A13" s="391"/>
      <c r="B13" s="389"/>
      <c r="C13" s="390"/>
      <c r="D13" s="391"/>
      <c r="E13" s="183" t="s">
        <v>1226</v>
      </c>
      <c r="F13" s="170">
        <v>933.28</v>
      </c>
      <c r="G13" s="392"/>
      <c r="H13" s="171">
        <f>F13/$G$12-1</f>
        <v>0</v>
      </c>
      <c r="I13" s="136">
        <f t="shared" si="1"/>
        <v>0</v>
      </c>
      <c r="J13" s="136">
        <f>SMALL(I12:I14,2)</f>
        <v>0</v>
      </c>
      <c r="K13" s="228">
        <f>IF(J13=I12,F12,IF(J13=I13,F13,IF(J13=I14,F14)))</f>
        <v>933.28</v>
      </c>
      <c r="L13" s="228">
        <f t="shared" si="0"/>
        <v>933.28</v>
      </c>
      <c r="M13" s="228">
        <f t="shared" si="2"/>
        <v>933.28</v>
      </c>
      <c r="N13" s="312"/>
      <c r="O13" s="293"/>
      <c r="P13" s="293"/>
      <c r="Q13" s="293"/>
      <c r="R13" s="293"/>
      <c r="S13" s="293"/>
      <c r="T13" s="293"/>
      <c r="U13" s="293"/>
      <c r="V13" s="293"/>
      <c r="W13" s="296"/>
      <c r="X13" s="296"/>
      <c r="Y13" s="303"/>
      <c r="Z13" s="296"/>
      <c r="AA13" s="303"/>
      <c r="AB13" s="386"/>
    </row>
    <row r="14" spans="1:28" s="3" customFormat="1" ht="18" customHeight="1">
      <c r="A14" s="391"/>
      <c r="B14" s="389"/>
      <c r="C14" s="390"/>
      <c r="D14" s="391"/>
      <c r="E14" s="183" t="s">
        <v>1226</v>
      </c>
      <c r="F14" s="170">
        <v>933.28</v>
      </c>
      <c r="G14" s="392"/>
      <c r="H14" s="171">
        <f>F14/$G$12-1</f>
        <v>0</v>
      </c>
      <c r="I14" s="136">
        <f t="shared" si="1"/>
        <v>0</v>
      </c>
      <c r="J14" s="136">
        <f>SMALL(I12:I14,3)</f>
        <v>0</v>
      </c>
      <c r="K14" s="228">
        <f>IF(J14=I12,F12,IF(J14=I13,F13,IF(J14=I14,F14)))</f>
        <v>933.28</v>
      </c>
      <c r="L14" s="228">
        <f t="shared" si="0"/>
        <v>933.28</v>
      </c>
      <c r="M14" s="228">
        <f t="shared" si="2"/>
        <v>933.28</v>
      </c>
      <c r="N14" s="312"/>
      <c r="O14" s="293"/>
      <c r="P14" s="293"/>
      <c r="Q14" s="293"/>
      <c r="R14" s="293"/>
      <c r="S14" s="293"/>
      <c r="T14" s="293"/>
      <c r="U14" s="293"/>
      <c r="V14" s="293"/>
      <c r="W14" s="296"/>
      <c r="X14" s="296"/>
      <c r="Y14" s="303"/>
      <c r="Z14" s="296"/>
      <c r="AA14" s="303"/>
      <c r="AB14" s="386"/>
    </row>
    <row r="15" spans="1:28" s="3" customFormat="1" ht="18" customHeight="1">
      <c r="A15" s="391">
        <v>3</v>
      </c>
      <c r="B15" s="389" t="s">
        <v>484</v>
      </c>
      <c r="C15" s="390" t="s">
        <v>2</v>
      </c>
      <c r="D15" s="391">
        <v>2</v>
      </c>
      <c r="E15" s="183" t="s">
        <v>1227</v>
      </c>
      <c r="F15" s="170">
        <v>246</v>
      </c>
      <c r="G15" s="392">
        <f>ROUNDUP(AVERAGE(F15:F17),2)</f>
        <v>246</v>
      </c>
      <c r="H15" s="171">
        <f>F15/$G$15-1</f>
        <v>0</v>
      </c>
      <c r="I15" s="136">
        <f t="shared" si="1"/>
        <v>0</v>
      </c>
      <c r="J15" s="136">
        <f>SMALL(I15:I17,1)</f>
        <v>0</v>
      </c>
      <c r="K15" s="228">
        <f>IF(J15=I15,F15,IF(J15=I16,F16,IF(J15=I17,F17)))</f>
        <v>246</v>
      </c>
      <c r="L15" s="228">
        <f t="shared" si="0"/>
        <v>246</v>
      </c>
      <c r="M15" s="228">
        <f t="shared" si="2"/>
        <v>246</v>
      </c>
      <c r="N15" s="312">
        <f>COUNTIF(L15:L17,"FORA")</f>
        <v>0</v>
      </c>
      <c r="O15" s="293">
        <f>IF(N15=0,AVERAGE(K15:K17),"")</f>
        <v>246</v>
      </c>
      <c r="P15" s="293" t="str">
        <f>IF(N15=1,AVERAGE(M15:M16),"")</f>
        <v/>
      </c>
      <c r="Q15" s="293" t="str">
        <f>IF(N15=2,(SUM(M15,K16))/2,"")</f>
        <v/>
      </c>
      <c r="R15" s="293" t="str">
        <f>IF(N15=3,AVERAGE(K15:K16),"")</f>
        <v/>
      </c>
      <c r="S15" s="293">
        <f>IF(N15=0,MEDIAN(M15:M17),"")</f>
        <v>246</v>
      </c>
      <c r="T15" s="293" t="str">
        <f>IF(N15=1,MEDIAN(M15:M16),"")</f>
        <v/>
      </c>
      <c r="U15" s="293" t="str">
        <f>IF(N15=2,MEDIAN((SUM(M15,K16))/2),"")</f>
        <v/>
      </c>
      <c r="V15" s="293" t="str">
        <f>IF(N15=3,MEDIAN(K15:K16),"")</f>
        <v/>
      </c>
      <c r="W15" s="295">
        <f>SUM(O15:R17)</f>
        <v>246</v>
      </c>
      <c r="X15" s="295">
        <f>SUM(S15:V17)</f>
        <v>246</v>
      </c>
      <c r="Y15" s="303">
        <f>STDEV(F15:F17)</f>
        <v>0</v>
      </c>
      <c r="Z15" s="295">
        <f>Y15/W15</f>
        <v>0</v>
      </c>
      <c r="AA15" s="303">
        <f>IF(Z15&lt;=0.25, X15, W15)</f>
        <v>246</v>
      </c>
      <c r="AB15" s="386">
        <f>AA15*D15</f>
        <v>492</v>
      </c>
    </row>
    <row r="16" spans="1:28" s="3" customFormat="1" ht="18" customHeight="1">
      <c r="A16" s="391"/>
      <c r="B16" s="389"/>
      <c r="C16" s="390"/>
      <c r="D16" s="391"/>
      <c r="E16" s="183" t="s">
        <v>1227</v>
      </c>
      <c r="F16" s="170">
        <v>246</v>
      </c>
      <c r="G16" s="392"/>
      <c r="H16" s="171">
        <f>F16/$G$15-1</f>
        <v>0</v>
      </c>
      <c r="I16" s="136">
        <f t="shared" si="1"/>
        <v>0</v>
      </c>
      <c r="J16" s="136">
        <f>SMALL(I15:I17,2)</f>
        <v>0</v>
      </c>
      <c r="K16" s="228">
        <f>IF(J16=I15,F15,IF(J16=I16,F16,IF(J16=I17,F17)))</f>
        <v>246</v>
      </c>
      <c r="L16" s="228">
        <f t="shared" si="0"/>
        <v>246</v>
      </c>
      <c r="M16" s="228">
        <f t="shared" si="2"/>
        <v>246</v>
      </c>
      <c r="N16" s="312"/>
      <c r="O16" s="293"/>
      <c r="P16" s="293"/>
      <c r="Q16" s="293"/>
      <c r="R16" s="293"/>
      <c r="S16" s="293"/>
      <c r="T16" s="293"/>
      <c r="U16" s="293"/>
      <c r="V16" s="293"/>
      <c r="W16" s="296"/>
      <c r="X16" s="296"/>
      <c r="Y16" s="303"/>
      <c r="Z16" s="296"/>
      <c r="AA16" s="303"/>
      <c r="AB16" s="386"/>
    </row>
    <row r="17" spans="1:28" s="3" customFormat="1" ht="18" customHeight="1">
      <c r="A17" s="391"/>
      <c r="B17" s="389"/>
      <c r="C17" s="390"/>
      <c r="D17" s="391"/>
      <c r="E17" s="183" t="s">
        <v>1227</v>
      </c>
      <c r="F17" s="170">
        <v>246</v>
      </c>
      <c r="G17" s="392"/>
      <c r="H17" s="171">
        <f>F17/$G$15-1</f>
        <v>0</v>
      </c>
      <c r="I17" s="136">
        <f t="shared" si="1"/>
        <v>0</v>
      </c>
      <c r="J17" s="136">
        <f>SMALL(I15:I17,3)</f>
        <v>0</v>
      </c>
      <c r="K17" s="228">
        <f>IF(J17=I15,F15,IF(J17=I16,F16,IF(J17=I17,F17)))</f>
        <v>246</v>
      </c>
      <c r="L17" s="228">
        <f t="shared" si="0"/>
        <v>246</v>
      </c>
      <c r="M17" s="228">
        <f t="shared" si="2"/>
        <v>246</v>
      </c>
      <c r="N17" s="312"/>
      <c r="O17" s="293"/>
      <c r="P17" s="293"/>
      <c r="Q17" s="293"/>
      <c r="R17" s="293"/>
      <c r="S17" s="293"/>
      <c r="T17" s="293"/>
      <c r="U17" s="293"/>
      <c r="V17" s="293"/>
      <c r="W17" s="296"/>
      <c r="X17" s="296"/>
      <c r="Y17" s="303"/>
      <c r="Z17" s="296"/>
      <c r="AA17" s="303"/>
      <c r="AB17" s="386"/>
    </row>
    <row r="18" spans="1:28" s="3" customFormat="1" ht="18" customHeight="1">
      <c r="A18" s="391">
        <v>4</v>
      </c>
      <c r="B18" s="389" t="s">
        <v>488</v>
      </c>
      <c r="C18" s="390" t="s">
        <v>2</v>
      </c>
      <c r="D18" s="391">
        <v>2</v>
      </c>
      <c r="E18" s="183" t="s">
        <v>1228</v>
      </c>
      <c r="F18" s="170">
        <v>11.5</v>
      </c>
      <c r="G18" s="392">
        <f>ROUNDUP(AVERAGE(F18:F20),2)</f>
        <v>11.5</v>
      </c>
      <c r="H18" s="171">
        <f>F18/$G$18-1</f>
        <v>0</v>
      </c>
      <c r="I18" s="224">
        <f t="shared" si="1"/>
        <v>0</v>
      </c>
      <c r="J18" s="135">
        <f>SMALL(I18:I20,1)</f>
        <v>0</v>
      </c>
      <c r="K18" s="225">
        <f>IF(J18=I18,F18,IF(J18=I19,F19,IF(J18=I20,F20)))</f>
        <v>11.5</v>
      </c>
      <c r="L18" s="225">
        <f t="shared" si="0"/>
        <v>11.5</v>
      </c>
      <c r="M18" s="225">
        <f t="shared" si="2"/>
        <v>11.5</v>
      </c>
      <c r="N18" s="318">
        <f>COUNTIF(L18:L20,"FORA")</f>
        <v>0</v>
      </c>
      <c r="O18" s="298">
        <f>IF(N18=0,AVERAGE(K18:K20),"")</f>
        <v>11.5</v>
      </c>
      <c r="P18" s="298" t="str">
        <f>IF(N18=1,AVERAGE(M18:M19),"")</f>
        <v/>
      </c>
      <c r="Q18" s="298" t="str">
        <f>IF(N18=2,(SUM(M18,K19))/2,"")</f>
        <v/>
      </c>
      <c r="R18" s="298" t="str">
        <f>IF(N18=3,AVERAGE(K18:K19),"")</f>
        <v/>
      </c>
      <c r="S18" s="298">
        <f>IF(N18=0,MEDIAN(M18:M20),"")</f>
        <v>11.5</v>
      </c>
      <c r="T18" s="298" t="str">
        <f>IF(N18=1,MEDIAN(M18:M19),"")</f>
        <v/>
      </c>
      <c r="U18" s="298" t="str">
        <f>IF(N18=2,MEDIAN((SUM(M18,K19))/2),"")</f>
        <v/>
      </c>
      <c r="V18" s="298" t="str">
        <f>IF(N18=3,MEDIAN(K18:K19),"")</f>
        <v/>
      </c>
      <c r="W18" s="299">
        <f>SUM(O18:R20)</f>
        <v>11.5</v>
      </c>
      <c r="X18" s="299">
        <f>SUM(S18:V20)</f>
        <v>11.5</v>
      </c>
      <c r="Y18" s="301">
        <f>STDEV(F18:F20)</f>
        <v>0</v>
      </c>
      <c r="Z18" s="299">
        <f>Y18/W18</f>
        <v>0</v>
      </c>
      <c r="AA18" s="301">
        <f>IF(Z18&lt;=0.25, X18, W18)</f>
        <v>11.5</v>
      </c>
      <c r="AB18" s="292">
        <f>AA18*D18</f>
        <v>23</v>
      </c>
    </row>
    <row r="19" spans="1:28" s="3" customFormat="1" ht="18" customHeight="1">
      <c r="A19" s="391"/>
      <c r="B19" s="389"/>
      <c r="C19" s="390"/>
      <c r="D19" s="391"/>
      <c r="E19" s="183" t="s">
        <v>1228</v>
      </c>
      <c r="F19" s="170">
        <v>11.5</v>
      </c>
      <c r="G19" s="392"/>
      <c r="H19" s="171">
        <f>F19/$G$18-1</f>
        <v>0</v>
      </c>
      <c r="I19" s="135">
        <f t="shared" si="1"/>
        <v>0</v>
      </c>
      <c r="J19" s="135">
        <f>SMALL(I18:I20,2)</f>
        <v>0</v>
      </c>
      <c r="K19" s="225">
        <f>IF(J19=I18,F18,IF(J19=I19,F19,IF(J19=I20,F20)))</f>
        <v>11.5</v>
      </c>
      <c r="L19" s="225">
        <f t="shared" si="0"/>
        <v>11.5</v>
      </c>
      <c r="M19" s="225">
        <f t="shared" si="2"/>
        <v>11.5</v>
      </c>
      <c r="N19" s="318"/>
      <c r="O19" s="298"/>
      <c r="P19" s="298"/>
      <c r="Q19" s="298"/>
      <c r="R19" s="298"/>
      <c r="S19" s="298"/>
      <c r="T19" s="298"/>
      <c r="U19" s="298"/>
      <c r="V19" s="298"/>
      <c r="W19" s="300"/>
      <c r="X19" s="300"/>
      <c r="Y19" s="301"/>
      <c r="Z19" s="300"/>
      <c r="AA19" s="301"/>
      <c r="AB19" s="292"/>
    </row>
    <row r="20" spans="1:28" s="3" customFormat="1" ht="18" customHeight="1">
      <c r="A20" s="391"/>
      <c r="B20" s="389"/>
      <c r="C20" s="390"/>
      <c r="D20" s="391"/>
      <c r="E20" s="183" t="s">
        <v>1228</v>
      </c>
      <c r="F20" s="170">
        <v>11.5</v>
      </c>
      <c r="G20" s="392"/>
      <c r="H20" s="171">
        <f>F20/$G$18-1</f>
        <v>0</v>
      </c>
      <c r="I20" s="135">
        <f t="shared" si="1"/>
        <v>0</v>
      </c>
      <c r="J20" s="135">
        <f>SMALL(I18:I20,3)</f>
        <v>0</v>
      </c>
      <c r="K20" s="225">
        <f>IF(J20=I18,F18,IF(J20=I19,F19,IF(J20=I20,F20)))</f>
        <v>11.5</v>
      </c>
      <c r="L20" s="225">
        <f t="shared" si="0"/>
        <v>11.5</v>
      </c>
      <c r="M20" s="225">
        <f t="shared" si="2"/>
        <v>11.5</v>
      </c>
      <c r="N20" s="318"/>
      <c r="O20" s="298"/>
      <c r="P20" s="298"/>
      <c r="Q20" s="298"/>
      <c r="R20" s="298"/>
      <c r="S20" s="298"/>
      <c r="T20" s="298"/>
      <c r="U20" s="298"/>
      <c r="V20" s="298"/>
      <c r="W20" s="300"/>
      <c r="X20" s="300"/>
      <c r="Y20" s="301"/>
      <c r="Z20" s="300"/>
      <c r="AA20" s="301"/>
      <c r="AB20" s="292"/>
    </row>
    <row r="21" spans="1:28" s="3" customFormat="1" ht="18" customHeight="1">
      <c r="A21" s="391">
        <v>5</v>
      </c>
      <c r="B21" s="389" t="s">
        <v>489</v>
      </c>
      <c r="C21" s="390" t="s">
        <v>2</v>
      </c>
      <c r="D21" s="391">
        <v>2</v>
      </c>
      <c r="E21" s="183" t="s">
        <v>1229</v>
      </c>
      <c r="F21" s="170">
        <v>90.05</v>
      </c>
      <c r="G21" s="392">
        <f>ROUNDUP(AVERAGE(F21:F23),2)</f>
        <v>90.05</v>
      </c>
      <c r="H21" s="171">
        <f>F21/$G$21-1</f>
        <v>0</v>
      </c>
      <c r="I21" s="136">
        <f t="shared" si="1"/>
        <v>0</v>
      </c>
      <c r="J21" s="136">
        <f>SMALL(I21:I23,1)</f>
        <v>0</v>
      </c>
      <c r="K21" s="228">
        <f>IF(J21=I21,F21,IF(J21=I22,F22,IF(J21=I23,F23)))</f>
        <v>90.05</v>
      </c>
      <c r="L21" s="228">
        <f t="shared" si="0"/>
        <v>90.05</v>
      </c>
      <c r="M21" s="228">
        <f t="shared" si="2"/>
        <v>90.05</v>
      </c>
      <c r="N21" s="312">
        <f>COUNTIF(L21:L23,"FORA")</f>
        <v>0</v>
      </c>
      <c r="O21" s="293">
        <f>IF(N21=0,AVERAGE(K21:K23),"")</f>
        <v>90.05</v>
      </c>
      <c r="P21" s="293" t="str">
        <f>IF(N21=1,AVERAGE(M21:M22),"")</f>
        <v/>
      </c>
      <c r="Q21" s="293" t="str">
        <f>IF(N21=2,(SUM(M21,K22))/2,"")</f>
        <v/>
      </c>
      <c r="R21" s="293" t="str">
        <f>IF(N21=3,AVERAGE(K21:K22),"")</f>
        <v/>
      </c>
      <c r="S21" s="293">
        <f>IF(N21=0,MEDIAN(M21:M23),"")</f>
        <v>90.05</v>
      </c>
      <c r="T21" s="293" t="str">
        <f>IF(N21=1,MEDIAN(M21:M22),"")</f>
        <v/>
      </c>
      <c r="U21" s="293" t="str">
        <f>IF(N21=2,MEDIAN((SUM(M21,K22))/2),"")</f>
        <v/>
      </c>
      <c r="V21" s="293" t="str">
        <f>IF(N21=3,MEDIAN(K21:K22),"")</f>
        <v/>
      </c>
      <c r="W21" s="295">
        <f>SUM(O21:R23)</f>
        <v>90.05</v>
      </c>
      <c r="X21" s="295">
        <f>SUM(S21:V23)</f>
        <v>90.05</v>
      </c>
      <c r="Y21" s="303">
        <f>STDEV(F21:F23)</f>
        <v>0</v>
      </c>
      <c r="Z21" s="295">
        <f>Y21/W21</f>
        <v>0</v>
      </c>
      <c r="AA21" s="303">
        <f>IF(Z21&lt;=0.25, X21, W21)</f>
        <v>90.05</v>
      </c>
      <c r="AB21" s="386">
        <f>AA21*D21</f>
        <v>180.1</v>
      </c>
    </row>
    <row r="22" spans="1:28" s="3" customFormat="1" ht="18" customHeight="1">
      <c r="A22" s="391"/>
      <c r="B22" s="389"/>
      <c r="C22" s="390"/>
      <c r="D22" s="391"/>
      <c r="E22" s="183" t="s">
        <v>1229</v>
      </c>
      <c r="F22" s="170">
        <v>90.05</v>
      </c>
      <c r="G22" s="392"/>
      <c r="H22" s="171">
        <f>F22/$G$21-1</f>
        <v>0</v>
      </c>
      <c r="I22" s="136">
        <f t="shared" si="1"/>
        <v>0</v>
      </c>
      <c r="J22" s="136">
        <f>SMALL(I21:I23,2)</f>
        <v>0</v>
      </c>
      <c r="K22" s="228">
        <f>IF(J22=I21,F21,IF(J22=I22,F22,IF(J22=I23,F23)))</f>
        <v>90.05</v>
      </c>
      <c r="L22" s="228">
        <f t="shared" si="0"/>
        <v>90.05</v>
      </c>
      <c r="M22" s="228">
        <f t="shared" si="2"/>
        <v>90.05</v>
      </c>
      <c r="N22" s="312"/>
      <c r="O22" s="293"/>
      <c r="P22" s="293"/>
      <c r="Q22" s="293"/>
      <c r="R22" s="293"/>
      <c r="S22" s="293"/>
      <c r="T22" s="293"/>
      <c r="U22" s="293"/>
      <c r="V22" s="293"/>
      <c r="W22" s="296"/>
      <c r="X22" s="296"/>
      <c r="Y22" s="303"/>
      <c r="Z22" s="296"/>
      <c r="AA22" s="303"/>
      <c r="AB22" s="386"/>
    </row>
    <row r="23" spans="1:28" s="3" customFormat="1" ht="18" customHeight="1">
      <c r="A23" s="391"/>
      <c r="B23" s="389"/>
      <c r="C23" s="390"/>
      <c r="D23" s="391"/>
      <c r="E23" s="183" t="s">
        <v>1229</v>
      </c>
      <c r="F23" s="170">
        <v>90.05</v>
      </c>
      <c r="G23" s="392"/>
      <c r="H23" s="171">
        <f>F23/$G$21-1</f>
        <v>0</v>
      </c>
      <c r="I23" s="136">
        <f t="shared" si="1"/>
        <v>0</v>
      </c>
      <c r="J23" s="136">
        <f>SMALL(I21:I23,3)</f>
        <v>0</v>
      </c>
      <c r="K23" s="228">
        <f>IF(J23=I21,F21,IF(J23=I22,F22,IF(J23=I23,F23)))</f>
        <v>90.05</v>
      </c>
      <c r="L23" s="228">
        <f t="shared" si="0"/>
        <v>90.05</v>
      </c>
      <c r="M23" s="228">
        <f t="shared" si="2"/>
        <v>90.05</v>
      </c>
      <c r="N23" s="312"/>
      <c r="O23" s="293"/>
      <c r="P23" s="293"/>
      <c r="Q23" s="293"/>
      <c r="R23" s="293"/>
      <c r="S23" s="293"/>
      <c r="T23" s="293"/>
      <c r="U23" s="293"/>
      <c r="V23" s="293"/>
      <c r="W23" s="296"/>
      <c r="X23" s="296"/>
      <c r="Y23" s="303"/>
      <c r="Z23" s="296"/>
      <c r="AA23" s="303"/>
      <c r="AB23" s="386"/>
    </row>
    <row r="24" spans="1:28" s="3" customFormat="1" ht="18" customHeight="1">
      <c r="A24" s="391">
        <v>6</v>
      </c>
      <c r="B24" s="389" t="s">
        <v>490</v>
      </c>
      <c r="C24" s="390" t="s">
        <v>2</v>
      </c>
      <c r="D24" s="391">
        <v>4</v>
      </c>
      <c r="E24" s="183" t="s">
        <v>1230</v>
      </c>
      <c r="F24" s="170">
        <v>43.9</v>
      </c>
      <c r="G24" s="392">
        <f>ROUNDUP(AVERAGE(F24:F26),2)</f>
        <v>43.9</v>
      </c>
      <c r="H24" s="171">
        <f>F24/$G$24-1</f>
        <v>0</v>
      </c>
      <c r="I24" s="224">
        <f t="shared" si="1"/>
        <v>0</v>
      </c>
      <c r="J24" s="135">
        <f>SMALL(I24:I26,1)</f>
        <v>0</v>
      </c>
      <c r="K24" s="225">
        <f>IF(J24=I24,F24,IF(J24=I25,F25,IF(J24=I26,F26)))</f>
        <v>43.9</v>
      </c>
      <c r="L24" s="225">
        <f t="shared" si="0"/>
        <v>43.9</v>
      </c>
      <c r="M24" s="225">
        <f t="shared" si="2"/>
        <v>43.9</v>
      </c>
      <c r="N24" s="318">
        <f>COUNTIF(L24:L26,"FORA")</f>
        <v>0</v>
      </c>
      <c r="O24" s="298">
        <f>IF(N24=0,AVERAGE(K24:K26),"")</f>
        <v>43.9</v>
      </c>
      <c r="P24" s="298" t="str">
        <f>IF(N24=1,AVERAGE(M24:M25),"")</f>
        <v/>
      </c>
      <c r="Q24" s="298" t="str">
        <f>IF(N24=2,(SUM(M24,K25))/2,"")</f>
        <v/>
      </c>
      <c r="R24" s="298" t="str">
        <f>IF(N24=3,AVERAGE(K24:K25),"")</f>
        <v/>
      </c>
      <c r="S24" s="298">
        <f>IF(N24=0,MEDIAN(M24:M26),"")</f>
        <v>43.9</v>
      </c>
      <c r="T24" s="298" t="str">
        <f>IF(N24=1,MEDIAN(M24:M25),"")</f>
        <v/>
      </c>
      <c r="U24" s="298" t="str">
        <f>IF(N24=2,MEDIAN((SUM(M24,K25))/2),"")</f>
        <v/>
      </c>
      <c r="V24" s="298" t="str">
        <f>IF(N24=3,MEDIAN(K24:K25),"")</f>
        <v/>
      </c>
      <c r="W24" s="299">
        <f>SUM(O24:R26)</f>
        <v>43.9</v>
      </c>
      <c r="X24" s="299">
        <f>SUM(S24:V26)</f>
        <v>43.9</v>
      </c>
      <c r="Y24" s="301">
        <f>STDEV(F24:F26)</f>
        <v>0</v>
      </c>
      <c r="Z24" s="299">
        <f>Y24/W24</f>
        <v>0</v>
      </c>
      <c r="AA24" s="301">
        <f>IF(Z24&lt;=0.25, X24, W24)</f>
        <v>43.9</v>
      </c>
      <c r="AB24" s="292">
        <f>AA24*D24</f>
        <v>175.6</v>
      </c>
    </row>
    <row r="25" spans="1:28" s="3" customFormat="1" ht="18" customHeight="1">
      <c r="A25" s="391"/>
      <c r="B25" s="389"/>
      <c r="C25" s="390"/>
      <c r="D25" s="391"/>
      <c r="E25" s="183" t="s">
        <v>1230</v>
      </c>
      <c r="F25" s="170">
        <v>43.9</v>
      </c>
      <c r="G25" s="392"/>
      <c r="H25" s="171">
        <f>F25/$G$24-1</f>
        <v>0</v>
      </c>
      <c r="I25" s="135">
        <f t="shared" si="1"/>
        <v>0</v>
      </c>
      <c r="J25" s="135">
        <f>SMALL(I24:I26,2)</f>
        <v>0</v>
      </c>
      <c r="K25" s="225">
        <f>IF(J25=I24,F24,IF(J25=I25,F25,IF(J25=I26,F26)))</f>
        <v>43.9</v>
      </c>
      <c r="L25" s="225">
        <f t="shared" si="0"/>
        <v>43.9</v>
      </c>
      <c r="M25" s="225">
        <f t="shared" si="2"/>
        <v>43.9</v>
      </c>
      <c r="N25" s="318"/>
      <c r="O25" s="298"/>
      <c r="P25" s="298"/>
      <c r="Q25" s="298"/>
      <c r="R25" s="298"/>
      <c r="S25" s="298"/>
      <c r="T25" s="298"/>
      <c r="U25" s="298"/>
      <c r="V25" s="298"/>
      <c r="W25" s="300"/>
      <c r="X25" s="300"/>
      <c r="Y25" s="301"/>
      <c r="Z25" s="300"/>
      <c r="AA25" s="301"/>
      <c r="AB25" s="292"/>
    </row>
    <row r="26" spans="1:28" s="3" customFormat="1" ht="18" customHeight="1">
      <c r="A26" s="391"/>
      <c r="B26" s="389"/>
      <c r="C26" s="390"/>
      <c r="D26" s="391"/>
      <c r="E26" s="183" t="s">
        <v>1230</v>
      </c>
      <c r="F26" s="170">
        <v>43.9</v>
      </c>
      <c r="G26" s="392"/>
      <c r="H26" s="171">
        <f>F26/$G$24-1</f>
        <v>0</v>
      </c>
      <c r="I26" s="135">
        <f t="shared" si="1"/>
        <v>0</v>
      </c>
      <c r="J26" s="135">
        <f>SMALL(I24:I26,3)</f>
        <v>0</v>
      </c>
      <c r="K26" s="225">
        <f>IF(J26=I24,F24,IF(J26=I25,F25,IF(J26=I26,F26)))</f>
        <v>43.9</v>
      </c>
      <c r="L26" s="225">
        <f t="shared" si="0"/>
        <v>43.9</v>
      </c>
      <c r="M26" s="225">
        <f t="shared" si="2"/>
        <v>43.9</v>
      </c>
      <c r="N26" s="318"/>
      <c r="O26" s="298"/>
      <c r="P26" s="298"/>
      <c r="Q26" s="298"/>
      <c r="R26" s="298"/>
      <c r="S26" s="298"/>
      <c r="T26" s="298"/>
      <c r="U26" s="298"/>
      <c r="V26" s="298"/>
      <c r="W26" s="300"/>
      <c r="X26" s="300"/>
      <c r="Y26" s="301"/>
      <c r="Z26" s="300"/>
      <c r="AA26" s="301"/>
      <c r="AB26" s="292"/>
    </row>
    <row r="27" spans="1:28" s="3" customFormat="1" ht="18" customHeight="1">
      <c r="A27" s="391">
        <v>7</v>
      </c>
      <c r="B27" s="389" t="s">
        <v>491</v>
      </c>
      <c r="C27" s="390" t="s">
        <v>2</v>
      </c>
      <c r="D27" s="391">
        <v>4</v>
      </c>
      <c r="E27" s="183" t="s">
        <v>1231</v>
      </c>
      <c r="F27" s="170">
        <v>33</v>
      </c>
      <c r="G27" s="392">
        <f>ROUNDUP(AVERAGE(F27:F29),2)</f>
        <v>33</v>
      </c>
      <c r="H27" s="171">
        <f>F27/$G$27-1</f>
        <v>0</v>
      </c>
      <c r="I27" s="136">
        <f t="shared" si="1"/>
        <v>0</v>
      </c>
      <c r="J27" s="136">
        <f>SMALL(I27:I29,1)</f>
        <v>0</v>
      </c>
      <c r="K27" s="228">
        <f>IF(J27=I27,F27,IF(J27=I28,F28,IF(J27=I29,F29)))</f>
        <v>33</v>
      </c>
      <c r="L27" s="228">
        <f t="shared" si="0"/>
        <v>33</v>
      </c>
      <c r="M27" s="228">
        <f t="shared" si="2"/>
        <v>33</v>
      </c>
      <c r="N27" s="312">
        <f>COUNTIF(L27:L29,"FORA")</f>
        <v>0</v>
      </c>
      <c r="O27" s="293">
        <f>IF(N27=0,AVERAGE(K27:K29),"")</f>
        <v>33</v>
      </c>
      <c r="P27" s="293" t="str">
        <f>IF(N27=1,AVERAGE(M27:M28),"")</f>
        <v/>
      </c>
      <c r="Q27" s="293" t="str">
        <f>IF(N27=2,(SUM(M27,K28))/2,"")</f>
        <v/>
      </c>
      <c r="R27" s="293" t="str">
        <f>IF(N27=3,AVERAGE(K27:K28),"")</f>
        <v/>
      </c>
      <c r="S27" s="293">
        <f>IF(N27=0,MEDIAN(M27:M29),"")</f>
        <v>33</v>
      </c>
      <c r="T27" s="293" t="str">
        <f>IF(N27=1,MEDIAN(M27:M28),"")</f>
        <v/>
      </c>
      <c r="U27" s="293" t="str">
        <f>IF(N27=2,MEDIAN((SUM(M27,K28))/2),"")</f>
        <v/>
      </c>
      <c r="V27" s="293" t="str">
        <f>IF(N27=3,MEDIAN(K27:K28),"")</f>
        <v/>
      </c>
      <c r="W27" s="295">
        <f>SUM(O27:R29)</f>
        <v>33</v>
      </c>
      <c r="X27" s="295">
        <f>SUM(S27:V29)</f>
        <v>33</v>
      </c>
      <c r="Y27" s="303">
        <f>STDEV(F27:F29)</f>
        <v>0</v>
      </c>
      <c r="Z27" s="295">
        <f>Y27/W27</f>
        <v>0</v>
      </c>
      <c r="AA27" s="303">
        <f>IF(Z27&lt;=0.25, X27, W27)</f>
        <v>33</v>
      </c>
      <c r="AB27" s="386">
        <f>AA27*D27</f>
        <v>132</v>
      </c>
    </row>
    <row r="28" spans="1:28" s="3" customFormat="1" ht="18" customHeight="1">
      <c r="A28" s="391"/>
      <c r="B28" s="389"/>
      <c r="C28" s="390"/>
      <c r="D28" s="391"/>
      <c r="E28" s="183" t="s">
        <v>1231</v>
      </c>
      <c r="F28" s="170">
        <v>33</v>
      </c>
      <c r="G28" s="392"/>
      <c r="H28" s="171">
        <f>F28/$G$27-1</f>
        <v>0</v>
      </c>
      <c r="I28" s="136">
        <f t="shared" si="1"/>
        <v>0</v>
      </c>
      <c r="J28" s="136">
        <f>SMALL(I27:I29,2)</f>
        <v>0</v>
      </c>
      <c r="K28" s="228">
        <f>IF(J28=I27,F27,IF(J28=I28,F28,IF(J28=I29,F29)))</f>
        <v>33</v>
      </c>
      <c r="L28" s="228">
        <f t="shared" si="0"/>
        <v>33</v>
      </c>
      <c r="M28" s="228">
        <f t="shared" si="2"/>
        <v>33</v>
      </c>
      <c r="N28" s="312"/>
      <c r="O28" s="293"/>
      <c r="P28" s="293"/>
      <c r="Q28" s="293"/>
      <c r="R28" s="293"/>
      <c r="S28" s="293"/>
      <c r="T28" s="293"/>
      <c r="U28" s="293"/>
      <c r="V28" s="293"/>
      <c r="W28" s="296"/>
      <c r="X28" s="296"/>
      <c r="Y28" s="303"/>
      <c r="Z28" s="296"/>
      <c r="AA28" s="303"/>
      <c r="AB28" s="386"/>
    </row>
    <row r="29" spans="1:28" s="3" customFormat="1" ht="18" customHeight="1">
      <c r="A29" s="391"/>
      <c r="B29" s="389"/>
      <c r="C29" s="390"/>
      <c r="D29" s="391"/>
      <c r="E29" s="183" t="s">
        <v>1231</v>
      </c>
      <c r="F29" s="170">
        <v>33</v>
      </c>
      <c r="G29" s="392"/>
      <c r="H29" s="171">
        <f>F29/$G$27-1</f>
        <v>0</v>
      </c>
      <c r="I29" s="136">
        <f t="shared" si="1"/>
        <v>0</v>
      </c>
      <c r="J29" s="136">
        <f>SMALL(I27:I29,3)</f>
        <v>0</v>
      </c>
      <c r="K29" s="228">
        <f>IF(J29=I27,F27,IF(J29=I28,F28,IF(J29=I29,F29)))</f>
        <v>33</v>
      </c>
      <c r="L29" s="228">
        <f t="shared" si="0"/>
        <v>33</v>
      </c>
      <c r="M29" s="228">
        <f t="shared" si="2"/>
        <v>33</v>
      </c>
      <c r="N29" s="312"/>
      <c r="O29" s="293"/>
      <c r="P29" s="293"/>
      <c r="Q29" s="293"/>
      <c r="R29" s="293"/>
      <c r="S29" s="293"/>
      <c r="T29" s="293"/>
      <c r="U29" s="293"/>
      <c r="V29" s="293"/>
      <c r="W29" s="296"/>
      <c r="X29" s="296"/>
      <c r="Y29" s="303"/>
      <c r="Z29" s="296"/>
      <c r="AA29" s="303"/>
      <c r="AB29" s="386"/>
    </row>
    <row r="30" spans="1:28" s="3" customFormat="1" ht="18" customHeight="1">
      <c r="A30" s="391">
        <v>8</v>
      </c>
      <c r="B30" s="389" t="s">
        <v>666</v>
      </c>
      <c r="C30" s="390" t="s">
        <v>2</v>
      </c>
      <c r="D30" s="391">
        <v>2</v>
      </c>
      <c r="E30" s="183" t="s">
        <v>1232</v>
      </c>
      <c r="F30" s="170">
        <v>60.5</v>
      </c>
      <c r="G30" s="392">
        <f>ROUNDUP(AVERAGE(F30:F32),2)</f>
        <v>60.5</v>
      </c>
      <c r="H30" s="171">
        <f>F30/$G$30-1</f>
        <v>0</v>
      </c>
      <c r="I30" s="224">
        <f t="shared" si="1"/>
        <v>0</v>
      </c>
      <c r="J30" s="135">
        <f>SMALL(I30:I32,1)</f>
        <v>0</v>
      </c>
      <c r="K30" s="225">
        <f>IF(J30=I30,F30,IF(J30=I31,F31,IF(J30=I32,F32)))</f>
        <v>60.5</v>
      </c>
      <c r="L30" s="225">
        <f t="shared" si="0"/>
        <v>60.5</v>
      </c>
      <c r="M30" s="225">
        <f t="shared" si="2"/>
        <v>60.5</v>
      </c>
      <c r="N30" s="318">
        <f>COUNTIF(L30:L32,"FORA")</f>
        <v>0</v>
      </c>
      <c r="O30" s="298">
        <f>IF(N30=0,AVERAGE(K30:K32),"")</f>
        <v>60.5</v>
      </c>
      <c r="P30" s="298" t="str">
        <f>IF(N30=1,AVERAGE(M30:M31),"")</f>
        <v/>
      </c>
      <c r="Q30" s="298" t="str">
        <f>IF(N30=2,(SUM(M30,K31))/2,"")</f>
        <v/>
      </c>
      <c r="R30" s="298" t="str">
        <f>IF(N30=3,AVERAGE(K30:K31),"")</f>
        <v/>
      </c>
      <c r="S30" s="298">
        <f>IF(N30=0,MEDIAN(M30:M32),"")</f>
        <v>60.5</v>
      </c>
      <c r="T30" s="298" t="str">
        <f>IF(N30=1,MEDIAN(M30:M31),"")</f>
        <v/>
      </c>
      <c r="U30" s="298" t="str">
        <f>IF(N30=2,MEDIAN((SUM(M30,K31))/2),"")</f>
        <v/>
      </c>
      <c r="V30" s="298" t="str">
        <f>IF(N30=3,MEDIAN(K30:K31),"")</f>
        <v/>
      </c>
      <c r="W30" s="299">
        <f>SUM(O30:R32)</f>
        <v>60.5</v>
      </c>
      <c r="X30" s="299">
        <f>SUM(S30:V32)</f>
        <v>60.5</v>
      </c>
      <c r="Y30" s="301">
        <f>STDEV(F30:F32)</f>
        <v>0</v>
      </c>
      <c r="Z30" s="299">
        <f>Y30/W30</f>
        <v>0</v>
      </c>
      <c r="AA30" s="301">
        <f>IF(Z30&lt;=0.25, X30, W30)</f>
        <v>60.5</v>
      </c>
      <c r="AB30" s="292">
        <f>AA30*D30</f>
        <v>121</v>
      </c>
    </row>
    <row r="31" spans="1:28" s="3" customFormat="1" ht="18" customHeight="1">
      <c r="A31" s="391"/>
      <c r="B31" s="389"/>
      <c r="C31" s="390"/>
      <c r="D31" s="391"/>
      <c r="E31" s="183" t="s">
        <v>1232</v>
      </c>
      <c r="F31" s="170">
        <v>60.5</v>
      </c>
      <c r="G31" s="392"/>
      <c r="H31" s="171">
        <f>F31/$G$30-1</f>
        <v>0</v>
      </c>
      <c r="I31" s="135">
        <f t="shared" si="1"/>
        <v>0</v>
      </c>
      <c r="J31" s="135">
        <f>SMALL(I30:I32,2)</f>
        <v>0</v>
      </c>
      <c r="K31" s="225">
        <f>IF(J31=I30,F30,IF(J31=I31,F31,IF(J31=I32,F32)))</f>
        <v>60.5</v>
      </c>
      <c r="L31" s="225">
        <f t="shared" si="0"/>
        <v>60.5</v>
      </c>
      <c r="M31" s="225">
        <f t="shared" si="2"/>
        <v>60.5</v>
      </c>
      <c r="N31" s="318"/>
      <c r="O31" s="298"/>
      <c r="P31" s="298"/>
      <c r="Q31" s="298"/>
      <c r="R31" s="298"/>
      <c r="S31" s="298"/>
      <c r="T31" s="298"/>
      <c r="U31" s="298"/>
      <c r="V31" s="298"/>
      <c r="W31" s="300"/>
      <c r="X31" s="300"/>
      <c r="Y31" s="301"/>
      <c r="Z31" s="300"/>
      <c r="AA31" s="301"/>
      <c r="AB31" s="292"/>
    </row>
    <row r="32" spans="1:28" s="3" customFormat="1" ht="18" customHeight="1">
      <c r="A32" s="391"/>
      <c r="B32" s="389"/>
      <c r="C32" s="390"/>
      <c r="D32" s="391"/>
      <c r="E32" s="183" t="s">
        <v>1232</v>
      </c>
      <c r="F32" s="170">
        <v>60.5</v>
      </c>
      <c r="G32" s="392"/>
      <c r="H32" s="171">
        <f>F32/$G$30-1</f>
        <v>0</v>
      </c>
      <c r="I32" s="135">
        <f t="shared" si="1"/>
        <v>0</v>
      </c>
      <c r="J32" s="135">
        <f>SMALL(I30:I32,3)</f>
        <v>0</v>
      </c>
      <c r="K32" s="225">
        <f>IF(J32=I30,F30,IF(J32=I31,F31,IF(J32=I32,F32)))</f>
        <v>60.5</v>
      </c>
      <c r="L32" s="225">
        <f t="shared" si="0"/>
        <v>60.5</v>
      </c>
      <c r="M32" s="225">
        <f t="shared" si="2"/>
        <v>60.5</v>
      </c>
      <c r="N32" s="318"/>
      <c r="O32" s="298"/>
      <c r="P32" s="298"/>
      <c r="Q32" s="298"/>
      <c r="R32" s="298"/>
      <c r="S32" s="298"/>
      <c r="T32" s="298"/>
      <c r="U32" s="298"/>
      <c r="V32" s="298"/>
      <c r="W32" s="300"/>
      <c r="X32" s="300"/>
      <c r="Y32" s="301"/>
      <c r="Z32" s="300"/>
      <c r="AA32" s="301"/>
      <c r="AB32" s="292"/>
    </row>
    <row r="33" spans="1:28" s="3" customFormat="1" ht="18" customHeight="1">
      <c r="A33" s="391">
        <v>9</v>
      </c>
      <c r="B33" s="389" t="s">
        <v>492</v>
      </c>
      <c r="C33" s="390" t="s">
        <v>2</v>
      </c>
      <c r="D33" s="391">
        <v>2</v>
      </c>
      <c r="E33" s="183" t="s">
        <v>1234</v>
      </c>
      <c r="F33" s="170">
        <v>18.579999999999998</v>
      </c>
      <c r="G33" s="392">
        <f>ROUNDUP(AVERAGE(F33:F35),2)</f>
        <v>18.579999999999998</v>
      </c>
      <c r="H33" s="171">
        <f>F33/$G$33-1</f>
        <v>0</v>
      </c>
      <c r="I33" s="136">
        <f t="shared" si="1"/>
        <v>0</v>
      </c>
      <c r="J33" s="136">
        <f>SMALL(I33:I35,1)</f>
        <v>0</v>
      </c>
      <c r="K33" s="228">
        <f>IF(J33=I33,F33,IF(J33=I34,F34,IF(J33=I35,F35)))</f>
        <v>18.579999999999998</v>
      </c>
      <c r="L33" s="228">
        <f t="shared" si="0"/>
        <v>18.579999999999998</v>
      </c>
      <c r="M33" s="228">
        <f t="shared" si="2"/>
        <v>18.579999999999998</v>
      </c>
      <c r="N33" s="312">
        <f>COUNTIF(L33:L35,"FORA")</f>
        <v>0</v>
      </c>
      <c r="O33" s="293">
        <f>IF(N33=0,AVERAGE(K33:K35),"")</f>
        <v>18.579999999999998</v>
      </c>
      <c r="P33" s="293" t="str">
        <f>IF(N33=1,AVERAGE(M33:M34),"")</f>
        <v/>
      </c>
      <c r="Q33" s="293" t="str">
        <f>IF(N33=2,(SUM(M33,K34))/2,"")</f>
        <v/>
      </c>
      <c r="R33" s="293" t="str">
        <f>IF(N33=3,AVERAGE(K33:K34),"")</f>
        <v/>
      </c>
      <c r="S33" s="293">
        <f>IF(N33=0,MEDIAN(M33:M35),"")</f>
        <v>18.579999999999998</v>
      </c>
      <c r="T33" s="293" t="str">
        <f>IF(N33=1,MEDIAN(M33:M34),"")</f>
        <v/>
      </c>
      <c r="U33" s="293" t="str">
        <f>IF(N33=2,MEDIAN((SUM(M33,K34))/2),"")</f>
        <v/>
      </c>
      <c r="V33" s="293" t="str">
        <f>IF(N33=3,MEDIAN(K33:K34),"")</f>
        <v/>
      </c>
      <c r="W33" s="295">
        <f>SUM(O33:R35)</f>
        <v>18.579999999999998</v>
      </c>
      <c r="X33" s="295">
        <f>SUM(S33:V35)</f>
        <v>18.579999999999998</v>
      </c>
      <c r="Y33" s="303">
        <f>STDEV(F33:F35)</f>
        <v>0</v>
      </c>
      <c r="Z33" s="295">
        <f>Y33/W33</f>
        <v>0</v>
      </c>
      <c r="AA33" s="303">
        <f>IF(Z33&lt;=0.25, X33, W33)</f>
        <v>18.579999999999998</v>
      </c>
      <c r="AB33" s="386">
        <f>AA33*D33</f>
        <v>37.159999999999997</v>
      </c>
    </row>
    <row r="34" spans="1:28" s="3" customFormat="1" ht="18" customHeight="1">
      <c r="A34" s="391"/>
      <c r="B34" s="389"/>
      <c r="C34" s="390"/>
      <c r="D34" s="391"/>
      <c r="E34" s="183" t="s">
        <v>1234</v>
      </c>
      <c r="F34" s="170">
        <v>18.579999999999998</v>
      </c>
      <c r="G34" s="392"/>
      <c r="H34" s="171">
        <f>F34/$G$33-1</f>
        <v>0</v>
      </c>
      <c r="I34" s="136">
        <f t="shared" si="1"/>
        <v>0</v>
      </c>
      <c r="J34" s="136">
        <f>SMALL(I33:I35,2)</f>
        <v>0</v>
      </c>
      <c r="K34" s="228">
        <f>IF(J34=I33,F33,IF(J34=I34,F34,IF(J34=I35,F35)))</f>
        <v>18.579999999999998</v>
      </c>
      <c r="L34" s="228">
        <f t="shared" si="0"/>
        <v>18.579999999999998</v>
      </c>
      <c r="M34" s="228">
        <f t="shared" si="2"/>
        <v>18.579999999999998</v>
      </c>
      <c r="N34" s="312"/>
      <c r="O34" s="293"/>
      <c r="P34" s="293"/>
      <c r="Q34" s="293"/>
      <c r="R34" s="293"/>
      <c r="S34" s="293"/>
      <c r="T34" s="293"/>
      <c r="U34" s="293"/>
      <c r="V34" s="293"/>
      <c r="W34" s="296"/>
      <c r="X34" s="296"/>
      <c r="Y34" s="303"/>
      <c r="Z34" s="296"/>
      <c r="AA34" s="303"/>
      <c r="AB34" s="386"/>
    </row>
    <row r="35" spans="1:28" s="3" customFormat="1" ht="18" customHeight="1">
      <c r="A35" s="391"/>
      <c r="B35" s="389"/>
      <c r="C35" s="390"/>
      <c r="D35" s="391"/>
      <c r="E35" s="183" t="s">
        <v>1234</v>
      </c>
      <c r="F35" s="170">
        <v>18.579999999999998</v>
      </c>
      <c r="G35" s="392"/>
      <c r="H35" s="171">
        <f>F35/$G$33-1</f>
        <v>0</v>
      </c>
      <c r="I35" s="136">
        <f t="shared" si="1"/>
        <v>0</v>
      </c>
      <c r="J35" s="136">
        <f>SMALL(I33:I35,3)</f>
        <v>0</v>
      </c>
      <c r="K35" s="228">
        <f>IF(J35=I33,F33,IF(J35=I34,F34,IF(J35=I35,F35)))</f>
        <v>18.579999999999998</v>
      </c>
      <c r="L35" s="228">
        <f t="shared" si="0"/>
        <v>18.579999999999998</v>
      </c>
      <c r="M35" s="228">
        <f t="shared" si="2"/>
        <v>18.579999999999998</v>
      </c>
      <c r="N35" s="312"/>
      <c r="O35" s="293"/>
      <c r="P35" s="293"/>
      <c r="Q35" s="293"/>
      <c r="R35" s="293"/>
      <c r="S35" s="293"/>
      <c r="T35" s="293"/>
      <c r="U35" s="293"/>
      <c r="V35" s="293"/>
      <c r="W35" s="296"/>
      <c r="X35" s="296"/>
      <c r="Y35" s="303"/>
      <c r="Z35" s="296"/>
      <c r="AA35" s="303"/>
      <c r="AB35" s="386"/>
    </row>
    <row r="36" spans="1:28" s="3" customFormat="1" ht="18" customHeight="1">
      <c r="A36" s="391">
        <v>10</v>
      </c>
      <c r="B36" s="389" t="s">
        <v>1233</v>
      </c>
      <c r="C36" s="390" t="s">
        <v>2</v>
      </c>
      <c r="D36" s="391">
        <v>6</v>
      </c>
      <c r="E36" s="183" t="s">
        <v>1235</v>
      </c>
      <c r="F36" s="170">
        <v>27.5</v>
      </c>
      <c r="G36" s="392">
        <f>ROUNDUP(AVERAGE(F36:F38),2)</f>
        <v>27.5</v>
      </c>
      <c r="H36" s="171">
        <f>F36/$G$36-1</f>
        <v>0</v>
      </c>
      <c r="I36" s="224">
        <f t="shared" si="1"/>
        <v>0</v>
      </c>
      <c r="J36" s="135">
        <f>SMALL(I36:I38,1)</f>
        <v>0</v>
      </c>
      <c r="K36" s="225">
        <f>IF(J36=I36,F36,IF(J36=I37,F37,IF(J36=I38,F38)))</f>
        <v>27.5</v>
      </c>
      <c r="L36" s="225">
        <f t="shared" si="0"/>
        <v>27.5</v>
      </c>
      <c r="M36" s="225">
        <f t="shared" si="2"/>
        <v>27.5</v>
      </c>
      <c r="N36" s="318">
        <f>COUNTIF(L36:L38,"FORA")</f>
        <v>0</v>
      </c>
      <c r="O36" s="298">
        <f>IF(N36=0,AVERAGE(K36:K38),"")</f>
        <v>27.5</v>
      </c>
      <c r="P36" s="298" t="str">
        <f>IF(N36=1,AVERAGE(M36:M37),"")</f>
        <v/>
      </c>
      <c r="Q36" s="298" t="str">
        <f>IF(N36=2,(SUM(M36,K37))/2,"")</f>
        <v/>
      </c>
      <c r="R36" s="298" t="str">
        <f>IF(N36=3,AVERAGE(K36:K37),"")</f>
        <v/>
      </c>
      <c r="S36" s="298">
        <f>IF(N36=0,MEDIAN(M36:M38),"")</f>
        <v>27.5</v>
      </c>
      <c r="T36" s="298" t="str">
        <f>IF(N36=1,MEDIAN(M36:M37),"")</f>
        <v/>
      </c>
      <c r="U36" s="298" t="str">
        <f>IF(N36=2,MEDIAN((SUM(M36,K37))/2),"")</f>
        <v/>
      </c>
      <c r="V36" s="298" t="str">
        <f>IF(N36=3,MEDIAN(K36:K37),"")</f>
        <v/>
      </c>
      <c r="W36" s="299">
        <f>SUM(O36:R38)</f>
        <v>27.5</v>
      </c>
      <c r="X36" s="299">
        <f>SUM(S36:V38)</f>
        <v>27.5</v>
      </c>
      <c r="Y36" s="301">
        <f>STDEV(F36:F38)</f>
        <v>0</v>
      </c>
      <c r="Z36" s="299">
        <f>Y36/W36</f>
        <v>0</v>
      </c>
      <c r="AA36" s="301">
        <f>IF(Z36&lt;=0.25, X36, W36)</f>
        <v>27.5</v>
      </c>
      <c r="AB36" s="292">
        <f>AA36*D36</f>
        <v>165</v>
      </c>
    </row>
    <row r="37" spans="1:28" s="3" customFormat="1" ht="18" customHeight="1">
      <c r="A37" s="391"/>
      <c r="B37" s="389"/>
      <c r="C37" s="390"/>
      <c r="D37" s="391"/>
      <c r="E37" s="183" t="s">
        <v>1235</v>
      </c>
      <c r="F37" s="170">
        <v>27.5</v>
      </c>
      <c r="G37" s="392"/>
      <c r="H37" s="171">
        <f>F37/$G$36-1</f>
        <v>0</v>
      </c>
      <c r="I37" s="135">
        <f t="shared" si="1"/>
        <v>0</v>
      </c>
      <c r="J37" s="135">
        <f>SMALL(I36:I38,2)</f>
        <v>0</v>
      </c>
      <c r="K37" s="225">
        <f>IF(J37=I36,F36,IF(J37=I37,F37,IF(J37=I38,F38)))</f>
        <v>27.5</v>
      </c>
      <c r="L37" s="225">
        <f t="shared" si="0"/>
        <v>27.5</v>
      </c>
      <c r="M37" s="225">
        <f t="shared" si="2"/>
        <v>27.5</v>
      </c>
      <c r="N37" s="318"/>
      <c r="O37" s="298"/>
      <c r="P37" s="298"/>
      <c r="Q37" s="298"/>
      <c r="R37" s="298"/>
      <c r="S37" s="298"/>
      <c r="T37" s="298"/>
      <c r="U37" s="298"/>
      <c r="V37" s="298"/>
      <c r="W37" s="300"/>
      <c r="X37" s="300"/>
      <c r="Y37" s="301"/>
      <c r="Z37" s="300"/>
      <c r="AA37" s="301"/>
      <c r="AB37" s="292"/>
    </row>
    <row r="38" spans="1:28" s="3" customFormat="1" ht="18" customHeight="1">
      <c r="A38" s="391"/>
      <c r="B38" s="389"/>
      <c r="C38" s="390"/>
      <c r="D38" s="391"/>
      <c r="E38" s="183" t="s">
        <v>1235</v>
      </c>
      <c r="F38" s="170">
        <v>27.5</v>
      </c>
      <c r="G38" s="392"/>
      <c r="H38" s="171">
        <f>F38/$G$36-1</f>
        <v>0</v>
      </c>
      <c r="I38" s="135">
        <f t="shared" si="1"/>
        <v>0</v>
      </c>
      <c r="J38" s="135">
        <f>SMALL(I36:I38,3)</f>
        <v>0</v>
      </c>
      <c r="K38" s="225">
        <f>IF(J38=I36,F36,IF(J38=I37,F37,IF(J38=I38,F38)))</f>
        <v>27.5</v>
      </c>
      <c r="L38" s="225">
        <f t="shared" si="0"/>
        <v>27.5</v>
      </c>
      <c r="M38" s="225">
        <f t="shared" si="2"/>
        <v>27.5</v>
      </c>
      <c r="N38" s="318"/>
      <c r="O38" s="298"/>
      <c r="P38" s="298"/>
      <c r="Q38" s="298"/>
      <c r="R38" s="298"/>
      <c r="S38" s="298"/>
      <c r="T38" s="298"/>
      <c r="U38" s="298"/>
      <c r="V38" s="298"/>
      <c r="W38" s="300"/>
      <c r="X38" s="300"/>
      <c r="Y38" s="301"/>
      <c r="Z38" s="300"/>
      <c r="AA38" s="301"/>
      <c r="AB38" s="292"/>
    </row>
    <row r="39" spans="1:28" s="3" customFormat="1" ht="18" customHeight="1">
      <c r="A39" s="391">
        <v>11</v>
      </c>
      <c r="B39" s="389" t="s">
        <v>494</v>
      </c>
      <c r="C39" s="390" t="s">
        <v>2</v>
      </c>
      <c r="D39" s="391">
        <v>2</v>
      </c>
      <c r="E39" s="183" t="s">
        <v>1236</v>
      </c>
      <c r="F39" s="170">
        <v>27.5</v>
      </c>
      <c r="G39" s="392">
        <f>ROUNDUP(AVERAGE(F39:F41),2)</f>
        <v>27.5</v>
      </c>
      <c r="H39" s="171">
        <f>F39/$G$39-1</f>
        <v>0</v>
      </c>
      <c r="I39" s="136">
        <f t="shared" si="1"/>
        <v>0</v>
      </c>
      <c r="J39" s="136">
        <f>SMALL(I39:I41,1)</f>
        <v>0</v>
      </c>
      <c r="K39" s="228">
        <f>IF(J39=I39,F39,IF(J39=I40,F40,IF(J39=I41,F41)))</f>
        <v>27.5</v>
      </c>
      <c r="L39" s="228">
        <f t="shared" si="0"/>
        <v>27.5</v>
      </c>
      <c r="M39" s="228">
        <f t="shared" si="2"/>
        <v>27.5</v>
      </c>
      <c r="N39" s="312">
        <f>COUNTIF(L39:L41,"FORA")</f>
        <v>0</v>
      </c>
      <c r="O39" s="293">
        <f>IF(N39=0,AVERAGE(K39:K41),"")</f>
        <v>27.5</v>
      </c>
      <c r="P39" s="293" t="str">
        <f>IF(N39=1,AVERAGE(M39:M40),"")</f>
        <v/>
      </c>
      <c r="Q39" s="293" t="str">
        <f>IF(N39=2,(SUM(M39,K40))/2,"")</f>
        <v/>
      </c>
      <c r="R39" s="293" t="str">
        <f>IF(N39=3,AVERAGE(K39:K40),"")</f>
        <v/>
      </c>
      <c r="S39" s="293">
        <f>IF(N39=0,MEDIAN(M39:M41),"")</f>
        <v>27.5</v>
      </c>
      <c r="T39" s="293" t="str">
        <f>IF(N39=1,MEDIAN(M39:M40),"")</f>
        <v/>
      </c>
      <c r="U39" s="293" t="str">
        <f>IF(N39=2,MEDIAN((SUM(M39,K40))/2),"")</f>
        <v/>
      </c>
      <c r="V39" s="293" t="str">
        <f>IF(N39=3,MEDIAN(K39:K40),"")</f>
        <v/>
      </c>
      <c r="W39" s="295">
        <f>SUM(O39:R41)</f>
        <v>27.5</v>
      </c>
      <c r="X39" s="295">
        <f>SUM(S39:V41)</f>
        <v>27.5</v>
      </c>
      <c r="Y39" s="303">
        <f>STDEV(F39:F41)</f>
        <v>0</v>
      </c>
      <c r="Z39" s="295">
        <f>Y39/W39</f>
        <v>0</v>
      </c>
      <c r="AA39" s="303">
        <f>IF(Z39&lt;=0.25, X39, W39)</f>
        <v>27.5</v>
      </c>
      <c r="AB39" s="386">
        <f>AA39*D39</f>
        <v>55</v>
      </c>
    </row>
    <row r="40" spans="1:28" s="3" customFormat="1" ht="18" customHeight="1">
      <c r="A40" s="391"/>
      <c r="B40" s="389"/>
      <c r="C40" s="390"/>
      <c r="D40" s="391"/>
      <c r="E40" s="183" t="s">
        <v>1236</v>
      </c>
      <c r="F40" s="170">
        <v>27.5</v>
      </c>
      <c r="G40" s="392"/>
      <c r="H40" s="171">
        <f>F40/$G$39-1</f>
        <v>0</v>
      </c>
      <c r="I40" s="136">
        <f t="shared" si="1"/>
        <v>0</v>
      </c>
      <c r="J40" s="136">
        <f>SMALL(I39:I41,2)</f>
        <v>0</v>
      </c>
      <c r="K40" s="228">
        <f>IF(J40=I39,F39,IF(J40=I40,F40,IF(J40=I41,F41)))</f>
        <v>27.5</v>
      </c>
      <c r="L40" s="228">
        <f t="shared" si="0"/>
        <v>27.5</v>
      </c>
      <c r="M40" s="228">
        <f t="shared" si="2"/>
        <v>27.5</v>
      </c>
      <c r="N40" s="312"/>
      <c r="O40" s="293"/>
      <c r="P40" s="293"/>
      <c r="Q40" s="293"/>
      <c r="R40" s="293"/>
      <c r="S40" s="293"/>
      <c r="T40" s="293"/>
      <c r="U40" s="293"/>
      <c r="V40" s="293"/>
      <c r="W40" s="296"/>
      <c r="X40" s="296"/>
      <c r="Y40" s="303"/>
      <c r="Z40" s="296"/>
      <c r="AA40" s="303"/>
      <c r="AB40" s="386"/>
    </row>
    <row r="41" spans="1:28" s="3" customFormat="1" ht="18" customHeight="1">
      <c r="A41" s="391"/>
      <c r="B41" s="389"/>
      <c r="C41" s="390"/>
      <c r="D41" s="391"/>
      <c r="E41" s="183" t="s">
        <v>1236</v>
      </c>
      <c r="F41" s="170">
        <v>27.5</v>
      </c>
      <c r="G41" s="392"/>
      <c r="H41" s="171">
        <f>F41/$G$39-1</f>
        <v>0</v>
      </c>
      <c r="I41" s="136">
        <f t="shared" si="1"/>
        <v>0</v>
      </c>
      <c r="J41" s="136">
        <f>SMALL(I39:I41,3)</f>
        <v>0</v>
      </c>
      <c r="K41" s="228">
        <f>IF(J41=I39,F39,IF(J41=I40,F40,IF(J41=I41,F41)))</f>
        <v>27.5</v>
      </c>
      <c r="L41" s="228">
        <f t="shared" si="0"/>
        <v>27.5</v>
      </c>
      <c r="M41" s="228">
        <f t="shared" si="2"/>
        <v>27.5</v>
      </c>
      <c r="N41" s="312"/>
      <c r="O41" s="293"/>
      <c r="P41" s="293"/>
      <c r="Q41" s="293"/>
      <c r="R41" s="293"/>
      <c r="S41" s="293"/>
      <c r="T41" s="293"/>
      <c r="U41" s="293"/>
      <c r="V41" s="293"/>
      <c r="W41" s="296"/>
      <c r="X41" s="296"/>
      <c r="Y41" s="303"/>
      <c r="Z41" s="296"/>
      <c r="AA41" s="303"/>
      <c r="AB41" s="386"/>
    </row>
    <row r="42" spans="1:28" s="3" customFormat="1" ht="18" customHeight="1">
      <c r="A42" s="391">
        <v>12</v>
      </c>
      <c r="B42" s="389" t="s">
        <v>495</v>
      </c>
      <c r="C42" s="390" t="s">
        <v>2</v>
      </c>
      <c r="D42" s="391">
        <v>6</v>
      </c>
      <c r="E42" s="183" t="s">
        <v>1237</v>
      </c>
      <c r="F42" s="170">
        <v>54.48</v>
      </c>
      <c r="G42" s="392">
        <f>ROUNDUP(AVERAGE(F42:F44),2)</f>
        <v>54.48</v>
      </c>
      <c r="H42" s="171">
        <f>F42/$G$42-1</f>
        <v>0</v>
      </c>
      <c r="I42" s="224">
        <f t="shared" si="1"/>
        <v>0</v>
      </c>
      <c r="J42" s="135">
        <f>SMALL(I42:I44,1)</f>
        <v>0</v>
      </c>
      <c r="K42" s="225">
        <f>IF(J42=I42,F42,IF(J42=I43,F43,IF(J42=I44,F44)))</f>
        <v>54.48</v>
      </c>
      <c r="L42" s="225">
        <f t="shared" si="0"/>
        <v>54.48</v>
      </c>
      <c r="M42" s="225">
        <f t="shared" si="2"/>
        <v>54.48</v>
      </c>
      <c r="N42" s="318">
        <f>COUNTIF(L42:L44,"FORA")</f>
        <v>0</v>
      </c>
      <c r="O42" s="298">
        <f>IF(N42=0,AVERAGE(K42:K44),"")</f>
        <v>54.48</v>
      </c>
      <c r="P42" s="298" t="str">
        <f>IF(N42=1,AVERAGE(M42:M43),"")</f>
        <v/>
      </c>
      <c r="Q42" s="298" t="str">
        <f>IF(N42=2,(SUM(M42,K43))/2,"")</f>
        <v/>
      </c>
      <c r="R42" s="298" t="str">
        <f>IF(N42=3,AVERAGE(K42:K43),"")</f>
        <v/>
      </c>
      <c r="S42" s="298">
        <f>IF(N42=0,MEDIAN(M42:M44),"")</f>
        <v>54.48</v>
      </c>
      <c r="T42" s="298" t="str">
        <f>IF(N42=1,MEDIAN(M42:M43),"")</f>
        <v/>
      </c>
      <c r="U42" s="298" t="str">
        <f>IF(N42=2,MEDIAN((SUM(M42,K43))/2),"")</f>
        <v/>
      </c>
      <c r="V42" s="298" t="str">
        <f>IF(N42=3,MEDIAN(K42:K43),"")</f>
        <v/>
      </c>
      <c r="W42" s="299">
        <f>SUM(O42:R44)</f>
        <v>54.48</v>
      </c>
      <c r="X42" s="299">
        <f>SUM(S42:V44)</f>
        <v>54.48</v>
      </c>
      <c r="Y42" s="301">
        <f>STDEV(F42:F44)</f>
        <v>0</v>
      </c>
      <c r="Z42" s="299">
        <f>Y42/W42</f>
        <v>0</v>
      </c>
      <c r="AA42" s="301">
        <f>IF(Z42&lt;=0.25, X42, W42)</f>
        <v>54.48</v>
      </c>
      <c r="AB42" s="292">
        <f>AA42*D42</f>
        <v>326.88</v>
      </c>
    </row>
    <row r="43" spans="1:28" s="3" customFormat="1" ht="18" customHeight="1">
      <c r="A43" s="391"/>
      <c r="B43" s="389"/>
      <c r="C43" s="390"/>
      <c r="D43" s="391"/>
      <c r="E43" s="183" t="s">
        <v>1237</v>
      </c>
      <c r="F43" s="170">
        <v>54.48</v>
      </c>
      <c r="G43" s="392"/>
      <c r="H43" s="171">
        <f>F43/$G$42-1</f>
        <v>0</v>
      </c>
      <c r="I43" s="135">
        <f t="shared" si="1"/>
        <v>0</v>
      </c>
      <c r="J43" s="135">
        <f>SMALL(I42:I44,2)</f>
        <v>0</v>
      </c>
      <c r="K43" s="225">
        <f>IF(J43=I42,F42,IF(J43=I43,F43,IF(J43=I44,F44)))</f>
        <v>54.48</v>
      </c>
      <c r="L43" s="225">
        <f t="shared" si="0"/>
        <v>54.48</v>
      </c>
      <c r="M43" s="225">
        <f t="shared" si="2"/>
        <v>54.48</v>
      </c>
      <c r="N43" s="318"/>
      <c r="O43" s="298"/>
      <c r="P43" s="298"/>
      <c r="Q43" s="298"/>
      <c r="R43" s="298"/>
      <c r="S43" s="298"/>
      <c r="T43" s="298"/>
      <c r="U43" s="298"/>
      <c r="V43" s="298"/>
      <c r="W43" s="300"/>
      <c r="X43" s="300"/>
      <c r="Y43" s="301"/>
      <c r="Z43" s="300"/>
      <c r="AA43" s="301"/>
      <c r="AB43" s="292"/>
    </row>
    <row r="44" spans="1:28" s="3" customFormat="1" ht="18" customHeight="1">
      <c r="A44" s="391"/>
      <c r="B44" s="389"/>
      <c r="C44" s="390"/>
      <c r="D44" s="391"/>
      <c r="E44" s="183" t="s">
        <v>1237</v>
      </c>
      <c r="F44" s="170">
        <v>54.48</v>
      </c>
      <c r="G44" s="392"/>
      <c r="H44" s="171">
        <f>F44/$G$42-1</f>
        <v>0</v>
      </c>
      <c r="I44" s="135">
        <f t="shared" si="1"/>
        <v>0</v>
      </c>
      <c r="J44" s="135">
        <f>SMALL(I42:I44,3)</f>
        <v>0</v>
      </c>
      <c r="K44" s="225">
        <f>IF(J44=I42,F42,IF(J44=I43,F43,IF(J44=I44,F44)))</f>
        <v>54.48</v>
      </c>
      <c r="L44" s="225">
        <f t="shared" si="0"/>
        <v>54.48</v>
      </c>
      <c r="M44" s="225">
        <f t="shared" si="2"/>
        <v>54.48</v>
      </c>
      <c r="N44" s="318"/>
      <c r="O44" s="298"/>
      <c r="P44" s="298"/>
      <c r="Q44" s="298"/>
      <c r="R44" s="298"/>
      <c r="S44" s="298"/>
      <c r="T44" s="298"/>
      <c r="U44" s="298"/>
      <c r="V44" s="298"/>
      <c r="W44" s="300"/>
      <c r="X44" s="300"/>
      <c r="Y44" s="301"/>
      <c r="Z44" s="300"/>
      <c r="AA44" s="301"/>
      <c r="AB44" s="292"/>
    </row>
    <row r="45" spans="1:28" s="3" customFormat="1" ht="18" customHeight="1">
      <c r="A45" s="391">
        <v>13</v>
      </c>
      <c r="B45" s="389" t="s">
        <v>496</v>
      </c>
      <c r="C45" s="390" t="s">
        <v>2</v>
      </c>
      <c r="D45" s="391">
        <v>6</v>
      </c>
      <c r="E45" s="183" t="s">
        <v>1238</v>
      </c>
      <c r="F45" s="170">
        <v>16.79</v>
      </c>
      <c r="G45" s="392">
        <f>ROUNDUP(AVERAGE(F45:F47),2)</f>
        <v>16.79</v>
      </c>
      <c r="H45" s="171">
        <f>F45/$G$45-1</f>
        <v>0</v>
      </c>
      <c r="I45" s="136">
        <f t="shared" si="1"/>
        <v>0</v>
      </c>
      <c r="J45" s="136">
        <f>SMALL(I45:I47,1)</f>
        <v>0</v>
      </c>
      <c r="K45" s="228">
        <f>IF(J45=I45,F45,IF(J45=I46,F46,IF(J45=I47,F47)))</f>
        <v>16.79</v>
      </c>
      <c r="L45" s="228">
        <f t="shared" si="0"/>
        <v>16.79</v>
      </c>
      <c r="M45" s="228">
        <f t="shared" si="2"/>
        <v>16.79</v>
      </c>
      <c r="N45" s="312">
        <f>COUNTIF(L45:L47,"FORA")</f>
        <v>0</v>
      </c>
      <c r="O45" s="293">
        <f>IF(N45=0,AVERAGE(K45:K47),"")</f>
        <v>16.79</v>
      </c>
      <c r="P45" s="293" t="str">
        <f>IF(N45=1,AVERAGE(M45:M46),"")</f>
        <v/>
      </c>
      <c r="Q45" s="293" t="str">
        <f>IF(N45=2,(SUM(M45,K46))/2,"")</f>
        <v/>
      </c>
      <c r="R45" s="293" t="str">
        <f>IF(N45=3,AVERAGE(K45:K46),"")</f>
        <v/>
      </c>
      <c r="S45" s="293">
        <f>IF(N45=0,MEDIAN(M45:M47),"")</f>
        <v>16.79</v>
      </c>
      <c r="T45" s="293" t="str">
        <f>IF(N45=1,MEDIAN(M45:M46),"")</f>
        <v/>
      </c>
      <c r="U45" s="293" t="str">
        <f>IF(N45=2,MEDIAN((SUM(M45,K46))/2),"")</f>
        <v/>
      </c>
      <c r="V45" s="293" t="str">
        <f>IF(N45=3,MEDIAN(K45:K46),"")</f>
        <v/>
      </c>
      <c r="W45" s="295">
        <f>SUM(O45:R47)</f>
        <v>16.79</v>
      </c>
      <c r="X45" s="295">
        <f>SUM(S45:V47)</f>
        <v>16.79</v>
      </c>
      <c r="Y45" s="303">
        <f>STDEV(F45:F47)</f>
        <v>0</v>
      </c>
      <c r="Z45" s="295">
        <f>Y45/W45</f>
        <v>0</v>
      </c>
      <c r="AA45" s="303">
        <f>IF(Z45&lt;=0.25, X45, W45)</f>
        <v>16.79</v>
      </c>
      <c r="AB45" s="386">
        <f>AA45*D45</f>
        <v>100.74</v>
      </c>
    </row>
    <row r="46" spans="1:28" s="3" customFormat="1" ht="18" customHeight="1">
      <c r="A46" s="391"/>
      <c r="B46" s="389"/>
      <c r="C46" s="390"/>
      <c r="D46" s="391"/>
      <c r="E46" s="183" t="s">
        <v>1238</v>
      </c>
      <c r="F46" s="170">
        <v>16.79</v>
      </c>
      <c r="G46" s="392"/>
      <c r="H46" s="171">
        <f>F46/$G$45-1</f>
        <v>0</v>
      </c>
      <c r="I46" s="136">
        <f t="shared" si="1"/>
        <v>0</v>
      </c>
      <c r="J46" s="136">
        <f>SMALL(I45:I47,2)</f>
        <v>0</v>
      </c>
      <c r="K46" s="228">
        <f>IF(J46=I45,F45,IF(J46=I46,F46,IF(J46=I47,F47)))</f>
        <v>16.79</v>
      </c>
      <c r="L46" s="228">
        <f t="shared" si="0"/>
        <v>16.79</v>
      </c>
      <c r="M46" s="228">
        <f t="shared" si="2"/>
        <v>16.79</v>
      </c>
      <c r="N46" s="312"/>
      <c r="O46" s="293"/>
      <c r="P46" s="293"/>
      <c r="Q46" s="293"/>
      <c r="R46" s="293"/>
      <c r="S46" s="293"/>
      <c r="T46" s="293"/>
      <c r="U46" s="293"/>
      <c r="V46" s="293"/>
      <c r="W46" s="296"/>
      <c r="X46" s="296"/>
      <c r="Y46" s="303"/>
      <c r="Z46" s="296"/>
      <c r="AA46" s="303"/>
      <c r="AB46" s="386"/>
    </row>
    <row r="47" spans="1:28" s="3" customFormat="1" ht="18" customHeight="1">
      <c r="A47" s="391"/>
      <c r="B47" s="389"/>
      <c r="C47" s="390"/>
      <c r="D47" s="391"/>
      <c r="E47" s="183" t="s">
        <v>1238</v>
      </c>
      <c r="F47" s="170">
        <v>16.79</v>
      </c>
      <c r="G47" s="392"/>
      <c r="H47" s="171">
        <f>F47/$G$45-1</f>
        <v>0</v>
      </c>
      <c r="I47" s="136">
        <f t="shared" si="1"/>
        <v>0</v>
      </c>
      <c r="J47" s="136">
        <f>SMALL(I45:I47,3)</f>
        <v>0</v>
      </c>
      <c r="K47" s="228">
        <f>IF(J47=I45,F45,IF(J47=I46,F46,IF(J47=I47,F47)))</f>
        <v>16.79</v>
      </c>
      <c r="L47" s="228">
        <f t="shared" si="0"/>
        <v>16.79</v>
      </c>
      <c r="M47" s="228">
        <f t="shared" si="2"/>
        <v>16.79</v>
      </c>
      <c r="N47" s="312"/>
      <c r="O47" s="293"/>
      <c r="P47" s="293"/>
      <c r="Q47" s="293"/>
      <c r="R47" s="293"/>
      <c r="S47" s="293"/>
      <c r="T47" s="293"/>
      <c r="U47" s="293"/>
      <c r="V47" s="293"/>
      <c r="W47" s="296"/>
      <c r="X47" s="296"/>
      <c r="Y47" s="303"/>
      <c r="Z47" s="296"/>
      <c r="AA47" s="303"/>
      <c r="AB47" s="386"/>
    </row>
    <row r="48" spans="1:28" s="3" customFormat="1" ht="18" customHeight="1">
      <c r="A48" s="391">
        <v>14</v>
      </c>
      <c r="B48" s="389" t="s">
        <v>497</v>
      </c>
      <c r="C48" s="390" t="s">
        <v>2</v>
      </c>
      <c r="D48" s="391">
        <v>6</v>
      </c>
      <c r="E48" s="183" t="s">
        <v>1239</v>
      </c>
      <c r="F48" s="170">
        <v>25.62</v>
      </c>
      <c r="G48" s="392">
        <f>ROUNDUP(AVERAGE(F48:F50),2)</f>
        <v>25.62</v>
      </c>
      <c r="H48" s="171">
        <f>F48/$G$48-1</f>
        <v>0</v>
      </c>
      <c r="I48" s="224">
        <f t="shared" si="1"/>
        <v>0</v>
      </c>
      <c r="J48" s="135">
        <f>SMALL(I48:I50,1)</f>
        <v>0</v>
      </c>
      <c r="K48" s="225">
        <f>IF(J48=I48,F48,IF(J48=I49,F49,IF(J48=I50,F50)))</f>
        <v>25.62</v>
      </c>
      <c r="L48" s="225">
        <f t="shared" si="0"/>
        <v>25.62</v>
      </c>
      <c r="M48" s="225">
        <f t="shared" si="2"/>
        <v>25.62</v>
      </c>
      <c r="N48" s="318">
        <f>COUNTIF(L48:L50,"FORA")</f>
        <v>0</v>
      </c>
      <c r="O48" s="298">
        <f>IF(N48=0,AVERAGE(K48:K50),"")</f>
        <v>25.62</v>
      </c>
      <c r="P48" s="298" t="str">
        <f>IF(N48=1,AVERAGE(M48:M49),"")</f>
        <v/>
      </c>
      <c r="Q48" s="298" t="str">
        <f>IF(N48=2,(SUM(M48,K49))/2,"")</f>
        <v/>
      </c>
      <c r="R48" s="298" t="str">
        <f>IF(N48=3,AVERAGE(K48:K49),"")</f>
        <v/>
      </c>
      <c r="S48" s="298">
        <f>IF(N48=0,MEDIAN(M48:M50),"")</f>
        <v>25.62</v>
      </c>
      <c r="T48" s="298" t="str">
        <f>IF(N48=1,MEDIAN(M48:M49),"")</f>
        <v/>
      </c>
      <c r="U48" s="298" t="str">
        <f>IF(N48=2,MEDIAN((SUM(M48,K49))/2),"")</f>
        <v/>
      </c>
      <c r="V48" s="298" t="str">
        <f>IF(N48=3,MEDIAN(K48:K49),"")</f>
        <v/>
      </c>
      <c r="W48" s="299">
        <f>SUM(O48:R50)</f>
        <v>25.62</v>
      </c>
      <c r="X48" s="299">
        <f>SUM(S48:V50)</f>
        <v>25.62</v>
      </c>
      <c r="Y48" s="301">
        <f>STDEV(F48:F50)</f>
        <v>0</v>
      </c>
      <c r="Z48" s="299">
        <f>Y48/W48</f>
        <v>0</v>
      </c>
      <c r="AA48" s="301">
        <f>IF(Z48&lt;=0.25, X48, W48)</f>
        <v>25.62</v>
      </c>
      <c r="AB48" s="292">
        <f>AA48*D48</f>
        <v>153.72</v>
      </c>
    </row>
    <row r="49" spans="1:28" s="3" customFormat="1" ht="18" customHeight="1">
      <c r="A49" s="391"/>
      <c r="B49" s="389"/>
      <c r="C49" s="390"/>
      <c r="D49" s="391"/>
      <c r="E49" s="183" t="s">
        <v>1239</v>
      </c>
      <c r="F49" s="170">
        <v>25.62</v>
      </c>
      <c r="G49" s="392"/>
      <c r="H49" s="171">
        <f>F49/$G$48-1</f>
        <v>0</v>
      </c>
      <c r="I49" s="135">
        <f t="shared" si="1"/>
        <v>0</v>
      </c>
      <c r="J49" s="135">
        <f>SMALL(I48:I50,2)</f>
        <v>0</v>
      </c>
      <c r="K49" s="225">
        <f>IF(J49=I48,F48,IF(J49=I49,F49,IF(J49=I50,F50)))</f>
        <v>25.62</v>
      </c>
      <c r="L49" s="225">
        <f t="shared" si="0"/>
        <v>25.62</v>
      </c>
      <c r="M49" s="225">
        <f t="shared" si="2"/>
        <v>25.62</v>
      </c>
      <c r="N49" s="318"/>
      <c r="O49" s="298"/>
      <c r="P49" s="298"/>
      <c r="Q49" s="298"/>
      <c r="R49" s="298"/>
      <c r="S49" s="298"/>
      <c r="T49" s="298"/>
      <c r="U49" s="298"/>
      <c r="V49" s="298"/>
      <c r="W49" s="300"/>
      <c r="X49" s="300"/>
      <c r="Y49" s="301"/>
      <c r="Z49" s="300"/>
      <c r="AA49" s="301"/>
      <c r="AB49" s="292"/>
    </row>
    <row r="50" spans="1:28" s="3" customFormat="1" ht="18" customHeight="1">
      <c r="A50" s="391"/>
      <c r="B50" s="389"/>
      <c r="C50" s="390"/>
      <c r="D50" s="391"/>
      <c r="E50" s="183" t="s">
        <v>1239</v>
      </c>
      <c r="F50" s="170">
        <v>25.62</v>
      </c>
      <c r="G50" s="392"/>
      <c r="H50" s="171">
        <f>F50/$G$48-1</f>
        <v>0</v>
      </c>
      <c r="I50" s="135">
        <f t="shared" si="1"/>
        <v>0</v>
      </c>
      <c r="J50" s="135">
        <f>SMALL(I48:I50,3)</f>
        <v>0</v>
      </c>
      <c r="K50" s="225">
        <f>IF(J50=I48,F48,IF(J50=I49,F49,IF(J50=I50,F50)))</f>
        <v>25.62</v>
      </c>
      <c r="L50" s="225">
        <f t="shared" si="0"/>
        <v>25.62</v>
      </c>
      <c r="M50" s="225">
        <f t="shared" si="2"/>
        <v>25.62</v>
      </c>
      <c r="N50" s="318"/>
      <c r="O50" s="298"/>
      <c r="P50" s="298"/>
      <c r="Q50" s="298"/>
      <c r="R50" s="298"/>
      <c r="S50" s="298"/>
      <c r="T50" s="298"/>
      <c r="U50" s="298"/>
      <c r="V50" s="298"/>
      <c r="W50" s="300"/>
      <c r="X50" s="300"/>
      <c r="Y50" s="301"/>
      <c r="Z50" s="300"/>
      <c r="AA50" s="301"/>
      <c r="AB50" s="292"/>
    </row>
    <row r="51" spans="1:28" s="3" customFormat="1" ht="18" customHeight="1">
      <c r="A51" s="391">
        <v>15</v>
      </c>
      <c r="B51" s="389" t="s">
        <v>498</v>
      </c>
      <c r="C51" s="390" t="s">
        <v>2</v>
      </c>
      <c r="D51" s="391">
        <v>6</v>
      </c>
      <c r="E51" s="183" t="s">
        <v>1240</v>
      </c>
      <c r="F51" s="170">
        <v>42.81</v>
      </c>
      <c r="G51" s="392">
        <f>ROUNDUP(AVERAGE(F51:F53),2)</f>
        <v>42.81</v>
      </c>
      <c r="H51" s="171">
        <f>F51/$G$51-1</f>
        <v>0</v>
      </c>
      <c r="I51" s="136">
        <f t="shared" si="1"/>
        <v>0</v>
      </c>
      <c r="J51" s="136">
        <f>SMALL(I51:I53,1)</f>
        <v>0</v>
      </c>
      <c r="K51" s="228">
        <f>IF(J51=I51,F51,IF(J51=I52,F52,IF(J51=I53,F53)))</f>
        <v>42.81</v>
      </c>
      <c r="L51" s="228">
        <f t="shared" si="0"/>
        <v>42.81</v>
      </c>
      <c r="M51" s="228">
        <f t="shared" si="2"/>
        <v>42.81</v>
      </c>
      <c r="N51" s="312">
        <f>COUNTIF(L51:L53,"FORA")</f>
        <v>0</v>
      </c>
      <c r="O51" s="293">
        <f>IF(N51=0,AVERAGE(K51:K53),"")</f>
        <v>42.81</v>
      </c>
      <c r="P51" s="293" t="str">
        <f>IF(N51=1,AVERAGE(M51:M52),"")</f>
        <v/>
      </c>
      <c r="Q51" s="293" t="str">
        <f>IF(N51=2,(SUM(M51,K52))/2,"")</f>
        <v/>
      </c>
      <c r="R51" s="293" t="str">
        <f>IF(N51=3,AVERAGE(K51:K52),"")</f>
        <v/>
      </c>
      <c r="S51" s="293">
        <f>IF(N51=0,MEDIAN(M51:M53),"")</f>
        <v>42.81</v>
      </c>
      <c r="T51" s="293" t="str">
        <f>IF(N51=1,MEDIAN(M51:M52),"")</f>
        <v/>
      </c>
      <c r="U51" s="293" t="str">
        <f>IF(N51=2,MEDIAN((SUM(M51,K52))/2),"")</f>
        <v/>
      </c>
      <c r="V51" s="293" t="str">
        <f>IF(N51=3,MEDIAN(K51:K52),"")</f>
        <v/>
      </c>
      <c r="W51" s="295">
        <f>SUM(O51:R53)</f>
        <v>42.81</v>
      </c>
      <c r="X51" s="295">
        <f>SUM(S51:V53)</f>
        <v>42.81</v>
      </c>
      <c r="Y51" s="303">
        <f>STDEV(F51:F53)</f>
        <v>0</v>
      </c>
      <c r="Z51" s="295">
        <f>Y51/W51</f>
        <v>0</v>
      </c>
      <c r="AA51" s="303">
        <f>IF(Z51&lt;=0.25, X51, W51)</f>
        <v>42.81</v>
      </c>
      <c r="AB51" s="386">
        <f>AA51*D51</f>
        <v>256.86</v>
      </c>
    </row>
    <row r="52" spans="1:28" s="3" customFormat="1" ht="18" customHeight="1">
      <c r="A52" s="391"/>
      <c r="B52" s="389"/>
      <c r="C52" s="390"/>
      <c r="D52" s="391"/>
      <c r="E52" s="183" t="s">
        <v>1240</v>
      </c>
      <c r="F52" s="170">
        <v>42.81</v>
      </c>
      <c r="G52" s="392"/>
      <c r="H52" s="171">
        <f>F52/$G$51-1</f>
        <v>0</v>
      </c>
      <c r="I52" s="136">
        <f t="shared" si="1"/>
        <v>0</v>
      </c>
      <c r="J52" s="136">
        <f>SMALL(I51:I53,2)</f>
        <v>0</v>
      </c>
      <c r="K52" s="228">
        <f>IF(J52=I51,F51,IF(J52=I52,F52,IF(J52=I53,F53)))</f>
        <v>42.81</v>
      </c>
      <c r="L52" s="228">
        <f t="shared" si="0"/>
        <v>42.81</v>
      </c>
      <c r="M52" s="228">
        <f t="shared" si="2"/>
        <v>42.81</v>
      </c>
      <c r="N52" s="312"/>
      <c r="O52" s="293"/>
      <c r="P52" s="293"/>
      <c r="Q52" s="293"/>
      <c r="R52" s="293"/>
      <c r="S52" s="293"/>
      <c r="T52" s="293"/>
      <c r="U52" s="293"/>
      <c r="V52" s="293"/>
      <c r="W52" s="296"/>
      <c r="X52" s="296"/>
      <c r="Y52" s="303"/>
      <c r="Z52" s="296"/>
      <c r="AA52" s="303"/>
      <c r="AB52" s="386"/>
    </row>
    <row r="53" spans="1:28" s="3" customFormat="1" ht="18" customHeight="1">
      <c r="A53" s="391"/>
      <c r="B53" s="389"/>
      <c r="C53" s="390"/>
      <c r="D53" s="391"/>
      <c r="E53" s="183" t="s">
        <v>1240</v>
      </c>
      <c r="F53" s="170">
        <v>42.81</v>
      </c>
      <c r="G53" s="392"/>
      <c r="H53" s="171">
        <f>F53/$G$51-1</f>
        <v>0</v>
      </c>
      <c r="I53" s="136">
        <f t="shared" si="1"/>
        <v>0</v>
      </c>
      <c r="J53" s="136">
        <f>SMALL(I51:I53,3)</f>
        <v>0</v>
      </c>
      <c r="K53" s="228">
        <f>IF(J53=I51,F51,IF(J53=I52,F52,IF(J53=I53,F53)))</f>
        <v>42.81</v>
      </c>
      <c r="L53" s="228">
        <f t="shared" si="0"/>
        <v>42.81</v>
      </c>
      <c r="M53" s="228">
        <f t="shared" si="2"/>
        <v>42.81</v>
      </c>
      <c r="N53" s="312"/>
      <c r="O53" s="293"/>
      <c r="P53" s="293"/>
      <c r="Q53" s="293"/>
      <c r="R53" s="293"/>
      <c r="S53" s="293"/>
      <c r="T53" s="293"/>
      <c r="U53" s="293"/>
      <c r="V53" s="293"/>
      <c r="W53" s="296"/>
      <c r="X53" s="296"/>
      <c r="Y53" s="303"/>
      <c r="Z53" s="296"/>
      <c r="AA53" s="303"/>
      <c r="AB53" s="386"/>
    </row>
    <row r="54" spans="1:28" s="3" customFormat="1" ht="18" customHeight="1">
      <c r="A54" s="391">
        <v>16</v>
      </c>
      <c r="B54" s="389" t="s">
        <v>499</v>
      </c>
      <c r="C54" s="390" t="s">
        <v>2</v>
      </c>
      <c r="D54" s="391">
        <v>6</v>
      </c>
      <c r="E54" s="183" t="s">
        <v>1241</v>
      </c>
      <c r="F54" s="170">
        <v>15.9</v>
      </c>
      <c r="G54" s="392">
        <f>ROUNDUP(AVERAGE(F54:F56),2)</f>
        <v>15.9</v>
      </c>
      <c r="H54" s="171">
        <f>F54/$G$54-1</f>
        <v>0</v>
      </c>
      <c r="I54" s="224">
        <f t="shared" si="1"/>
        <v>0</v>
      </c>
      <c r="J54" s="135">
        <f>SMALL(I54:I56,1)</f>
        <v>0</v>
      </c>
      <c r="K54" s="225">
        <f>IF(J54=I54,F54,IF(J54=I55,F55,IF(J54=I56,F56)))</f>
        <v>15.9</v>
      </c>
      <c r="L54" s="225">
        <f t="shared" si="0"/>
        <v>15.9</v>
      </c>
      <c r="M54" s="225">
        <f t="shared" si="2"/>
        <v>15.9</v>
      </c>
      <c r="N54" s="318">
        <f>COUNTIF(L54:L56,"FORA")</f>
        <v>0</v>
      </c>
      <c r="O54" s="298">
        <f>IF(N54=0,AVERAGE(K54:K56),"")</f>
        <v>15.9</v>
      </c>
      <c r="P54" s="298" t="str">
        <f>IF(N54=1,AVERAGE(M54:M55),"")</f>
        <v/>
      </c>
      <c r="Q54" s="298" t="str">
        <f>IF(N54=2,(SUM(M54,K55))/2,"")</f>
        <v/>
      </c>
      <c r="R54" s="298" t="str">
        <f>IF(N54=3,AVERAGE(K54:K55),"")</f>
        <v/>
      </c>
      <c r="S54" s="298">
        <f>IF(N54=0,MEDIAN(M54:M56),"")</f>
        <v>15.9</v>
      </c>
      <c r="T54" s="298" t="str">
        <f>IF(N54=1,MEDIAN(M54:M55),"")</f>
        <v/>
      </c>
      <c r="U54" s="298" t="str">
        <f>IF(N54=2,MEDIAN((SUM(M54,K55))/2),"")</f>
        <v/>
      </c>
      <c r="V54" s="298" t="str">
        <f>IF(N54=3,MEDIAN(K54:K55),"")</f>
        <v/>
      </c>
      <c r="W54" s="299">
        <f>SUM(O54:R56)</f>
        <v>15.9</v>
      </c>
      <c r="X54" s="299">
        <f>SUM(S54:V56)</f>
        <v>15.9</v>
      </c>
      <c r="Y54" s="301">
        <f>STDEV(F54:F56)</f>
        <v>0</v>
      </c>
      <c r="Z54" s="299">
        <f>Y54/W54</f>
        <v>0</v>
      </c>
      <c r="AA54" s="301">
        <f>IF(Z54&lt;=0.25, X54, W54)</f>
        <v>15.9</v>
      </c>
      <c r="AB54" s="292">
        <f>AA54*D54</f>
        <v>95.4</v>
      </c>
    </row>
    <row r="55" spans="1:28" s="3" customFormat="1" ht="18" customHeight="1">
      <c r="A55" s="391"/>
      <c r="B55" s="389"/>
      <c r="C55" s="390"/>
      <c r="D55" s="391"/>
      <c r="E55" s="183" t="s">
        <v>1241</v>
      </c>
      <c r="F55" s="170">
        <v>15.9</v>
      </c>
      <c r="G55" s="392"/>
      <c r="H55" s="171">
        <f>F55/$G$54-1</f>
        <v>0</v>
      </c>
      <c r="I55" s="135">
        <f t="shared" si="1"/>
        <v>0</v>
      </c>
      <c r="J55" s="135">
        <f>SMALL(I54:I56,2)</f>
        <v>0</v>
      </c>
      <c r="K55" s="225">
        <f>IF(J55=I54,F54,IF(J55=I55,F55,IF(J55=I56,F56)))</f>
        <v>15.9</v>
      </c>
      <c r="L55" s="225">
        <f t="shared" si="0"/>
        <v>15.9</v>
      </c>
      <c r="M55" s="225">
        <f t="shared" si="2"/>
        <v>15.9</v>
      </c>
      <c r="N55" s="318"/>
      <c r="O55" s="298"/>
      <c r="P55" s="298"/>
      <c r="Q55" s="298"/>
      <c r="R55" s="298"/>
      <c r="S55" s="298"/>
      <c r="T55" s="298"/>
      <c r="U55" s="298"/>
      <c r="V55" s="298"/>
      <c r="W55" s="300"/>
      <c r="X55" s="300"/>
      <c r="Y55" s="301"/>
      <c r="Z55" s="300"/>
      <c r="AA55" s="301"/>
      <c r="AB55" s="292"/>
    </row>
    <row r="56" spans="1:28" s="3" customFormat="1" ht="18" customHeight="1">
      <c r="A56" s="391"/>
      <c r="B56" s="389"/>
      <c r="C56" s="390"/>
      <c r="D56" s="391"/>
      <c r="E56" s="183" t="s">
        <v>1241</v>
      </c>
      <c r="F56" s="170">
        <v>15.9</v>
      </c>
      <c r="G56" s="392"/>
      <c r="H56" s="171">
        <f>F56/$G$54-1</f>
        <v>0</v>
      </c>
      <c r="I56" s="135">
        <f t="shared" si="1"/>
        <v>0</v>
      </c>
      <c r="J56" s="135">
        <f>SMALL(I54:I56,3)</f>
        <v>0</v>
      </c>
      <c r="K56" s="225">
        <f>IF(J56=I54,F54,IF(J56=I55,F55,IF(J56=I56,F56)))</f>
        <v>15.9</v>
      </c>
      <c r="L56" s="225">
        <f t="shared" si="0"/>
        <v>15.9</v>
      </c>
      <c r="M56" s="225">
        <f t="shared" si="2"/>
        <v>15.9</v>
      </c>
      <c r="N56" s="318"/>
      <c r="O56" s="298"/>
      <c r="P56" s="298"/>
      <c r="Q56" s="298"/>
      <c r="R56" s="298"/>
      <c r="S56" s="298"/>
      <c r="T56" s="298"/>
      <c r="U56" s="298"/>
      <c r="V56" s="298"/>
      <c r="W56" s="300"/>
      <c r="X56" s="300"/>
      <c r="Y56" s="301"/>
      <c r="Z56" s="300"/>
      <c r="AA56" s="301"/>
      <c r="AB56" s="292"/>
    </row>
    <row r="57" spans="1:28" s="3" customFormat="1" ht="18" customHeight="1">
      <c r="A57" s="391">
        <v>17</v>
      </c>
      <c r="B57" s="389" t="s">
        <v>500</v>
      </c>
      <c r="C57" s="390" t="s">
        <v>2</v>
      </c>
      <c r="D57" s="391">
        <v>2</v>
      </c>
      <c r="E57" s="183" t="s">
        <v>1242</v>
      </c>
      <c r="F57" s="170">
        <v>16.7</v>
      </c>
      <c r="G57" s="392">
        <f>ROUNDUP(AVERAGE(F57:F59),2)</f>
        <v>16.7</v>
      </c>
      <c r="H57" s="171">
        <f>F57/$G$57-1</f>
        <v>0</v>
      </c>
      <c r="I57" s="136">
        <f t="shared" si="1"/>
        <v>0</v>
      </c>
      <c r="J57" s="136">
        <f>SMALL(I57:I59,1)</f>
        <v>0</v>
      </c>
      <c r="K57" s="228">
        <f>IF(J57=I57,F57,IF(J57=I58,F58,IF(J57=I59,F59)))</f>
        <v>16.7</v>
      </c>
      <c r="L57" s="228">
        <f t="shared" si="0"/>
        <v>16.7</v>
      </c>
      <c r="M57" s="228">
        <f t="shared" si="2"/>
        <v>16.7</v>
      </c>
      <c r="N57" s="312">
        <f>COUNTIF(L57:L59,"FORA")</f>
        <v>0</v>
      </c>
      <c r="O57" s="293">
        <f>IF(N57=0,AVERAGE(K57:K59),"")</f>
        <v>16.7</v>
      </c>
      <c r="P57" s="293" t="str">
        <f>IF(N57=1,AVERAGE(M57:M58),"")</f>
        <v/>
      </c>
      <c r="Q57" s="293" t="str">
        <f>IF(N57=2,(SUM(M57,K58))/2,"")</f>
        <v/>
      </c>
      <c r="R57" s="293" t="str">
        <f>IF(N57=3,AVERAGE(K57:K58),"")</f>
        <v/>
      </c>
      <c r="S57" s="293">
        <f>IF(N57=0,MEDIAN(M57:M59),"")</f>
        <v>16.7</v>
      </c>
      <c r="T57" s="293" t="str">
        <f>IF(N57=1,MEDIAN(M57:M58),"")</f>
        <v/>
      </c>
      <c r="U57" s="293" t="str">
        <f>IF(N57=2,MEDIAN((SUM(M57,K58))/2),"")</f>
        <v/>
      </c>
      <c r="V57" s="293" t="str">
        <f>IF(N57=3,MEDIAN(K57:K58),"")</f>
        <v/>
      </c>
      <c r="W57" s="295">
        <f>SUM(O57:R59)</f>
        <v>16.7</v>
      </c>
      <c r="X57" s="295">
        <f>SUM(S57:V59)</f>
        <v>16.7</v>
      </c>
      <c r="Y57" s="303">
        <f>STDEV(F57:F59)</f>
        <v>0</v>
      </c>
      <c r="Z57" s="295">
        <f>Y57/W57</f>
        <v>0</v>
      </c>
      <c r="AA57" s="303">
        <f>IF(Z57&lt;=0.25, X57, W57)</f>
        <v>16.7</v>
      </c>
      <c r="AB57" s="386">
        <f>AA57*D57</f>
        <v>33.4</v>
      </c>
    </row>
    <row r="58" spans="1:28" s="3" customFormat="1" ht="18" customHeight="1">
      <c r="A58" s="391"/>
      <c r="B58" s="389"/>
      <c r="C58" s="390"/>
      <c r="D58" s="391"/>
      <c r="E58" s="183" t="s">
        <v>1242</v>
      </c>
      <c r="F58" s="170">
        <v>16.7</v>
      </c>
      <c r="G58" s="392"/>
      <c r="H58" s="171">
        <f>F58/$G$57-1</f>
        <v>0</v>
      </c>
      <c r="I58" s="136">
        <f t="shared" si="1"/>
        <v>0</v>
      </c>
      <c r="J58" s="136">
        <f>SMALL(I57:I59,2)</f>
        <v>0</v>
      </c>
      <c r="K58" s="228">
        <f>IF(J58=I57,F57,IF(J58=I58,F58,IF(J58=I59,F59)))</f>
        <v>16.7</v>
      </c>
      <c r="L58" s="228">
        <f t="shared" si="0"/>
        <v>16.7</v>
      </c>
      <c r="M58" s="228">
        <f t="shared" si="2"/>
        <v>16.7</v>
      </c>
      <c r="N58" s="312"/>
      <c r="O58" s="293"/>
      <c r="P58" s="293"/>
      <c r="Q58" s="293"/>
      <c r="R58" s="293"/>
      <c r="S58" s="293"/>
      <c r="T58" s="293"/>
      <c r="U58" s="293"/>
      <c r="V58" s="293"/>
      <c r="W58" s="296"/>
      <c r="X58" s="296"/>
      <c r="Y58" s="303"/>
      <c r="Z58" s="296"/>
      <c r="AA58" s="303"/>
      <c r="AB58" s="386"/>
    </row>
    <row r="59" spans="1:28" s="3" customFormat="1" ht="18" customHeight="1">
      <c r="A59" s="391"/>
      <c r="B59" s="389"/>
      <c r="C59" s="390"/>
      <c r="D59" s="391"/>
      <c r="E59" s="183" t="s">
        <v>1242</v>
      </c>
      <c r="F59" s="170">
        <v>16.7</v>
      </c>
      <c r="G59" s="392"/>
      <c r="H59" s="171">
        <f>F59/$G$57-1</f>
        <v>0</v>
      </c>
      <c r="I59" s="136">
        <f t="shared" si="1"/>
        <v>0</v>
      </c>
      <c r="J59" s="136">
        <f>SMALL(I57:I59,3)</f>
        <v>0</v>
      </c>
      <c r="K59" s="228">
        <f>IF(J59=I57,F57,IF(J59=I58,F58,IF(J59=I59,F59)))</f>
        <v>16.7</v>
      </c>
      <c r="L59" s="228">
        <f t="shared" si="0"/>
        <v>16.7</v>
      </c>
      <c r="M59" s="228">
        <f t="shared" si="2"/>
        <v>16.7</v>
      </c>
      <c r="N59" s="312"/>
      <c r="O59" s="293"/>
      <c r="P59" s="293"/>
      <c r="Q59" s="293"/>
      <c r="R59" s="293"/>
      <c r="S59" s="293"/>
      <c r="T59" s="293"/>
      <c r="U59" s="293"/>
      <c r="V59" s="293"/>
      <c r="W59" s="296"/>
      <c r="X59" s="296"/>
      <c r="Y59" s="303"/>
      <c r="Z59" s="296"/>
      <c r="AA59" s="303"/>
      <c r="AB59" s="386"/>
    </row>
    <row r="60" spans="1:28" s="3" customFormat="1" ht="18" customHeight="1">
      <c r="A60" s="391">
        <v>18</v>
      </c>
      <c r="B60" s="389" t="s">
        <v>501</v>
      </c>
      <c r="C60" s="390" t="s">
        <v>2</v>
      </c>
      <c r="D60" s="391">
        <v>2</v>
      </c>
      <c r="E60" s="183" t="s">
        <v>1243</v>
      </c>
      <c r="F60" s="170">
        <v>44.09</v>
      </c>
      <c r="G60" s="392">
        <f>ROUNDUP(AVERAGE(F60:F62),2)</f>
        <v>44.09</v>
      </c>
      <c r="H60" s="171">
        <f>F60/$G$60-1</f>
        <v>0</v>
      </c>
      <c r="I60" s="224">
        <f t="shared" si="1"/>
        <v>0</v>
      </c>
      <c r="J60" s="135">
        <f>SMALL(I60:I62,1)</f>
        <v>0</v>
      </c>
      <c r="K60" s="225">
        <f>IF(J60=I60,F60,IF(J60=I61,F61,IF(J60=I62,F62)))</f>
        <v>44.09</v>
      </c>
      <c r="L60" s="225">
        <f t="shared" si="0"/>
        <v>44.09</v>
      </c>
      <c r="M60" s="225">
        <f t="shared" si="2"/>
        <v>44.09</v>
      </c>
      <c r="N60" s="318">
        <f>COUNTIF(L60:L62,"FORA")</f>
        <v>0</v>
      </c>
      <c r="O60" s="298">
        <f>IF(N60=0,AVERAGE(K60:K62),"")</f>
        <v>44.09</v>
      </c>
      <c r="P60" s="298" t="str">
        <f>IF(N60=1,AVERAGE(M60:M61),"")</f>
        <v/>
      </c>
      <c r="Q60" s="298" t="str">
        <f>IF(N60=2,(SUM(M60,K61))/2,"")</f>
        <v/>
      </c>
      <c r="R60" s="298" t="str">
        <f>IF(N60=3,AVERAGE(K60:K61),"")</f>
        <v/>
      </c>
      <c r="S60" s="298">
        <f>IF(N60=0,MEDIAN(M60:M62),"")</f>
        <v>44.09</v>
      </c>
      <c r="T60" s="298" t="str">
        <f>IF(N60=1,MEDIAN(M60:M61),"")</f>
        <v/>
      </c>
      <c r="U60" s="298" t="str">
        <f>IF(N60=2,MEDIAN((SUM(M60,K61))/2),"")</f>
        <v/>
      </c>
      <c r="V60" s="298" t="str">
        <f>IF(N60=3,MEDIAN(K60:K61),"")</f>
        <v/>
      </c>
      <c r="W60" s="299">
        <f>SUM(O60:R62)</f>
        <v>44.09</v>
      </c>
      <c r="X60" s="299">
        <f>SUM(S60:V62)</f>
        <v>44.09</v>
      </c>
      <c r="Y60" s="301">
        <f>STDEV(F60:F62)</f>
        <v>0</v>
      </c>
      <c r="Z60" s="299">
        <f>Y60/W60</f>
        <v>0</v>
      </c>
      <c r="AA60" s="301">
        <f>IF(Z60&lt;=0.25, X60, W60)</f>
        <v>44.09</v>
      </c>
      <c r="AB60" s="292">
        <f>AA60*D60</f>
        <v>88.18</v>
      </c>
    </row>
    <row r="61" spans="1:28" s="3" customFormat="1" ht="18" customHeight="1">
      <c r="A61" s="391"/>
      <c r="B61" s="389"/>
      <c r="C61" s="390"/>
      <c r="D61" s="391"/>
      <c r="E61" s="183" t="s">
        <v>1243</v>
      </c>
      <c r="F61" s="170">
        <v>44.09</v>
      </c>
      <c r="G61" s="392"/>
      <c r="H61" s="171">
        <f>F61/$G$60-1</f>
        <v>0</v>
      </c>
      <c r="I61" s="135">
        <f t="shared" si="1"/>
        <v>0</v>
      </c>
      <c r="J61" s="135">
        <f>SMALL(I60:I62,2)</f>
        <v>0</v>
      </c>
      <c r="K61" s="225">
        <f>IF(J61=I60,F60,IF(J61=I61,F61,IF(J61=I62,F62)))</f>
        <v>44.09</v>
      </c>
      <c r="L61" s="225">
        <f t="shared" si="0"/>
        <v>44.09</v>
      </c>
      <c r="M61" s="225">
        <f t="shared" si="2"/>
        <v>44.09</v>
      </c>
      <c r="N61" s="318"/>
      <c r="O61" s="298"/>
      <c r="P61" s="298"/>
      <c r="Q61" s="298"/>
      <c r="R61" s="298"/>
      <c r="S61" s="298"/>
      <c r="T61" s="298"/>
      <c r="U61" s="298"/>
      <c r="V61" s="298"/>
      <c r="W61" s="300"/>
      <c r="X61" s="300"/>
      <c r="Y61" s="301"/>
      <c r="Z61" s="300"/>
      <c r="AA61" s="301"/>
      <c r="AB61" s="292"/>
    </row>
    <row r="62" spans="1:28" s="3" customFormat="1" ht="18" customHeight="1">
      <c r="A62" s="391"/>
      <c r="B62" s="389"/>
      <c r="C62" s="390"/>
      <c r="D62" s="391"/>
      <c r="E62" s="183" t="s">
        <v>1243</v>
      </c>
      <c r="F62" s="170">
        <v>44.09</v>
      </c>
      <c r="G62" s="392"/>
      <c r="H62" s="171">
        <f>F62/$G$60-1</f>
        <v>0</v>
      </c>
      <c r="I62" s="135">
        <f t="shared" si="1"/>
        <v>0</v>
      </c>
      <c r="J62" s="135">
        <f>SMALL(I60:I62,3)</f>
        <v>0</v>
      </c>
      <c r="K62" s="225">
        <f>IF(J62=I60,F60,IF(J62=I61,F61,IF(J62=I62,F62)))</f>
        <v>44.09</v>
      </c>
      <c r="L62" s="225">
        <f t="shared" si="0"/>
        <v>44.09</v>
      </c>
      <c r="M62" s="225">
        <f t="shared" si="2"/>
        <v>44.09</v>
      </c>
      <c r="N62" s="318"/>
      <c r="O62" s="298"/>
      <c r="P62" s="298"/>
      <c r="Q62" s="298"/>
      <c r="R62" s="298"/>
      <c r="S62" s="298"/>
      <c r="T62" s="298"/>
      <c r="U62" s="298"/>
      <c r="V62" s="298"/>
      <c r="W62" s="300"/>
      <c r="X62" s="300"/>
      <c r="Y62" s="301"/>
      <c r="Z62" s="300"/>
      <c r="AA62" s="301"/>
      <c r="AB62" s="292"/>
    </row>
    <row r="63" spans="1:28" s="3" customFormat="1" ht="18" customHeight="1">
      <c r="A63" s="391">
        <v>19</v>
      </c>
      <c r="B63" s="389" t="s">
        <v>502</v>
      </c>
      <c r="C63" s="390" t="s">
        <v>2</v>
      </c>
      <c r="D63" s="391">
        <v>2</v>
      </c>
      <c r="E63" s="183" t="s">
        <v>1244</v>
      </c>
      <c r="F63" s="170">
        <v>17.899999999999999</v>
      </c>
      <c r="G63" s="392">
        <f>ROUNDUP(AVERAGE(F63:F65),2)</f>
        <v>17.899999999999999</v>
      </c>
      <c r="H63" s="171">
        <f>F63/$G$63-1</f>
        <v>0</v>
      </c>
      <c r="I63" s="136">
        <f t="shared" si="1"/>
        <v>0</v>
      </c>
      <c r="J63" s="136">
        <f>SMALL(I63:I65,1)</f>
        <v>0</v>
      </c>
      <c r="K63" s="228">
        <f>IF(J63=I63,F63,IF(J63=I64,F64,IF(J63=I65,F65)))</f>
        <v>17.899999999999999</v>
      </c>
      <c r="L63" s="228">
        <f t="shared" si="0"/>
        <v>17.899999999999999</v>
      </c>
      <c r="M63" s="228">
        <f t="shared" si="2"/>
        <v>17.899999999999999</v>
      </c>
      <c r="N63" s="312">
        <f>COUNTIF(L63:L65,"FORA")</f>
        <v>0</v>
      </c>
      <c r="O63" s="293">
        <f>IF(N63=0,AVERAGE(K63:K65),"")</f>
        <v>17.899999999999999</v>
      </c>
      <c r="P63" s="293" t="str">
        <f>IF(N63=1,AVERAGE(M63:M64),"")</f>
        <v/>
      </c>
      <c r="Q63" s="293" t="str">
        <f>IF(N63=2,(SUM(M63,K64))/2,"")</f>
        <v/>
      </c>
      <c r="R63" s="293" t="str">
        <f>IF(N63=3,AVERAGE(K63:K64),"")</f>
        <v/>
      </c>
      <c r="S63" s="293">
        <f>IF(N63=0,MEDIAN(M63:M65),"")</f>
        <v>17.899999999999999</v>
      </c>
      <c r="T63" s="293" t="str">
        <f>IF(N63=1,MEDIAN(M63:M64),"")</f>
        <v/>
      </c>
      <c r="U63" s="293" t="str">
        <f>IF(N63=2,MEDIAN((SUM(M63,K64))/2),"")</f>
        <v/>
      </c>
      <c r="V63" s="293" t="str">
        <f>IF(N63=3,MEDIAN(K63:K64),"")</f>
        <v/>
      </c>
      <c r="W63" s="295">
        <f>SUM(O63:R65)</f>
        <v>17.899999999999999</v>
      </c>
      <c r="X63" s="295">
        <f>SUM(S63:V65)</f>
        <v>17.899999999999999</v>
      </c>
      <c r="Y63" s="303">
        <f>STDEV(F63:F65)</f>
        <v>0</v>
      </c>
      <c r="Z63" s="295">
        <f>Y63/W63</f>
        <v>0</v>
      </c>
      <c r="AA63" s="303">
        <f>IF(Z63&lt;=0.25, X63, W63)</f>
        <v>17.899999999999999</v>
      </c>
      <c r="AB63" s="386">
        <f>AA63*D63</f>
        <v>35.799999999999997</v>
      </c>
    </row>
    <row r="64" spans="1:28" s="3" customFormat="1" ht="18" customHeight="1">
      <c r="A64" s="391"/>
      <c r="B64" s="389"/>
      <c r="C64" s="390"/>
      <c r="D64" s="391"/>
      <c r="E64" s="183" t="s">
        <v>1244</v>
      </c>
      <c r="F64" s="170">
        <v>17.899999999999999</v>
      </c>
      <c r="G64" s="392"/>
      <c r="H64" s="171">
        <f>F64/$G$63-1</f>
        <v>0</v>
      </c>
      <c r="I64" s="136">
        <f t="shared" si="1"/>
        <v>0</v>
      </c>
      <c r="J64" s="136">
        <f>SMALL(I63:I65,2)</f>
        <v>0</v>
      </c>
      <c r="K64" s="228">
        <f>IF(J64=I63,F63,IF(J64=I64,F64,IF(J64=I65,F65)))</f>
        <v>17.899999999999999</v>
      </c>
      <c r="L64" s="228">
        <f t="shared" si="0"/>
        <v>17.899999999999999</v>
      </c>
      <c r="M64" s="228">
        <f t="shared" si="2"/>
        <v>17.899999999999999</v>
      </c>
      <c r="N64" s="312"/>
      <c r="O64" s="293"/>
      <c r="P64" s="293"/>
      <c r="Q64" s="293"/>
      <c r="R64" s="293"/>
      <c r="S64" s="293"/>
      <c r="T64" s="293"/>
      <c r="U64" s="293"/>
      <c r="V64" s="293"/>
      <c r="W64" s="296"/>
      <c r="X64" s="296"/>
      <c r="Y64" s="303"/>
      <c r="Z64" s="296"/>
      <c r="AA64" s="303"/>
      <c r="AB64" s="386"/>
    </row>
    <row r="65" spans="1:28" s="3" customFormat="1" ht="18" customHeight="1">
      <c r="A65" s="391"/>
      <c r="B65" s="389"/>
      <c r="C65" s="390"/>
      <c r="D65" s="391"/>
      <c r="E65" s="183" t="s">
        <v>1244</v>
      </c>
      <c r="F65" s="170">
        <v>17.899999999999999</v>
      </c>
      <c r="G65" s="392"/>
      <c r="H65" s="171">
        <f>F65/$G$63-1</f>
        <v>0</v>
      </c>
      <c r="I65" s="136">
        <f t="shared" si="1"/>
        <v>0</v>
      </c>
      <c r="J65" s="136">
        <f>SMALL(I63:I65,3)</f>
        <v>0</v>
      </c>
      <c r="K65" s="228">
        <f>IF(J65=I63,F63,IF(J65=I64,F64,IF(J65=I65,F65)))</f>
        <v>17.899999999999999</v>
      </c>
      <c r="L65" s="228">
        <f t="shared" si="0"/>
        <v>17.899999999999999</v>
      </c>
      <c r="M65" s="228">
        <f t="shared" si="2"/>
        <v>17.899999999999999</v>
      </c>
      <c r="N65" s="312"/>
      <c r="O65" s="293"/>
      <c r="P65" s="293"/>
      <c r="Q65" s="293"/>
      <c r="R65" s="293"/>
      <c r="S65" s="293"/>
      <c r="T65" s="293"/>
      <c r="U65" s="293"/>
      <c r="V65" s="293"/>
      <c r="W65" s="296"/>
      <c r="X65" s="296"/>
      <c r="Y65" s="303"/>
      <c r="Z65" s="296"/>
      <c r="AA65" s="303"/>
      <c r="AB65" s="386"/>
    </row>
    <row r="66" spans="1:28" s="3" customFormat="1" ht="18" customHeight="1">
      <c r="A66" s="391">
        <v>20</v>
      </c>
      <c r="B66" s="389" t="s">
        <v>503</v>
      </c>
      <c r="C66" s="390" t="s">
        <v>2</v>
      </c>
      <c r="D66" s="391">
        <v>6</v>
      </c>
      <c r="E66" s="183" t="s">
        <v>1245</v>
      </c>
      <c r="F66" s="170">
        <v>47</v>
      </c>
      <c r="G66" s="392">
        <f>ROUNDUP(AVERAGE(F66:F68),2)</f>
        <v>47</v>
      </c>
      <c r="H66" s="171">
        <f>F66/$G$66-1</f>
        <v>0</v>
      </c>
      <c r="I66" s="224">
        <f t="shared" si="1"/>
        <v>0</v>
      </c>
      <c r="J66" s="135">
        <f>SMALL(I66:I68,1)</f>
        <v>0</v>
      </c>
      <c r="K66" s="225">
        <f>IF(J66=I66,F66,IF(J66=I67,F67,IF(J66=I68,F68)))</f>
        <v>47</v>
      </c>
      <c r="L66" s="225">
        <f t="shared" si="0"/>
        <v>47</v>
      </c>
      <c r="M66" s="225">
        <f t="shared" si="2"/>
        <v>47</v>
      </c>
      <c r="N66" s="318">
        <f>COUNTIF(L66:L68,"FORA")</f>
        <v>0</v>
      </c>
      <c r="O66" s="298">
        <f>IF(N66=0,AVERAGE(K66:K68),"")</f>
        <v>47</v>
      </c>
      <c r="P66" s="298" t="str">
        <f>IF(N66=1,AVERAGE(M66:M67),"")</f>
        <v/>
      </c>
      <c r="Q66" s="298" t="str">
        <f>IF(N66=2,(SUM(M66,K67))/2,"")</f>
        <v/>
      </c>
      <c r="R66" s="298" t="str">
        <f>IF(N66=3,AVERAGE(K66:K67),"")</f>
        <v/>
      </c>
      <c r="S66" s="298">
        <f>IF(N66=0,MEDIAN(M66:M68),"")</f>
        <v>47</v>
      </c>
      <c r="T66" s="298" t="str">
        <f>IF(N66=1,MEDIAN(M66:M67),"")</f>
        <v/>
      </c>
      <c r="U66" s="298" t="str">
        <f>IF(N66=2,MEDIAN((SUM(M66,K67))/2),"")</f>
        <v/>
      </c>
      <c r="V66" s="298" t="str">
        <f>IF(N66=3,MEDIAN(K66:K67),"")</f>
        <v/>
      </c>
      <c r="W66" s="299">
        <f>SUM(O66:R68)</f>
        <v>47</v>
      </c>
      <c r="X66" s="299">
        <f>SUM(S66:V68)</f>
        <v>47</v>
      </c>
      <c r="Y66" s="301">
        <f>STDEV(F66:F68)</f>
        <v>0</v>
      </c>
      <c r="Z66" s="299">
        <f>Y66/W66</f>
        <v>0</v>
      </c>
      <c r="AA66" s="301">
        <f>IF(Z66&lt;=0.25, X66, W66)</f>
        <v>47</v>
      </c>
      <c r="AB66" s="292">
        <f>AA66*D66</f>
        <v>282</v>
      </c>
    </row>
    <row r="67" spans="1:28" s="3" customFormat="1" ht="18" customHeight="1">
      <c r="A67" s="391"/>
      <c r="B67" s="389"/>
      <c r="C67" s="390"/>
      <c r="D67" s="391"/>
      <c r="E67" s="183" t="s">
        <v>1245</v>
      </c>
      <c r="F67" s="170">
        <v>47</v>
      </c>
      <c r="G67" s="392"/>
      <c r="H67" s="171">
        <f>F67/$G$66-1</f>
        <v>0</v>
      </c>
      <c r="I67" s="135">
        <f t="shared" si="1"/>
        <v>0</v>
      </c>
      <c r="J67" s="135">
        <f>SMALL(I66:I68,2)</f>
        <v>0</v>
      </c>
      <c r="K67" s="225">
        <f>IF(J67=I66,F66,IF(J67=I67,F67,IF(J67=I68,F68)))</f>
        <v>47</v>
      </c>
      <c r="L67" s="225">
        <f t="shared" si="0"/>
        <v>47</v>
      </c>
      <c r="M67" s="225">
        <f t="shared" si="2"/>
        <v>47</v>
      </c>
      <c r="N67" s="318"/>
      <c r="O67" s="298"/>
      <c r="P67" s="298"/>
      <c r="Q67" s="298"/>
      <c r="R67" s="298"/>
      <c r="S67" s="298"/>
      <c r="T67" s="298"/>
      <c r="U67" s="298"/>
      <c r="V67" s="298"/>
      <c r="W67" s="300"/>
      <c r="X67" s="300"/>
      <c r="Y67" s="301"/>
      <c r="Z67" s="300"/>
      <c r="AA67" s="301"/>
      <c r="AB67" s="292"/>
    </row>
    <row r="68" spans="1:28" s="3" customFormat="1" ht="18" customHeight="1">
      <c r="A68" s="391"/>
      <c r="B68" s="389"/>
      <c r="C68" s="390"/>
      <c r="D68" s="391"/>
      <c r="E68" s="183" t="s">
        <v>1245</v>
      </c>
      <c r="F68" s="170">
        <v>47</v>
      </c>
      <c r="G68" s="392"/>
      <c r="H68" s="171">
        <f>F68/$G$66-1</f>
        <v>0</v>
      </c>
      <c r="I68" s="135">
        <f t="shared" si="1"/>
        <v>0</v>
      </c>
      <c r="J68" s="135">
        <f>SMALL(I66:I68,3)</f>
        <v>0</v>
      </c>
      <c r="K68" s="225">
        <f>IF(J68=I66,F66,IF(J68=I67,F67,IF(J68=I68,F68)))</f>
        <v>47</v>
      </c>
      <c r="L68" s="225">
        <f t="shared" si="0"/>
        <v>47</v>
      </c>
      <c r="M68" s="225">
        <f t="shared" si="2"/>
        <v>47</v>
      </c>
      <c r="N68" s="318"/>
      <c r="O68" s="298"/>
      <c r="P68" s="298"/>
      <c r="Q68" s="298"/>
      <c r="R68" s="298"/>
      <c r="S68" s="298"/>
      <c r="T68" s="298"/>
      <c r="U68" s="298"/>
      <c r="V68" s="298"/>
      <c r="W68" s="300"/>
      <c r="X68" s="300"/>
      <c r="Y68" s="301"/>
      <c r="Z68" s="300"/>
      <c r="AA68" s="301"/>
      <c r="AB68" s="292"/>
    </row>
    <row r="69" spans="1:28" s="3" customFormat="1" ht="18" customHeight="1">
      <c r="A69" s="391">
        <v>21</v>
      </c>
      <c r="B69" s="389" t="s">
        <v>504</v>
      </c>
      <c r="C69" s="390" t="s">
        <v>2</v>
      </c>
      <c r="D69" s="391">
        <v>2</v>
      </c>
      <c r="E69" s="183" t="s">
        <v>1246</v>
      </c>
      <c r="F69" s="170">
        <v>3</v>
      </c>
      <c r="G69" s="392">
        <f>ROUNDUP(AVERAGE(F69:F71),2)</f>
        <v>3</v>
      </c>
      <c r="H69" s="171">
        <f>F69/$G$69-1</f>
        <v>0</v>
      </c>
      <c r="I69" s="136">
        <f t="shared" si="1"/>
        <v>0</v>
      </c>
      <c r="J69" s="136">
        <f>SMALL(I69:I71,1)</f>
        <v>0</v>
      </c>
      <c r="K69" s="228">
        <f>IF(J69=I69,F69,IF(J69=I70,F70,IF(J69=I71,F71)))</f>
        <v>3</v>
      </c>
      <c r="L69" s="228">
        <f t="shared" si="0"/>
        <v>3</v>
      </c>
      <c r="M69" s="228">
        <f t="shared" si="2"/>
        <v>3</v>
      </c>
      <c r="N69" s="312">
        <f>COUNTIF(L69:L71,"FORA")</f>
        <v>0</v>
      </c>
      <c r="O69" s="293">
        <f>IF(N69=0,AVERAGE(K69:K71),"")</f>
        <v>3</v>
      </c>
      <c r="P69" s="293" t="str">
        <f>IF(N69=1,AVERAGE(M69:M70),"")</f>
        <v/>
      </c>
      <c r="Q69" s="293" t="str">
        <f>IF(N69=2,(SUM(M69,K70))/2,"")</f>
        <v/>
      </c>
      <c r="R69" s="293" t="str">
        <f>IF(N69=3,AVERAGE(K69:K70),"")</f>
        <v/>
      </c>
      <c r="S69" s="293">
        <f>IF(N69=0,MEDIAN(M69:M71),"")</f>
        <v>3</v>
      </c>
      <c r="T69" s="293" t="str">
        <f>IF(N69=1,MEDIAN(M69:M70),"")</f>
        <v/>
      </c>
      <c r="U69" s="293" t="str">
        <f>IF(N69=2,MEDIAN((SUM(M69,K70))/2),"")</f>
        <v/>
      </c>
      <c r="V69" s="293" t="str">
        <f>IF(N69=3,MEDIAN(K69:K70),"")</f>
        <v/>
      </c>
      <c r="W69" s="295">
        <f>SUM(O69:R71)</f>
        <v>3</v>
      </c>
      <c r="X69" s="295">
        <f>SUM(S69:V71)</f>
        <v>3</v>
      </c>
      <c r="Y69" s="303">
        <f>STDEV(F69:F71)</f>
        <v>0</v>
      </c>
      <c r="Z69" s="295">
        <f>Y69/W69</f>
        <v>0</v>
      </c>
      <c r="AA69" s="303">
        <f>IF(Z69&lt;=0.25, X69, W69)</f>
        <v>3</v>
      </c>
      <c r="AB69" s="386">
        <f>AA69*D69</f>
        <v>6</v>
      </c>
    </row>
    <row r="70" spans="1:28" s="3" customFormat="1" ht="18" customHeight="1">
      <c r="A70" s="391"/>
      <c r="B70" s="389"/>
      <c r="C70" s="390"/>
      <c r="D70" s="391"/>
      <c r="E70" s="183" t="s">
        <v>1246</v>
      </c>
      <c r="F70" s="170">
        <v>3</v>
      </c>
      <c r="G70" s="393"/>
      <c r="H70" s="171">
        <f>F70/$G$69-1</f>
        <v>0</v>
      </c>
      <c r="I70" s="136">
        <f t="shared" si="1"/>
        <v>0</v>
      </c>
      <c r="J70" s="136">
        <f>SMALL(I69:I71,2)</f>
        <v>0</v>
      </c>
      <c r="K70" s="228">
        <f>IF(J70=I69,F69,IF(J70=I70,F70,IF(J70=I71,F71)))</f>
        <v>3</v>
      </c>
      <c r="L70" s="228">
        <f t="shared" ref="L70:L133" si="3">IF(J70&gt;0.3,"FORA",K70)</f>
        <v>3</v>
      </c>
      <c r="M70" s="228">
        <f t="shared" si="2"/>
        <v>3</v>
      </c>
      <c r="N70" s="312"/>
      <c r="O70" s="293"/>
      <c r="P70" s="293"/>
      <c r="Q70" s="293"/>
      <c r="R70" s="293"/>
      <c r="S70" s="293"/>
      <c r="T70" s="293"/>
      <c r="U70" s="293"/>
      <c r="V70" s="293"/>
      <c r="W70" s="296"/>
      <c r="X70" s="296"/>
      <c r="Y70" s="303"/>
      <c r="Z70" s="296"/>
      <c r="AA70" s="303"/>
      <c r="AB70" s="386"/>
    </row>
    <row r="71" spans="1:28" s="3" customFormat="1" ht="18" customHeight="1">
      <c r="A71" s="391"/>
      <c r="B71" s="389"/>
      <c r="C71" s="390"/>
      <c r="D71" s="391"/>
      <c r="E71" s="183" t="s">
        <v>1246</v>
      </c>
      <c r="F71" s="170">
        <v>3</v>
      </c>
      <c r="G71" s="393"/>
      <c r="H71" s="171">
        <f>F71/$G$69-1</f>
        <v>0</v>
      </c>
      <c r="I71" s="136">
        <f t="shared" ref="I71:I134" si="4">ABS(H71)</f>
        <v>0</v>
      </c>
      <c r="J71" s="136">
        <f>SMALL(I69:I71,3)</f>
        <v>0</v>
      </c>
      <c r="K71" s="228">
        <f>IF(J71=I69,F69,IF(J71=I70,F70,IF(J71=I71,F71)))</f>
        <v>3</v>
      </c>
      <c r="L71" s="228">
        <f t="shared" si="3"/>
        <v>3</v>
      </c>
      <c r="M71" s="228">
        <f t="shared" ref="M71:M134" si="5">IF(L71="FORA","",L71)</f>
        <v>3</v>
      </c>
      <c r="N71" s="312"/>
      <c r="O71" s="293"/>
      <c r="P71" s="293"/>
      <c r="Q71" s="293"/>
      <c r="R71" s="293"/>
      <c r="S71" s="293"/>
      <c r="T71" s="293"/>
      <c r="U71" s="293"/>
      <c r="V71" s="293"/>
      <c r="W71" s="296"/>
      <c r="X71" s="296"/>
      <c r="Y71" s="303"/>
      <c r="Z71" s="296"/>
      <c r="AA71" s="303"/>
      <c r="AB71" s="386"/>
    </row>
    <row r="72" spans="1:28" s="3" customFormat="1" ht="18" customHeight="1">
      <c r="A72" s="391">
        <v>22</v>
      </c>
      <c r="B72" s="389" t="s">
        <v>505</v>
      </c>
      <c r="C72" s="390" t="s">
        <v>2</v>
      </c>
      <c r="D72" s="391">
        <v>2</v>
      </c>
      <c r="E72" s="183" t="s">
        <v>1247</v>
      </c>
      <c r="F72" s="170">
        <v>17.29</v>
      </c>
      <c r="G72" s="392">
        <f>ROUNDUP(AVERAGE(F72:F74),2)</f>
        <v>17.29</v>
      </c>
      <c r="H72" s="171">
        <f>F72/$G$72-1</f>
        <v>0</v>
      </c>
      <c r="I72" s="224">
        <f t="shared" si="4"/>
        <v>0</v>
      </c>
      <c r="J72" s="135">
        <f>SMALL(I72:I74,1)</f>
        <v>0</v>
      </c>
      <c r="K72" s="225">
        <f>IF(J72=I72,F72,IF(J72=I73,F73,IF(J72=I74,F74)))</f>
        <v>17.29</v>
      </c>
      <c r="L72" s="225">
        <f t="shared" si="3"/>
        <v>17.29</v>
      </c>
      <c r="M72" s="225">
        <f t="shared" si="5"/>
        <v>17.29</v>
      </c>
      <c r="N72" s="318">
        <f>COUNTIF(L72:L74,"FORA")</f>
        <v>0</v>
      </c>
      <c r="O72" s="298">
        <f>IF(N72=0,AVERAGE(K72:K74),"")</f>
        <v>17.29</v>
      </c>
      <c r="P72" s="298" t="str">
        <f>IF(N72=1,AVERAGE(M72:M73),"")</f>
        <v/>
      </c>
      <c r="Q72" s="298" t="str">
        <f>IF(N72=2,(SUM(M72,K73))/2,"")</f>
        <v/>
      </c>
      <c r="R72" s="298" t="str">
        <f>IF(N72=3,AVERAGE(K72:K73),"")</f>
        <v/>
      </c>
      <c r="S72" s="298">
        <f>IF(N72=0,MEDIAN(M72:M74),"")</f>
        <v>17.29</v>
      </c>
      <c r="T72" s="298" t="str">
        <f>IF(N72=1,MEDIAN(M72:M73),"")</f>
        <v/>
      </c>
      <c r="U72" s="298" t="str">
        <f>IF(N72=2,MEDIAN((SUM(M72,K73))/2),"")</f>
        <v/>
      </c>
      <c r="V72" s="298" t="str">
        <f>IF(N72=3,MEDIAN(K72:K73),"")</f>
        <v/>
      </c>
      <c r="W72" s="299">
        <f>SUM(O72:R74)</f>
        <v>17.29</v>
      </c>
      <c r="X72" s="299">
        <f>SUM(S72:V74)</f>
        <v>17.29</v>
      </c>
      <c r="Y72" s="301">
        <f>STDEV(F72:F74)</f>
        <v>0</v>
      </c>
      <c r="Z72" s="299">
        <f>Y72/W72</f>
        <v>0</v>
      </c>
      <c r="AA72" s="301">
        <f>IF(Z72&lt;=0.25, X72, W72)</f>
        <v>17.29</v>
      </c>
      <c r="AB72" s="292">
        <f>AA72*D72</f>
        <v>34.58</v>
      </c>
    </row>
    <row r="73" spans="1:28" s="3" customFormat="1" ht="18" customHeight="1">
      <c r="A73" s="391"/>
      <c r="B73" s="389"/>
      <c r="C73" s="390"/>
      <c r="D73" s="391"/>
      <c r="E73" s="183" t="s">
        <v>1247</v>
      </c>
      <c r="F73" s="170">
        <v>17.29</v>
      </c>
      <c r="G73" s="393"/>
      <c r="H73" s="171">
        <f>F73/$G$72-1</f>
        <v>0</v>
      </c>
      <c r="I73" s="135">
        <f t="shared" si="4"/>
        <v>0</v>
      </c>
      <c r="J73" s="135">
        <f>SMALL(I72:I74,2)</f>
        <v>0</v>
      </c>
      <c r="K73" s="225">
        <f>IF(J73=I72,F72,IF(J73=I73,F73,IF(J73=I74,F74)))</f>
        <v>17.29</v>
      </c>
      <c r="L73" s="225">
        <f t="shared" si="3"/>
        <v>17.29</v>
      </c>
      <c r="M73" s="225">
        <f t="shared" si="5"/>
        <v>17.29</v>
      </c>
      <c r="N73" s="318"/>
      <c r="O73" s="298"/>
      <c r="P73" s="298"/>
      <c r="Q73" s="298"/>
      <c r="R73" s="298"/>
      <c r="S73" s="298"/>
      <c r="T73" s="298"/>
      <c r="U73" s="298"/>
      <c r="V73" s="298"/>
      <c r="W73" s="300"/>
      <c r="X73" s="300"/>
      <c r="Y73" s="301"/>
      <c r="Z73" s="300"/>
      <c r="AA73" s="301"/>
      <c r="AB73" s="292"/>
    </row>
    <row r="74" spans="1:28" s="3" customFormat="1" ht="18" customHeight="1">
      <c r="A74" s="391"/>
      <c r="B74" s="389"/>
      <c r="C74" s="390"/>
      <c r="D74" s="391"/>
      <c r="E74" s="183" t="s">
        <v>1247</v>
      </c>
      <c r="F74" s="170">
        <v>17.29</v>
      </c>
      <c r="G74" s="393"/>
      <c r="H74" s="171">
        <f>F74/$G$72-1</f>
        <v>0</v>
      </c>
      <c r="I74" s="135">
        <f t="shared" si="4"/>
        <v>0</v>
      </c>
      <c r="J74" s="135">
        <f>SMALL(I72:I74,3)</f>
        <v>0</v>
      </c>
      <c r="K74" s="225">
        <f>IF(J74=I72,F72,IF(J74=I73,F73,IF(J74=I74,F74)))</f>
        <v>17.29</v>
      </c>
      <c r="L74" s="225">
        <f t="shared" si="3"/>
        <v>17.29</v>
      </c>
      <c r="M74" s="225">
        <f t="shared" si="5"/>
        <v>17.29</v>
      </c>
      <c r="N74" s="318"/>
      <c r="O74" s="298"/>
      <c r="P74" s="298"/>
      <c r="Q74" s="298"/>
      <c r="R74" s="298"/>
      <c r="S74" s="298"/>
      <c r="T74" s="298"/>
      <c r="U74" s="298"/>
      <c r="V74" s="298"/>
      <c r="W74" s="300"/>
      <c r="X74" s="300"/>
      <c r="Y74" s="301"/>
      <c r="Z74" s="300"/>
      <c r="AA74" s="301"/>
      <c r="AB74" s="292"/>
    </row>
    <row r="75" spans="1:28" s="3" customFormat="1" ht="18" customHeight="1">
      <c r="A75" s="391">
        <v>23</v>
      </c>
      <c r="B75" s="389" t="s">
        <v>506</v>
      </c>
      <c r="C75" s="390" t="s">
        <v>2</v>
      </c>
      <c r="D75" s="391">
        <v>6</v>
      </c>
      <c r="E75" s="183" t="s">
        <v>1248</v>
      </c>
      <c r="F75" s="170">
        <v>17.559999999999999</v>
      </c>
      <c r="G75" s="392">
        <f>ROUNDUP(AVERAGE(F75:F77),2)</f>
        <v>17.559999999999999</v>
      </c>
      <c r="H75" s="171">
        <f>F75/$G$75-1</f>
        <v>0</v>
      </c>
      <c r="I75" s="136">
        <f t="shared" si="4"/>
        <v>0</v>
      </c>
      <c r="J75" s="136">
        <f>SMALL(I75:I77,1)</f>
        <v>0</v>
      </c>
      <c r="K75" s="228">
        <f>IF(J75=I75,F75,IF(J75=I76,F76,IF(J75=I77,F77)))</f>
        <v>17.559999999999999</v>
      </c>
      <c r="L75" s="228">
        <f t="shared" si="3"/>
        <v>17.559999999999999</v>
      </c>
      <c r="M75" s="228">
        <f t="shared" si="5"/>
        <v>17.559999999999999</v>
      </c>
      <c r="N75" s="312">
        <f>COUNTIF(L75:L77,"FORA")</f>
        <v>0</v>
      </c>
      <c r="O75" s="293">
        <f>IF(N75=0,AVERAGE(K75:K77),"")</f>
        <v>17.559999999999999</v>
      </c>
      <c r="P75" s="293" t="str">
        <f>IF(N75=1,AVERAGE(M75:M76),"")</f>
        <v/>
      </c>
      <c r="Q75" s="293" t="str">
        <f>IF(N75=2,(SUM(M75,K76))/2,"")</f>
        <v/>
      </c>
      <c r="R75" s="293" t="str">
        <f>IF(N75=3,AVERAGE(K75:K76),"")</f>
        <v/>
      </c>
      <c r="S75" s="293">
        <f>IF(N75=0,MEDIAN(M75:M77),"")</f>
        <v>17.559999999999999</v>
      </c>
      <c r="T75" s="293" t="str">
        <f>IF(N75=1,MEDIAN(M75:M76),"")</f>
        <v/>
      </c>
      <c r="U75" s="293" t="str">
        <f>IF(N75=2,MEDIAN((SUM(M75,K76))/2),"")</f>
        <v/>
      </c>
      <c r="V75" s="293" t="str">
        <f>IF(N75=3,MEDIAN(K75:K76),"")</f>
        <v/>
      </c>
      <c r="W75" s="295">
        <f>SUM(O75:R77)</f>
        <v>17.559999999999999</v>
      </c>
      <c r="X75" s="295">
        <f>SUM(S75:V77)</f>
        <v>17.559999999999999</v>
      </c>
      <c r="Y75" s="303">
        <f>STDEV(F75:F77)</f>
        <v>0</v>
      </c>
      <c r="Z75" s="295">
        <f>Y75/W75</f>
        <v>0</v>
      </c>
      <c r="AA75" s="303">
        <f>IF(Z75&lt;=0.25, X75, W75)</f>
        <v>17.559999999999999</v>
      </c>
      <c r="AB75" s="386">
        <f>AA75*D75</f>
        <v>105.35999999999999</v>
      </c>
    </row>
    <row r="76" spans="1:28" s="3" customFormat="1" ht="18" customHeight="1">
      <c r="A76" s="391"/>
      <c r="B76" s="389"/>
      <c r="C76" s="390"/>
      <c r="D76" s="391"/>
      <c r="E76" s="183" t="s">
        <v>1248</v>
      </c>
      <c r="F76" s="170">
        <v>17.559999999999999</v>
      </c>
      <c r="G76" s="393"/>
      <c r="H76" s="171">
        <f>F76/$G$75-1</f>
        <v>0</v>
      </c>
      <c r="I76" s="136">
        <f t="shared" si="4"/>
        <v>0</v>
      </c>
      <c r="J76" s="136">
        <f>SMALL(I75:I77,2)</f>
        <v>0</v>
      </c>
      <c r="K76" s="228">
        <f>IF(J76=I75,F75,IF(J76=I76,F76,IF(J76=I77,F77)))</f>
        <v>17.559999999999999</v>
      </c>
      <c r="L76" s="228">
        <f t="shared" si="3"/>
        <v>17.559999999999999</v>
      </c>
      <c r="M76" s="228">
        <f t="shared" si="5"/>
        <v>17.559999999999999</v>
      </c>
      <c r="N76" s="312"/>
      <c r="O76" s="293"/>
      <c r="P76" s="293"/>
      <c r="Q76" s="293"/>
      <c r="R76" s="293"/>
      <c r="S76" s="293"/>
      <c r="T76" s="293"/>
      <c r="U76" s="293"/>
      <c r="V76" s="293"/>
      <c r="W76" s="296"/>
      <c r="X76" s="296"/>
      <c r="Y76" s="303"/>
      <c r="Z76" s="296"/>
      <c r="AA76" s="303"/>
      <c r="AB76" s="386"/>
    </row>
    <row r="77" spans="1:28" s="3" customFormat="1" ht="18" customHeight="1">
      <c r="A77" s="391"/>
      <c r="B77" s="389"/>
      <c r="C77" s="390"/>
      <c r="D77" s="391"/>
      <c r="E77" s="183" t="s">
        <v>1248</v>
      </c>
      <c r="F77" s="170">
        <v>17.559999999999999</v>
      </c>
      <c r="G77" s="393"/>
      <c r="H77" s="171">
        <f>F77/$G$75-1</f>
        <v>0</v>
      </c>
      <c r="I77" s="136">
        <f t="shared" si="4"/>
        <v>0</v>
      </c>
      <c r="J77" s="136">
        <f>SMALL(I75:I77,3)</f>
        <v>0</v>
      </c>
      <c r="K77" s="228">
        <f>IF(J77=I75,F75,IF(J77=I76,F76,IF(J77=I77,F77)))</f>
        <v>17.559999999999999</v>
      </c>
      <c r="L77" s="228">
        <f t="shared" si="3"/>
        <v>17.559999999999999</v>
      </c>
      <c r="M77" s="228">
        <f t="shared" si="5"/>
        <v>17.559999999999999</v>
      </c>
      <c r="N77" s="312"/>
      <c r="O77" s="293"/>
      <c r="P77" s="293"/>
      <c r="Q77" s="293"/>
      <c r="R77" s="293"/>
      <c r="S77" s="293"/>
      <c r="T77" s="293"/>
      <c r="U77" s="293"/>
      <c r="V77" s="293"/>
      <c r="W77" s="296"/>
      <c r="X77" s="296"/>
      <c r="Y77" s="303"/>
      <c r="Z77" s="296"/>
      <c r="AA77" s="303"/>
      <c r="AB77" s="386"/>
    </row>
    <row r="78" spans="1:28" s="3" customFormat="1" ht="18" customHeight="1">
      <c r="A78" s="391">
        <v>24</v>
      </c>
      <c r="B78" s="389" t="s">
        <v>682</v>
      </c>
      <c r="C78" s="390" t="s">
        <v>2</v>
      </c>
      <c r="D78" s="391">
        <v>2</v>
      </c>
      <c r="E78" s="183" t="s">
        <v>1249</v>
      </c>
      <c r="F78" s="170">
        <v>17.71</v>
      </c>
      <c r="G78" s="392">
        <f>ROUNDUP(AVERAGE(F78:F80),2)</f>
        <v>17.71</v>
      </c>
      <c r="H78" s="171">
        <f>F78/$G$78-1</f>
        <v>0</v>
      </c>
      <c r="I78" s="224">
        <f t="shared" si="4"/>
        <v>0</v>
      </c>
      <c r="J78" s="135">
        <f>SMALL(I78:I80,1)</f>
        <v>0</v>
      </c>
      <c r="K78" s="225">
        <f>IF(J78=I78,F78,IF(J78=I79,F79,IF(J78=I80,F80)))</f>
        <v>17.71</v>
      </c>
      <c r="L78" s="225">
        <f t="shared" si="3"/>
        <v>17.71</v>
      </c>
      <c r="M78" s="225">
        <f t="shared" si="5"/>
        <v>17.71</v>
      </c>
      <c r="N78" s="318">
        <f>COUNTIF(L78:L80,"FORA")</f>
        <v>0</v>
      </c>
      <c r="O78" s="298">
        <f>IF(N78=0,AVERAGE(K78:K80),"")</f>
        <v>17.71</v>
      </c>
      <c r="P78" s="298" t="str">
        <f>IF(N78=1,AVERAGE(M78:M79),"")</f>
        <v/>
      </c>
      <c r="Q78" s="298" t="str">
        <f>IF(N78=2,(SUM(M78,K79))/2,"")</f>
        <v/>
      </c>
      <c r="R78" s="298" t="str">
        <f>IF(N78=3,AVERAGE(K78:K79),"")</f>
        <v/>
      </c>
      <c r="S78" s="298">
        <f>IF(N78=0,MEDIAN(M78:M80),"")</f>
        <v>17.71</v>
      </c>
      <c r="T78" s="298" t="str">
        <f>IF(N78=1,MEDIAN(M78:M79),"")</f>
        <v/>
      </c>
      <c r="U78" s="298" t="str">
        <f>IF(N78=2,MEDIAN((SUM(M78,K79))/2),"")</f>
        <v/>
      </c>
      <c r="V78" s="298" t="str">
        <f>IF(N78=3,MEDIAN(K78:K79),"")</f>
        <v/>
      </c>
      <c r="W78" s="299">
        <f>SUM(O78:R80)</f>
        <v>17.71</v>
      </c>
      <c r="X78" s="299">
        <f>SUM(S78:V80)</f>
        <v>17.71</v>
      </c>
      <c r="Y78" s="301">
        <f>STDEV(F78:F80)</f>
        <v>0</v>
      </c>
      <c r="Z78" s="299">
        <f>Y78/W78</f>
        <v>0</v>
      </c>
      <c r="AA78" s="301">
        <f>IF(Z78&lt;=0.25, X78, W78)</f>
        <v>17.71</v>
      </c>
      <c r="AB78" s="292">
        <f>AA78*D78</f>
        <v>35.42</v>
      </c>
    </row>
    <row r="79" spans="1:28" s="3" customFormat="1" ht="18" customHeight="1">
      <c r="A79" s="391"/>
      <c r="B79" s="389"/>
      <c r="C79" s="390"/>
      <c r="D79" s="391"/>
      <c r="E79" s="183" t="s">
        <v>1249</v>
      </c>
      <c r="F79" s="170">
        <v>17.71</v>
      </c>
      <c r="G79" s="393"/>
      <c r="H79" s="171">
        <f>F79/$G$78-1</f>
        <v>0</v>
      </c>
      <c r="I79" s="135">
        <f t="shared" si="4"/>
        <v>0</v>
      </c>
      <c r="J79" s="135">
        <f>SMALL(I78:I80,2)</f>
        <v>0</v>
      </c>
      <c r="K79" s="225">
        <f>IF(J79=I78,F78,IF(J79=I79,F79,IF(J79=I80,F80)))</f>
        <v>17.71</v>
      </c>
      <c r="L79" s="225">
        <f t="shared" si="3"/>
        <v>17.71</v>
      </c>
      <c r="M79" s="225">
        <f t="shared" si="5"/>
        <v>17.71</v>
      </c>
      <c r="N79" s="318"/>
      <c r="O79" s="298"/>
      <c r="P79" s="298"/>
      <c r="Q79" s="298"/>
      <c r="R79" s="298"/>
      <c r="S79" s="298"/>
      <c r="T79" s="298"/>
      <c r="U79" s="298"/>
      <c r="V79" s="298"/>
      <c r="W79" s="300"/>
      <c r="X79" s="300"/>
      <c r="Y79" s="301"/>
      <c r="Z79" s="300"/>
      <c r="AA79" s="301"/>
      <c r="AB79" s="292"/>
    </row>
    <row r="80" spans="1:28" s="3" customFormat="1" ht="18" customHeight="1">
      <c r="A80" s="391"/>
      <c r="B80" s="389"/>
      <c r="C80" s="390"/>
      <c r="D80" s="391"/>
      <c r="E80" s="183" t="s">
        <v>1249</v>
      </c>
      <c r="F80" s="170">
        <v>17.71</v>
      </c>
      <c r="G80" s="393"/>
      <c r="H80" s="171">
        <f>F80/$G$78-1</f>
        <v>0</v>
      </c>
      <c r="I80" s="135">
        <f t="shared" si="4"/>
        <v>0</v>
      </c>
      <c r="J80" s="135">
        <f>SMALL(I78:I80,3)</f>
        <v>0</v>
      </c>
      <c r="K80" s="225">
        <f>IF(J80=I78,F78,IF(J80=I79,F79,IF(J80=I80,F80)))</f>
        <v>17.71</v>
      </c>
      <c r="L80" s="225">
        <f t="shared" si="3"/>
        <v>17.71</v>
      </c>
      <c r="M80" s="225">
        <f t="shared" si="5"/>
        <v>17.71</v>
      </c>
      <c r="N80" s="318"/>
      <c r="O80" s="298"/>
      <c r="P80" s="298"/>
      <c r="Q80" s="298"/>
      <c r="R80" s="298"/>
      <c r="S80" s="298"/>
      <c r="T80" s="298"/>
      <c r="U80" s="298"/>
      <c r="V80" s="298"/>
      <c r="W80" s="300"/>
      <c r="X80" s="300"/>
      <c r="Y80" s="301"/>
      <c r="Z80" s="300"/>
      <c r="AA80" s="301"/>
      <c r="AB80" s="292"/>
    </row>
    <row r="81" spans="1:28" s="3" customFormat="1" ht="18" customHeight="1">
      <c r="A81" s="391">
        <v>25</v>
      </c>
      <c r="B81" s="389" t="s">
        <v>507</v>
      </c>
      <c r="C81" s="390" t="s">
        <v>2</v>
      </c>
      <c r="D81" s="391">
        <v>2</v>
      </c>
      <c r="E81" s="183" t="s">
        <v>1250</v>
      </c>
      <c r="F81" s="170">
        <v>25.64</v>
      </c>
      <c r="G81" s="392">
        <f>ROUNDUP(AVERAGE(F81:F83),2)</f>
        <v>25.64</v>
      </c>
      <c r="H81" s="171">
        <f>F81/$G$81-1</f>
        <v>0</v>
      </c>
      <c r="I81" s="136">
        <f t="shared" si="4"/>
        <v>0</v>
      </c>
      <c r="J81" s="136">
        <f>SMALL(I81:I83,1)</f>
        <v>0</v>
      </c>
      <c r="K81" s="228">
        <f>IF(J81=I81,F81,IF(J81=I82,F82,IF(J81=I83,F83)))</f>
        <v>25.64</v>
      </c>
      <c r="L81" s="228">
        <f t="shared" si="3"/>
        <v>25.64</v>
      </c>
      <c r="M81" s="228">
        <f t="shared" si="5"/>
        <v>25.64</v>
      </c>
      <c r="N81" s="312">
        <f>COUNTIF(L81:L83,"FORA")</f>
        <v>0</v>
      </c>
      <c r="O81" s="293">
        <f>IF(N81=0,AVERAGE(K81:K83),"")</f>
        <v>25.64</v>
      </c>
      <c r="P81" s="293" t="str">
        <f>IF(N81=1,AVERAGE(M81:M82),"")</f>
        <v/>
      </c>
      <c r="Q81" s="293" t="str">
        <f>IF(N81=2,(SUM(M81,K82))/2,"")</f>
        <v/>
      </c>
      <c r="R81" s="293" t="str">
        <f>IF(N81=3,AVERAGE(K81:K82),"")</f>
        <v/>
      </c>
      <c r="S81" s="293">
        <f>IF(N81=0,MEDIAN(M81:M83),"")</f>
        <v>25.64</v>
      </c>
      <c r="T81" s="293" t="str">
        <f>IF(N81=1,MEDIAN(M81:M82),"")</f>
        <v/>
      </c>
      <c r="U81" s="293" t="str">
        <f>IF(N81=2,MEDIAN((SUM(M81,K82))/2),"")</f>
        <v/>
      </c>
      <c r="V81" s="293" t="str">
        <f>IF(N81=3,MEDIAN(K81:K82),"")</f>
        <v/>
      </c>
      <c r="W81" s="295">
        <f>SUM(O81:R83)</f>
        <v>25.64</v>
      </c>
      <c r="X81" s="295">
        <f>SUM(S81:V83)</f>
        <v>25.64</v>
      </c>
      <c r="Y81" s="303">
        <f>STDEV(F81:F83)</f>
        <v>0</v>
      </c>
      <c r="Z81" s="295">
        <f>Y81/W81</f>
        <v>0</v>
      </c>
      <c r="AA81" s="303">
        <f>IF(Z81&lt;=0.25, X81, W81)</f>
        <v>25.64</v>
      </c>
      <c r="AB81" s="386">
        <f>AA81*D81</f>
        <v>51.28</v>
      </c>
    </row>
    <row r="82" spans="1:28" s="3" customFormat="1" ht="18" customHeight="1">
      <c r="A82" s="391"/>
      <c r="B82" s="389"/>
      <c r="C82" s="390"/>
      <c r="D82" s="391"/>
      <c r="E82" s="183" t="s">
        <v>1250</v>
      </c>
      <c r="F82" s="170">
        <v>25.64</v>
      </c>
      <c r="G82" s="393"/>
      <c r="H82" s="171">
        <f>F82/$G$81-1</f>
        <v>0</v>
      </c>
      <c r="I82" s="136">
        <f t="shared" si="4"/>
        <v>0</v>
      </c>
      <c r="J82" s="136">
        <f>SMALL(I81:I83,2)</f>
        <v>0</v>
      </c>
      <c r="K82" s="228">
        <f>IF(J82=I81,F81,IF(J82=I82,F82,IF(J82=I83,F83)))</f>
        <v>25.64</v>
      </c>
      <c r="L82" s="228">
        <f t="shared" si="3"/>
        <v>25.64</v>
      </c>
      <c r="M82" s="228">
        <f t="shared" si="5"/>
        <v>25.64</v>
      </c>
      <c r="N82" s="312"/>
      <c r="O82" s="293"/>
      <c r="P82" s="293"/>
      <c r="Q82" s="293"/>
      <c r="R82" s="293"/>
      <c r="S82" s="293"/>
      <c r="T82" s="293"/>
      <c r="U82" s="293"/>
      <c r="V82" s="293"/>
      <c r="W82" s="296"/>
      <c r="X82" s="296"/>
      <c r="Y82" s="303"/>
      <c r="Z82" s="296"/>
      <c r="AA82" s="303"/>
      <c r="AB82" s="386"/>
    </row>
    <row r="83" spans="1:28" s="3" customFormat="1" ht="18" customHeight="1">
      <c r="A83" s="391"/>
      <c r="B83" s="389"/>
      <c r="C83" s="390"/>
      <c r="D83" s="391"/>
      <c r="E83" s="183" t="s">
        <v>1250</v>
      </c>
      <c r="F83" s="170">
        <v>25.64</v>
      </c>
      <c r="G83" s="393"/>
      <c r="H83" s="171">
        <f>F83/$G$81-1</f>
        <v>0</v>
      </c>
      <c r="I83" s="136">
        <f t="shared" si="4"/>
        <v>0</v>
      </c>
      <c r="J83" s="136">
        <f>SMALL(I81:I83,3)</f>
        <v>0</v>
      </c>
      <c r="K83" s="228">
        <f>IF(J83=I81,F81,IF(J83=I82,F82,IF(J83=I83,F83)))</f>
        <v>25.64</v>
      </c>
      <c r="L83" s="228">
        <f t="shared" si="3"/>
        <v>25.64</v>
      </c>
      <c r="M83" s="228">
        <f t="shared" si="5"/>
        <v>25.64</v>
      </c>
      <c r="N83" s="312"/>
      <c r="O83" s="293"/>
      <c r="P83" s="293"/>
      <c r="Q83" s="293"/>
      <c r="R83" s="293"/>
      <c r="S83" s="293"/>
      <c r="T83" s="293"/>
      <c r="U83" s="293"/>
      <c r="V83" s="293"/>
      <c r="W83" s="296"/>
      <c r="X83" s="296"/>
      <c r="Y83" s="303"/>
      <c r="Z83" s="296"/>
      <c r="AA83" s="303"/>
      <c r="AB83" s="386"/>
    </row>
    <row r="84" spans="1:28" s="3" customFormat="1" ht="18" customHeight="1">
      <c r="A84" s="391">
        <v>26</v>
      </c>
      <c r="B84" s="389" t="s">
        <v>508</v>
      </c>
      <c r="C84" s="390" t="s">
        <v>2</v>
      </c>
      <c r="D84" s="391">
        <v>4</v>
      </c>
      <c r="E84" s="183" t="s">
        <v>1251</v>
      </c>
      <c r="F84" s="170">
        <v>177</v>
      </c>
      <c r="G84" s="392">
        <f>ROUNDUP(AVERAGE(F84:F86),2)</f>
        <v>177</v>
      </c>
      <c r="H84" s="171">
        <f>F84/$G$84-1</f>
        <v>0</v>
      </c>
      <c r="I84" s="224">
        <f t="shared" si="4"/>
        <v>0</v>
      </c>
      <c r="J84" s="135">
        <f>SMALL(I84:I86,1)</f>
        <v>0</v>
      </c>
      <c r="K84" s="225">
        <f>IF(J84=I84,F84,IF(J84=I85,F85,IF(J84=I86,F86)))</f>
        <v>177</v>
      </c>
      <c r="L84" s="225">
        <f t="shared" si="3"/>
        <v>177</v>
      </c>
      <c r="M84" s="225">
        <f t="shared" si="5"/>
        <v>177</v>
      </c>
      <c r="N84" s="318">
        <f>COUNTIF(L84:L86,"FORA")</f>
        <v>0</v>
      </c>
      <c r="O84" s="298">
        <f>IF(N84=0,AVERAGE(K84:K86),"")</f>
        <v>177</v>
      </c>
      <c r="P84" s="298" t="str">
        <f>IF(N84=1,AVERAGE(M84:M85),"")</f>
        <v/>
      </c>
      <c r="Q84" s="298" t="str">
        <f>IF(N84=2,(SUM(M84,K85))/2,"")</f>
        <v/>
      </c>
      <c r="R84" s="298" t="str">
        <f>IF(N84=3,AVERAGE(K84:K85),"")</f>
        <v/>
      </c>
      <c r="S84" s="298">
        <f>IF(N84=0,MEDIAN(M84:M86),"")</f>
        <v>177</v>
      </c>
      <c r="T84" s="298" t="str">
        <f>IF(N84=1,MEDIAN(M84:M85),"")</f>
        <v/>
      </c>
      <c r="U84" s="298" t="str">
        <f>IF(N84=2,MEDIAN((SUM(M84,K85))/2),"")</f>
        <v/>
      </c>
      <c r="V84" s="298" t="str">
        <f>IF(N84=3,MEDIAN(K84:K85),"")</f>
        <v/>
      </c>
      <c r="W84" s="299">
        <f>SUM(O84:R86)</f>
        <v>177</v>
      </c>
      <c r="X84" s="299">
        <f>SUM(S84:V86)</f>
        <v>177</v>
      </c>
      <c r="Y84" s="301">
        <f>STDEV(F84:F86)</f>
        <v>0</v>
      </c>
      <c r="Z84" s="299">
        <f>Y84/W84</f>
        <v>0</v>
      </c>
      <c r="AA84" s="301">
        <f>IF(Z84&lt;=0.25, X84, W84)</f>
        <v>177</v>
      </c>
      <c r="AB84" s="292">
        <f>AA84*D84</f>
        <v>708</v>
      </c>
    </row>
    <row r="85" spans="1:28" s="3" customFormat="1" ht="18" customHeight="1">
      <c r="A85" s="391"/>
      <c r="B85" s="389"/>
      <c r="C85" s="390"/>
      <c r="D85" s="391"/>
      <c r="E85" s="183" t="s">
        <v>1251</v>
      </c>
      <c r="F85" s="170">
        <v>177</v>
      </c>
      <c r="G85" s="393"/>
      <c r="H85" s="171">
        <f>F85/$G$84-1</f>
        <v>0</v>
      </c>
      <c r="I85" s="135">
        <f t="shared" si="4"/>
        <v>0</v>
      </c>
      <c r="J85" s="135">
        <f>SMALL(I84:I86,2)</f>
        <v>0</v>
      </c>
      <c r="K85" s="225">
        <f>IF(J85=I84,F84,IF(J85=I85,F85,IF(J85=I86,F86)))</f>
        <v>177</v>
      </c>
      <c r="L85" s="225">
        <f t="shared" si="3"/>
        <v>177</v>
      </c>
      <c r="M85" s="225">
        <f t="shared" si="5"/>
        <v>177</v>
      </c>
      <c r="N85" s="318"/>
      <c r="O85" s="298"/>
      <c r="P85" s="298"/>
      <c r="Q85" s="298"/>
      <c r="R85" s="298"/>
      <c r="S85" s="298"/>
      <c r="T85" s="298"/>
      <c r="U85" s="298"/>
      <c r="V85" s="298"/>
      <c r="W85" s="300"/>
      <c r="X85" s="300"/>
      <c r="Y85" s="301"/>
      <c r="Z85" s="300"/>
      <c r="AA85" s="301"/>
      <c r="AB85" s="292"/>
    </row>
    <row r="86" spans="1:28" s="3" customFormat="1" ht="18" customHeight="1">
      <c r="A86" s="391"/>
      <c r="B86" s="389"/>
      <c r="C86" s="390"/>
      <c r="D86" s="391"/>
      <c r="E86" s="183" t="s">
        <v>1251</v>
      </c>
      <c r="F86" s="170">
        <v>177</v>
      </c>
      <c r="G86" s="393"/>
      <c r="H86" s="171">
        <f>F86/$G$84-1</f>
        <v>0</v>
      </c>
      <c r="I86" s="135">
        <f t="shared" si="4"/>
        <v>0</v>
      </c>
      <c r="J86" s="135">
        <f>SMALL(I84:I86,3)</f>
        <v>0</v>
      </c>
      <c r="K86" s="225">
        <f>IF(J86=I84,F84,IF(J86=I85,F85,IF(J86=I86,F86)))</f>
        <v>177</v>
      </c>
      <c r="L86" s="225">
        <f t="shared" si="3"/>
        <v>177</v>
      </c>
      <c r="M86" s="225">
        <f t="shared" si="5"/>
        <v>177</v>
      </c>
      <c r="N86" s="318"/>
      <c r="O86" s="298"/>
      <c r="P86" s="298"/>
      <c r="Q86" s="298"/>
      <c r="R86" s="298"/>
      <c r="S86" s="298"/>
      <c r="T86" s="298"/>
      <c r="U86" s="298"/>
      <c r="V86" s="298"/>
      <c r="W86" s="300"/>
      <c r="X86" s="300"/>
      <c r="Y86" s="301"/>
      <c r="Z86" s="300"/>
      <c r="AA86" s="301"/>
      <c r="AB86" s="292"/>
    </row>
    <row r="87" spans="1:28" s="3" customFormat="1" ht="18" customHeight="1">
      <c r="A87" s="391">
        <v>27</v>
      </c>
      <c r="B87" s="389" t="s">
        <v>509</v>
      </c>
      <c r="C87" s="390" t="s">
        <v>2</v>
      </c>
      <c r="D87" s="391">
        <v>4</v>
      </c>
      <c r="E87" s="183" t="s">
        <v>1252</v>
      </c>
      <c r="F87" s="170">
        <v>43.85</v>
      </c>
      <c r="G87" s="392">
        <f>ROUNDUP(AVERAGE(F87:F89),2)</f>
        <v>43.85</v>
      </c>
      <c r="H87" s="171">
        <f>F87/$G$87-1</f>
        <v>0</v>
      </c>
      <c r="I87" s="136">
        <f t="shared" si="4"/>
        <v>0</v>
      </c>
      <c r="J87" s="136">
        <f>SMALL(I87:I89,1)</f>
        <v>0</v>
      </c>
      <c r="K87" s="228">
        <f>IF(J87=I87,F87,IF(J87=I88,F88,IF(J87=I89,F89)))</f>
        <v>43.85</v>
      </c>
      <c r="L87" s="228">
        <f t="shared" si="3"/>
        <v>43.85</v>
      </c>
      <c r="M87" s="228">
        <f t="shared" si="5"/>
        <v>43.85</v>
      </c>
      <c r="N87" s="312">
        <f>COUNTIF(L87:L89,"FORA")</f>
        <v>0</v>
      </c>
      <c r="O87" s="293">
        <f>IF(N87=0,AVERAGE(K87:K89),"")</f>
        <v>43.85</v>
      </c>
      <c r="P87" s="293" t="str">
        <f>IF(N87=1,AVERAGE(M87:M88),"")</f>
        <v/>
      </c>
      <c r="Q87" s="293" t="str">
        <f>IF(N87=2,(SUM(M87,K88))/2,"")</f>
        <v/>
      </c>
      <c r="R87" s="293" t="str">
        <f>IF(N87=3,AVERAGE(K87:K88),"")</f>
        <v/>
      </c>
      <c r="S87" s="293">
        <f>IF(N87=0,MEDIAN(M87:M89),"")</f>
        <v>43.85</v>
      </c>
      <c r="T87" s="293" t="str">
        <f>IF(N87=1,MEDIAN(M87:M88),"")</f>
        <v/>
      </c>
      <c r="U87" s="293" t="str">
        <f>IF(N87=2,MEDIAN((SUM(M87,K88))/2),"")</f>
        <v/>
      </c>
      <c r="V87" s="293" t="str">
        <f>IF(N87=3,MEDIAN(K87:K88),"")</f>
        <v/>
      </c>
      <c r="W87" s="295">
        <f>SUM(O87:R89)</f>
        <v>43.85</v>
      </c>
      <c r="X87" s="295">
        <f>SUM(S87:V89)</f>
        <v>43.85</v>
      </c>
      <c r="Y87" s="303">
        <f>STDEV(F87:F89)</f>
        <v>0</v>
      </c>
      <c r="Z87" s="295">
        <f>Y87/W87</f>
        <v>0</v>
      </c>
      <c r="AA87" s="303">
        <f>IF(Z87&lt;=0.25, X87, W87)</f>
        <v>43.85</v>
      </c>
      <c r="AB87" s="386">
        <f>AA87*D87</f>
        <v>175.4</v>
      </c>
    </row>
    <row r="88" spans="1:28" s="3" customFormat="1" ht="18" customHeight="1">
      <c r="A88" s="391"/>
      <c r="B88" s="389"/>
      <c r="C88" s="390"/>
      <c r="D88" s="391"/>
      <c r="E88" s="183" t="s">
        <v>1252</v>
      </c>
      <c r="F88" s="170">
        <v>43.85</v>
      </c>
      <c r="G88" s="393"/>
      <c r="H88" s="171">
        <f>F88/$G$87-1</f>
        <v>0</v>
      </c>
      <c r="I88" s="136">
        <f t="shared" si="4"/>
        <v>0</v>
      </c>
      <c r="J88" s="136">
        <f>SMALL(I87:I89,2)</f>
        <v>0</v>
      </c>
      <c r="K88" s="228">
        <f>IF(J88=I87,F87,IF(J88=I88,F88,IF(J88=I89,F89)))</f>
        <v>43.85</v>
      </c>
      <c r="L88" s="228">
        <f t="shared" si="3"/>
        <v>43.85</v>
      </c>
      <c r="M88" s="228">
        <f t="shared" si="5"/>
        <v>43.85</v>
      </c>
      <c r="N88" s="312"/>
      <c r="O88" s="293"/>
      <c r="P88" s="293"/>
      <c r="Q88" s="293"/>
      <c r="R88" s="293"/>
      <c r="S88" s="293"/>
      <c r="T88" s="293"/>
      <c r="U88" s="293"/>
      <c r="V88" s="293"/>
      <c r="W88" s="296"/>
      <c r="X88" s="296"/>
      <c r="Y88" s="303"/>
      <c r="Z88" s="296"/>
      <c r="AA88" s="303"/>
      <c r="AB88" s="386"/>
    </row>
    <row r="89" spans="1:28" s="3" customFormat="1" ht="18" customHeight="1">
      <c r="A89" s="391"/>
      <c r="B89" s="389"/>
      <c r="C89" s="390"/>
      <c r="D89" s="391"/>
      <c r="E89" s="183" t="s">
        <v>1252</v>
      </c>
      <c r="F89" s="170">
        <v>43.85</v>
      </c>
      <c r="G89" s="393"/>
      <c r="H89" s="171">
        <f>F89/$G$87-1</f>
        <v>0</v>
      </c>
      <c r="I89" s="136">
        <f t="shared" si="4"/>
        <v>0</v>
      </c>
      <c r="J89" s="136">
        <f>SMALL(I87:I89,3)</f>
        <v>0</v>
      </c>
      <c r="K89" s="228">
        <f>IF(J89=I87,F87,IF(J89=I88,F88,IF(J89=I89,F89)))</f>
        <v>43.85</v>
      </c>
      <c r="L89" s="228">
        <f t="shared" si="3"/>
        <v>43.85</v>
      </c>
      <c r="M89" s="228">
        <f t="shared" si="5"/>
        <v>43.85</v>
      </c>
      <c r="N89" s="312"/>
      <c r="O89" s="293"/>
      <c r="P89" s="293"/>
      <c r="Q89" s="293"/>
      <c r="R89" s="293"/>
      <c r="S89" s="293"/>
      <c r="T89" s="293"/>
      <c r="U89" s="293"/>
      <c r="V89" s="293"/>
      <c r="W89" s="296"/>
      <c r="X89" s="296"/>
      <c r="Y89" s="303"/>
      <c r="Z89" s="296"/>
      <c r="AA89" s="303"/>
      <c r="AB89" s="386"/>
    </row>
    <row r="90" spans="1:28" s="3" customFormat="1" ht="18" customHeight="1">
      <c r="A90" s="391">
        <v>28</v>
      </c>
      <c r="B90" s="389" t="s">
        <v>512</v>
      </c>
      <c r="C90" s="390" t="s">
        <v>2</v>
      </c>
      <c r="D90" s="391">
        <v>2</v>
      </c>
      <c r="E90" s="183" t="s">
        <v>1253</v>
      </c>
      <c r="F90" s="170">
        <v>37.9</v>
      </c>
      <c r="G90" s="392">
        <f>ROUNDUP(AVERAGE(F90:F92),2)</f>
        <v>37.9</v>
      </c>
      <c r="H90" s="171">
        <f>F90/$G$90-1</f>
        <v>0</v>
      </c>
      <c r="I90" s="224">
        <f t="shared" si="4"/>
        <v>0</v>
      </c>
      <c r="J90" s="135">
        <f>SMALL(I90:I92,1)</f>
        <v>0</v>
      </c>
      <c r="K90" s="225">
        <f>IF(J90=I90,F90,IF(J90=I91,F91,IF(J90=I92,F92)))</f>
        <v>37.9</v>
      </c>
      <c r="L90" s="225">
        <f t="shared" si="3"/>
        <v>37.9</v>
      </c>
      <c r="M90" s="225">
        <f t="shared" si="5"/>
        <v>37.9</v>
      </c>
      <c r="N90" s="318">
        <f>COUNTIF(L90:L92,"FORA")</f>
        <v>0</v>
      </c>
      <c r="O90" s="298">
        <f>IF(N90=0,AVERAGE(K90:K92),"")</f>
        <v>37.9</v>
      </c>
      <c r="P90" s="298" t="str">
        <f>IF(N90=1,AVERAGE(M90:M91),"")</f>
        <v/>
      </c>
      <c r="Q90" s="298" t="str">
        <f>IF(N90=2,(SUM(M90,K91))/2,"")</f>
        <v/>
      </c>
      <c r="R90" s="298" t="str">
        <f>IF(N90=3,AVERAGE(K90:K91),"")</f>
        <v/>
      </c>
      <c r="S90" s="298">
        <f>IF(N90=0,MEDIAN(M90:M92),"")</f>
        <v>37.9</v>
      </c>
      <c r="T90" s="298" t="str">
        <f>IF(N90=1,MEDIAN(M90:M91),"")</f>
        <v/>
      </c>
      <c r="U90" s="298" t="str">
        <f>IF(N90=2,MEDIAN((SUM(M90,K91))/2),"")</f>
        <v/>
      </c>
      <c r="V90" s="298" t="str">
        <f>IF(N90=3,MEDIAN(K90:K91),"")</f>
        <v/>
      </c>
      <c r="W90" s="299">
        <f>SUM(O90:R92)</f>
        <v>37.9</v>
      </c>
      <c r="X90" s="299">
        <f>SUM(S90:V92)</f>
        <v>37.9</v>
      </c>
      <c r="Y90" s="301">
        <f>STDEV(F90:F92)</f>
        <v>0</v>
      </c>
      <c r="Z90" s="299">
        <f>Y90/W90</f>
        <v>0</v>
      </c>
      <c r="AA90" s="301">
        <f>IF(Z90&lt;=0.25, X90, W90)</f>
        <v>37.9</v>
      </c>
      <c r="AB90" s="292">
        <f>AA90*D90</f>
        <v>75.8</v>
      </c>
    </row>
    <row r="91" spans="1:28" s="3" customFormat="1" ht="18" customHeight="1">
      <c r="A91" s="391"/>
      <c r="B91" s="389"/>
      <c r="C91" s="390"/>
      <c r="D91" s="391"/>
      <c r="E91" s="183" t="s">
        <v>1253</v>
      </c>
      <c r="F91" s="170">
        <v>37.9</v>
      </c>
      <c r="G91" s="393"/>
      <c r="H91" s="171">
        <f>F91/$G$90-1</f>
        <v>0</v>
      </c>
      <c r="I91" s="135">
        <f t="shared" si="4"/>
        <v>0</v>
      </c>
      <c r="J91" s="135">
        <f>SMALL(I90:I92,2)</f>
        <v>0</v>
      </c>
      <c r="K91" s="225">
        <f>IF(J91=I90,F90,IF(J91=I91,F91,IF(J91=I92,F92)))</f>
        <v>37.9</v>
      </c>
      <c r="L91" s="225">
        <f t="shared" si="3"/>
        <v>37.9</v>
      </c>
      <c r="M91" s="225">
        <f t="shared" si="5"/>
        <v>37.9</v>
      </c>
      <c r="N91" s="318"/>
      <c r="O91" s="298"/>
      <c r="P91" s="298"/>
      <c r="Q91" s="298"/>
      <c r="R91" s="298"/>
      <c r="S91" s="298"/>
      <c r="T91" s="298"/>
      <c r="U91" s="298"/>
      <c r="V91" s="298"/>
      <c r="W91" s="300"/>
      <c r="X91" s="300"/>
      <c r="Y91" s="301"/>
      <c r="Z91" s="300"/>
      <c r="AA91" s="301"/>
      <c r="AB91" s="292"/>
    </row>
    <row r="92" spans="1:28" s="3" customFormat="1" ht="18" customHeight="1">
      <c r="A92" s="391"/>
      <c r="B92" s="389"/>
      <c r="C92" s="390"/>
      <c r="D92" s="391"/>
      <c r="E92" s="183" t="s">
        <v>1253</v>
      </c>
      <c r="F92" s="170">
        <v>37.9</v>
      </c>
      <c r="G92" s="393"/>
      <c r="H92" s="171">
        <f>F92/$G$90-1</f>
        <v>0</v>
      </c>
      <c r="I92" s="135">
        <f t="shared" si="4"/>
        <v>0</v>
      </c>
      <c r="J92" s="135">
        <f>SMALL(I90:I92,3)</f>
        <v>0</v>
      </c>
      <c r="K92" s="225">
        <f>IF(J92=I90,F90,IF(J92=I91,F91,IF(J92=I92,F92)))</f>
        <v>37.9</v>
      </c>
      <c r="L92" s="225">
        <f t="shared" si="3"/>
        <v>37.9</v>
      </c>
      <c r="M92" s="225">
        <f t="shared" si="5"/>
        <v>37.9</v>
      </c>
      <c r="N92" s="318"/>
      <c r="O92" s="298"/>
      <c r="P92" s="298"/>
      <c r="Q92" s="298"/>
      <c r="R92" s="298"/>
      <c r="S92" s="298"/>
      <c r="T92" s="298"/>
      <c r="U92" s="298"/>
      <c r="V92" s="298"/>
      <c r="W92" s="300"/>
      <c r="X92" s="300"/>
      <c r="Y92" s="301"/>
      <c r="Z92" s="300"/>
      <c r="AA92" s="301"/>
      <c r="AB92" s="292"/>
    </row>
    <row r="93" spans="1:28" s="3" customFormat="1" ht="18" customHeight="1">
      <c r="A93" s="388">
        <v>29</v>
      </c>
      <c r="B93" s="389" t="s">
        <v>493</v>
      </c>
      <c r="C93" s="390" t="s">
        <v>2</v>
      </c>
      <c r="D93" s="391">
        <v>2</v>
      </c>
      <c r="E93" s="183" t="s">
        <v>1254</v>
      </c>
      <c r="F93" s="170">
        <v>7.68</v>
      </c>
      <c r="G93" s="392">
        <f>ROUNDUP(AVERAGE(F93:F95),2)</f>
        <v>7.68</v>
      </c>
      <c r="H93" s="171">
        <f>F93/$G$93-1</f>
        <v>0</v>
      </c>
      <c r="I93" s="136">
        <f t="shared" si="4"/>
        <v>0</v>
      </c>
      <c r="J93" s="136">
        <f>SMALL(I93:I95,1)</f>
        <v>0</v>
      </c>
      <c r="K93" s="228">
        <f>IF(J93=I93,F93,IF(J93=I94,F94,IF(J93=I95,F95)))</f>
        <v>7.68</v>
      </c>
      <c r="L93" s="228">
        <f t="shared" si="3"/>
        <v>7.68</v>
      </c>
      <c r="M93" s="228">
        <f t="shared" si="5"/>
        <v>7.68</v>
      </c>
      <c r="N93" s="312">
        <f>COUNTIF(L93:L95,"FORA")</f>
        <v>0</v>
      </c>
      <c r="O93" s="293">
        <f>IF(N93=0,AVERAGE(K93:K95),"")</f>
        <v>7.68</v>
      </c>
      <c r="P93" s="293" t="str">
        <f>IF(N93=1,AVERAGE(M93:M94),"")</f>
        <v/>
      </c>
      <c r="Q93" s="293" t="str">
        <f>IF(N93=2,(SUM(M93,K94))/2,"")</f>
        <v/>
      </c>
      <c r="R93" s="293" t="str">
        <f>IF(N93=3,AVERAGE(K93:K94),"")</f>
        <v/>
      </c>
      <c r="S93" s="293">
        <f>IF(N93=0,MEDIAN(M93:M95),"")</f>
        <v>7.68</v>
      </c>
      <c r="T93" s="293" t="str">
        <f>IF(N93=1,MEDIAN(M93:M94),"")</f>
        <v/>
      </c>
      <c r="U93" s="293" t="str">
        <f>IF(N93=2,MEDIAN((SUM(M93,K94))/2),"")</f>
        <v/>
      </c>
      <c r="V93" s="293" t="str">
        <f>IF(N93=3,MEDIAN(K93:K94),"")</f>
        <v/>
      </c>
      <c r="W93" s="295">
        <f>SUM(O93:R95)</f>
        <v>7.68</v>
      </c>
      <c r="X93" s="295">
        <f>SUM(S93:V95)</f>
        <v>7.68</v>
      </c>
      <c r="Y93" s="303">
        <f>STDEV(F93:F95)</f>
        <v>0</v>
      </c>
      <c r="Z93" s="295">
        <f>Y93/W93</f>
        <v>0</v>
      </c>
      <c r="AA93" s="303">
        <f>IF(Z93&lt;=0.25, X93, W93)</f>
        <v>7.68</v>
      </c>
      <c r="AB93" s="386">
        <f>AA93*D93</f>
        <v>15.36</v>
      </c>
    </row>
    <row r="94" spans="1:28" s="3" customFormat="1" ht="18" customHeight="1">
      <c r="A94" s="388"/>
      <c r="B94" s="389"/>
      <c r="C94" s="390"/>
      <c r="D94" s="391"/>
      <c r="E94" s="183" t="s">
        <v>1254</v>
      </c>
      <c r="F94" s="170">
        <v>7.68</v>
      </c>
      <c r="G94" s="393"/>
      <c r="H94" s="171">
        <f>F94/$G$93-1</f>
        <v>0</v>
      </c>
      <c r="I94" s="136">
        <f t="shared" si="4"/>
        <v>0</v>
      </c>
      <c r="J94" s="136">
        <f>SMALL(I93:I95,2)</f>
        <v>0</v>
      </c>
      <c r="K94" s="228">
        <f>IF(J94=I93,F93,IF(J94=I94,F94,IF(J94=I95,F95)))</f>
        <v>7.68</v>
      </c>
      <c r="L94" s="228">
        <f t="shared" si="3"/>
        <v>7.68</v>
      </c>
      <c r="M94" s="228">
        <f t="shared" si="5"/>
        <v>7.68</v>
      </c>
      <c r="N94" s="312"/>
      <c r="O94" s="293"/>
      <c r="P94" s="293"/>
      <c r="Q94" s="293"/>
      <c r="R94" s="293"/>
      <c r="S94" s="293"/>
      <c r="T94" s="293"/>
      <c r="U94" s="293"/>
      <c r="V94" s="293"/>
      <c r="W94" s="296"/>
      <c r="X94" s="296"/>
      <c r="Y94" s="303"/>
      <c r="Z94" s="296"/>
      <c r="AA94" s="303"/>
      <c r="AB94" s="386"/>
    </row>
    <row r="95" spans="1:28" s="3" customFormat="1" ht="18" customHeight="1">
      <c r="A95" s="388"/>
      <c r="B95" s="389"/>
      <c r="C95" s="390"/>
      <c r="D95" s="391"/>
      <c r="E95" s="183" t="s">
        <v>1254</v>
      </c>
      <c r="F95" s="170">
        <v>7.68</v>
      </c>
      <c r="G95" s="393"/>
      <c r="H95" s="171">
        <f>F95/$G$93-1</f>
        <v>0</v>
      </c>
      <c r="I95" s="136">
        <f t="shared" si="4"/>
        <v>0</v>
      </c>
      <c r="J95" s="136">
        <f>SMALL(I93:I95,3)</f>
        <v>0</v>
      </c>
      <c r="K95" s="228">
        <f>IF(J95=I93,F93,IF(J95=I94,F94,IF(J95=I95,F95)))</f>
        <v>7.68</v>
      </c>
      <c r="L95" s="228">
        <f t="shared" si="3"/>
        <v>7.68</v>
      </c>
      <c r="M95" s="228">
        <f t="shared" si="5"/>
        <v>7.68</v>
      </c>
      <c r="N95" s="312"/>
      <c r="O95" s="293"/>
      <c r="P95" s="293"/>
      <c r="Q95" s="293"/>
      <c r="R95" s="293"/>
      <c r="S95" s="293"/>
      <c r="T95" s="293"/>
      <c r="U95" s="293"/>
      <c r="V95" s="293"/>
      <c r="W95" s="296"/>
      <c r="X95" s="296"/>
      <c r="Y95" s="303"/>
      <c r="Z95" s="296"/>
      <c r="AA95" s="303"/>
      <c r="AB95" s="386"/>
    </row>
    <row r="96" spans="1:28" s="3" customFormat="1" ht="18" customHeight="1">
      <c r="A96" s="391">
        <v>30</v>
      </c>
      <c r="B96" s="389" t="s">
        <v>636</v>
      </c>
      <c r="C96" s="390" t="s">
        <v>2</v>
      </c>
      <c r="D96" s="391">
        <v>1</v>
      </c>
      <c r="E96" s="183" t="s">
        <v>1255</v>
      </c>
      <c r="F96" s="170">
        <v>1751.65</v>
      </c>
      <c r="G96" s="392">
        <f>ROUNDUP(AVERAGE(F96:F98),2)</f>
        <v>1751.65</v>
      </c>
      <c r="H96" s="171">
        <f>F96/$G$96-1</f>
        <v>0</v>
      </c>
      <c r="I96" s="224">
        <f t="shared" si="4"/>
        <v>0</v>
      </c>
      <c r="J96" s="135">
        <f>SMALL(I96:I98,1)</f>
        <v>0</v>
      </c>
      <c r="K96" s="225">
        <f>IF(J96=I96,F96,IF(J96=I97,F97,IF(J96=I98,F98)))</f>
        <v>1751.65</v>
      </c>
      <c r="L96" s="225">
        <f t="shared" si="3"/>
        <v>1751.65</v>
      </c>
      <c r="M96" s="225">
        <f t="shared" si="5"/>
        <v>1751.65</v>
      </c>
      <c r="N96" s="318">
        <f>COUNTIF(L96:L98,"FORA")</f>
        <v>0</v>
      </c>
      <c r="O96" s="298">
        <f>IF(N96=0,AVERAGE(K96:K98),"")</f>
        <v>1751.6500000000003</v>
      </c>
      <c r="P96" s="298" t="str">
        <f>IF(N96=1,AVERAGE(M96:M97),"")</f>
        <v/>
      </c>
      <c r="Q96" s="298" t="str">
        <f>IF(N96=2,(SUM(M96,K97))/2,"")</f>
        <v/>
      </c>
      <c r="R96" s="298" t="str">
        <f>IF(N96=3,AVERAGE(K96:K97),"")</f>
        <v/>
      </c>
      <c r="S96" s="298">
        <f>IF(N96=0,MEDIAN(M96:M98),"")</f>
        <v>1751.65</v>
      </c>
      <c r="T96" s="298" t="str">
        <f>IF(N96=1,MEDIAN(M96:M97),"")</f>
        <v/>
      </c>
      <c r="U96" s="298" t="str">
        <f>IF(N96=2,MEDIAN((SUM(M96,K97))/2),"")</f>
        <v/>
      </c>
      <c r="V96" s="298" t="str">
        <f>IF(N96=3,MEDIAN(K96:K97),"")</f>
        <v/>
      </c>
      <c r="W96" s="299">
        <f>SUM(O96:R98)</f>
        <v>1751.6500000000003</v>
      </c>
      <c r="X96" s="299">
        <f>SUM(S96:V98)</f>
        <v>1751.65</v>
      </c>
      <c r="Y96" s="301">
        <f>STDEV(F96:F98)</f>
        <v>2.7847474288855413E-13</v>
      </c>
      <c r="Z96" s="299">
        <f>Y96/W96</f>
        <v>1.5897853046473558E-16</v>
      </c>
      <c r="AA96" s="301">
        <f>IF(Z96&lt;=0.25, X96, W96)</f>
        <v>1751.65</v>
      </c>
      <c r="AB96" s="292">
        <f>AA96*D96</f>
        <v>1751.65</v>
      </c>
    </row>
    <row r="97" spans="1:28" s="3" customFormat="1" ht="18" customHeight="1">
      <c r="A97" s="391"/>
      <c r="B97" s="389"/>
      <c r="C97" s="390"/>
      <c r="D97" s="391"/>
      <c r="E97" s="183" t="s">
        <v>1255</v>
      </c>
      <c r="F97" s="170">
        <v>1751.65</v>
      </c>
      <c r="G97" s="393"/>
      <c r="H97" s="171">
        <f>F97/$G$96-1</f>
        <v>0</v>
      </c>
      <c r="I97" s="135">
        <f t="shared" si="4"/>
        <v>0</v>
      </c>
      <c r="J97" s="135">
        <f>SMALL(I96:I98,2)</f>
        <v>0</v>
      </c>
      <c r="K97" s="225">
        <f>IF(J97=I96,F96,IF(J97=I97,F97,IF(J97=I98,F98)))</f>
        <v>1751.65</v>
      </c>
      <c r="L97" s="225">
        <f t="shared" si="3"/>
        <v>1751.65</v>
      </c>
      <c r="M97" s="225">
        <f t="shared" si="5"/>
        <v>1751.65</v>
      </c>
      <c r="N97" s="318"/>
      <c r="O97" s="298"/>
      <c r="P97" s="298"/>
      <c r="Q97" s="298"/>
      <c r="R97" s="298"/>
      <c r="S97" s="298"/>
      <c r="T97" s="298"/>
      <c r="U97" s="298"/>
      <c r="V97" s="298"/>
      <c r="W97" s="300"/>
      <c r="X97" s="300"/>
      <c r="Y97" s="301"/>
      <c r="Z97" s="300"/>
      <c r="AA97" s="301"/>
      <c r="AB97" s="292"/>
    </row>
    <row r="98" spans="1:28" s="3" customFormat="1" ht="18" customHeight="1">
      <c r="A98" s="391"/>
      <c r="B98" s="389"/>
      <c r="C98" s="390"/>
      <c r="D98" s="391"/>
      <c r="E98" s="183" t="s">
        <v>1255</v>
      </c>
      <c r="F98" s="170">
        <v>1751.65</v>
      </c>
      <c r="G98" s="393"/>
      <c r="H98" s="171">
        <f>F98/$G$96-1</f>
        <v>0</v>
      </c>
      <c r="I98" s="135">
        <f t="shared" si="4"/>
        <v>0</v>
      </c>
      <c r="J98" s="135">
        <f>SMALL(I96:I98,3)</f>
        <v>0</v>
      </c>
      <c r="K98" s="225">
        <f>IF(J98=I96,F96,IF(J98=I97,F97,IF(J98=I98,F98)))</f>
        <v>1751.65</v>
      </c>
      <c r="L98" s="225">
        <f t="shared" si="3"/>
        <v>1751.65</v>
      </c>
      <c r="M98" s="225">
        <f t="shared" si="5"/>
        <v>1751.65</v>
      </c>
      <c r="N98" s="318"/>
      <c r="O98" s="298"/>
      <c r="P98" s="298"/>
      <c r="Q98" s="298"/>
      <c r="R98" s="298"/>
      <c r="S98" s="298"/>
      <c r="T98" s="298"/>
      <c r="U98" s="298"/>
      <c r="V98" s="298"/>
      <c r="W98" s="300"/>
      <c r="X98" s="300"/>
      <c r="Y98" s="301"/>
      <c r="Z98" s="300"/>
      <c r="AA98" s="301"/>
      <c r="AB98" s="292"/>
    </row>
    <row r="99" spans="1:28" s="3" customFormat="1" ht="18" customHeight="1">
      <c r="A99" s="391">
        <v>31</v>
      </c>
      <c r="B99" s="389" t="s">
        <v>1256</v>
      </c>
      <c r="C99" s="390" t="s">
        <v>2</v>
      </c>
      <c r="D99" s="391">
        <v>1</v>
      </c>
      <c r="E99" s="183" t="s">
        <v>1257</v>
      </c>
      <c r="F99" s="170">
        <v>880</v>
      </c>
      <c r="G99" s="392">
        <f>ROUNDUP(AVERAGE(F99:F101),2)</f>
        <v>880</v>
      </c>
      <c r="H99" s="171">
        <f>F99/$G$99-1</f>
        <v>0</v>
      </c>
      <c r="I99" s="136">
        <f t="shared" si="4"/>
        <v>0</v>
      </c>
      <c r="J99" s="136">
        <f>SMALL(I99:I101,1)</f>
        <v>0</v>
      </c>
      <c r="K99" s="228">
        <f>IF(J99=I99,F99,IF(J99=I100,F100,IF(J99=I101,F101)))</f>
        <v>880</v>
      </c>
      <c r="L99" s="228">
        <f t="shared" si="3"/>
        <v>880</v>
      </c>
      <c r="M99" s="228">
        <f t="shared" si="5"/>
        <v>880</v>
      </c>
      <c r="N99" s="312">
        <f>COUNTIF(L99:L101,"FORA")</f>
        <v>0</v>
      </c>
      <c r="O99" s="293">
        <f>IF(N99=0,AVERAGE(K99:K101),"")</f>
        <v>880</v>
      </c>
      <c r="P99" s="293" t="str">
        <f>IF(N99=1,AVERAGE(M99:M100),"")</f>
        <v/>
      </c>
      <c r="Q99" s="293" t="str">
        <f>IF(N99=2,(SUM(M99,K100))/2,"")</f>
        <v/>
      </c>
      <c r="R99" s="293" t="str">
        <f>IF(N99=3,AVERAGE(K99:K100),"")</f>
        <v/>
      </c>
      <c r="S99" s="293">
        <f>IF(N99=0,MEDIAN(M99:M101),"")</f>
        <v>880</v>
      </c>
      <c r="T99" s="293" t="str">
        <f>IF(N99=1,MEDIAN(M99:M100),"")</f>
        <v/>
      </c>
      <c r="U99" s="293" t="str">
        <f>IF(N99=2,MEDIAN((SUM(M99,K100))/2),"")</f>
        <v/>
      </c>
      <c r="V99" s="293" t="str">
        <f>IF(N99=3,MEDIAN(K99:K100),"")</f>
        <v/>
      </c>
      <c r="W99" s="295">
        <f>SUM(O99:R101)</f>
        <v>880</v>
      </c>
      <c r="X99" s="295">
        <f>SUM(S99:V101)</f>
        <v>880</v>
      </c>
      <c r="Y99" s="303">
        <f>STDEV(F99:F101)</f>
        <v>0</v>
      </c>
      <c r="Z99" s="295">
        <f>Y99/W99</f>
        <v>0</v>
      </c>
      <c r="AA99" s="303">
        <f>IF(Z99&lt;=0.25, X99, W99)</f>
        <v>880</v>
      </c>
      <c r="AB99" s="386">
        <f>AA99*D99</f>
        <v>880</v>
      </c>
    </row>
    <row r="100" spans="1:28" s="3" customFormat="1" ht="18" customHeight="1">
      <c r="A100" s="391"/>
      <c r="B100" s="389"/>
      <c r="C100" s="390"/>
      <c r="D100" s="391"/>
      <c r="E100" s="183" t="s">
        <v>1257</v>
      </c>
      <c r="F100" s="170">
        <v>880</v>
      </c>
      <c r="G100" s="393"/>
      <c r="H100" s="171">
        <f>F100/$G$99-1</f>
        <v>0</v>
      </c>
      <c r="I100" s="136">
        <f t="shared" si="4"/>
        <v>0</v>
      </c>
      <c r="J100" s="136">
        <f>SMALL(I99:I101,2)</f>
        <v>0</v>
      </c>
      <c r="K100" s="228">
        <f>IF(J100=I99,F99,IF(J100=I100,F100,IF(J100=I101,F101)))</f>
        <v>880</v>
      </c>
      <c r="L100" s="228">
        <f t="shared" si="3"/>
        <v>880</v>
      </c>
      <c r="M100" s="228">
        <f t="shared" si="5"/>
        <v>880</v>
      </c>
      <c r="N100" s="312"/>
      <c r="O100" s="293"/>
      <c r="P100" s="293"/>
      <c r="Q100" s="293"/>
      <c r="R100" s="293"/>
      <c r="S100" s="293"/>
      <c r="T100" s="293"/>
      <c r="U100" s="293"/>
      <c r="V100" s="293"/>
      <c r="W100" s="296"/>
      <c r="X100" s="296"/>
      <c r="Y100" s="303"/>
      <c r="Z100" s="296"/>
      <c r="AA100" s="303"/>
      <c r="AB100" s="386"/>
    </row>
    <row r="101" spans="1:28" s="3" customFormat="1" ht="18" customHeight="1">
      <c r="A101" s="391"/>
      <c r="B101" s="389"/>
      <c r="C101" s="390"/>
      <c r="D101" s="391"/>
      <c r="E101" s="183" t="s">
        <v>1257</v>
      </c>
      <c r="F101" s="170">
        <v>880</v>
      </c>
      <c r="G101" s="393"/>
      <c r="H101" s="171">
        <f>F101/$G$99-1</f>
        <v>0</v>
      </c>
      <c r="I101" s="136">
        <f t="shared" si="4"/>
        <v>0</v>
      </c>
      <c r="J101" s="136">
        <f>SMALL(I99:I101,3)</f>
        <v>0</v>
      </c>
      <c r="K101" s="228">
        <f>IF(J101=I99,F99,IF(J101=I100,F100,IF(J101=I101,F101)))</f>
        <v>880</v>
      </c>
      <c r="L101" s="228">
        <f t="shared" si="3"/>
        <v>880</v>
      </c>
      <c r="M101" s="228">
        <f t="shared" si="5"/>
        <v>880</v>
      </c>
      <c r="N101" s="312"/>
      <c r="O101" s="293"/>
      <c r="P101" s="293"/>
      <c r="Q101" s="293"/>
      <c r="R101" s="293"/>
      <c r="S101" s="293"/>
      <c r="T101" s="293"/>
      <c r="U101" s="293"/>
      <c r="V101" s="293"/>
      <c r="W101" s="296"/>
      <c r="X101" s="296"/>
      <c r="Y101" s="303"/>
      <c r="Z101" s="296"/>
      <c r="AA101" s="303"/>
      <c r="AB101" s="386"/>
    </row>
    <row r="102" spans="1:28" s="3" customFormat="1" ht="18" customHeight="1">
      <c r="A102" s="391">
        <v>32</v>
      </c>
      <c r="B102" s="389" t="s">
        <v>273</v>
      </c>
      <c r="C102" s="390" t="s">
        <v>2</v>
      </c>
      <c r="D102" s="391">
        <v>2</v>
      </c>
      <c r="E102" s="183" t="s">
        <v>1044</v>
      </c>
      <c r="F102" s="170">
        <v>82.47</v>
      </c>
      <c r="G102" s="392">
        <f>ROUNDUP(AVERAGE(F102:F104),2)</f>
        <v>82.47</v>
      </c>
      <c r="H102" s="171">
        <f>F102/$G$102-1</f>
        <v>0</v>
      </c>
      <c r="I102" s="224">
        <f t="shared" si="4"/>
        <v>0</v>
      </c>
      <c r="J102" s="135">
        <f>SMALL(I102:I104,1)</f>
        <v>0</v>
      </c>
      <c r="K102" s="225">
        <f>IF(J102=I102,F102,IF(J102=I103,F103,IF(J102=I104,F104)))</f>
        <v>82.47</v>
      </c>
      <c r="L102" s="225">
        <f t="shared" si="3"/>
        <v>82.47</v>
      </c>
      <c r="M102" s="225">
        <f t="shared" si="5"/>
        <v>82.47</v>
      </c>
      <c r="N102" s="318">
        <f>COUNTIF(L102:L104,"FORA")</f>
        <v>0</v>
      </c>
      <c r="O102" s="298">
        <f>IF(N102=0,AVERAGE(K102:K104),"")</f>
        <v>82.47</v>
      </c>
      <c r="P102" s="298" t="str">
        <f>IF(N102=1,AVERAGE(M102:M103),"")</f>
        <v/>
      </c>
      <c r="Q102" s="298" t="str">
        <f>IF(N102=2,(SUM(M102,K103))/2,"")</f>
        <v/>
      </c>
      <c r="R102" s="298" t="str">
        <f>IF(N102=3,AVERAGE(K102:K103),"")</f>
        <v/>
      </c>
      <c r="S102" s="298">
        <f>IF(N102=0,MEDIAN(M102:M104),"")</f>
        <v>82.47</v>
      </c>
      <c r="T102" s="298" t="str">
        <f>IF(N102=1,MEDIAN(M102:M103),"")</f>
        <v/>
      </c>
      <c r="U102" s="298" t="str">
        <f>IF(N102=2,MEDIAN((SUM(M102,K103))/2),"")</f>
        <v/>
      </c>
      <c r="V102" s="298" t="str">
        <f>IF(N102=3,MEDIAN(K102:K103),"")</f>
        <v/>
      </c>
      <c r="W102" s="299">
        <f>SUM(O102:R104)</f>
        <v>82.47</v>
      </c>
      <c r="X102" s="299">
        <f>SUM(S102:V104)</f>
        <v>82.47</v>
      </c>
      <c r="Y102" s="301">
        <f>STDEV(F102:F104)</f>
        <v>0</v>
      </c>
      <c r="Z102" s="299">
        <f>Y102/W102</f>
        <v>0</v>
      </c>
      <c r="AA102" s="301">
        <f>IF(Z102&lt;=0.25, X102, W102)</f>
        <v>82.47</v>
      </c>
      <c r="AB102" s="292">
        <f>AA102*D102</f>
        <v>164.94</v>
      </c>
    </row>
    <row r="103" spans="1:28" s="3" customFormat="1" ht="18" customHeight="1">
      <c r="A103" s="391"/>
      <c r="B103" s="389"/>
      <c r="C103" s="390"/>
      <c r="D103" s="391"/>
      <c r="E103" s="183" t="s">
        <v>1044</v>
      </c>
      <c r="F103" s="170">
        <v>82.47</v>
      </c>
      <c r="G103" s="393"/>
      <c r="H103" s="171">
        <f>F103/$G$102-1</f>
        <v>0</v>
      </c>
      <c r="I103" s="135">
        <f t="shared" si="4"/>
        <v>0</v>
      </c>
      <c r="J103" s="135">
        <f>SMALL(I102:I104,2)</f>
        <v>0</v>
      </c>
      <c r="K103" s="225">
        <f>IF(J103=I102,F102,IF(J103=I103,F103,IF(J103=I104,F104)))</f>
        <v>82.47</v>
      </c>
      <c r="L103" s="225">
        <f t="shared" si="3"/>
        <v>82.47</v>
      </c>
      <c r="M103" s="225">
        <f t="shared" si="5"/>
        <v>82.47</v>
      </c>
      <c r="N103" s="318"/>
      <c r="O103" s="298"/>
      <c r="P103" s="298"/>
      <c r="Q103" s="298"/>
      <c r="R103" s="298"/>
      <c r="S103" s="298"/>
      <c r="T103" s="298"/>
      <c r="U103" s="298"/>
      <c r="V103" s="298"/>
      <c r="W103" s="300"/>
      <c r="X103" s="300"/>
      <c r="Y103" s="301"/>
      <c r="Z103" s="300"/>
      <c r="AA103" s="301"/>
      <c r="AB103" s="292"/>
    </row>
    <row r="104" spans="1:28" s="3" customFormat="1" ht="18" customHeight="1">
      <c r="A104" s="391"/>
      <c r="B104" s="389"/>
      <c r="C104" s="390"/>
      <c r="D104" s="391"/>
      <c r="E104" s="183" t="s">
        <v>1044</v>
      </c>
      <c r="F104" s="170">
        <v>82.47</v>
      </c>
      <c r="G104" s="393"/>
      <c r="H104" s="171">
        <f>F104/$G$102-1</f>
        <v>0</v>
      </c>
      <c r="I104" s="135">
        <f t="shared" si="4"/>
        <v>0</v>
      </c>
      <c r="J104" s="135">
        <f>SMALL(I102:I104,3)</f>
        <v>0</v>
      </c>
      <c r="K104" s="225">
        <f>IF(J104=I102,F102,IF(J104=I103,F103,IF(J104=I104,F104)))</f>
        <v>82.47</v>
      </c>
      <c r="L104" s="225">
        <f t="shared" si="3"/>
        <v>82.47</v>
      </c>
      <c r="M104" s="225">
        <f t="shared" si="5"/>
        <v>82.47</v>
      </c>
      <c r="N104" s="318"/>
      <c r="O104" s="298"/>
      <c r="P104" s="298"/>
      <c r="Q104" s="298"/>
      <c r="R104" s="298"/>
      <c r="S104" s="298"/>
      <c r="T104" s="298"/>
      <c r="U104" s="298"/>
      <c r="V104" s="298"/>
      <c r="W104" s="300"/>
      <c r="X104" s="300"/>
      <c r="Y104" s="301"/>
      <c r="Z104" s="300"/>
      <c r="AA104" s="301"/>
      <c r="AB104" s="292"/>
    </row>
    <row r="105" spans="1:28" s="3" customFormat="1" ht="18" customHeight="1">
      <c r="A105" s="391">
        <v>33</v>
      </c>
      <c r="B105" s="389" t="s">
        <v>514</v>
      </c>
      <c r="C105" s="390" t="s">
        <v>2</v>
      </c>
      <c r="D105" s="391">
        <v>2</v>
      </c>
      <c r="E105" s="183" t="s">
        <v>1258</v>
      </c>
      <c r="F105" s="170">
        <v>28.13</v>
      </c>
      <c r="G105" s="392">
        <f>ROUNDUP(AVERAGE(F105:F107),2)</f>
        <v>28.13</v>
      </c>
      <c r="H105" s="171">
        <f>F105/$G$105-1</f>
        <v>0</v>
      </c>
      <c r="I105" s="136">
        <f t="shared" si="4"/>
        <v>0</v>
      </c>
      <c r="J105" s="136">
        <f>SMALL(I105:I107,1)</f>
        <v>0</v>
      </c>
      <c r="K105" s="228">
        <f>IF(J105=I105,F105,IF(J105=I106,F106,IF(J105=I107,F107)))</f>
        <v>28.13</v>
      </c>
      <c r="L105" s="228">
        <f t="shared" si="3"/>
        <v>28.13</v>
      </c>
      <c r="M105" s="228">
        <f t="shared" si="5"/>
        <v>28.13</v>
      </c>
      <c r="N105" s="312">
        <f>COUNTIF(L105:L107,"FORA")</f>
        <v>0</v>
      </c>
      <c r="O105" s="293">
        <f>IF(N105=0,AVERAGE(K105:K107),"")</f>
        <v>28.13</v>
      </c>
      <c r="P105" s="293" t="str">
        <f>IF(N105=1,AVERAGE(M105:M106),"")</f>
        <v/>
      </c>
      <c r="Q105" s="293" t="str">
        <f>IF(N105=2,(SUM(M105,K106))/2,"")</f>
        <v/>
      </c>
      <c r="R105" s="293" t="str">
        <f>IF(N105=3,AVERAGE(K105:K106),"")</f>
        <v/>
      </c>
      <c r="S105" s="293">
        <f>IF(N105=0,MEDIAN(M105:M107),"")</f>
        <v>28.13</v>
      </c>
      <c r="T105" s="293" t="str">
        <f>IF(N105=1,MEDIAN(M105:M106),"")</f>
        <v/>
      </c>
      <c r="U105" s="293" t="str">
        <f>IF(N105=2,MEDIAN((SUM(M105,K106))/2),"")</f>
        <v/>
      </c>
      <c r="V105" s="293" t="str">
        <f>IF(N105=3,MEDIAN(K105:K106),"")</f>
        <v/>
      </c>
      <c r="W105" s="295">
        <f>SUM(O105:R107)</f>
        <v>28.13</v>
      </c>
      <c r="X105" s="295">
        <f>SUM(S105:V107)</f>
        <v>28.13</v>
      </c>
      <c r="Y105" s="303">
        <f>STDEV(F105:F107)</f>
        <v>0</v>
      </c>
      <c r="Z105" s="295">
        <f>Y105/W105</f>
        <v>0</v>
      </c>
      <c r="AA105" s="303">
        <f>IF(Z105&lt;=0.25, X105, W105)</f>
        <v>28.13</v>
      </c>
      <c r="AB105" s="386">
        <f>AA105*D105</f>
        <v>56.26</v>
      </c>
    </row>
    <row r="106" spans="1:28" s="3" customFormat="1" ht="18" customHeight="1">
      <c r="A106" s="391"/>
      <c r="B106" s="389"/>
      <c r="C106" s="390"/>
      <c r="D106" s="391"/>
      <c r="E106" s="183" t="s">
        <v>1258</v>
      </c>
      <c r="F106" s="170">
        <v>28.13</v>
      </c>
      <c r="G106" s="393"/>
      <c r="H106" s="171">
        <f>F106/$G$105-1</f>
        <v>0</v>
      </c>
      <c r="I106" s="136">
        <f t="shared" si="4"/>
        <v>0</v>
      </c>
      <c r="J106" s="136">
        <f>SMALL(I105:I107,2)</f>
        <v>0</v>
      </c>
      <c r="K106" s="228">
        <f>IF(J106=I105,F105,IF(J106=I106,F106,IF(J106=I107,F107)))</f>
        <v>28.13</v>
      </c>
      <c r="L106" s="228">
        <f t="shared" si="3"/>
        <v>28.13</v>
      </c>
      <c r="M106" s="228">
        <f t="shared" si="5"/>
        <v>28.13</v>
      </c>
      <c r="N106" s="312"/>
      <c r="O106" s="293"/>
      <c r="P106" s="293"/>
      <c r="Q106" s="293"/>
      <c r="R106" s="293"/>
      <c r="S106" s="293"/>
      <c r="T106" s="293"/>
      <c r="U106" s="293"/>
      <c r="V106" s="293"/>
      <c r="W106" s="296"/>
      <c r="X106" s="296"/>
      <c r="Y106" s="303"/>
      <c r="Z106" s="296"/>
      <c r="AA106" s="303"/>
      <c r="AB106" s="386"/>
    </row>
    <row r="107" spans="1:28" s="3" customFormat="1" ht="18" customHeight="1">
      <c r="A107" s="391"/>
      <c r="B107" s="389"/>
      <c r="C107" s="390"/>
      <c r="D107" s="391"/>
      <c r="E107" s="183" t="s">
        <v>1258</v>
      </c>
      <c r="F107" s="170">
        <v>28.13</v>
      </c>
      <c r="G107" s="393"/>
      <c r="H107" s="171">
        <f>F107/$G$105-1</f>
        <v>0</v>
      </c>
      <c r="I107" s="136">
        <f t="shared" si="4"/>
        <v>0</v>
      </c>
      <c r="J107" s="136">
        <f>SMALL(I105:I107,3)</f>
        <v>0</v>
      </c>
      <c r="K107" s="228">
        <f>IF(J107=I105,F105,IF(J107=I106,F106,IF(J107=I107,F107)))</f>
        <v>28.13</v>
      </c>
      <c r="L107" s="228">
        <f t="shared" si="3"/>
        <v>28.13</v>
      </c>
      <c r="M107" s="228">
        <f t="shared" si="5"/>
        <v>28.13</v>
      </c>
      <c r="N107" s="312"/>
      <c r="O107" s="293"/>
      <c r="P107" s="293"/>
      <c r="Q107" s="293"/>
      <c r="R107" s="293"/>
      <c r="S107" s="293"/>
      <c r="T107" s="293"/>
      <c r="U107" s="293"/>
      <c r="V107" s="293"/>
      <c r="W107" s="296"/>
      <c r="X107" s="296"/>
      <c r="Y107" s="303"/>
      <c r="Z107" s="296"/>
      <c r="AA107" s="303"/>
      <c r="AB107" s="386"/>
    </row>
    <row r="108" spans="1:28" s="3" customFormat="1" ht="18" customHeight="1">
      <c r="A108" s="388">
        <v>34</v>
      </c>
      <c r="B108" s="389" t="s">
        <v>515</v>
      </c>
      <c r="C108" s="390" t="s">
        <v>2</v>
      </c>
      <c r="D108" s="391">
        <v>6</v>
      </c>
      <c r="E108" s="183" t="s">
        <v>648</v>
      </c>
      <c r="F108" s="170">
        <v>63.6</v>
      </c>
      <c r="G108" s="392">
        <f>ROUNDUP(AVERAGE(F108:F110),2)</f>
        <v>63.6</v>
      </c>
      <c r="H108" s="171">
        <f>F108/$G$108-1</f>
        <v>0</v>
      </c>
      <c r="I108" s="224">
        <f t="shared" si="4"/>
        <v>0</v>
      </c>
      <c r="J108" s="135">
        <f>SMALL(I108:I110,1)</f>
        <v>0</v>
      </c>
      <c r="K108" s="225">
        <f>IF(J108=I108,F108,IF(J108=I109,F109,IF(J108=I110,F110)))</f>
        <v>63.6</v>
      </c>
      <c r="L108" s="225">
        <f t="shared" si="3"/>
        <v>63.6</v>
      </c>
      <c r="M108" s="225">
        <f t="shared" si="5"/>
        <v>63.6</v>
      </c>
      <c r="N108" s="318">
        <f>COUNTIF(L108:L110,"FORA")</f>
        <v>0</v>
      </c>
      <c r="O108" s="298">
        <f>IF(N108=0,AVERAGE(K108:K110),"")</f>
        <v>63.6</v>
      </c>
      <c r="P108" s="298" t="str">
        <f>IF(N108=1,AVERAGE(M108:M109),"")</f>
        <v/>
      </c>
      <c r="Q108" s="298" t="str">
        <f>IF(N108=2,(SUM(M108,K109))/2,"")</f>
        <v/>
      </c>
      <c r="R108" s="298" t="str">
        <f>IF(N108=3,AVERAGE(K108:K109),"")</f>
        <v/>
      </c>
      <c r="S108" s="298">
        <f>IF(N108=0,MEDIAN(M108:M110),"")</f>
        <v>63.6</v>
      </c>
      <c r="T108" s="298" t="str">
        <f>IF(N108=1,MEDIAN(M108:M109),"")</f>
        <v/>
      </c>
      <c r="U108" s="298" t="str">
        <f>IF(N108=2,MEDIAN((SUM(M108,K109))/2),"")</f>
        <v/>
      </c>
      <c r="V108" s="298" t="str">
        <f>IF(N108=3,MEDIAN(K108:K109),"")</f>
        <v/>
      </c>
      <c r="W108" s="299">
        <f>SUM(O108:R110)</f>
        <v>63.6</v>
      </c>
      <c r="X108" s="299">
        <f>SUM(S108:V110)</f>
        <v>63.6</v>
      </c>
      <c r="Y108" s="301">
        <f>STDEV(F108:F110)</f>
        <v>0</v>
      </c>
      <c r="Z108" s="299">
        <f>Y108/W108</f>
        <v>0</v>
      </c>
      <c r="AA108" s="301">
        <f>IF(Z108&lt;=0.25, X108, W108)</f>
        <v>63.6</v>
      </c>
      <c r="AB108" s="292">
        <f>AA108*D108</f>
        <v>381.6</v>
      </c>
    </row>
    <row r="109" spans="1:28" s="3" customFormat="1" ht="18" customHeight="1">
      <c r="A109" s="388"/>
      <c r="B109" s="389"/>
      <c r="C109" s="390"/>
      <c r="D109" s="391"/>
      <c r="E109" s="183" t="s">
        <v>648</v>
      </c>
      <c r="F109" s="170">
        <v>63.6</v>
      </c>
      <c r="G109" s="393"/>
      <c r="H109" s="171">
        <f>F109/$G$108-1</f>
        <v>0</v>
      </c>
      <c r="I109" s="135">
        <f t="shared" si="4"/>
        <v>0</v>
      </c>
      <c r="J109" s="135">
        <f>SMALL(I108:I110,2)</f>
        <v>0</v>
      </c>
      <c r="K109" s="225">
        <f>IF(J109=I108,F108,IF(J109=I109,F109,IF(J109=I110,F110)))</f>
        <v>63.6</v>
      </c>
      <c r="L109" s="225">
        <f t="shared" si="3"/>
        <v>63.6</v>
      </c>
      <c r="M109" s="225">
        <f t="shared" si="5"/>
        <v>63.6</v>
      </c>
      <c r="N109" s="318"/>
      <c r="O109" s="298"/>
      <c r="P109" s="298"/>
      <c r="Q109" s="298"/>
      <c r="R109" s="298"/>
      <c r="S109" s="298"/>
      <c r="T109" s="298"/>
      <c r="U109" s="298"/>
      <c r="V109" s="298"/>
      <c r="W109" s="300"/>
      <c r="X109" s="300"/>
      <c r="Y109" s="301"/>
      <c r="Z109" s="300"/>
      <c r="AA109" s="301"/>
      <c r="AB109" s="292"/>
    </row>
    <row r="110" spans="1:28" s="3" customFormat="1" ht="18" customHeight="1">
      <c r="A110" s="388"/>
      <c r="B110" s="389"/>
      <c r="C110" s="390"/>
      <c r="D110" s="391"/>
      <c r="E110" s="183" t="s">
        <v>648</v>
      </c>
      <c r="F110" s="170">
        <v>63.6</v>
      </c>
      <c r="G110" s="393"/>
      <c r="H110" s="171">
        <f>F110/$G$108-1</f>
        <v>0</v>
      </c>
      <c r="I110" s="135">
        <f t="shared" si="4"/>
        <v>0</v>
      </c>
      <c r="J110" s="135">
        <f>SMALL(I108:I110,3)</f>
        <v>0</v>
      </c>
      <c r="K110" s="225">
        <f>IF(J110=I108,F108,IF(J110=I109,F109,IF(J110=I110,F110)))</f>
        <v>63.6</v>
      </c>
      <c r="L110" s="225">
        <f t="shared" si="3"/>
        <v>63.6</v>
      </c>
      <c r="M110" s="225">
        <f t="shared" si="5"/>
        <v>63.6</v>
      </c>
      <c r="N110" s="318"/>
      <c r="O110" s="298"/>
      <c r="P110" s="298"/>
      <c r="Q110" s="298"/>
      <c r="R110" s="298"/>
      <c r="S110" s="298"/>
      <c r="T110" s="298"/>
      <c r="U110" s="298"/>
      <c r="V110" s="298"/>
      <c r="W110" s="300"/>
      <c r="X110" s="300"/>
      <c r="Y110" s="301"/>
      <c r="Z110" s="300"/>
      <c r="AA110" s="301"/>
      <c r="AB110" s="292"/>
    </row>
    <row r="111" spans="1:28" s="3" customFormat="1" ht="18" customHeight="1">
      <c r="A111" s="391">
        <v>35</v>
      </c>
      <c r="B111" s="389" t="s">
        <v>632</v>
      </c>
      <c r="C111" s="390" t="s">
        <v>2</v>
      </c>
      <c r="D111" s="391">
        <v>1</v>
      </c>
      <c r="E111" s="183" t="s">
        <v>1259</v>
      </c>
      <c r="F111" s="170">
        <v>907.27</v>
      </c>
      <c r="G111" s="392">
        <f>ROUNDUP(AVERAGE(F111:F113),2)</f>
        <v>907.27</v>
      </c>
      <c r="H111" s="171">
        <f>F111/$G$111-1</f>
        <v>0</v>
      </c>
      <c r="I111" s="136">
        <f t="shared" si="4"/>
        <v>0</v>
      </c>
      <c r="J111" s="136">
        <f>SMALL(I111:I113,1)</f>
        <v>0</v>
      </c>
      <c r="K111" s="228">
        <f>IF(J111=I111,F111,IF(J111=I112,F112,IF(J111=I113,F113)))</f>
        <v>907.27</v>
      </c>
      <c r="L111" s="228">
        <f t="shared" si="3"/>
        <v>907.27</v>
      </c>
      <c r="M111" s="228">
        <f t="shared" si="5"/>
        <v>907.27</v>
      </c>
      <c r="N111" s="312">
        <f>COUNTIF(L111:L113,"FORA")</f>
        <v>0</v>
      </c>
      <c r="O111" s="293">
        <f>IF(N111=0,AVERAGE(K111:K113),"")</f>
        <v>907.27</v>
      </c>
      <c r="P111" s="293" t="str">
        <f>IF(N111=1,AVERAGE(M111:M112),"")</f>
        <v/>
      </c>
      <c r="Q111" s="293" t="str">
        <f>IF(N111=2,(SUM(M111,K112))/2,"")</f>
        <v/>
      </c>
      <c r="R111" s="293" t="str">
        <f>IF(N111=3,AVERAGE(K111:K112),"")</f>
        <v/>
      </c>
      <c r="S111" s="293">
        <f>IF(N111=0,MEDIAN(M111:M113),"")</f>
        <v>907.27</v>
      </c>
      <c r="T111" s="293" t="str">
        <f>IF(N111=1,MEDIAN(M111:M112),"")</f>
        <v/>
      </c>
      <c r="U111" s="293" t="str">
        <f>IF(N111=2,MEDIAN((SUM(M111,K112))/2),"")</f>
        <v/>
      </c>
      <c r="V111" s="293" t="str">
        <f>IF(N111=3,MEDIAN(K111:K112),"")</f>
        <v/>
      </c>
      <c r="W111" s="295">
        <f>SUM(O111:R113)</f>
        <v>907.27</v>
      </c>
      <c r="X111" s="295">
        <f>SUM(S111:V113)</f>
        <v>907.27</v>
      </c>
      <c r="Y111" s="303">
        <f>STDEV(F111:F113)</f>
        <v>0</v>
      </c>
      <c r="Z111" s="295">
        <f>Y111/W111</f>
        <v>0</v>
      </c>
      <c r="AA111" s="303">
        <f>IF(Z111&lt;=0.25, X111, W111)</f>
        <v>907.27</v>
      </c>
      <c r="AB111" s="386">
        <f>AA111*D111</f>
        <v>907.27</v>
      </c>
    </row>
    <row r="112" spans="1:28" s="3" customFormat="1" ht="18" customHeight="1">
      <c r="A112" s="391"/>
      <c r="B112" s="389"/>
      <c r="C112" s="390"/>
      <c r="D112" s="391"/>
      <c r="E112" s="183" t="s">
        <v>1259</v>
      </c>
      <c r="F112" s="170">
        <v>907.27</v>
      </c>
      <c r="G112" s="393"/>
      <c r="H112" s="171">
        <f>F112/$G$111-1</f>
        <v>0</v>
      </c>
      <c r="I112" s="136">
        <f t="shared" si="4"/>
        <v>0</v>
      </c>
      <c r="J112" s="136">
        <f>SMALL(I111:I113,2)</f>
        <v>0</v>
      </c>
      <c r="K112" s="228">
        <f>IF(J112=I111,F111,IF(J112=I112,F112,IF(J112=I113,F113)))</f>
        <v>907.27</v>
      </c>
      <c r="L112" s="228">
        <f t="shared" si="3"/>
        <v>907.27</v>
      </c>
      <c r="M112" s="228">
        <f t="shared" si="5"/>
        <v>907.27</v>
      </c>
      <c r="N112" s="312"/>
      <c r="O112" s="293"/>
      <c r="P112" s="293"/>
      <c r="Q112" s="293"/>
      <c r="R112" s="293"/>
      <c r="S112" s="293"/>
      <c r="T112" s="293"/>
      <c r="U112" s="293"/>
      <c r="V112" s="293"/>
      <c r="W112" s="296"/>
      <c r="X112" s="296"/>
      <c r="Y112" s="303"/>
      <c r="Z112" s="296"/>
      <c r="AA112" s="303"/>
      <c r="AB112" s="386"/>
    </row>
    <row r="113" spans="1:28" s="3" customFormat="1" ht="18" customHeight="1">
      <c r="A113" s="391"/>
      <c r="B113" s="389"/>
      <c r="C113" s="390"/>
      <c r="D113" s="391"/>
      <c r="E113" s="183" t="s">
        <v>1259</v>
      </c>
      <c r="F113" s="170">
        <v>907.27</v>
      </c>
      <c r="G113" s="393"/>
      <c r="H113" s="171">
        <f>F113/$G$111-1</f>
        <v>0</v>
      </c>
      <c r="I113" s="136">
        <f t="shared" si="4"/>
        <v>0</v>
      </c>
      <c r="J113" s="136">
        <f>SMALL(I111:I113,3)</f>
        <v>0</v>
      </c>
      <c r="K113" s="228">
        <f>IF(J113=I111,F111,IF(J113=I112,F112,IF(J113=I113,F113)))</f>
        <v>907.27</v>
      </c>
      <c r="L113" s="228">
        <f t="shared" si="3"/>
        <v>907.27</v>
      </c>
      <c r="M113" s="228">
        <f t="shared" si="5"/>
        <v>907.27</v>
      </c>
      <c r="N113" s="312"/>
      <c r="O113" s="293"/>
      <c r="P113" s="293"/>
      <c r="Q113" s="293"/>
      <c r="R113" s="293"/>
      <c r="S113" s="293"/>
      <c r="T113" s="293"/>
      <c r="U113" s="293"/>
      <c r="V113" s="293"/>
      <c r="W113" s="296"/>
      <c r="X113" s="296"/>
      <c r="Y113" s="303"/>
      <c r="Z113" s="296"/>
      <c r="AA113" s="303"/>
      <c r="AB113" s="386"/>
    </row>
    <row r="114" spans="1:28" s="3" customFormat="1" ht="18" customHeight="1">
      <c r="A114" s="388">
        <v>36</v>
      </c>
      <c r="B114" s="389" t="s">
        <v>626</v>
      </c>
      <c r="C114" s="390" t="s">
        <v>2</v>
      </c>
      <c r="D114" s="391">
        <v>2</v>
      </c>
      <c r="E114" s="183" t="s">
        <v>639</v>
      </c>
      <c r="F114" s="170">
        <v>460</v>
      </c>
      <c r="G114" s="392">
        <f>ROUNDUP(AVERAGE(F114:F116),2)</f>
        <v>439.84</v>
      </c>
      <c r="H114" s="171">
        <f>F114/$G$114-1</f>
        <v>4.5834849036013203E-2</v>
      </c>
      <c r="I114" s="224">
        <f t="shared" si="4"/>
        <v>4.5834849036013203E-2</v>
      </c>
      <c r="J114" s="135">
        <f>SMALL(I114:I116,1)</f>
        <v>4.5834849036013203E-2</v>
      </c>
      <c r="K114" s="225">
        <f>IF(J114=I114,F114,IF(J114=I115,F115,IF(J114=I116,F116)))</f>
        <v>460</v>
      </c>
      <c r="L114" s="225">
        <f t="shared" si="3"/>
        <v>460</v>
      </c>
      <c r="M114" s="225">
        <f t="shared" si="5"/>
        <v>460</v>
      </c>
      <c r="N114" s="318">
        <f>COUNTIF(L114:L116,"FORA")</f>
        <v>0</v>
      </c>
      <c r="O114" s="298">
        <f>IF(N114=0,AVERAGE(K114:K116),"")</f>
        <v>439.83333333333331</v>
      </c>
      <c r="P114" s="298" t="str">
        <f>IF(N114=1,AVERAGE(M114:M115),"")</f>
        <v/>
      </c>
      <c r="Q114" s="298" t="str">
        <f>IF(N114=2,(SUM(M114,K115))/2,"")</f>
        <v/>
      </c>
      <c r="R114" s="298" t="str">
        <f>IF(N114=3,AVERAGE(K114:K115),"")</f>
        <v/>
      </c>
      <c r="S114" s="298">
        <f>IF(N114=0,MEDIAN(M114:M116),"")</f>
        <v>460</v>
      </c>
      <c r="T114" s="298" t="str">
        <f>IF(N114=1,MEDIAN(M114:M115),"")</f>
        <v/>
      </c>
      <c r="U114" s="298" t="str">
        <f>IF(N114=2,MEDIAN((SUM(M114,K115))/2),"")</f>
        <v/>
      </c>
      <c r="V114" s="298" t="str">
        <f>IF(N114=3,MEDIAN(K114:K115),"")</f>
        <v/>
      </c>
      <c r="W114" s="299">
        <f>SUM(O114:R116)</f>
        <v>439.83333333333331</v>
      </c>
      <c r="X114" s="299">
        <f>SUM(S114:V116)</f>
        <v>460</v>
      </c>
      <c r="Y114" s="301">
        <f>STDEV(F114:F116)</f>
        <v>35.363587676214557</v>
      </c>
      <c r="Z114" s="299">
        <f>Y114/W114</f>
        <v>8.0402245569263869E-2</v>
      </c>
      <c r="AA114" s="301">
        <f>IF(Z114&lt;=0.25, X114, W114)</f>
        <v>460</v>
      </c>
      <c r="AB114" s="292">
        <f>AA114*D114</f>
        <v>920</v>
      </c>
    </row>
    <row r="115" spans="1:28" s="3" customFormat="1" ht="18" customHeight="1">
      <c r="A115" s="388"/>
      <c r="B115" s="389"/>
      <c r="C115" s="390"/>
      <c r="D115" s="391"/>
      <c r="E115" s="183" t="s">
        <v>649</v>
      </c>
      <c r="F115" s="170">
        <v>460.5</v>
      </c>
      <c r="G115" s="393"/>
      <c r="H115" s="171">
        <f>F115/$G$114-1</f>
        <v>4.6971626045834824E-2</v>
      </c>
      <c r="I115" s="135">
        <f t="shared" si="4"/>
        <v>4.6971626045834824E-2</v>
      </c>
      <c r="J115" s="135">
        <f>SMALL(I114:I116,2)</f>
        <v>4.6971626045834824E-2</v>
      </c>
      <c r="K115" s="225">
        <f>IF(J115=I114,F114,IF(J115=I115,F115,IF(J115=I116,F116)))</f>
        <v>460.5</v>
      </c>
      <c r="L115" s="225">
        <f t="shared" si="3"/>
        <v>460.5</v>
      </c>
      <c r="M115" s="225">
        <f t="shared" si="5"/>
        <v>460.5</v>
      </c>
      <c r="N115" s="318"/>
      <c r="O115" s="298"/>
      <c r="P115" s="298"/>
      <c r="Q115" s="298"/>
      <c r="R115" s="298"/>
      <c r="S115" s="298"/>
      <c r="T115" s="298"/>
      <c r="U115" s="298"/>
      <c r="V115" s="298"/>
      <c r="W115" s="300"/>
      <c r="X115" s="300"/>
      <c r="Y115" s="301"/>
      <c r="Z115" s="300"/>
      <c r="AA115" s="301"/>
      <c r="AB115" s="292"/>
    </row>
    <row r="116" spans="1:28" s="3" customFormat="1" ht="18" customHeight="1">
      <c r="A116" s="388"/>
      <c r="B116" s="389"/>
      <c r="C116" s="390"/>
      <c r="D116" s="391"/>
      <c r="E116" s="183" t="s">
        <v>640</v>
      </c>
      <c r="F116" s="170">
        <v>399</v>
      </c>
      <c r="G116" s="393"/>
      <c r="H116" s="171">
        <f>F116/$G$114-1</f>
        <v>-9.2851946162240795E-2</v>
      </c>
      <c r="I116" s="135">
        <f t="shared" si="4"/>
        <v>9.2851946162240795E-2</v>
      </c>
      <c r="J116" s="135">
        <f>SMALL(I114:I116,3)</f>
        <v>9.2851946162240795E-2</v>
      </c>
      <c r="K116" s="225">
        <f>IF(J116=I114,F114,IF(J116=I115,F115,IF(J116=I116,F116)))</f>
        <v>399</v>
      </c>
      <c r="L116" s="225">
        <f t="shared" si="3"/>
        <v>399</v>
      </c>
      <c r="M116" s="225">
        <f t="shared" si="5"/>
        <v>399</v>
      </c>
      <c r="N116" s="318"/>
      <c r="O116" s="298"/>
      <c r="P116" s="298"/>
      <c r="Q116" s="298"/>
      <c r="R116" s="298"/>
      <c r="S116" s="298"/>
      <c r="T116" s="298"/>
      <c r="U116" s="298"/>
      <c r="V116" s="298"/>
      <c r="W116" s="300"/>
      <c r="X116" s="300"/>
      <c r="Y116" s="301"/>
      <c r="Z116" s="300"/>
      <c r="AA116" s="301"/>
      <c r="AB116" s="292"/>
    </row>
    <row r="117" spans="1:28" s="3" customFormat="1" ht="18" customHeight="1">
      <c r="A117" s="388">
        <v>37</v>
      </c>
      <c r="B117" s="389" t="s">
        <v>645</v>
      </c>
      <c r="C117" s="390" t="s">
        <v>2</v>
      </c>
      <c r="D117" s="391">
        <v>2</v>
      </c>
      <c r="E117" s="183" t="s">
        <v>646</v>
      </c>
      <c r="F117" s="170">
        <v>139</v>
      </c>
      <c r="G117" s="392">
        <f>ROUNDUP(AVERAGE(F117:F119),2)</f>
        <v>138.28</v>
      </c>
      <c r="H117" s="171">
        <f>F117/$G$117-1</f>
        <v>5.2068267283771341E-3</v>
      </c>
      <c r="I117" s="136">
        <f t="shared" si="4"/>
        <v>5.2068267283771341E-3</v>
      </c>
      <c r="J117" s="136">
        <f>SMALL(I117:I119,1)</f>
        <v>5.2068267283771341E-3</v>
      </c>
      <c r="K117" s="228">
        <f>IF(J117=I117,F117,IF(J117=I118,F118,IF(J117=I119,F119)))</f>
        <v>139</v>
      </c>
      <c r="L117" s="228">
        <f t="shared" si="3"/>
        <v>139</v>
      </c>
      <c r="M117" s="228">
        <f t="shared" si="5"/>
        <v>139</v>
      </c>
      <c r="N117" s="312">
        <f>COUNTIF(L117:L119,"FORA")</f>
        <v>2</v>
      </c>
      <c r="O117" s="293" t="str">
        <f>IF(N117=0,AVERAGE(K117:K119),"")</f>
        <v/>
      </c>
      <c r="P117" s="293" t="str">
        <f>IF(N117=1,AVERAGE(M117:M118),"")</f>
        <v/>
      </c>
      <c r="Q117" s="293">
        <f>IF(N117=2,(SUM(M117,K118))/2,"")</f>
        <v>159.44999999999999</v>
      </c>
      <c r="R117" s="293" t="str">
        <f>IF(N117=3,AVERAGE(K117:K118),"")</f>
        <v/>
      </c>
      <c r="S117" s="293" t="str">
        <f>IF(N117=0,MEDIAN(M117:M119),"")</f>
        <v/>
      </c>
      <c r="T117" s="293" t="str">
        <f>IF(N117=1,MEDIAN(M117:M118),"")</f>
        <v/>
      </c>
      <c r="U117" s="293">
        <f>IF(N117=2,MEDIAN((SUM(M117,K118))/2),"")</f>
        <v>159.44999999999999</v>
      </c>
      <c r="V117" s="293" t="str">
        <f>IF(N117=3,MEDIAN(K117:K118),"")</f>
        <v/>
      </c>
      <c r="W117" s="295">
        <f>SUM(O117:R119)</f>
        <v>159.44999999999999</v>
      </c>
      <c r="X117" s="295">
        <f>SUM(S117:V119)</f>
        <v>159.44999999999999</v>
      </c>
      <c r="Y117" s="303">
        <f>STDEV(F117:F119)</f>
        <v>41.994715540569246</v>
      </c>
      <c r="Z117" s="295">
        <f>Y117/W117</f>
        <v>0.26337231445951237</v>
      </c>
      <c r="AA117" s="303">
        <f>IF(Z117&lt;=0.25, X117, W117)</f>
        <v>159.44999999999999</v>
      </c>
      <c r="AB117" s="386">
        <f>AA117*D117</f>
        <v>318.89999999999998</v>
      </c>
    </row>
    <row r="118" spans="1:28" s="3" customFormat="1" ht="18" customHeight="1">
      <c r="A118" s="388"/>
      <c r="B118" s="412"/>
      <c r="C118" s="390"/>
      <c r="D118" s="391"/>
      <c r="E118" s="183" t="s">
        <v>638</v>
      </c>
      <c r="F118" s="170">
        <v>95.92</v>
      </c>
      <c r="G118" s="393"/>
      <c r="H118" s="171">
        <f>F118/$G$117-1</f>
        <v>-0.30633497251952557</v>
      </c>
      <c r="I118" s="136">
        <f t="shared" si="4"/>
        <v>0.30633497251952557</v>
      </c>
      <c r="J118" s="136">
        <f>SMALL(I117:I119,2)</f>
        <v>0.30098351171536009</v>
      </c>
      <c r="K118" s="228">
        <f>IF(J118=I117,F117,IF(J118=I118,F118,IF(J118=I119,F119)))</f>
        <v>179.9</v>
      </c>
      <c r="L118" s="228" t="str">
        <f t="shared" si="3"/>
        <v>FORA</v>
      </c>
      <c r="M118" s="228" t="str">
        <f t="shared" si="5"/>
        <v/>
      </c>
      <c r="N118" s="312"/>
      <c r="O118" s="293"/>
      <c r="P118" s="293"/>
      <c r="Q118" s="293"/>
      <c r="R118" s="293"/>
      <c r="S118" s="293"/>
      <c r="T118" s="293"/>
      <c r="U118" s="293"/>
      <c r="V118" s="293"/>
      <c r="W118" s="296"/>
      <c r="X118" s="296"/>
      <c r="Y118" s="303"/>
      <c r="Z118" s="296"/>
      <c r="AA118" s="303"/>
      <c r="AB118" s="386"/>
    </row>
    <row r="119" spans="1:28" s="3" customFormat="1" ht="18" customHeight="1">
      <c r="A119" s="388"/>
      <c r="B119" s="412"/>
      <c r="C119" s="390"/>
      <c r="D119" s="391"/>
      <c r="E119" s="183" t="s">
        <v>647</v>
      </c>
      <c r="F119" s="170">
        <v>179.9</v>
      </c>
      <c r="G119" s="393"/>
      <c r="H119" s="171">
        <f>F119/$G$117-1</f>
        <v>0.30098351171536009</v>
      </c>
      <c r="I119" s="136">
        <f t="shared" si="4"/>
        <v>0.30098351171536009</v>
      </c>
      <c r="J119" s="136">
        <f>SMALL(I117:I119,3)</f>
        <v>0.30633497251952557</v>
      </c>
      <c r="K119" s="228">
        <f>IF(J119=I117,F117,IF(J119=I118,F118,IF(J119=I119,F119)))</f>
        <v>95.92</v>
      </c>
      <c r="L119" s="228" t="str">
        <f t="shared" si="3"/>
        <v>FORA</v>
      </c>
      <c r="M119" s="228" t="str">
        <f t="shared" si="5"/>
        <v/>
      </c>
      <c r="N119" s="312"/>
      <c r="O119" s="293"/>
      <c r="P119" s="293"/>
      <c r="Q119" s="293"/>
      <c r="R119" s="293"/>
      <c r="S119" s="293"/>
      <c r="T119" s="293"/>
      <c r="U119" s="293"/>
      <c r="V119" s="293"/>
      <c r="W119" s="296"/>
      <c r="X119" s="296"/>
      <c r="Y119" s="303"/>
      <c r="Z119" s="296"/>
      <c r="AA119" s="303"/>
      <c r="AB119" s="386"/>
    </row>
    <row r="120" spans="1:28" s="3" customFormat="1" ht="18" customHeight="1">
      <c r="A120" s="391">
        <v>38</v>
      </c>
      <c r="B120" s="389" t="s">
        <v>519</v>
      </c>
      <c r="C120" s="390" t="s">
        <v>2</v>
      </c>
      <c r="D120" s="391">
        <v>2</v>
      </c>
      <c r="E120" s="183" t="s">
        <v>1260</v>
      </c>
      <c r="F120" s="170">
        <v>17.7</v>
      </c>
      <c r="G120" s="392">
        <f>ROUNDUP(AVERAGE(F120:F122),2)</f>
        <v>17.7</v>
      </c>
      <c r="H120" s="171">
        <f>F120/$G$120-1</f>
        <v>0</v>
      </c>
      <c r="I120" s="224">
        <f t="shared" si="4"/>
        <v>0</v>
      </c>
      <c r="J120" s="135">
        <f>SMALL(I120:I122,1)</f>
        <v>0</v>
      </c>
      <c r="K120" s="225">
        <f>IF(J120=I120,F120,IF(J120=I121,F121,IF(J120=I122,F122)))</f>
        <v>17.7</v>
      </c>
      <c r="L120" s="225">
        <f t="shared" si="3"/>
        <v>17.7</v>
      </c>
      <c r="M120" s="225">
        <f t="shared" si="5"/>
        <v>17.7</v>
      </c>
      <c r="N120" s="318">
        <f>COUNTIF(L120:L122,"FORA")</f>
        <v>0</v>
      </c>
      <c r="O120" s="298">
        <f>IF(N120=0,AVERAGE(K120:K122),"")</f>
        <v>17.7</v>
      </c>
      <c r="P120" s="298" t="str">
        <f>IF(N120=1,AVERAGE(M120:M121),"")</f>
        <v/>
      </c>
      <c r="Q120" s="298" t="str">
        <f>IF(N120=2,(SUM(M120,K121))/2,"")</f>
        <v/>
      </c>
      <c r="R120" s="298" t="str">
        <f>IF(N120=3,AVERAGE(K120:K121),"")</f>
        <v/>
      </c>
      <c r="S120" s="298">
        <f>IF(N120=0,MEDIAN(M120:M122),"")</f>
        <v>17.7</v>
      </c>
      <c r="T120" s="298" t="str">
        <f>IF(N120=1,MEDIAN(M120:M121),"")</f>
        <v/>
      </c>
      <c r="U120" s="298" t="str">
        <f>IF(N120=2,MEDIAN((SUM(M120,K121))/2),"")</f>
        <v/>
      </c>
      <c r="V120" s="298" t="str">
        <f>IF(N120=3,MEDIAN(K120:K121),"")</f>
        <v/>
      </c>
      <c r="W120" s="299">
        <f>SUM(O120:R122)</f>
        <v>17.7</v>
      </c>
      <c r="X120" s="299">
        <f>SUM(S120:V122)</f>
        <v>17.7</v>
      </c>
      <c r="Y120" s="301">
        <f>STDEV(F120:F122)</f>
        <v>0</v>
      </c>
      <c r="Z120" s="299">
        <f>Y120/W120</f>
        <v>0</v>
      </c>
      <c r="AA120" s="301">
        <f>IF(Z120&lt;=0.25, X120, W120)</f>
        <v>17.7</v>
      </c>
      <c r="AB120" s="292">
        <f>AA120*D120</f>
        <v>35.4</v>
      </c>
    </row>
    <row r="121" spans="1:28" s="3" customFormat="1" ht="18" customHeight="1">
      <c r="A121" s="391"/>
      <c r="B121" s="389"/>
      <c r="C121" s="390"/>
      <c r="D121" s="391"/>
      <c r="E121" s="183" t="s">
        <v>1260</v>
      </c>
      <c r="F121" s="170">
        <v>17.7</v>
      </c>
      <c r="G121" s="393"/>
      <c r="H121" s="171">
        <f>F121/$G$120-1</f>
        <v>0</v>
      </c>
      <c r="I121" s="135">
        <f t="shared" si="4"/>
        <v>0</v>
      </c>
      <c r="J121" s="135">
        <f>SMALL(I120:I122,2)</f>
        <v>0</v>
      </c>
      <c r="K121" s="225">
        <f>IF(J121=I120,F120,IF(J121=I121,F121,IF(J121=I122,F122)))</f>
        <v>17.7</v>
      </c>
      <c r="L121" s="225">
        <f t="shared" si="3"/>
        <v>17.7</v>
      </c>
      <c r="M121" s="225">
        <f t="shared" si="5"/>
        <v>17.7</v>
      </c>
      <c r="N121" s="318"/>
      <c r="O121" s="298"/>
      <c r="P121" s="298"/>
      <c r="Q121" s="298"/>
      <c r="R121" s="298"/>
      <c r="S121" s="298"/>
      <c r="T121" s="298"/>
      <c r="U121" s="298"/>
      <c r="V121" s="298"/>
      <c r="W121" s="300"/>
      <c r="X121" s="300"/>
      <c r="Y121" s="301"/>
      <c r="Z121" s="300"/>
      <c r="AA121" s="301"/>
      <c r="AB121" s="292"/>
    </row>
    <row r="122" spans="1:28" s="3" customFormat="1" ht="18" customHeight="1">
      <c r="A122" s="391"/>
      <c r="B122" s="389"/>
      <c r="C122" s="390"/>
      <c r="D122" s="391"/>
      <c r="E122" s="183" t="s">
        <v>1260</v>
      </c>
      <c r="F122" s="170">
        <v>17.7</v>
      </c>
      <c r="G122" s="393"/>
      <c r="H122" s="171">
        <f>F122/$G$120-1</f>
        <v>0</v>
      </c>
      <c r="I122" s="135">
        <f t="shared" si="4"/>
        <v>0</v>
      </c>
      <c r="J122" s="135">
        <f>SMALL(I120:I122,3)</f>
        <v>0</v>
      </c>
      <c r="K122" s="225">
        <f>IF(J122=I120,F120,IF(J122=I121,F121,IF(J122=I122,F122)))</f>
        <v>17.7</v>
      </c>
      <c r="L122" s="225">
        <f t="shared" si="3"/>
        <v>17.7</v>
      </c>
      <c r="M122" s="225">
        <f t="shared" si="5"/>
        <v>17.7</v>
      </c>
      <c r="N122" s="318"/>
      <c r="O122" s="298"/>
      <c r="P122" s="298"/>
      <c r="Q122" s="298"/>
      <c r="R122" s="298"/>
      <c r="S122" s="298"/>
      <c r="T122" s="298"/>
      <c r="U122" s="298"/>
      <c r="V122" s="298"/>
      <c r="W122" s="300"/>
      <c r="X122" s="300"/>
      <c r="Y122" s="301"/>
      <c r="Z122" s="300"/>
      <c r="AA122" s="301"/>
      <c r="AB122" s="292"/>
    </row>
    <row r="123" spans="1:28" s="3" customFormat="1" ht="18" customHeight="1">
      <c r="A123" s="388">
        <v>39</v>
      </c>
      <c r="B123" s="389" t="s">
        <v>627</v>
      </c>
      <c r="C123" s="390" t="s">
        <v>2</v>
      </c>
      <c r="D123" s="391">
        <v>2</v>
      </c>
      <c r="E123" s="183" t="s">
        <v>650</v>
      </c>
      <c r="F123" s="170">
        <v>76</v>
      </c>
      <c r="G123" s="392">
        <f>ROUNDUP(AVERAGE(F123:F125),2)</f>
        <v>76.010000000000005</v>
      </c>
      <c r="H123" s="171">
        <f>F123/$G$123-1</f>
        <v>-1.315616366268646E-4</v>
      </c>
      <c r="I123" s="136">
        <f t="shared" si="4"/>
        <v>1.315616366268646E-4</v>
      </c>
      <c r="J123" s="136">
        <f>SMALL(I123:I125,1)</f>
        <v>1.315616366268646E-4</v>
      </c>
      <c r="K123" s="228">
        <f>IF(J123=I123,F123,IF(J123=I124,F124,IF(J123=I125,F125)))</f>
        <v>76</v>
      </c>
      <c r="L123" s="228">
        <f t="shared" si="3"/>
        <v>76</v>
      </c>
      <c r="M123" s="228">
        <f t="shared" si="5"/>
        <v>76</v>
      </c>
      <c r="N123" s="312">
        <f>COUNTIF(L123:L125,"FORA")</f>
        <v>0</v>
      </c>
      <c r="O123" s="293">
        <f>IF(N123=0,AVERAGE(K123:K125),"")</f>
        <v>76.00333333333333</v>
      </c>
      <c r="P123" s="293" t="str">
        <f>IF(N123=1,AVERAGE(M123:M124),"")</f>
        <v/>
      </c>
      <c r="Q123" s="293" t="str">
        <f>IF(N123=2,(SUM(M123,K124))/2,"")</f>
        <v/>
      </c>
      <c r="R123" s="293" t="str">
        <f>IF(N123=3,AVERAGE(K123:K124),"")</f>
        <v/>
      </c>
      <c r="S123" s="293">
        <f>IF(N123=0,MEDIAN(M123:M125),"")</f>
        <v>76</v>
      </c>
      <c r="T123" s="293" t="str">
        <f>IF(N123=1,MEDIAN(M123:M124),"")</f>
        <v/>
      </c>
      <c r="U123" s="293" t="str">
        <f>IF(N123=2,MEDIAN((SUM(M123,K124))/2),"")</f>
        <v/>
      </c>
      <c r="V123" s="293" t="str">
        <f>IF(N123=3,MEDIAN(K123:K124),"")</f>
        <v/>
      </c>
      <c r="W123" s="295">
        <f>SUM(O123:R125)</f>
        <v>76.00333333333333</v>
      </c>
      <c r="X123" s="295">
        <f>SUM(S123:V125)</f>
        <v>76</v>
      </c>
      <c r="Y123" s="303">
        <f>STDEV(F123:F125)</f>
        <v>4.8450008599930987</v>
      </c>
      <c r="Z123" s="295">
        <f>Y123/W123</f>
        <v>6.3747215385199313E-2</v>
      </c>
      <c r="AA123" s="303">
        <f>IF(Z123&lt;=0.25, X123, W123)</f>
        <v>76</v>
      </c>
      <c r="AB123" s="386">
        <f>AA123*D123</f>
        <v>152</v>
      </c>
    </row>
    <row r="124" spans="1:28" s="3" customFormat="1" ht="18" customHeight="1">
      <c r="A124" s="388"/>
      <c r="B124" s="389"/>
      <c r="C124" s="390"/>
      <c r="D124" s="391"/>
      <c r="E124" s="183" t="s">
        <v>640</v>
      </c>
      <c r="F124" s="170">
        <v>71.16</v>
      </c>
      <c r="G124" s="393"/>
      <c r="H124" s="171">
        <f>F124/$G$123-1</f>
        <v>-6.3807393763978482E-2</v>
      </c>
      <c r="I124" s="136">
        <f t="shared" si="4"/>
        <v>6.3807393763978482E-2</v>
      </c>
      <c r="J124" s="136">
        <f>SMALL(I123:I125,2)</f>
        <v>6.3675832127351617E-2</v>
      </c>
      <c r="K124" s="228">
        <f>IF(J124=I123,F123,IF(J124=I124,F124,IF(J124=I125,F125)))</f>
        <v>80.849999999999994</v>
      </c>
      <c r="L124" s="228">
        <f t="shared" si="3"/>
        <v>80.849999999999994</v>
      </c>
      <c r="M124" s="228">
        <f t="shared" si="5"/>
        <v>80.849999999999994</v>
      </c>
      <c r="N124" s="312"/>
      <c r="O124" s="293"/>
      <c r="P124" s="293"/>
      <c r="Q124" s="293"/>
      <c r="R124" s="293"/>
      <c r="S124" s="293"/>
      <c r="T124" s="293"/>
      <c r="U124" s="293"/>
      <c r="V124" s="293"/>
      <c r="W124" s="296"/>
      <c r="X124" s="296"/>
      <c r="Y124" s="303"/>
      <c r="Z124" s="296"/>
      <c r="AA124" s="303"/>
      <c r="AB124" s="386"/>
    </row>
    <row r="125" spans="1:28" s="3" customFormat="1" ht="18" customHeight="1">
      <c r="A125" s="388"/>
      <c r="B125" s="389"/>
      <c r="C125" s="390"/>
      <c r="D125" s="391"/>
      <c r="E125" s="183" t="s">
        <v>654</v>
      </c>
      <c r="F125" s="170">
        <v>80.849999999999994</v>
      </c>
      <c r="G125" s="393"/>
      <c r="H125" s="171">
        <f>F125/$G$123-1</f>
        <v>6.3675832127351617E-2</v>
      </c>
      <c r="I125" s="136">
        <f t="shared" si="4"/>
        <v>6.3675832127351617E-2</v>
      </c>
      <c r="J125" s="136">
        <f>SMALL(I123:I125,3)</f>
        <v>6.3807393763978482E-2</v>
      </c>
      <c r="K125" s="228">
        <f>IF(J125=I123,F123,IF(J125=I124,F124,IF(J125=I125,F125)))</f>
        <v>71.16</v>
      </c>
      <c r="L125" s="228">
        <f t="shared" si="3"/>
        <v>71.16</v>
      </c>
      <c r="M125" s="228">
        <f t="shared" si="5"/>
        <v>71.16</v>
      </c>
      <c r="N125" s="312"/>
      <c r="O125" s="293"/>
      <c r="P125" s="293"/>
      <c r="Q125" s="293"/>
      <c r="R125" s="293"/>
      <c r="S125" s="293"/>
      <c r="T125" s="293"/>
      <c r="U125" s="293"/>
      <c r="V125" s="293"/>
      <c r="W125" s="296"/>
      <c r="X125" s="296"/>
      <c r="Y125" s="303"/>
      <c r="Z125" s="296"/>
      <c r="AA125" s="303"/>
      <c r="AB125" s="386"/>
    </row>
    <row r="126" spans="1:28" s="3" customFormat="1" ht="18" customHeight="1">
      <c r="A126" s="388">
        <v>40</v>
      </c>
      <c r="B126" s="389" t="s">
        <v>628</v>
      </c>
      <c r="C126" s="390" t="s">
        <v>2</v>
      </c>
      <c r="D126" s="391">
        <v>2</v>
      </c>
      <c r="E126" s="183" t="s">
        <v>656</v>
      </c>
      <c r="F126" s="170">
        <v>263.67</v>
      </c>
      <c r="G126" s="392">
        <f>ROUNDUP(AVERAGE(F126:F128),2)</f>
        <v>247.06</v>
      </c>
      <c r="H126" s="171">
        <f>F126/$G$126-1</f>
        <v>6.7230632235084631E-2</v>
      </c>
      <c r="I126" s="224">
        <f t="shared" si="4"/>
        <v>6.7230632235084631E-2</v>
      </c>
      <c r="J126" s="135">
        <f>SMALL(I126:I128,1)</f>
        <v>6.7230632235084631E-2</v>
      </c>
      <c r="K126" s="225">
        <f>IF(J126=I126,F126,IF(J126=I127,F127,IF(J126=I128,F128)))</f>
        <v>263.67</v>
      </c>
      <c r="L126" s="225">
        <f t="shared" si="3"/>
        <v>263.67</v>
      </c>
      <c r="M126" s="225">
        <f t="shared" si="5"/>
        <v>263.67</v>
      </c>
      <c r="N126" s="318">
        <f>COUNTIF(L126:L128,"FORA")</f>
        <v>0</v>
      </c>
      <c r="O126" s="298">
        <f>IF(N126=0,AVERAGE(K126:K128),"")</f>
        <v>247.0566666666667</v>
      </c>
      <c r="P126" s="298" t="str">
        <f>IF(N126=1,AVERAGE(M126:M127),"")</f>
        <v/>
      </c>
      <c r="Q126" s="298" t="str">
        <f>IF(N126=2,(SUM(M126,K127))/2,"")</f>
        <v/>
      </c>
      <c r="R126" s="298" t="str">
        <f>IF(N126=3,AVERAGE(K126:K127),"")</f>
        <v/>
      </c>
      <c r="S126" s="298">
        <f>IF(N126=0,MEDIAN(M126:M128),"")</f>
        <v>263.67</v>
      </c>
      <c r="T126" s="298" t="str">
        <f>IF(N126=1,MEDIAN(M126:M127),"")</f>
        <v/>
      </c>
      <c r="U126" s="298" t="str">
        <f>IF(N126=2,MEDIAN((SUM(M126,K127))/2),"")</f>
        <v/>
      </c>
      <c r="V126" s="298" t="str">
        <f>IF(N126=3,MEDIAN(K126:K127),"")</f>
        <v/>
      </c>
      <c r="W126" s="299">
        <f>SUM(O126:R128)</f>
        <v>247.0566666666667</v>
      </c>
      <c r="X126" s="299">
        <f>SUM(S126:V128)</f>
        <v>263.67</v>
      </c>
      <c r="Y126" s="301">
        <f>STDEV(F126:F128)</f>
        <v>38.582925411810244</v>
      </c>
      <c r="Z126" s="299">
        <f>Y126/W126</f>
        <v>0.15617034720162812</v>
      </c>
      <c r="AA126" s="301">
        <f>IF(Z126&lt;=0.25, X126, W126)</f>
        <v>263.67</v>
      </c>
      <c r="AB126" s="292">
        <f>AA126*D126</f>
        <v>527.34</v>
      </c>
    </row>
    <row r="127" spans="1:28" s="3" customFormat="1" ht="18" customHeight="1">
      <c r="A127" s="388"/>
      <c r="B127" s="389"/>
      <c r="C127" s="390"/>
      <c r="D127" s="391"/>
      <c r="E127" s="183" t="s">
        <v>640</v>
      </c>
      <c r="F127" s="170">
        <v>274.55</v>
      </c>
      <c r="G127" s="393"/>
      <c r="H127" s="171">
        <f>F127/$G$126-1</f>
        <v>0.11126851776896296</v>
      </c>
      <c r="I127" s="135">
        <f t="shared" si="4"/>
        <v>0.11126851776896296</v>
      </c>
      <c r="J127" s="135">
        <f>SMALL(I126:I128,2)</f>
        <v>0.11126851776896296</v>
      </c>
      <c r="K127" s="225">
        <f>IF(J127=I126,F126,IF(J127=I127,F127,IF(J127=I128,F128)))</f>
        <v>274.55</v>
      </c>
      <c r="L127" s="225">
        <f t="shared" si="3"/>
        <v>274.55</v>
      </c>
      <c r="M127" s="225">
        <f t="shared" si="5"/>
        <v>274.55</v>
      </c>
      <c r="N127" s="318"/>
      <c r="O127" s="298"/>
      <c r="P127" s="298"/>
      <c r="Q127" s="298"/>
      <c r="R127" s="298"/>
      <c r="S127" s="298"/>
      <c r="T127" s="298"/>
      <c r="U127" s="298"/>
      <c r="V127" s="298"/>
      <c r="W127" s="300"/>
      <c r="X127" s="300"/>
      <c r="Y127" s="301"/>
      <c r="Z127" s="300"/>
      <c r="AA127" s="301"/>
      <c r="AB127" s="292"/>
    </row>
    <row r="128" spans="1:28" s="3" customFormat="1" ht="18" customHeight="1">
      <c r="A128" s="388"/>
      <c r="B128" s="389"/>
      <c r="C128" s="390"/>
      <c r="D128" s="391"/>
      <c r="E128" s="183" t="s">
        <v>651</v>
      </c>
      <c r="F128" s="170">
        <v>202.95</v>
      </c>
      <c r="G128" s="393"/>
      <c r="H128" s="171">
        <f>F128/$G$126-1</f>
        <v>-0.17853962600178097</v>
      </c>
      <c r="I128" s="135">
        <f t="shared" si="4"/>
        <v>0.17853962600178097</v>
      </c>
      <c r="J128" s="135">
        <f>SMALL(I126:I128,3)</f>
        <v>0.17853962600178097</v>
      </c>
      <c r="K128" s="225">
        <f>IF(J128=I126,F126,IF(J128=I127,F127,IF(J128=I128,F128)))</f>
        <v>202.95</v>
      </c>
      <c r="L128" s="225">
        <f t="shared" si="3"/>
        <v>202.95</v>
      </c>
      <c r="M128" s="225">
        <f t="shared" si="5"/>
        <v>202.95</v>
      </c>
      <c r="N128" s="318"/>
      <c r="O128" s="298"/>
      <c r="P128" s="298"/>
      <c r="Q128" s="298"/>
      <c r="R128" s="298"/>
      <c r="S128" s="298"/>
      <c r="T128" s="298"/>
      <c r="U128" s="298"/>
      <c r="V128" s="298"/>
      <c r="W128" s="300"/>
      <c r="X128" s="300"/>
      <c r="Y128" s="301"/>
      <c r="Z128" s="300"/>
      <c r="AA128" s="301"/>
      <c r="AB128" s="292"/>
    </row>
    <row r="129" spans="1:28" s="3" customFormat="1" ht="18" customHeight="1">
      <c r="A129" s="391">
        <v>41</v>
      </c>
      <c r="B129" s="389" t="s">
        <v>520</v>
      </c>
      <c r="C129" s="390" t="s">
        <v>2</v>
      </c>
      <c r="D129" s="391">
        <v>2</v>
      </c>
      <c r="E129" s="183" t="s">
        <v>1261</v>
      </c>
      <c r="F129" s="170">
        <v>21.25</v>
      </c>
      <c r="G129" s="392">
        <f>ROUNDUP(AVERAGE(F129:F131),2)</f>
        <v>21.25</v>
      </c>
      <c r="H129" s="171">
        <f>F129/$G$129-1</f>
        <v>0</v>
      </c>
      <c r="I129" s="136">
        <f t="shared" si="4"/>
        <v>0</v>
      </c>
      <c r="J129" s="136">
        <f>SMALL(I129:I131,1)</f>
        <v>0</v>
      </c>
      <c r="K129" s="228">
        <f>IF(J129=I129,F129,IF(J129=I130,F130,IF(J129=I131,F131)))</f>
        <v>21.25</v>
      </c>
      <c r="L129" s="228">
        <f t="shared" si="3"/>
        <v>21.25</v>
      </c>
      <c r="M129" s="228">
        <f t="shared" si="5"/>
        <v>21.25</v>
      </c>
      <c r="N129" s="312">
        <f>COUNTIF(L129:L131,"FORA")</f>
        <v>0</v>
      </c>
      <c r="O129" s="293">
        <f>IF(N129=0,AVERAGE(K129:K131),"")</f>
        <v>21.25</v>
      </c>
      <c r="P129" s="293" t="str">
        <f>IF(N129=1,AVERAGE(M129:M130),"")</f>
        <v/>
      </c>
      <c r="Q129" s="293" t="str">
        <f>IF(N129=2,(SUM(M129,K130))/2,"")</f>
        <v/>
      </c>
      <c r="R129" s="293" t="str">
        <f>IF(N129=3,AVERAGE(K129:K130),"")</f>
        <v/>
      </c>
      <c r="S129" s="293">
        <f>IF(N129=0,MEDIAN(M129:M131),"")</f>
        <v>21.25</v>
      </c>
      <c r="T129" s="293" t="str">
        <f>IF(N129=1,MEDIAN(M129:M130),"")</f>
        <v/>
      </c>
      <c r="U129" s="293" t="str">
        <f>IF(N129=2,MEDIAN((SUM(M129,K130))/2),"")</f>
        <v/>
      </c>
      <c r="V129" s="293" t="str">
        <f>IF(N129=3,MEDIAN(K129:K130),"")</f>
        <v/>
      </c>
      <c r="W129" s="295">
        <f>SUM(O129:R131)</f>
        <v>21.25</v>
      </c>
      <c r="X129" s="295">
        <f>SUM(S129:V131)</f>
        <v>21.25</v>
      </c>
      <c r="Y129" s="303">
        <f>STDEV(F129:F131)</f>
        <v>0</v>
      </c>
      <c r="Z129" s="295">
        <f>Y129/W129</f>
        <v>0</v>
      </c>
      <c r="AA129" s="303">
        <f>IF(Z129&lt;=0.25, X129, W129)</f>
        <v>21.25</v>
      </c>
      <c r="AB129" s="386">
        <f>AA129*D129</f>
        <v>42.5</v>
      </c>
    </row>
    <row r="130" spans="1:28" s="3" customFormat="1" ht="18" customHeight="1">
      <c r="A130" s="391"/>
      <c r="B130" s="389"/>
      <c r="C130" s="390"/>
      <c r="D130" s="391"/>
      <c r="E130" s="183" t="s">
        <v>1261</v>
      </c>
      <c r="F130" s="170">
        <v>21.25</v>
      </c>
      <c r="G130" s="393"/>
      <c r="H130" s="171">
        <f>F130/$G$129-1</f>
        <v>0</v>
      </c>
      <c r="I130" s="136">
        <f t="shared" si="4"/>
        <v>0</v>
      </c>
      <c r="J130" s="136">
        <f>SMALL(I129:I131,2)</f>
        <v>0</v>
      </c>
      <c r="K130" s="228">
        <f>IF(J130=I129,F129,IF(J130=I130,F130,IF(J130=I131,F131)))</f>
        <v>21.25</v>
      </c>
      <c r="L130" s="228">
        <f t="shared" si="3"/>
        <v>21.25</v>
      </c>
      <c r="M130" s="228">
        <f t="shared" si="5"/>
        <v>21.25</v>
      </c>
      <c r="N130" s="312"/>
      <c r="O130" s="293"/>
      <c r="P130" s="293"/>
      <c r="Q130" s="293"/>
      <c r="R130" s="293"/>
      <c r="S130" s="293"/>
      <c r="T130" s="293"/>
      <c r="U130" s="293"/>
      <c r="V130" s="293"/>
      <c r="W130" s="296"/>
      <c r="X130" s="296"/>
      <c r="Y130" s="303"/>
      <c r="Z130" s="296"/>
      <c r="AA130" s="303"/>
      <c r="AB130" s="386"/>
    </row>
    <row r="131" spans="1:28" s="3" customFormat="1" ht="18" customHeight="1">
      <c r="A131" s="391"/>
      <c r="B131" s="389"/>
      <c r="C131" s="390"/>
      <c r="D131" s="391"/>
      <c r="E131" s="183" t="s">
        <v>1261</v>
      </c>
      <c r="F131" s="170">
        <v>21.25</v>
      </c>
      <c r="G131" s="393"/>
      <c r="H131" s="171">
        <f>F131/$G$129-1</f>
        <v>0</v>
      </c>
      <c r="I131" s="136">
        <f t="shared" si="4"/>
        <v>0</v>
      </c>
      <c r="J131" s="136">
        <f>SMALL(I129:I131,3)</f>
        <v>0</v>
      </c>
      <c r="K131" s="228">
        <f>IF(J131=I129,F129,IF(J131=I130,F130,IF(J131=I131,F131)))</f>
        <v>21.25</v>
      </c>
      <c r="L131" s="228">
        <f t="shared" si="3"/>
        <v>21.25</v>
      </c>
      <c r="M131" s="228">
        <f t="shared" si="5"/>
        <v>21.25</v>
      </c>
      <c r="N131" s="312"/>
      <c r="O131" s="293"/>
      <c r="P131" s="293"/>
      <c r="Q131" s="293"/>
      <c r="R131" s="293"/>
      <c r="S131" s="293"/>
      <c r="T131" s="293"/>
      <c r="U131" s="293"/>
      <c r="V131" s="293"/>
      <c r="W131" s="296"/>
      <c r="X131" s="296"/>
      <c r="Y131" s="303"/>
      <c r="Z131" s="296"/>
      <c r="AA131" s="303"/>
      <c r="AB131" s="386"/>
    </row>
    <row r="132" spans="1:28" s="3" customFormat="1" ht="18" customHeight="1">
      <c r="A132" s="388">
        <v>42</v>
      </c>
      <c r="B132" s="389" t="s">
        <v>521</v>
      </c>
      <c r="C132" s="390" t="s">
        <v>2</v>
      </c>
      <c r="D132" s="391">
        <v>4</v>
      </c>
      <c r="E132" s="183" t="s">
        <v>643</v>
      </c>
      <c r="F132" s="170">
        <v>42.66</v>
      </c>
      <c r="G132" s="392">
        <f>ROUNDUP(AVERAGE(F132:F134),2)</f>
        <v>30.360000000000003</v>
      </c>
      <c r="H132" s="171">
        <f>F132/$G$132-1</f>
        <v>0.40513833992094828</v>
      </c>
      <c r="I132" s="224">
        <f t="shared" si="4"/>
        <v>0.40513833992094828</v>
      </c>
      <c r="J132" s="135">
        <f>SMALL(I132:I134,1)</f>
        <v>0.10079051383399196</v>
      </c>
      <c r="K132" s="225">
        <f>IF(J132=I132,F132,IF(J132=I133,F133,IF(J132=I134,F134)))</f>
        <v>33.42</v>
      </c>
      <c r="L132" s="225">
        <f t="shared" si="3"/>
        <v>33.42</v>
      </c>
      <c r="M132" s="225">
        <f t="shared" si="5"/>
        <v>33.42</v>
      </c>
      <c r="N132" s="318">
        <f>COUNTIF(L132:L134,"FORA")</f>
        <v>2</v>
      </c>
      <c r="O132" s="298" t="str">
        <f>IF(N132=0,AVERAGE(K132:K134),"")</f>
        <v/>
      </c>
      <c r="P132" s="298" t="str">
        <f>IF(N132=1,AVERAGE(M132:M133),"")</f>
        <v/>
      </c>
      <c r="Q132" s="298">
        <f>IF(N132=2,(SUM(M132,K133))/2,"")</f>
        <v>38.04</v>
      </c>
      <c r="R132" s="298" t="str">
        <f>IF(N132=3,AVERAGE(K132:K133),"")</f>
        <v/>
      </c>
      <c r="S132" s="298" t="str">
        <f>IF(N132=0,MEDIAN(M132:M134),"")</f>
        <v/>
      </c>
      <c r="T132" s="298" t="str">
        <f>IF(N132=1,MEDIAN(M132:M133),"")</f>
        <v/>
      </c>
      <c r="U132" s="298">
        <f>IF(N132=2,MEDIAN((SUM(M132,K133))/2),"")</f>
        <v>38.04</v>
      </c>
      <c r="V132" s="298" t="str">
        <f>IF(N132=3,MEDIAN(K132:K133),"")</f>
        <v/>
      </c>
      <c r="W132" s="299">
        <f>SUM(O132:R134)</f>
        <v>38.04</v>
      </c>
      <c r="X132" s="299">
        <f>SUM(S132:V134)</f>
        <v>38.04</v>
      </c>
      <c r="Y132" s="301">
        <f>STDEV(F132:F134)</f>
        <v>14.087059073253494</v>
      </c>
      <c r="Z132" s="299">
        <f>Y132/W132</f>
        <v>0.37032226796144835</v>
      </c>
      <c r="AA132" s="301">
        <f>IF(Z132&lt;=0.25, X132, W132)</f>
        <v>38.04</v>
      </c>
      <c r="AB132" s="292">
        <f>AA132*D132</f>
        <v>152.16</v>
      </c>
    </row>
    <row r="133" spans="1:28" s="3" customFormat="1" ht="18" customHeight="1">
      <c r="A133" s="388"/>
      <c r="B133" s="389"/>
      <c r="C133" s="390"/>
      <c r="D133" s="391"/>
      <c r="E133" s="183" t="s">
        <v>652</v>
      </c>
      <c r="F133" s="170">
        <v>33.42</v>
      </c>
      <c r="G133" s="393"/>
      <c r="H133" s="171">
        <f>F133/$G$132-1</f>
        <v>0.10079051383399196</v>
      </c>
      <c r="I133" s="135">
        <f t="shared" si="4"/>
        <v>0.10079051383399196</v>
      </c>
      <c r="J133" s="135">
        <f>SMALL(I132:I134,2)</f>
        <v>0.40513833992094828</v>
      </c>
      <c r="K133" s="225">
        <f>IF(J133=I132,F132,IF(J133=I133,F133,IF(J133=I134,F134)))</f>
        <v>42.66</v>
      </c>
      <c r="L133" s="225" t="str">
        <f t="shared" si="3"/>
        <v>FORA</v>
      </c>
      <c r="M133" s="225" t="str">
        <f t="shared" si="5"/>
        <v/>
      </c>
      <c r="N133" s="318"/>
      <c r="O133" s="298"/>
      <c r="P133" s="298"/>
      <c r="Q133" s="298"/>
      <c r="R133" s="298"/>
      <c r="S133" s="298"/>
      <c r="T133" s="298"/>
      <c r="U133" s="298"/>
      <c r="V133" s="298"/>
      <c r="W133" s="300"/>
      <c r="X133" s="300"/>
      <c r="Y133" s="301"/>
      <c r="Z133" s="300"/>
      <c r="AA133" s="301"/>
      <c r="AB133" s="292"/>
    </row>
    <row r="134" spans="1:28" s="3" customFormat="1" ht="18" customHeight="1">
      <c r="A134" s="388"/>
      <c r="B134" s="389"/>
      <c r="C134" s="390"/>
      <c r="D134" s="391"/>
      <c r="E134" s="183" t="s">
        <v>657</v>
      </c>
      <c r="F134" s="170">
        <v>14.99</v>
      </c>
      <c r="G134" s="393"/>
      <c r="H134" s="171">
        <f>F134/$G$132-1</f>
        <v>-0.50625823451910412</v>
      </c>
      <c r="I134" s="135">
        <f t="shared" si="4"/>
        <v>0.50625823451910412</v>
      </c>
      <c r="J134" s="135">
        <f>SMALL(I132:I134,3)</f>
        <v>0.50625823451910412</v>
      </c>
      <c r="K134" s="225">
        <f>IF(J134=I132,F132,IF(J134=I133,F133,IF(J134=I134,F134)))</f>
        <v>14.99</v>
      </c>
      <c r="L134" s="225" t="str">
        <f t="shared" ref="L134:L155" si="6">IF(J134&gt;0.3,"FORA",K134)</f>
        <v>FORA</v>
      </c>
      <c r="M134" s="225" t="str">
        <f t="shared" si="5"/>
        <v/>
      </c>
      <c r="N134" s="318"/>
      <c r="O134" s="298"/>
      <c r="P134" s="298"/>
      <c r="Q134" s="298"/>
      <c r="R134" s="298"/>
      <c r="S134" s="298"/>
      <c r="T134" s="298"/>
      <c r="U134" s="298"/>
      <c r="V134" s="298"/>
      <c r="W134" s="300"/>
      <c r="X134" s="300"/>
      <c r="Y134" s="301"/>
      <c r="Z134" s="300"/>
      <c r="AA134" s="301"/>
      <c r="AB134" s="292"/>
    </row>
    <row r="135" spans="1:28" s="3" customFormat="1" ht="18" customHeight="1">
      <c r="A135" s="388">
        <v>43</v>
      </c>
      <c r="B135" s="389" t="s">
        <v>630</v>
      </c>
      <c r="C135" s="390" t="s">
        <v>2</v>
      </c>
      <c r="D135" s="391">
        <v>6</v>
      </c>
      <c r="E135" s="183" t="s">
        <v>653</v>
      </c>
      <c r="F135" s="170">
        <v>44.7</v>
      </c>
      <c r="G135" s="392">
        <f>ROUNDUP(AVERAGE(F135:F137),2)</f>
        <v>54.14</v>
      </c>
      <c r="H135" s="171">
        <f>F135/$G$135-1</f>
        <v>-0.17436276320650157</v>
      </c>
      <c r="I135" s="136">
        <f t="shared" ref="I135:I155" si="7">ABS(H135)</f>
        <v>0.17436276320650157</v>
      </c>
      <c r="J135" s="136">
        <f>SMALL(I135:I137,1)</f>
        <v>1.4037680088659021E-2</v>
      </c>
      <c r="K135" s="228">
        <f>IF(J135=I135,F135,IF(J135=I136,F136,IF(J135=I137,F137)))</f>
        <v>54.9</v>
      </c>
      <c r="L135" s="228">
        <f t="shared" si="6"/>
        <v>54.9</v>
      </c>
      <c r="M135" s="228">
        <f t="shared" ref="M135:M155" si="8">IF(L135="FORA","",L135)</f>
        <v>54.9</v>
      </c>
      <c r="N135" s="312">
        <f>COUNTIF(L135:L137,"FORA")</f>
        <v>0</v>
      </c>
      <c r="O135" s="293">
        <f>IF(N135=0,AVERAGE(K135:K137),"")</f>
        <v>54.133333333333326</v>
      </c>
      <c r="P135" s="293" t="str">
        <f>IF(N135=1,AVERAGE(M135:M136),"")</f>
        <v/>
      </c>
      <c r="Q135" s="293" t="str">
        <f>IF(N135=2,(SUM(M135,K136))/2,"")</f>
        <v/>
      </c>
      <c r="R135" s="293" t="str">
        <f>IF(N135=3,AVERAGE(K135:K136),"")</f>
        <v/>
      </c>
      <c r="S135" s="293">
        <f>IF(N135=0,MEDIAN(M135:M137),"")</f>
        <v>54.9</v>
      </c>
      <c r="T135" s="293" t="str">
        <f>IF(N135=1,MEDIAN(M135:M136),"")</f>
        <v/>
      </c>
      <c r="U135" s="293" t="str">
        <f>IF(N135=2,MEDIAN((SUM(M135,K136))/2),"")</f>
        <v/>
      </c>
      <c r="V135" s="293" t="str">
        <f>IF(N135=3,MEDIAN(K135:K136),"")</f>
        <v/>
      </c>
      <c r="W135" s="295">
        <f>SUM(O135:R137)</f>
        <v>54.133333333333326</v>
      </c>
      <c r="X135" s="295">
        <f>SUM(S135:V137)</f>
        <v>54.9</v>
      </c>
      <c r="Y135" s="303">
        <f>STDEV(F135:F137)</f>
        <v>9.0743227479153088</v>
      </c>
      <c r="Z135" s="295">
        <f>Y135/W135</f>
        <v>0.1676291148013912</v>
      </c>
      <c r="AA135" s="303">
        <f>IF(Z135&lt;=0.25, X135, W135)</f>
        <v>54.9</v>
      </c>
      <c r="AB135" s="386">
        <f>AA135*D135</f>
        <v>329.4</v>
      </c>
    </row>
    <row r="136" spans="1:28" s="3" customFormat="1" ht="18" customHeight="1">
      <c r="A136" s="388"/>
      <c r="B136" s="389"/>
      <c r="C136" s="390"/>
      <c r="D136" s="391"/>
      <c r="E136" s="183" t="s">
        <v>639</v>
      </c>
      <c r="F136" s="170">
        <v>62.8</v>
      </c>
      <c r="G136" s="393"/>
      <c r="H136" s="171">
        <f>F136/$G$135-1</f>
        <v>0.15995567048393045</v>
      </c>
      <c r="I136" s="136">
        <f t="shared" si="7"/>
        <v>0.15995567048393045</v>
      </c>
      <c r="J136" s="136">
        <f>SMALL(I135:I137,2)</f>
        <v>0.15995567048393045</v>
      </c>
      <c r="K136" s="228">
        <f>IF(J136=I135,F135,IF(J136=I136,F136,IF(J136=I137,F137)))</f>
        <v>62.8</v>
      </c>
      <c r="L136" s="228">
        <f t="shared" si="6"/>
        <v>62.8</v>
      </c>
      <c r="M136" s="228">
        <f t="shared" si="8"/>
        <v>62.8</v>
      </c>
      <c r="N136" s="312"/>
      <c r="O136" s="293"/>
      <c r="P136" s="293"/>
      <c r="Q136" s="293"/>
      <c r="R136" s="293"/>
      <c r="S136" s="293"/>
      <c r="T136" s="293"/>
      <c r="U136" s="293"/>
      <c r="V136" s="293"/>
      <c r="W136" s="296"/>
      <c r="X136" s="296"/>
      <c r="Y136" s="303"/>
      <c r="Z136" s="296"/>
      <c r="AA136" s="303"/>
      <c r="AB136" s="386"/>
    </row>
    <row r="137" spans="1:28" s="3" customFormat="1" ht="18" customHeight="1">
      <c r="A137" s="388"/>
      <c r="B137" s="389"/>
      <c r="C137" s="390"/>
      <c r="D137" s="391"/>
      <c r="E137" s="183" t="s">
        <v>658</v>
      </c>
      <c r="F137" s="170">
        <v>54.9</v>
      </c>
      <c r="G137" s="393"/>
      <c r="H137" s="171">
        <f>F137/$G$135-1</f>
        <v>1.4037680088659021E-2</v>
      </c>
      <c r="I137" s="136">
        <f t="shared" si="7"/>
        <v>1.4037680088659021E-2</v>
      </c>
      <c r="J137" s="136">
        <f>SMALL(I135:I137,3)</f>
        <v>0.17436276320650157</v>
      </c>
      <c r="K137" s="228">
        <f>IF(J137=I135,F135,IF(J137=I136,F136,IF(J137=I137,F137)))</f>
        <v>44.7</v>
      </c>
      <c r="L137" s="228">
        <f t="shared" si="6"/>
        <v>44.7</v>
      </c>
      <c r="M137" s="228">
        <f t="shared" si="8"/>
        <v>44.7</v>
      </c>
      <c r="N137" s="312"/>
      <c r="O137" s="293"/>
      <c r="P137" s="293"/>
      <c r="Q137" s="293"/>
      <c r="R137" s="293"/>
      <c r="S137" s="293"/>
      <c r="T137" s="293"/>
      <c r="U137" s="293"/>
      <c r="V137" s="293"/>
      <c r="W137" s="296"/>
      <c r="X137" s="296"/>
      <c r="Y137" s="303"/>
      <c r="Z137" s="296"/>
      <c r="AA137" s="303"/>
      <c r="AB137" s="386"/>
    </row>
    <row r="138" spans="1:28" s="3" customFormat="1" ht="18" customHeight="1">
      <c r="A138" s="388">
        <v>44</v>
      </c>
      <c r="B138" s="389" t="s">
        <v>631</v>
      </c>
      <c r="C138" s="390" t="s">
        <v>2</v>
      </c>
      <c r="D138" s="391">
        <v>8</v>
      </c>
      <c r="E138" s="183" t="s">
        <v>637</v>
      </c>
      <c r="F138" s="170">
        <v>19.899999999999999</v>
      </c>
      <c r="G138" s="392">
        <f>ROUNDUP(AVERAGE(F138:F140),2)</f>
        <v>26.41</v>
      </c>
      <c r="H138" s="171">
        <f>F138/$G$138-1</f>
        <v>-0.24649753881105652</v>
      </c>
      <c r="I138" s="224">
        <f t="shared" si="7"/>
        <v>0.24649753881105652</v>
      </c>
      <c r="J138" s="135">
        <f>SMALL(I138:I140,1)</f>
        <v>0.11018553578190082</v>
      </c>
      <c r="K138" s="225">
        <f>IF(J138=I138,F138,IF(J138=I139,F139,IF(J138=I140,F140)))</f>
        <v>29.32</v>
      </c>
      <c r="L138" s="225">
        <f t="shared" si="6"/>
        <v>29.32</v>
      </c>
      <c r="M138" s="225">
        <f t="shared" si="8"/>
        <v>29.32</v>
      </c>
      <c r="N138" s="318">
        <f>COUNTIF(L138:L140,"FORA")</f>
        <v>0</v>
      </c>
      <c r="O138" s="298">
        <f>IF(N138=0,AVERAGE(K138:K140),"")</f>
        <v>26.403333333333336</v>
      </c>
      <c r="P138" s="298" t="str">
        <f>IF(N138=1,AVERAGE(M138:M139),"")</f>
        <v/>
      </c>
      <c r="Q138" s="298" t="str">
        <f>IF(N138=2,(SUM(M138,K139))/2,"")</f>
        <v/>
      </c>
      <c r="R138" s="298" t="str">
        <f>IF(N138=3,AVERAGE(K138:K139),"")</f>
        <v/>
      </c>
      <c r="S138" s="298">
        <f>IF(N138=0,MEDIAN(M138:M140),"")</f>
        <v>29.32</v>
      </c>
      <c r="T138" s="298" t="str">
        <f>IF(N138=1,MEDIAN(M138:M139),"")</f>
        <v/>
      </c>
      <c r="U138" s="298" t="str">
        <f>IF(N138=2,MEDIAN((SUM(M138,K139))/2),"")</f>
        <v/>
      </c>
      <c r="V138" s="298" t="str">
        <f>IF(N138=3,MEDIAN(K138:K139),"")</f>
        <v/>
      </c>
      <c r="W138" s="299">
        <f>SUM(O138:R140)</f>
        <v>26.403333333333336</v>
      </c>
      <c r="X138" s="299">
        <f>SUM(S138:V140)</f>
        <v>29.32</v>
      </c>
      <c r="Y138" s="301">
        <f>STDEV(F138:F140)</f>
        <v>5.6420061443898728</v>
      </c>
      <c r="Z138" s="299">
        <f>Y138/W138</f>
        <v>0.21368537347771263</v>
      </c>
      <c r="AA138" s="301">
        <f>IF(Z138&lt;=0.25, X138, W138)</f>
        <v>29.32</v>
      </c>
      <c r="AB138" s="292">
        <f>AA138*D138</f>
        <v>234.56</v>
      </c>
    </row>
    <row r="139" spans="1:28" s="3" customFormat="1" ht="18" customHeight="1">
      <c r="A139" s="388"/>
      <c r="B139" s="389"/>
      <c r="C139" s="390"/>
      <c r="D139" s="391"/>
      <c r="E139" s="183" t="s">
        <v>638</v>
      </c>
      <c r="F139" s="170">
        <v>29.99</v>
      </c>
      <c r="G139" s="393"/>
      <c r="H139" s="171">
        <f>F139/$G$138-1</f>
        <v>0.13555471412343811</v>
      </c>
      <c r="I139" s="135">
        <f t="shared" si="7"/>
        <v>0.13555471412343811</v>
      </c>
      <c r="J139" s="135">
        <f>SMALL(I138:I140,2)</f>
        <v>0.13555471412343811</v>
      </c>
      <c r="K139" s="225">
        <f>IF(J139=I138,F138,IF(J139=I139,F139,IF(J139=I140,F140)))</f>
        <v>29.99</v>
      </c>
      <c r="L139" s="225">
        <f t="shared" si="6"/>
        <v>29.99</v>
      </c>
      <c r="M139" s="225">
        <f t="shared" si="8"/>
        <v>29.99</v>
      </c>
      <c r="N139" s="318"/>
      <c r="O139" s="298"/>
      <c r="P139" s="298"/>
      <c r="Q139" s="298"/>
      <c r="R139" s="298"/>
      <c r="S139" s="298"/>
      <c r="T139" s="298"/>
      <c r="U139" s="298"/>
      <c r="V139" s="298"/>
      <c r="W139" s="300"/>
      <c r="X139" s="300"/>
      <c r="Y139" s="301"/>
      <c r="Z139" s="300"/>
      <c r="AA139" s="301"/>
      <c r="AB139" s="292"/>
    </row>
    <row r="140" spans="1:28" s="3" customFormat="1" ht="18" customHeight="1">
      <c r="A140" s="388"/>
      <c r="B140" s="389"/>
      <c r="C140" s="390"/>
      <c r="D140" s="391"/>
      <c r="E140" s="183" t="s">
        <v>654</v>
      </c>
      <c r="F140" s="170">
        <v>29.32</v>
      </c>
      <c r="G140" s="393"/>
      <c r="H140" s="171">
        <f>F140/$G$138-1</f>
        <v>0.11018553578190082</v>
      </c>
      <c r="I140" s="135">
        <f t="shared" si="7"/>
        <v>0.11018553578190082</v>
      </c>
      <c r="J140" s="135">
        <f>SMALL(I138:I140,3)</f>
        <v>0.24649753881105652</v>
      </c>
      <c r="K140" s="225">
        <f>IF(J140=I138,F138,IF(J140=I139,F139,IF(J140=I140,F140)))</f>
        <v>19.899999999999999</v>
      </c>
      <c r="L140" s="225">
        <f t="shared" si="6"/>
        <v>19.899999999999999</v>
      </c>
      <c r="M140" s="225">
        <f t="shared" si="8"/>
        <v>19.899999999999999</v>
      </c>
      <c r="N140" s="318"/>
      <c r="O140" s="298"/>
      <c r="P140" s="298"/>
      <c r="Q140" s="298"/>
      <c r="R140" s="298"/>
      <c r="S140" s="298"/>
      <c r="T140" s="298"/>
      <c r="U140" s="298"/>
      <c r="V140" s="298"/>
      <c r="W140" s="300"/>
      <c r="X140" s="300"/>
      <c r="Y140" s="301"/>
      <c r="Z140" s="300"/>
      <c r="AA140" s="301"/>
      <c r="AB140" s="292"/>
    </row>
    <row r="141" spans="1:28" s="3" customFormat="1" ht="18" customHeight="1">
      <c r="A141" s="391">
        <v>45</v>
      </c>
      <c r="B141" s="389" t="s">
        <v>622</v>
      </c>
      <c r="C141" s="390" t="s">
        <v>2</v>
      </c>
      <c r="D141" s="391">
        <v>2</v>
      </c>
      <c r="E141" s="233" t="s">
        <v>1262</v>
      </c>
      <c r="F141" s="170">
        <v>789</v>
      </c>
      <c r="G141" s="392">
        <f>ROUNDUP(AVERAGE(F141:F143),2)</f>
        <v>789</v>
      </c>
      <c r="H141" s="171">
        <f>F141/$G$141-1</f>
        <v>0</v>
      </c>
      <c r="I141" s="136">
        <f t="shared" si="7"/>
        <v>0</v>
      </c>
      <c r="J141" s="136">
        <f>SMALL(I141:I143,1)</f>
        <v>0</v>
      </c>
      <c r="K141" s="228">
        <f>IF(J141=I141,F141,IF(J141=I142,F142,IF(J141=I143,F143)))</f>
        <v>789</v>
      </c>
      <c r="L141" s="228">
        <f t="shared" si="6"/>
        <v>789</v>
      </c>
      <c r="M141" s="228">
        <f t="shared" si="8"/>
        <v>789</v>
      </c>
      <c r="N141" s="312">
        <f>COUNTIF(L141:L143,"FORA")</f>
        <v>0</v>
      </c>
      <c r="O141" s="293">
        <f>IF(N141=0,AVERAGE(K141:K143),"")</f>
        <v>789</v>
      </c>
      <c r="P141" s="293" t="str">
        <f>IF(N141=1,AVERAGE(M141:M142),"")</f>
        <v/>
      </c>
      <c r="Q141" s="293" t="str">
        <f>IF(N141=2,(SUM(M141,K142))/2,"")</f>
        <v/>
      </c>
      <c r="R141" s="293" t="str">
        <f>IF(N141=3,AVERAGE(K141:K142),"")</f>
        <v/>
      </c>
      <c r="S141" s="293">
        <f>IF(N141=0,MEDIAN(M141:M143),"")</f>
        <v>789</v>
      </c>
      <c r="T141" s="293" t="str">
        <f>IF(N141=1,MEDIAN(M141:M142),"")</f>
        <v/>
      </c>
      <c r="U141" s="293" t="str">
        <f>IF(N141=2,MEDIAN((SUM(M141,K142))/2),"")</f>
        <v/>
      </c>
      <c r="V141" s="293" t="str">
        <f>IF(N141=3,MEDIAN(K141:K142),"")</f>
        <v/>
      </c>
      <c r="W141" s="295">
        <f>SUM(O141:R143)</f>
        <v>789</v>
      </c>
      <c r="X141" s="295">
        <f>SUM(S141:V143)</f>
        <v>789</v>
      </c>
      <c r="Y141" s="303">
        <f>STDEV(F141:F143)</f>
        <v>0</v>
      </c>
      <c r="Z141" s="295">
        <f>Y141/W141</f>
        <v>0</v>
      </c>
      <c r="AA141" s="303">
        <f>IF(Z141&lt;=0.25, X141, W141)</f>
        <v>789</v>
      </c>
      <c r="AB141" s="386">
        <f>AA141*D141</f>
        <v>1578</v>
      </c>
    </row>
    <row r="142" spans="1:28" s="3" customFormat="1" ht="18" customHeight="1">
      <c r="A142" s="391"/>
      <c r="B142" s="389"/>
      <c r="C142" s="390"/>
      <c r="D142" s="391"/>
      <c r="E142" s="233" t="s">
        <v>1262</v>
      </c>
      <c r="F142" s="170">
        <v>789</v>
      </c>
      <c r="G142" s="393"/>
      <c r="H142" s="171">
        <f>F142/$G$141-1</f>
        <v>0</v>
      </c>
      <c r="I142" s="136">
        <f t="shared" si="7"/>
        <v>0</v>
      </c>
      <c r="J142" s="136">
        <f>SMALL(I141:I143,2)</f>
        <v>0</v>
      </c>
      <c r="K142" s="228">
        <f>IF(J142=I141,F141,IF(J142=I142,F142,IF(J142=I143,F143)))</f>
        <v>789</v>
      </c>
      <c r="L142" s="228">
        <f t="shared" si="6"/>
        <v>789</v>
      </c>
      <c r="M142" s="228">
        <f t="shared" si="8"/>
        <v>789</v>
      </c>
      <c r="N142" s="312"/>
      <c r="O142" s="293"/>
      <c r="P142" s="293"/>
      <c r="Q142" s="293"/>
      <c r="R142" s="293"/>
      <c r="S142" s="293"/>
      <c r="T142" s="293"/>
      <c r="U142" s="293"/>
      <c r="V142" s="293"/>
      <c r="W142" s="296"/>
      <c r="X142" s="296"/>
      <c r="Y142" s="303"/>
      <c r="Z142" s="296"/>
      <c r="AA142" s="303"/>
      <c r="AB142" s="386"/>
    </row>
    <row r="143" spans="1:28" s="3" customFormat="1" ht="18" customHeight="1">
      <c r="A143" s="391"/>
      <c r="B143" s="389"/>
      <c r="C143" s="390"/>
      <c r="D143" s="391"/>
      <c r="E143" s="233" t="s">
        <v>1262</v>
      </c>
      <c r="F143" s="170">
        <v>789</v>
      </c>
      <c r="G143" s="393"/>
      <c r="H143" s="171">
        <f>F143/$G$141-1</f>
        <v>0</v>
      </c>
      <c r="I143" s="136">
        <f t="shared" si="7"/>
        <v>0</v>
      </c>
      <c r="J143" s="136">
        <f>SMALL(I141:I143,3)</f>
        <v>0</v>
      </c>
      <c r="K143" s="228">
        <f>IF(J143=I141,F141,IF(J143=I142,F142,IF(J143=I143,F143)))</f>
        <v>789</v>
      </c>
      <c r="L143" s="228">
        <f t="shared" si="6"/>
        <v>789</v>
      </c>
      <c r="M143" s="228">
        <f t="shared" si="8"/>
        <v>789</v>
      </c>
      <c r="N143" s="312"/>
      <c r="O143" s="293"/>
      <c r="P143" s="293"/>
      <c r="Q143" s="293"/>
      <c r="R143" s="293"/>
      <c r="S143" s="293"/>
      <c r="T143" s="293"/>
      <c r="U143" s="293"/>
      <c r="V143" s="293"/>
      <c r="W143" s="296"/>
      <c r="X143" s="296"/>
      <c r="Y143" s="303"/>
      <c r="Z143" s="296"/>
      <c r="AA143" s="303"/>
      <c r="AB143" s="386"/>
    </row>
    <row r="144" spans="1:28" s="3" customFormat="1" ht="18" customHeight="1">
      <c r="A144" s="391">
        <v>46</v>
      </c>
      <c r="B144" s="389" t="s">
        <v>623</v>
      </c>
      <c r="C144" s="390" t="s">
        <v>2</v>
      </c>
      <c r="D144" s="391">
        <v>2</v>
      </c>
      <c r="E144" s="183" t="s">
        <v>1263</v>
      </c>
      <c r="F144" s="170">
        <v>21</v>
      </c>
      <c r="G144" s="392">
        <f>ROUNDUP(AVERAGE(F144:F146),2)</f>
        <v>21</v>
      </c>
      <c r="H144" s="171">
        <f>F144/$G$144-1</f>
        <v>0</v>
      </c>
      <c r="I144" s="224">
        <f t="shared" si="7"/>
        <v>0</v>
      </c>
      <c r="J144" s="135">
        <f>SMALL(I144:I146,1)</f>
        <v>0</v>
      </c>
      <c r="K144" s="225">
        <f>IF(J144=I144,F144,IF(J144=I145,F145,IF(J144=I146,F146)))</f>
        <v>21</v>
      </c>
      <c r="L144" s="225">
        <f t="shared" si="6"/>
        <v>21</v>
      </c>
      <c r="M144" s="225">
        <f t="shared" si="8"/>
        <v>21</v>
      </c>
      <c r="N144" s="318">
        <f>COUNTIF(L144:L146,"FORA")</f>
        <v>0</v>
      </c>
      <c r="O144" s="298">
        <f>IF(N144=0,AVERAGE(K144:K146),"")</f>
        <v>21</v>
      </c>
      <c r="P144" s="298" t="str">
        <f>IF(N144=1,AVERAGE(M144:M145),"")</f>
        <v/>
      </c>
      <c r="Q144" s="298" t="str">
        <f>IF(N144=2,(SUM(M144,K145))/2,"")</f>
        <v/>
      </c>
      <c r="R144" s="298" t="str">
        <f>IF(N144=3,AVERAGE(K144:K145),"")</f>
        <v/>
      </c>
      <c r="S144" s="298">
        <f>IF(N144=0,MEDIAN(M144:M146),"")</f>
        <v>21</v>
      </c>
      <c r="T144" s="298" t="str">
        <f>IF(N144=1,MEDIAN(M144:M145),"")</f>
        <v/>
      </c>
      <c r="U144" s="298" t="str">
        <f>IF(N144=2,MEDIAN((SUM(M144,K145))/2),"")</f>
        <v/>
      </c>
      <c r="V144" s="298" t="str">
        <f>IF(N144=3,MEDIAN(K144:K145),"")</f>
        <v/>
      </c>
      <c r="W144" s="299">
        <f>SUM(O144:R146)</f>
        <v>21</v>
      </c>
      <c r="X144" s="299">
        <f>SUM(S144:V146)</f>
        <v>21</v>
      </c>
      <c r="Y144" s="301">
        <f>STDEV(F144:F146)</f>
        <v>0</v>
      </c>
      <c r="Z144" s="299">
        <f>Y144/W144</f>
        <v>0</v>
      </c>
      <c r="AA144" s="301">
        <f>IF(Z144&lt;=0.25, X144, W144)</f>
        <v>21</v>
      </c>
      <c r="AB144" s="292">
        <f>AA144*D144</f>
        <v>42</v>
      </c>
    </row>
    <row r="145" spans="1:28" s="3" customFormat="1" ht="18" customHeight="1">
      <c r="A145" s="391"/>
      <c r="B145" s="389"/>
      <c r="C145" s="390"/>
      <c r="D145" s="391"/>
      <c r="E145" s="183" t="s">
        <v>1263</v>
      </c>
      <c r="F145" s="170">
        <v>21</v>
      </c>
      <c r="G145" s="393"/>
      <c r="H145" s="171">
        <f>F145/$G$144-1</f>
        <v>0</v>
      </c>
      <c r="I145" s="135">
        <f t="shared" si="7"/>
        <v>0</v>
      </c>
      <c r="J145" s="135">
        <f>SMALL(I144:I146,2)</f>
        <v>0</v>
      </c>
      <c r="K145" s="225">
        <f>IF(J145=I144,F144,IF(J145=I145,F145,IF(J145=I146,F146)))</f>
        <v>21</v>
      </c>
      <c r="L145" s="225">
        <f t="shared" si="6"/>
        <v>21</v>
      </c>
      <c r="M145" s="225">
        <f t="shared" si="8"/>
        <v>21</v>
      </c>
      <c r="N145" s="318"/>
      <c r="O145" s="298"/>
      <c r="P145" s="298"/>
      <c r="Q145" s="298"/>
      <c r="R145" s="298"/>
      <c r="S145" s="298"/>
      <c r="T145" s="298"/>
      <c r="U145" s="298"/>
      <c r="V145" s="298"/>
      <c r="W145" s="300"/>
      <c r="X145" s="300"/>
      <c r="Y145" s="301"/>
      <c r="Z145" s="300"/>
      <c r="AA145" s="301"/>
      <c r="AB145" s="292"/>
    </row>
    <row r="146" spans="1:28" s="3" customFormat="1" ht="18" customHeight="1">
      <c r="A146" s="391"/>
      <c r="B146" s="389"/>
      <c r="C146" s="390"/>
      <c r="D146" s="391"/>
      <c r="E146" s="183" t="s">
        <v>1263</v>
      </c>
      <c r="F146" s="170">
        <v>21</v>
      </c>
      <c r="G146" s="393"/>
      <c r="H146" s="171">
        <f>F146/$G$144-1</f>
        <v>0</v>
      </c>
      <c r="I146" s="135">
        <f t="shared" si="7"/>
        <v>0</v>
      </c>
      <c r="J146" s="135">
        <f>SMALL(I144:I146,3)</f>
        <v>0</v>
      </c>
      <c r="K146" s="225">
        <f>IF(J146=I144,F144,IF(J146=I145,F145,IF(J146=I146,F146)))</f>
        <v>21</v>
      </c>
      <c r="L146" s="225">
        <f t="shared" si="6"/>
        <v>21</v>
      </c>
      <c r="M146" s="225">
        <f t="shared" si="8"/>
        <v>21</v>
      </c>
      <c r="N146" s="318"/>
      <c r="O146" s="298"/>
      <c r="P146" s="298"/>
      <c r="Q146" s="298"/>
      <c r="R146" s="298"/>
      <c r="S146" s="298"/>
      <c r="T146" s="298"/>
      <c r="U146" s="298"/>
      <c r="V146" s="298"/>
      <c r="W146" s="300"/>
      <c r="X146" s="300"/>
      <c r="Y146" s="301"/>
      <c r="Z146" s="300"/>
      <c r="AA146" s="301"/>
      <c r="AB146" s="292"/>
    </row>
    <row r="147" spans="1:28" s="3" customFormat="1" ht="18" customHeight="1">
      <c r="A147" s="391">
        <v>47</v>
      </c>
      <c r="B147" s="389" t="s">
        <v>624</v>
      </c>
      <c r="C147" s="390" t="s">
        <v>2</v>
      </c>
      <c r="D147" s="391">
        <v>2</v>
      </c>
      <c r="E147" s="183" t="s">
        <v>1264</v>
      </c>
      <c r="F147" s="170">
        <v>272.97000000000003</v>
      </c>
      <c r="G147" s="392">
        <f>ROUNDUP(AVERAGE(F147:F149),2)</f>
        <v>272.97000000000003</v>
      </c>
      <c r="H147" s="171">
        <f>F147/$G$147-1</f>
        <v>0</v>
      </c>
      <c r="I147" s="136">
        <f t="shared" si="7"/>
        <v>0</v>
      </c>
      <c r="J147" s="136">
        <f>SMALL(I147:I149,1)</f>
        <v>0</v>
      </c>
      <c r="K147" s="228">
        <f>IF(J147=I147,F147,IF(J147=I148,F148,IF(J147=I149,F149)))</f>
        <v>272.97000000000003</v>
      </c>
      <c r="L147" s="228">
        <f t="shared" si="6"/>
        <v>272.97000000000003</v>
      </c>
      <c r="M147" s="228">
        <f t="shared" si="8"/>
        <v>272.97000000000003</v>
      </c>
      <c r="N147" s="312">
        <f>COUNTIF(L147:L149,"FORA")</f>
        <v>0</v>
      </c>
      <c r="O147" s="293">
        <f>IF(N147=0,AVERAGE(K147:K149),"")</f>
        <v>272.97000000000003</v>
      </c>
      <c r="P147" s="293" t="str">
        <f>IF(N147=1,AVERAGE(M147:M148),"")</f>
        <v/>
      </c>
      <c r="Q147" s="293" t="str">
        <f>IF(N147=2,(SUM(M147,K148))/2,"")</f>
        <v/>
      </c>
      <c r="R147" s="293" t="str">
        <f>IF(N147=3,AVERAGE(K147:K148),"")</f>
        <v/>
      </c>
      <c r="S147" s="293">
        <f>IF(N147=0,MEDIAN(M147:M149),"")</f>
        <v>272.97000000000003</v>
      </c>
      <c r="T147" s="293" t="str">
        <f>IF(N147=1,MEDIAN(M147:M148),"")</f>
        <v/>
      </c>
      <c r="U147" s="293" t="str">
        <f>IF(N147=2,MEDIAN((SUM(M147,K148))/2),"")</f>
        <v/>
      </c>
      <c r="V147" s="293" t="str">
        <f>IF(N147=3,MEDIAN(K147:K148),"")</f>
        <v/>
      </c>
      <c r="W147" s="295">
        <f>SUM(O147:R149)</f>
        <v>272.97000000000003</v>
      </c>
      <c r="X147" s="295">
        <f>SUM(S147:V149)</f>
        <v>272.97000000000003</v>
      </c>
      <c r="Y147" s="303">
        <f>STDEV(F147:F149)</f>
        <v>0</v>
      </c>
      <c r="Z147" s="295">
        <f>Y147/W147</f>
        <v>0</v>
      </c>
      <c r="AA147" s="303">
        <f>IF(Z147&lt;=0.25, X147, W147)</f>
        <v>272.97000000000003</v>
      </c>
      <c r="AB147" s="386">
        <f>AA147*D147</f>
        <v>545.94000000000005</v>
      </c>
    </row>
    <row r="148" spans="1:28" s="3" customFormat="1" ht="18" customHeight="1">
      <c r="A148" s="391"/>
      <c r="B148" s="389"/>
      <c r="C148" s="390"/>
      <c r="D148" s="391"/>
      <c r="E148" s="183" t="s">
        <v>1264</v>
      </c>
      <c r="F148" s="170">
        <v>272.97000000000003</v>
      </c>
      <c r="G148" s="393"/>
      <c r="H148" s="171">
        <f>F148/$G$147-1</f>
        <v>0</v>
      </c>
      <c r="I148" s="136">
        <f t="shared" si="7"/>
        <v>0</v>
      </c>
      <c r="J148" s="136">
        <f>SMALL(I147:I149,2)</f>
        <v>0</v>
      </c>
      <c r="K148" s="228">
        <f>IF(J148=I147,F147,IF(J148=I148,F148,IF(J148=I149,F149)))</f>
        <v>272.97000000000003</v>
      </c>
      <c r="L148" s="228">
        <f t="shared" si="6"/>
        <v>272.97000000000003</v>
      </c>
      <c r="M148" s="228">
        <f t="shared" si="8"/>
        <v>272.97000000000003</v>
      </c>
      <c r="N148" s="312"/>
      <c r="O148" s="293"/>
      <c r="P148" s="293"/>
      <c r="Q148" s="293"/>
      <c r="R148" s="293"/>
      <c r="S148" s="293"/>
      <c r="T148" s="293"/>
      <c r="U148" s="293"/>
      <c r="V148" s="293"/>
      <c r="W148" s="296"/>
      <c r="X148" s="296"/>
      <c r="Y148" s="303"/>
      <c r="Z148" s="296"/>
      <c r="AA148" s="303"/>
      <c r="AB148" s="386"/>
    </row>
    <row r="149" spans="1:28" s="3" customFormat="1" ht="18" customHeight="1">
      <c r="A149" s="391"/>
      <c r="B149" s="389"/>
      <c r="C149" s="390"/>
      <c r="D149" s="391"/>
      <c r="E149" s="183" t="s">
        <v>1264</v>
      </c>
      <c r="F149" s="170">
        <v>272.97000000000003</v>
      </c>
      <c r="G149" s="393"/>
      <c r="H149" s="171">
        <f>F149/$G$147-1</f>
        <v>0</v>
      </c>
      <c r="I149" s="136">
        <f t="shared" si="7"/>
        <v>0</v>
      </c>
      <c r="J149" s="136">
        <f>SMALL(I147:I149,3)</f>
        <v>0</v>
      </c>
      <c r="K149" s="228">
        <f>IF(J149=I147,F147,IF(J149=I148,F148,IF(J149=I149,F149)))</f>
        <v>272.97000000000003</v>
      </c>
      <c r="L149" s="228">
        <f t="shared" si="6"/>
        <v>272.97000000000003</v>
      </c>
      <c r="M149" s="228">
        <f t="shared" si="8"/>
        <v>272.97000000000003</v>
      </c>
      <c r="N149" s="312"/>
      <c r="O149" s="293"/>
      <c r="P149" s="293"/>
      <c r="Q149" s="293"/>
      <c r="R149" s="293"/>
      <c r="S149" s="293"/>
      <c r="T149" s="293"/>
      <c r="U149" s="293"/>
      <c r="V149" s="293"/>
      <c r="W149" s="296"/>
      <c r="X149" s="296"/>
      <c r="Y149" s="303"/>
      <c r="Z149" s="296"/>
      <c r="AA149" s="303"/>
      <c r="AB149" s="386"/>
    </row>
    <row r="150" spans="1:28" s="3" customFormat="1" ht="18" customHeight="1">
      <c r="A150" s="391">
        <v>48</v>
      </c>
      <c r="B150" s="389" t="s">
        <v>625</v>
      </c>
      <c r="C150" s="390" t="s">
        <v>2</v>
      </c>
      <c r="D150" s="391">
        <v>2</v>
      </c>
      <c r="E150" s="183" t="s">
        <v>1265</v>
      </c>
      <c r="F150" s="170">
        <v>190.7</v>
      </c>
      <c r="G150" s="392">
        <f>ROUNDUP(AVERAGE(F150:F152),2)</f>
        <v>190.7</v>
      </c>
      <c r="H150" s="171">
        <f>F150/$G$150-1</f>
        <v>0</v>
      </c>
      <c r="I150" s="224">
        <f t="shared" si="7"/>
        <v>0</v>
      </c>
      <c r="J150" s="135">
        <f>SMALL(I150:I152,1)</f>
        <v>0</v>
      </c>
      <c r="K150" s="225">
        <f>IF(J150=I150,F150,IF(J150=I151,F151,IF(J150=I152,F152)))</f>
        <v>190.7</v>
      </c>
      <c r="L150" s="225">
        <f t="shared" si="6"/>
        <v>190.7</v>
      </c>
      <c r="M150" s="225">
        <f t="shared" si="8"/>
        <v>190.7</v>
      </c>
      <c r="N150" s="318">
        <f>COUNTIF(L150:L152,"FORA")</f>
        <v>0</v>
      </c>
      <c r="O150" s="298">
        <f>IF(N150=0,AVERAGE(K150:K152),"")</f>
        <v>190.69999999999996</v>
      </c>
      <c r="P150" s="298" t="str">
        <f>IF(N150=1,AVERAGE(M150:M151),"")</f>
        <v/>
      </c>
      <c r="Q150" s="298" t="str">
        <f>IF(N150=2,(SUM(M150,K151))/2,"")</f>
        <v/>
      </c>
      <c r="R150" s="298" t="str">
        <f>IF(N150=3,AVERAGE(K150:K151),"")</f>
        <v/>
      </c>
      <c r="S150" s="298">
        <f>IF(N150=0,MEDIAN(M150:M152),"")</f>
        <v>190.7</v>
      </c>
      <c r="T150" s="298" t="str">
        <f>IF(N150=1,MEDIAN(M150:M151),"")</f>
        <v/>
      </c>
      <c r="U150" s="298" t="str">
        <f>IF(N150=2,MEDIAN((SUM(M150,K151))/2),"")</f>
        <v/>
      </c>
      <c r="V150" s="298" t="str">
        <f>IF(N150=3,MEDIAN(K150:K151),"")</f>
        <v/>
      </c>
      <c r="W150" s="299">
        <f>SUM(O150:R152)</f>
        <v>190.69999999999996</v>
      </c>
      <c r="X150" s="299">
        <f>SUM(S150:V152)</f>
        <v>190.7</v>
      </c>
      <c r="Y150" s="301">
        <f>STDEV(F150:F152)</f>
        <v>3.4809342861069267E-14</v>
      </c>
      <c r="Z150" s="299">
        <f>Y150/W150</f>
        <v>1.8253457189863279E-16</v>
      </c>
      <c r="AA150" s="301">
        <f>IF(Z150&lt;=0.25, X150, W150)</f>
        <v>190.7</v>
      </c>
      <c r="AB150" s="292">
        <f>AA150*D150</f>
        <v>381.4</v>
      </c>
    </row>
    <row r="151" spans="1:28" s="3" customFormat="1" ht="18" customHeight="1">
      <c r="A151" s="391"/>
      <c r="B151" s="389"/>
      <c r="C151" s="390"/>
      <c r="D151" s="391"/>
      <c r="E151" s="183" t="s">
        <v>1265</v>
      </c>
      <c r="F151" s="170">
        <v>190.7</v>
      </c>
      <c r="G151" s="393"/>
      <c r="H151" s="171">
        <f>F151/$G$150-1</f>
        <v>0</v>
      </c>
      <c r="I151" s="135">
        <f t="shared" si="7"/>
        <v>0</v>
      </c>
      <c r="J151" s="135">
        <f>SMALL(I150:I152,2)</f>
        <v>0</v>
      </c>
      <c r="K151" s="225">
        <f>IF(J151=I150,F150,IF(J151=I151,F151,IF(J151=I152,F152)))</f>
        <v>190.7</v>
      </c>
      <c r="L151" s="225">
        <f t="shared" si="6"/>
        <v>190.7</v>
      </c>
      <c r="M151" s="225">
        <f t="shared" si="8"/>
        <v>190.7</v>
      </c>
      <c r="N151" s="318"/>
      <c r="O151" s="298"/>
      <c r="P151" s="298"/>
      <c r="Q151" s="298"/>
      <c r="R151" s="298"/>
      <c r="S151" s="298"/>
      <c r="T151" s="298"/>
      <c r="U151" s="298"/>
      <c r="V151" s="298"/>
      <c r="W151" s="300"/>
      <c r="X151" s="300"/>
      <c r="Y151" s="301"/>
      <c r="Z151" s="300"/>
      <c r="AA151" s="301"/>
      <c r="AB151" s="292"/>
    </row>
    <row r="152" spans="1:28" s="3" customFormat="1" ht="18" customHeight="1">
      <c r="A152" s="391"/>
      <c r="B152" s="389"/>
      <c r="C152" s="390"/>
      <c r="D152" s="391"/>
      <c r="E152" s="183" t="s">
        <v>1265</v>
      </c>
      <c r="F152" s="170">
        <v>190.7</v>
      </c>
      <c r="G152" s="393"/>
      <c r="H152" s="171">
        <f>F152/$G$150-1</f>
        <v>0</v>
      </c>
      <c r="I152" s="135">
        <f t="shared" si="7"/>
        <v>0</v>
      </c>
      <c r="J152" s="135">
        <f>SMALL(I150:I152,3)</f>
        <v>0</v>
      </c>
      <c r="K152" s="225">
        <f>IF(J152=I150,F150,IF(J152=I151,F151,IF(J152=I152,F152)))</f>
        <v>190.7</v>
      </c>
      <c r="L152" s="225">
        <f t="shared" si="6"/>
        <v>190.7</v>
      </c>
      <c r="M152" s="225">
        <f t="shared" si="8"/>
        <v>190.7</v>
      </c>
      <c r="N152" s="318"/>
      <c r="O152" s="298"/>
      <c r="P152" s="298"/>
      <c r="Q152" s="298"/>
      <c r="R152" s="298"/>
      <c r="S152" s="298"/>
      <c r="T152" s="298"/>
      <c r="U152" s="298"/>
      <c r="V152" s="298"/>
      <c r="W152" s="300"/>
      <c r="X152" s="300"/>
      <c r="Y152" s="301"/>
      <c r="Z152" s="300"/>
      <c r="AA152" s="301"/>
      <c r="AB152" s="292"/>
    </row>
    <row r="153" spans="1:28" s="3" customFormat="1" ht="18" customHeight="1">
      <c r="A153" s="388">
        <v>49</v>
      </c>
      <c r="B153" s="389" t="s">
        <v>702</v>
      </c>
      <c r="C153" s="390" t="s">
        <v>2</v>
      </c>
      <c r="D153" s="391">
        <v>2</v>
      </c>
      <c r="E153" s="183" t="s">
        <v>659</v>
      </c>
      <c r="F153" s="170">
        <v>290.39999999999998</v>
      </c>
      <c r="G153" s="392">
        <f>ROUNDUP(AVERAGE(F153:F155),2)</f>
        <v>382.8</v>
      </c>
      <c r="H153" s="171">
        <f>F153/$G$153-1</f>
        <v>-0.24137931034482762</v>
      </c>
      <c r="I153" s="136">
        <f t="shared" si="7"/>
        <v>0.24137931034482762</v>
      </c>
      <c r="J153" s="136">
        <f>SMALL(I153:I155,1)</f>
        <v>4.2319749216300995E-2</v>
      </c>
      <c r="K153" s="228">
        <f>IF(J153=I153,F153,IF(J153=I154,F154,IF(J153=I155,F155)))</f>
        <v>399</v>
      </c>
      <c r="L153" s="228">
        <f t="shared" si="6"/>
        <v>399</v>
      </c>
      <c r="M153" s="228">
        <f t="shared" si="8"/>
        <v>399</v>
      </c>
      <c r="N153" s="312">
        <f>COUNTIF(L153:L155,"FORA")</f>
        <v>0</v>
      </c>
      <c r="O153" s="293">
        <f>IF(N153=0,AVERAGE(K153:K155),"")</f>
        <v>382.8</v>
      </c>
      <c r="P153" s="293" t="str">
        <f>IF(N153=1,AVERAGE(M153:M154),"")</f>
        <v/>
      </c>
      <c r="Q153" s="293" t="str">
        <f>IF(N153=2,(SUM(M153,K154))/2,"")</f>
        <v/>
      </c>
      <c r="R153" s="293" t="str">
        <f>IF(N153=3,AVERAGE(K153:K154),"")</f>
        <v/>
      </c>
      <c r="S153" s="293">
        <f>IF(N153=0,MEDIAN(M153:M155),"")</f>
        <v>399</v>
      </c>
      <c r="T153" s="293" t="str">
        <f>IF(N153=1,MEDIAN(M153:M154),"")</f>
        <v/>
      </c>
      <c r="U153" s="293" t="str">
        <f>IF(N153=2,MEDIAN((SUM(M153,K154))/2),"")</f>
        <v/>
      </c>
      <c r="V153" s="293" t="str">
        <f>IF(N153=3,MEDIAN(K153:K154),"")</f>
        <v/>
      </c>
      <c r="W153" s="295">
        <f>SUM(O153:R155)</f>
        <v>382.8</v>
      </c>
      <c r="X153" s="295">
        <f>SUM(S153:V155)</f>
        <v>399</v>
      </c>
      <c r="Y153" s="303">
        <f>STDEV(F153:F155)</f>
        <v>85.459464075080348</v>
      </c>
      <c r="Z153" s="295">
        <f>Y153/W153</f>
        <v>0.22324833875412839</v>
      </c>
      <c r="AA153" s="303">
        <f>IF(Z153&lt;=0.25, X153, W153)</f>
        <v>399</v>
      </c>
      <c r="AB153" s="386">
        <f>AA153*D153</f>
        <v>798</v>
      </c>
    </row>
    <row r="154" spans="1:28" s="3" customFormat="1" ht="18" customHeight="1">
      <c r="A154" s="388"/>
      <c r="B154" s="389"/>
      <c r="C154" s="390"/>
      <c r="D154" s="391"/>
      <c r="E154" s="183" t="s">
        <v>638</v>
      </c>
      <c r="F154" s="170">
        <v>459</v>
      </c>
      <c r="G154" s="393"/>
      <c r="H154" s="171">
        <f>F154/$G$153-1</f>
        <v>0.19905956112852663</v>
      </c>
      <c r="I154" s="136">
        <f t="shared" si="7"/>
        <v>0.19905956112852663</v>
      </c>
      <c r="J154" s="136">
        <f>SMALL(I153:I155,2)</f>
        <v>0.19905956112852663</v>
      </c>
      <c r="K154" s="228">
        <f>IF(J154=I153,F153,IF(J154=I154,F154,IF(J154=I155,F155)))</f>
        <v>459</v>
      </c>
      <c r="L154" s="228">
        <f t="shared" si="6"/>
        <v>459</v>
      </c>
      <c r="M154" s="228">
        <f t="shared" si="8"/>
        <v>459</v>
      </c>
      <c r="N154" s="312"/>
      <c r="O154" s="293"/>
      <c r="P154" s="293"/>
      <c r="Q154" s="293"/>
      <c r="R154" s="293"/>
      <c r="S154" s="293"/>
      <c r="T154" s="293"/>
      <c r="U154" s="293"/>
      <c r="V154" s="293"/>
      <c r="W154" s="296"/>
      <c r="X154" s="296"/>
      <c r="Y154" s="303"/>
      <c r="Z154" s="296"/>
      <c r="AA154" s="303"/>
      <c r="AB154" s="386"/>
    </row>
    <row r="155" spans="1:28" s="3" customFormat="1" ht="18" customHeight="1">
      <c r="A155" s="388"/>
      <c r="B155" s="389"/>
      <c r="C155" s="390"/>
      <c r="D155" s="391"/>
      <c r="E155" s="183" t="s">
        <v>640</v>
      </c>
      <c r="F155" s="170">
        <v>399</v>
      </c>
      <c r="G155" s="393"/>
      <c r="H155" s="171">
        <f>F155/$G$153-1</f>
        <v>4.2319749216300995E-2</v>
      </c>
      <c r="I155" s="136">
        <f t="shared" si="7"/>
        <v>4.2319749216300995E-2</v>
      </c>
      <c r="J155" s="136">
        <f>SMALL(I153:I155,3)</f>
        <v>0.24137931034482762</v>
      </c>
      <c r="K155" s="228">
        <f>IF(J155=I153,F153,IF(J155=I154,F154,IF(J155=I155,F155)))</f>
        <v>290.39999999999998</v>
      </c>
      <c r="L155" s="228">
        <f t="shared" si="6"/>
        <v>290.39999999999998</v>
      </c>
      <c r="M155" s="228">
        <f t="shared" si="8"/>
        <v>290.39999999999998</v>
      </c>
      <c r="N155" s="312"/>
      <c r="O155" s="293"/>
      <c r="P155" s="293"/>
      <c r="Q155" s="293"/>
      <c r="R155" s="293"/>
      <c r="S155" s="293"/>
      <c r="T155" s="293"/>
      <c r="U155" s="293"/>
      <c r="V155" s="293"/>
      <c r="W155" s="296"/>
      <c r="X155" s="296"/>
      <c r="Y155" s="303"/>
      <c r="Z155" s="296"/>
      <c r="AA155" s="303"/>
      <c r="AB155" s="387"/>
    </row>
    <row r="156" spans="1:28" s="3" customFormat="1" ht="18" customHeight="1">
      <c r="A156" s="388">
        <v>50</v>
      </c>
      <c r="B156" s="389" t="s">
        <v>641</v>
      </c>
      <c r="C156" s="390" t="s">
        <v>2</v>
      </c>
      <c r="D156" s="391">
        <v>8</v>
      </c>
      <c r="E156" s="183" t="s">
        <v>642</v>
      </c>
      <c r="F156" s="170">
        <v>8.61</v>
      </c>
      <c r="G156" s="392">
        <f>ROUNDUP(AVERAGE(F156:F158),2)</f>
        <v>17.5</v>
      </c>
      <c r="H156" s="171">
        <f>F156/G156-1</f>
        <v>-0.50800000000000001</v>
      </c>
      <c r="I156" s="136">
        <f t="shared" ref="I156:I173" si="9">ABS(H156)</f>
        <v>0.50800000000000001</v>
      </c>
      <c r="J156" s="136">
        <f>SMALL(I156:I158,1)</f>
        <v>0.13714285714285701</v>
      </c>
      <c r="K156" s="228">
        <f>IF(J156=I156,F156,IF(J156=I157,F157,IF(J156=I158,F158)))</f>
        <v>19.899999999999999</v>
      </c>
      <c r="L156" s="228">
        <f t="shared" ref="L156:L173" si="10">IF(J156&gt;0.3,"FORA",K156)</f>
        <v>19.899999999999999</v>
      </c>
      <c r="M156" s="228">
        <f t="shared" ref="M156:M173" si="11">IF(L156="FORA","",L156)</f>
        <v>19.899999999999999</v>
      </c>
      <c r="N156" s="312">
        <f>COUNTIF(L156:L158,"FORA")</f>
        <v>2</v>
      </c>
      <c r="O156" s="293" t="str">
        <f>IF(N156=0,AVERAGE(K156:K158),"")</f>
        <v/>
      </c>
      <c r="P156" s="293" t="str">
        <f>IF(N156=1,AVERAGE(M156:M157),"")</f>
        <v/>
      </c>
      <c r="Q156" s="293">
        <f>IF(N156=2,(SUM(M156,K157))/2,"")</f>
        <v>21.945</v>
      </c>
      <c r="R156" s="293" t="str">
        <f>IF(N156=3,AVERAGE(K156:K157),"")</f>
        <v/>
      </c>
      <c r="S156" s="293" t="str">
        <f>IF(N156=0,MEDIAN(M156:M158),"")</f>
        <v/>
      </c>
      <c r="T156" s="293" t="str">
        <f>IF(N156=1,MEDIAN(M156:M157),"")</f>
        <v/>
      </c>
      <c r="U156" s="293">
        <f>IF(N156=2,MEDIAN((SUM(M156,K157))/2),"")</f>
        <v>21.945</v>
      </c>
      <c r="V156" s="293" t="str">
        <f>IF(N156=3,MEDIAN(K156:K157),"")</f>
        <v/>
      </c>
      <c r="W156" s="295">
        <f>SUM(O156:R158)</f>
        <v>21.945</v>
      </c>
      <c r="X156" s="295">
        <f>SUM(S156:V158)</f>
        <v>21.945</v>
      </c>
      <c r="Y156" s="301">
        <f>STDEV(F156:F158)</f>
        <v>7.965933718027026</v>
      </c>
      <c r="Z156" s="299">
        <f>Y156/W156</f>
        <v>0.36299538473579523</v>
      </c>
      <c r="AA156" s="301">
        <f>IF(Z156&lt;=0.25, X156, W156)</f>
        <v>21.945</v>
      </c>
      <c r="AB156" s="292">
        <f>AA156*D156</f>
        <v>175.56</v>
      </c>
    </row>
    <row r="157" spans="1:28" s="3" customFormat="1" ht="18" customHeight="1">
      <c r="A157" s="388"/>
      <c r="B157" s="389"/>
      <c r="C157" s="390"/>
      <c r="D157" s="391"/>
      <c r="E157" s="183" t="s">
        <v>643</v>
      </c>
      <c r="F157" s="170">
        <v>19.899999999999999</v>
      </c>
      <c r="G157" s="393"/>
      <c r="H157" s="171">
        <f>F157/$G$156-1</f>
        <v>0.13714285714285701</v>
      </c>
      <c r="I157" s="136">
        <f t="shared" si="9"/>
        <v>0.13714285714285701</v>
      </c>
      <c r="J157" s="136">
        <f>SMALL(I156:I158,2)</f>
        <v>0.37085714285714277</v>
      </c>
      <c r="K157" s="228">
        <f>IF(J157=I156,F156,IF(J157=I157,F157,IF(J157=I158,F158)))</f>
        <v>23.99</v>
      </c>
      <c r="L157" s="228" t="str">
        <f t="shared" si="10"/>
        <v>FORA</v>
      </c>
      <c r="M157" s="228" t="str">
        <f t="shared" si="11"/>
        <v/>
      </c>
      <c r="N157" s="312"/>
      <c r="O157" s="293"/>
      <c r="P157" s="293"/>
      <c r="Q157" s="293"/>
      <c r="R157" s="293"/>
      <c r="S157" s="293"/>
      <c r="T157" s="293"/>
      <c r="U157" s="293"/>
      <c r="V157" s="293"/>
      <c r="W157" s="296"/>
      <c r="X157" s="296"/>
      <c r="Y157" s="301"/>
      <c r="Z157" s="300"/>
      <c r="AA157" s="301"/>
      <c r="AB157" s="292"/>
    </row>
    <row r="158" spans="1:28" s="3" customFormat="1" ht="18" customHeight="1">
      <c r="A158" s="388"/>
      <c r="B158" s="389"/>
      <c r="C158" s="390"/>
      <c r="D158" s="391"/>
      <c r="E158" s="174" t="s">
        <v>644</v>
      </c>
      <c r="F158" s="170">
        <v>23.99</v>
      </c>
      <c r="G158" s="393"/>
      <c r="H158" s="171">
        <f>F158/G156-1</f>
        <v>0.37085714285714277</v>
      </c>
      <c r="I158" s="136">
        <f t="shared" si="9"/>
        <v>0.37085714285714277</v>
      </c>
      <c r="J158" s="136">
        <f>SMALL(I156:I158,3)</f>
        <v>0.50800000000000001</v>
      </c>
      <c r="K158" s="228">
        <f>IF(J158=I156,F156,IF(J158=I157,F157,IF(J158=I158,F158)))</f>
        <v>8.61</v>
      </c>
      <c r="L158" s="228" t="str">
        <f t="shared" si="10"/>
        <v>FORA</v>
      </c>
      <c r="M158" s="228" t="str">
        <f t="shared" si="11"/>
        <v/>
      </c>
      <c r="N158" s="312"/>
      <c r="O158" s="293"/>
      <c r="P158" s="293"/>
      <c r="Q158" s="293"/>
      <c r="R158" s="293"/>
      <c r="S158" s="293"/>
      <c r="T158" s="293"/>
      <c r="U158" s="293"/>
      <c r="V158" s="293"/>
      <c r="W158" s="296"/>
      <c r="X158" s="296"/>
      <c r="Y158" s="301"/>
      <c r="Z158" s="300"/>
      <c r="AA158" s="301"/>
      <c r="AB158" s="394"/>
    </row>
    <row r="159" spans="1:28" s="3" customFormat="1" ht="18" customHeight="1">
      <c r="A159" s="388">
        <v>51</v>
      </c>
      <c r="B159" s="389" t="s">
        <v>635</v>
      </c>
      <c r="C159" s="390" t="s">
        <v>2</v>
      </c>
      <c r="D159" s="391">
        <v>6</v>
      </c>
      <c r="E159" s="183" t="s">
        <v>639</v>
      </c>
      <c r="F159" s="170">
        <v>609</v>
      </c>
      <c r="G159" s="392">
        <f>ROUNDUP(AVERAGE(F159:F161),2)</f>
        <v>666.32</v>
      </c>
      <c r="H159" s="171">
        <f>F159/$G$159-1</f>
        <v>-8.6024732861087805E-2</v>
      </c>
      <c r="I159" s="136">
        <f t="shared" si="9"/>
        <v>8.6024732861087805E-2</v>
      </c>
      <c r="J159" s="136">
        <f>SMALL(I159:I161,1)</f>
        <v>4.022091487573487E-3</v>
      </c>
      <c r="K159" s="228">
        <f>IF(J159=I159,F159,IF(J159=I160,F160,IF(J159=I161,F161)))</f>
        <v>669</v>
      </c>
      <c r="L159" s="228">
        <f t="shared" si="10"/>
        <v>669</v>
      </c>
      <c r="M159" s="228">
        <f t="shared" si="11"/>
        <v>669</v>
      </c>
      <c r="N159" s="312">
        <f>COUNTIF(L159:L161,"FORA")</f>
        <v>0</v>
      </c>
      <c r="O159" s="293">
        <f>IF(N159=0,AVERAGE(K159:K161),"")</f>
        <v>666.32</v>
      </c>
      <c r="P159" s="293" t="str">
        <f>IF(N159=1,AVERAGE(M159:M160),"")</f>
        <v/>
      </c>
      <c r="Q159" s="293" t="str">
        <f>IF(N159=2,(SUM(M159,K160))/2,"")</f>
        <v/>
      </c>
      <c r="R159" s="293" t="str">
        <f>IF(N159=3,AVERAGE(K159:K160),"")</f>
        <v/>
      </c>
      <c r="S159" s="293">
        <f>IF(N159=0,MEDIAN(M159:M161),"")</f>
        <v>669</v>
      </c>
      <c r="T159" s="293" t="str">
        <f>IF(N159=1,MEDIAN(M159:M160),"")</f>
        <v/>
      </c>
      <c r="U159" s="293" t="str">
        <f>IF(N159=2,MEDIAN((SUM(M159,K160))/2),"")</f>
        <v/>
      </c>
      <c r="V159" s="293" t="str">
        <f>IF(N159=3,MEDIAN(K159:K160),"")</f>
        <v/>
      </c>
      <c r="W159" s="295">
        <f>SUM(O159:R161)</f>
        <v>666.32</v>
      </c>
      <c r="X159" s="295">
        <f>SUM(S159:V161)</f>
        <v>669</v>
      </c>
      <c r="Y159" s="303">
        <f>STDEV(F159:F161)</f>
        <v>56.028092953445153</v>
      </c>
      <c r="Z159" s="295">
        <f>Y159/W159</f>
        <v>8.4085864079489064E-2</v>
      </c>
      <c r="AA159" s="303">
        <f>IF(Z159&lt;=0.25, X159, W159)</f>
        <v>669</v>
      </c>
      <c r="AB159" s="386">
        <f>AA159*D159</f>
        <v>4014</v>
      </c>
    </row>
    <row r="160" spans="1:28" s="3" customFormat="1" ht="18" customHeight="1">
      <c r="A160" s="388"/>
      <c r="B160" s="389"/>
      <c r="C160" s="390"/>
      <c r="D160" s="391"/>
      <c r="E160" s="183" t="s">
        <v>638</v>
      </c>
      <c r="F160" s="170">
        <v>669</v>
      </c>
      <c r="G160" s="393"/>
      <c r="H160" s="171">
        <f>F160/$G$159-1</f>
        <v>4.022091487573487E-3</v>
      </c>
      <c r="I160" s="136">
        <f t="shared" si="9"/>
        <v>4.022091487573487E-3</v>
      </c>
      <c r="J160" s="136">
        <f>SMALL(I159:I161,2)</f>
        <v>8.2002641373514207E-2</v>
      </c>
      <c r="K160" s="228">
        <f>IF(J160=I159,F159,IF(J160=I160,F160,IF(J160=I161,F161)))</f>
        <v>720.96</v>
      </c>
      <c r="L160" s="228">
        <f t="shared" si="10"/>
        <v>720.96</v>
      </c>
      <c r="M160" s="228">
        <f t="shared" si="11"/>
        <v>720.96</v>
      </c>
      <c r="N160" s="312"/>
      <c r="O160" s="293"/>
      <c r="P160" s="293"/>
      <c r="Q160" s="293"/>
      <c r="R160" s="293"/>
      <c r="S160" s="293"/>
      <c r="T160" s="293"/>
      <c r="U160" s="293"/>
      <c r="V160" s="293"/>
      <c r="W160" s="296"/>
      <c r="X160" s="296"/>
      <c r="Y160" s="303"/>
      <c r="Z160" s="296"/>
      <c r="AA160" s="303"/>
      <c r="AB160" s="386"/>
    </row>
    <row r="161" spans="1:28" s="3" customFormat="1" ht="18" customHeight="1">
      <c r="A161" s="388"/>
      <c r="B161" s="389"/>
      <c r="C161" s="390"/>
      <c r="D161" s="391"/>
      <c r="E161" s="183" t="s">
        <v>640</v>
      </c>
      <c r="F161" s="170">
        <v>720.96</v>
      </c>
      <c r="G161" s="393"/>
      <c r="H161" s="171">
        <f>F161/$G$159-1</f>
        <v>8.2002641373514207E-2</v>
      </c>
      <c r="I161" s="136">
        <f t="shared" si="9"/>
        <v>8.2002641373514207E-2</v>
      </c>
      <c r="J161" s="136">
        <f>SMALL(I159:I161,3)</f>
        <v>8.6024732861087805E-2</v>
      </c>
      <c r="K161" s="228">
        <f>IF(J161=I159,F159,IF(J161=I160,F160,IF(J161=I161,F161)))</f>
        <v>609</v>
      </c>
      <c r="L161" s="228">
        <f t="shared" si="10"/>
        <v>609</v>
      </c>
      <c r="M161" s="228">
        <f t="shared" si="11"/>
        <v>609</v>
      </c>
      <c r="N161" s="312"/>
      <c r="O161" s="293"/>
      <c r="P161" s="293"/>
      <c r="Q161" s="293"/>
      <c r="R161" s="293"/>
      <c r="S161" s="293"/>
      <c r="T161" s="293"/>
      <c r="U161" s="293"/>
      <c r="V161" s="293"/>
      <c r="W161" s="296"/>
      <c r="X161" s="296"/>
      <c r="Y161" s="303"/>
      <c r="Z161" s="296"/>
      <c r="AA161" s="303"/>
      <c r="AB161" s="387"/>
    </row>
    <row r="162" spans="1:28" s="3" customFormat="1" ht="25.5">
      <c r="A162" s="388">
        <v>52</v>
      </c>
      <c r="B162" s="389" t="s">
        <v>706</v>
      </c>
      <c r="C162" s="390" t="s">
        <v>2</v>
      </c>
      <c r="D162" s="391">
        <v>2</v>
      </c>
      <c r="E162" s="183" t="s">
        <v>707</v>
      </c>
      <c r="F162" s="170">
        <v>704.1</v>
      </c>
      <c r="G162" s="392">
        <f>ROUNDUP(AVERAGE(F162:F164),2)</f>
        <v>619.52</v>
      </c>
      <c r="H162" s="171">
        <f>F162/$G$162-1</f>
        <v>0.13652505165289264</v>
      </c>
      <c r="I162" s="136">
        <f t="shared" si="9"/>
        <v>0.13652505165289264</v>
      </c>
      <c r="J162" s="136">
        <f>SMALL(I162:I164,1)</f>
        <v>2.2727272727272596E-2</v>
      </c>
      <c r="K162" s="228">
        <f>IF(J162=I162,F162,IF(J162=I163,F163,IF(J162=I164,F164)))</f>
        <v>605.44000000000005</v>
      </c>
      <c r="L162" s="228">
        <f t="shared" si="10"/>
        <v>605.44000000000005</v>
      </c>
      <c r="M162" s="228">
        <f t="shared" si="11"/>
        <v>605.44000000000005</v>
      </c>
      <c r="N162" s="312">
        <f>COUNTIF(L162:L164,"FORA")</f>
        <v>0</v>
      </c>
      <c r="O162" s="293">
        <f>IF(N162=0,AVERAGE(K162:K164),"")</f>
        <v>619.51333333333332</v>
      </c>
      <c r="P162" s="293" t="str">
        <f>IF(N162=1,AVERAGE(M162:M163),"")</f>
        <v/>
      </c>
      <c r="Q162" s="293" t="str">
        <f>IF(N162=2,(SUM(M162,K163))/2,"")</f>
        <v/>
      </c>
      <c r="R162" s="293" t="str">
        <f>IF(N162=3,AVERAGE(K162:K163),"")</f>
        <v/>
      </c>
      <c r="S162" s="293">
        <f>IF(N162=0,MEDIAN(M162:M164),"")</f>
        <v>605.44000000000005</v>
      </c>
      <c r="T162" s="293" t="str">
        <f>IF(N162=1,MEDIAN(M162:M163),"")</f>
        <v/>
      </c>
      <c r="U162" s="293" t="str">
        <f>IF(N162=2,MEDIAN((SUM(M162,K163))/2),"")</f>
        <v/>
      </c>
      <c r="V162" s="293" t="str">
        <f>IF(N162=3,MEDIAN(K162:K163),"")</f>
        <v/>
      </c>
      <c r="W162" s="295">
        <f>SUM(O162:R164)</f>
        <v>619.51333333333332</v>
      </c>
      <c r="X162" s="295">
        <f>SUM(S162:V164)</f>
        <v>605.44000000000005</v>
      </c>
      <c r="Y162" s="301">
        <f>STDEV(F162:F164)</f>
        <v>78.501888724624777</v>
      </c>
      <c r="Z162" s="299">
        <f>Y162/W162</f>
        <v>0.12671541434344935</v>
      </c>
      <c r="AA162" s="301">
        <f>IF(Z162&lt;=0.25, X162, W162)</f>
        <v>605.44000000000005</v>
      </c>
      <c r="AB162" s="292">
        <f>AA162*D162</f>
        <v>1210.8800000000001</v>
      </c>
    </row>
    <row r="163" spans="1:28" s="3" customFormat="1" ht="18" customHeight="1">
      <c r="A163" s="388"/>
      <c r="B163" s="389"/>
      <c r="C163" s="390"/>
      <c r="D163" s="391"/>
      <c r="E163" s="183" t="s">
        <v>638</v>
      </c>
      <c r="F163" s="170">
        <v>549</v>
      </c>
      <c r="G163" s="393"/>
      <c r="H163" s="171">
        <f>F163/$G$162-1</f>
        <v>-0.11383006198347101</v>
      </c>
      <c r="I163" s="136">
        <f t="shared" si="9"/>
        <v>0.11383006198347101</v>
      </c>
      <c r="J163" s="136">
        <f>SMALL(I162:I164,2)</f>
        <v>0.11383006198347101</v>
      </c>
      <c r="K163" s="228">
        <f>IF(J163=I162,F162,IF(J163=I163,F163,IF(J163=I164,F164)))</f>
        <v>549</v>
      </c>
      <c r="L163" s="228">
        <f t="shared" si="10"/>
        <v>549</v>
      </c>
      <c r="M163" s="228">
        <f t="shared" si="11"/>
        <v>549</v>
      </c>
      <c r="N163" s="312"/>
      <c r="O163" s="293"/>
      <c r="P163" s="293"/>
      <c r="Q163" s="293"/>
      <c r="R163" s="293"/>
      <c r="S163" s="293"/>
      <c r="T163" s="293"/>
      <c r="U163" s="293"/>
      <c r="V163" s="293"/>
      <c r="W163" s="296"/>
      <c r="X163" s="296"/>
      <c r="Y163" s="301"/>
      <c r="Z163" s="300"/>
      <c r="AA163" s="301"/>
      <c r="AB163" s="292"/>
    </row>
    <row r="164" spans="1:28" s="3" customFormat="1" ht="18" customHeight="1">
      <c r="A164" s="388"/>
      <c r="B164" s="389"/>
      <c r="C164" s="390"/>
      <c r="D164" s="391"/>
      <c r="E164" s="183" t="s">
        <v>640</v>
      </c>
      <c r="F164" s="170">
        <v>605.44000000000005</v>
      </c>
      <c r="G164" s="393"/>
      <c r="H164" s="171">
        <f>F164/$G$162-1</f>
        <v>-2.2727272727272596E-2</v>
      </c>
      <c r="I164" s="136">
        <f t="shared" si="9"/>
        <v>2.2727272727272596E-2</v>
      </c>
      <c r="J164" s="136">
        <f>SMALL(I162:I164,3)</f>
        <v>0.13652505165289264</v>
      </c>
      <c r="K164" s="228">
        <f>IF(J164=I162,F162,IF(J164=I163,F163,IF(J164=I164,F164)))</f>
        <v>704.1</v>
      </c>
      <c r="L164" s="228">
        <f t="shared" si="10"/>
        <v>704.1</v>
      </c>
      <c r="M164" s="228">
        <f t="shared" si="11"/>
        <v>704.1</v>
      </c>
      <c r="N164" s="312"/>
      <c r="O164" s="293"/>
      <c r="P164" s="293"/>
      <c r="Q164" s="293"/>
      <c r="R164" s="293"/>
      <c r="S164" s="293"/>
      <c r="T164" s="293"/>
      <c r="U164" s="293"/>
      <c r="V164" s="293"/>
      <c r="W164" s="296"/>
      <c r="X164" s="296"/>
      <c r="Y164" s="301"/>
      <c r="Z164" s="300"/>
      <c r="AA164" s="301"/>
      <c r="AB164" s="394"/>
    </row>
    <row r="165" spans="1:28" s="3" customFormat="1" ht="18" customHeight="1">
      <c r="A165" s="391">
        <v>53</v>
      </c>
      <c r="B165" s="389" t="s">
        <v>708</v>
      </c>
      <c r="C165" s="390" t="s">
        <v>2</v>
      </c>
      <c r="D165" s="391">
        <v>8</v>
      </c>
      <c r="E165" s="183" t="s">
        <v>1266</v>
      </c>
      <c r="F165" s="170">
        <v>21.49</v>
      </c>
      <c r="G165" s="392">
        <f>ROUNDUP(AVERAGE(F165:F167),2)</f>
        <v>21.49</v>
      </c>
      <c r="H165" s="171">
        <f>F165/$G$165-1</f>
        <v>0</v>
      </c>
      <c r="I165" s="136">
        <f t="shared" si="9"/>
        <v>0</v>
      </c>
      <c r="J165" s="136">
        <f>SMALL(I165:I167,1)</f>
        <v>0</v>
      </c>
      <c r="K165" s="228">
        <f>IF(J165=I165,F165,IF(J165=I166,F166,IF(J165=I167,F167)))</f>
        <v>21.49</v>
      </c>
      <c r="L165" s="228">
        <f t="shared" si="10"/>
        <v>21.49</v>
      </c>
      <c r="M165" s="228">
        <f t="shared" si="11"/>
        <v>21.49</v>
      </c>
      <c r="N165" s="312">
        <f>COUNTIF(L165:L167,"FORA")</f>
        <v>0</v>
      </c>
      <c r="O165" s="293">
        <f>IF(N165=0,AVERAGE(K165:K167),"")</f>
        <v>21.49</v>
      </c>
      <c r="P165" s="293" t="str">
        <f>IF(N165=1,AVERAGE(M165:M166),"")</f>
        <v/>
      </c>
      <c r="Q165" s="293" t="str">
        <f>IF(N165=2,(SUM(M165,K166))/2,"")</f>
        <v/>
      </c>
      <c r="R165" s="293" t="str">
        <f>IF(N165=3,AVERAGE(K165:K166),"")</f>
        <v/>
      </c>
      <c r="S165" s="293">
        <f>IF(N165=0,MEDIAN(M165:M167),"")</f>
        <v>21.49</v>
      </c>
      <c r="T165" s="293" t="str">
        <f>IF(N165=1,MEDIAN(M165:M166),"")</f>
        <v/>
      </c>
      <c r="U165" s="293" t="str">
        <f>IF(N165=2,MEDIAN((SUM(M165,K166))/2),"")</f>
        <v/>
      </c>
      <c r="V165" s="293" t="str">
        <f>IF(N165=3,MEDIAN(K165:K166),"")</f>
        <v/>
      </c>
      <c r="W165" s="295">
        <f>SUM(O165:R167)</f>
        <v>21.49</v>
      </c>
      <c r="X165" s="295">
        <f>SUM(S165:V167)</f>
        <v>21.49</v>
      </c>
      <c r="Y165" s="303">
        <f>STDEV(F165:F167)</f>
        <v>0</v>
      </c>
      <c r="Z165" s="295">
        <f>Y165/W165</f>
        <v>0</v>
      </c>
      <c r="AA165" s="303">
        <f>IF(Z165&lt;=0.25, X165, W165)</f>
        <v>21.49</v>
      </c>
      <c r="AB165" s="386">
        <f>AA165*D165</f>
        <v>171.92</v>
      </c>
    </row>
    <row r="166" spans="1:28" s="3" customFormat="1" ht="18" customHeight="1">
      <c r="A166" s="391"/>
      <c r="B166" s="389"/>
      <c r="C166" s="390"/>
      <c r="D166" s="391"/>
      <c r="E166" s="183" t="s">
        <v>1266</v>
      </c>
      <c r="F166" s="170">
        <v>21.49</v>
      </c>
      <c r="G166" s="393"/>
      <c r="H166" s="171">
        <f>F166/$G$165-1</f>
        <v>0</v>
      </c>
      <c r="I166" s="136">
        <f t="shared" si="9"/>
        <v>0</v>
      </c>
      <c r="J166" s="136">
        <f>SMALL(I165:I167,2)</f>
        <v>0</v>
      </c>
      <c r="K166" s="228">
        <f>IF(J166=I165,F165,IF(J166=I166,F166,IF(J166=I167,F167)))</f>
        <v>21.49</v>
      </c>
      <c r="L166" s="228">
        <f t="shared" si="10"/>
        <v>21.49</v>
      </c>
      <c r="M166" s="228">
        <f t="shared" si="11"/>
        <v>21.49</v>
      </c>
      <c r="N166" s="312"/>
      <c r="O166" s="293"/>
      <c r="P166" s="293"/>
      <c r="Q166" s="293"/>
      <c r="R166" s="293"/>
      <c r="S166" s="293"/>
      <c r="T166" s="293"/>
      <c r="U166" s="293"/>
      <c r="V166" s="293"/>
      <c r="W166" s="296"/>
      <c r="X166" s="296"/>
      <c r="Y166" s="303"/>
      <c r="Z166" s="296"/>
      <c r="AA166" s="303"/>
      <c r="AB166" s="386"/>
    </row>
    <row r="167" spans="1:28" s="3" customFormat="1" ht="18" customHeight="1">
      <c r="A167" s="391"/>
      <c r="B167" s="389"/>
      <c r="C167" s="390"/>
      <c r="D167" s="391"/>
      <c r="E167" s="183" t="s">
        <v>1266</v>
      </c>
      <c r="F167" s="170">
        <v>21.49</v>
      </c>
      <c r="G167" s="393"/>
      <c r="H167" s="171">
        <f>F167/$G$165-1</f>
        <v>0</v>
      </c>
      <c r="I167" s="136">
        <f t="shared" si="9"/>
        <v>0</v>
      </c>
      <c r="J167" s="136">
        <f>SMALL(I165:I167,3)</f>
        <v>0</v>
      </c>
      <c r="K167" s="228">
        <f>IF(J167=I165,F165,IF(J167=I166,F166,IF(J167=I167,F167)))</f>
        <v>21.49</v>
      </c>
      <c r="L167" s="228">
        <f t="shared" si="10"/>
        <v>21.49</v>
      </c>
      <c r="M167" s="228">
        <f t="shared" si="11"/>
        <v>21.49</v>
      </c>
      <c r="N167" s="312"/>
      <c r="O167" s="293"/>
      <c r="P167" s="293"/>
      <c r="Q167" s="293"/>
      <c r="R167" s="293"/>
      <c r="S167" s="293"/>
      <c r="T167" s="293"/>
      <c r="U167" s="293"/>
      <c r="V167" s="293"/>
      <c r="W167" s="296"/>
      <c r="X167" s="296"/>
      <c r="Y167" s="303"/>
      <c r="Z167" s="296"/>
      <c r="AA167" s="303"/>
      <c r="AB167" s="387"/>
    </row>
    <row r="168" spans="1:28" s="3" customFormat="1" ht="18" customHeight="1">
      <c r="A168" s="391">
        <v>54</v>
      </c>
      <c r="B168" s="389" t="s">
        <v>709</v>
      </c>
      <c r="C168" s="390" t="s">
        <v>2</v>
      </c>
      <c r="D168" s="391">
        <v>8</v>
      </c>
      <c r="E168" s="183" t="s">
        <v>1267</v>
      </c>
      <c r="F168" s="170">
        <v>10.8</v>
      </c>
      <c r="G168" s="392">
        <f>ROUNDUP(AVERAGE(F168:F170),2)</f>
        <v>10.8</v>
      </c>
      <c r="H168" s="171">
        <f>F168/$G$168-1</f>
        <v>0</v>
      </c>
      <c r="I168" s="136">
        <f t="shared" si="9"/>
        <v>0</v>
      </c>
      <c r="J168" s="136">
        <f>SMALL(I168:I170,1)</f>
        <v>0</v>
      </c>
      <c r="K168" s="228">
        <f>IF(J168=I168,F168,IF(J168=I169,F169,IF(J168=I170,F170)))</f>
        <v>10.8</v>
      </c>
      <c r="L168" s="228">
        <f t="shared" si="10"/>
        <v>10.8</v>
      </c>
      <c r="M168" s="228">
        <f t="shared" si="11"/>
        <v>10.8</v>
      </c>
      <c r="N168" s="312">
        <f>COUNTIF(L168:L170,"FORA")</f>
        <v>0</v>
      </c>
      <c r="O168" s="293">
        <f>IF(N168=0,AVERAGE(K168:K170),"")</f>
        <v>10.800000000000002</v>
      </c>
      <c r="P168" s="293" t="str">
        <f>IF(N168=1,AVERAGE(M168:M169),"")</f>
        <v/>
      </c>
      <c r="Q168" s="293" t="str">
        <f>IF(N168=2,(SUM(M168,K169))/2,"")</f>
        <v/>
      </c>
      <c r="R168" s="293" t="str">
        <f>IF(N168=3,AVERAGE(K168:K169),"")</f>
        <v/>
      </c>
      <c r="S168" s="293">
        <f>IF(N168=0,MEDIAN(M168:M170),"")</f>
        <v>10.8</v>
      </c>
      <c r="T168" s="293" t="str">
        <f>IF(N168=1,MEDIAN(M168:M169),"")</f>
        <v/>
      </c>
      <c r="U168" s="293" t="str">
        <f>IF(N168=2,MEDIAN((SUM(M168,K169))/2),"")</f>
        <v/>
      </c>
      <c r="V168" s="293" t="str">
        <f>IF(N168=3,MEDIAN(K168:K169),"")</f>
        <v/>
      </c>
      <c r="W168" s="295">
        <f>SUM(O168:R170)</f>
        <v>10.800000000000002</v>
      </c>
      <c r="X168" s="295">
        <f>SUM(S168:V170)</f>
        <v>10.8</v>
      </c>
      <c r="Y168" s="301">
        <f>STDEV(F168:F170)</f>
        <v>2.1755839288168292E-15</v>
      </c>
      <c r="Z168" s="299">
        <f>Y168/W168</f>
        <v>2.0144295637192857E-16</v>
      </c>
      <c r="AA168" s="301">
        <f>IF(Z168&lt;=0.25, X168, W168)</f>
        <v>10.8</v>
      </c>
      <c r="AB168" s="292">
        <f>AA168*D168</f>
        <v>86.4</v>
      </c>
    </row>
    <row r="169" spans="1:28" s="3" customFormat="1" ht="18" customHeight="1">
      <c r="A169" s="391"/>
      <c r="B169" s="389"/>
      <c r="C169" s="390"/>
      <c r="D169" s="391"/>
      <c r="E169" s="183" t="s">
        <v>1267</v>
      </c>
      <c r="F169" s="170">
        <v>10.8</v>
      </c>
      <c r="G169" s="393"/>
      <c r="H169" s="171">
        <f>F169/$G$168-1</f>
        <v>0</v>
      </c>
      <c r="I169" s="136">
        <f t="shared" si="9"/>
        <v>0</v>
      </c>
      <c r="J169" s="136">
        <f>SMALL(I168:I170,2)</f>
        <v>0</v>
      </c>
      <c r="K169" s="228">
        <f>IF(J169=I168,F168,IF(J169=I169,F169,IF(J169=I170,F170)))</f>
        <v>10.8</v>
      </c>
      <c r="L169" s="228">
        <f t="shared" si="10"/>
        <v>10.8</v>
      </c>
      <c r="M169" s="228">
        <f t="shared" si="11"/>
        <v>10.8</v>
      </c>
      <c r="N169" s="312"/>
      <c r="O169" s="293"/>
      <c r="P169" s="293"/>
      <c r="Q169" s="293"/>
      <c r="R169" s="293"/>
      <c r="S169" s="293"/>
      <c r="T169" s="293"/>
      <c r="U169" s="293"/>
      <c r="V169" s="293"/>
      <c r="W169" s="296"/>
      <c r="X169" s="296"/>
      <c r="Y169" s="301"/>
      <c r="Z169" s="300"/>
      <c r="AA169" s="301"/>
      <c r="AB169" s="292"/>
    </row>
    <row r="170" spans="1:28" s="3" customFormat="1" ht="18" customHeight="1">
      <c r="A170" s="391"/>
      <c r="B170" s="389"/>
      <c r="C170" s="390"/>
      <c r="D170" s="391"/>
      <c r="E170" s="183" t="s">
        <v>1267</v>
      </c>
      <c r="F170" s="170">
        <v>10.8</v>
      </c>
      <c r="G170" s="393"/>
      <c r="H170" s="171">
        <f>F170/$G$168-1</f>
        <v>0</v>
      </c>
      <c r="I170" s="136">
        <f t="shared" si="9"/>
        <v>0</v>
      </c>
      <c r="J170" s="136">
        <f>SMALL(I168:I170,3)</f>
        <v>0</v>
      </c>
      <c r="K170" s="228">
        <f>IF(J170=I168,F168,IF(J170=I169,F169,IF(J170=I170,F170)))</f>
        <v>10.8</v>
      </c>
      <c r="L170" s="228">
        <f t="shared" si="10"/>
        <v>10.8</v>
      </c>
      <c r="M170" s="228">
        <f t="shared" si="11"/>
        <v>10.8</v>
      </c>
      <c r="N170" s="312"/>
      <c r="O170" s="293"/>
      <c r="P170" s="293"/>
      <c r="Q170" s="293"/>
      <c r="R170" s="293"/>
      <c r="S170" s="293"/>
      <c r="T170" s="293"/>
      <c r="U170" s="293"/>
      <c r="V170" s="293"/>
      <c r="W170" s="296"/>
      <c r="X170" s="296"/>
      <c r="Y170" s="301"/>
      <c r="Z170" s="300"/>
      <c r="AA170" s="301"/>
      <c r="AB170" s="394"/>
    </row>
    <row r="171" spans="1:28" s="3" customFormat="1" ht="18" customHeight="1">
      <c r="A171" s="388">
        <v>55</v>
      </c>
      <c r="B171" s="389" t="s">
        <v>710</v>
      </c>
      <c r="C171" s="390" t="s">
        <v>2</v>
      </c>
      <c r="D171" s="391">
        <v>2</v>
      </c>
      <c r="E171" s="183" t="s">
        <v>711</v>
      </c>
      <c r="F171" s="170">
        <v>63.03</v>
      </c>
      <c r="G171" s="392">
        <f>ROUNDUP(AVERAGE(F171:F173),2)</f>
        <v>67.959999999999994</v>
      </c>
      <c r="H171" s="171">
        <f>F171/$G$171-1</f>
        <v>-7.2542672160094024E-2</v>
      </c>
      <c r="I171" s="136">
        <f t="shared" si="9"/>
        <v>7.2542672160094024E-2</v>
      </c>
      <c r="J171" s="136">
        <f>SMALL(I171:I173,1)</f>
        <v>7.2542672160094024E-2</v>
      </c>
      <c r="K171" s="228">
        <f>IF(J171=I171,F171,IF(J171=I172,F172,IF(J171=I173,F173)))</f>
        <v>63.03</v>
      </c>
      <c r="L171" s="228">
        <f t="shared" si="10"/>
        <v>63.03</v>
      </c>
      <c r="M171" s="228">
        <f t="shared" si="11"/>
        <v>63.03</v>
      </c>
      <c r="N171" s="312">
        <f>COUNTIF(L171:L173,"FORA")</f>
        <v>0</v>
      </c>
      <c r="O171" s="293">
        <f>IF(N171=0,AVERAGE(K171:K173),"")</f>
        <v>67.959999999999994</v>
      </c>
      <c r="P171" s="293" t="str">
        <f>IF(N171=1,AVERAGE(M171:M172),"")</f>
        <v/>
      </c>
      <c r="Q171" s="293" t="str">
        <f>IF(N171=2,(SUM(M171,K172))/2,"")</f>
        <v/>
      </c>
      <c r="R171" s="293" t="str">
        <f>IF(N171=3,AVERAGE(K171:K172),"")</f>
        <v/>
      </c>
      <c r="S171" s="293">
        <f>IF(N171=0,MEDIAN(M171:M173),"")</f>
        <v>63.03</v>
      </c>
      <c r="T171" s="293" t="str">
        <f>IF(N171=1,MEDIAN(M171:M172),"")</f>
        <v/>
      </c>
      <c r="U171" s="293" t="str">
        <f>IF(N171=2,MEDIAN((SUM(M171,K172))/2),"")</f>
        <v/>
      </c>
      <c r="V171" s="293" t="str">
        <f>IF(N171=3,MEDIAN(K171:K172),"")</f>
        <v/>
      </c>
      <c r="W171" s="295">
        <f>SUM(O171:R173)</f>
        <v>67.959999999999994</v>
      </c>
      <c r="X171" s="295">
        <f>SUM(S171:V173)</f>
        <v>63.03</v>
      </c>
      <c r="Y171" s="303">
        <f>STDEV(F171:F173)</f>
        <v>11.487858808324564</v>
      </c>
      <c r="Z171" s="295">
        <f>Y171/W171</f>
        <v>0.16903853455451096</v>
      </c>
      <c r="AA171" s="303">
        <f>IF(Z171&lt;=0.25, X171, W171)</f>
        <v>63.03</v>
      </c>
      <c r="AB171" s="386">
        <f>AA171*D171</f>
        <v>126.06</v>
      </c>
    </row>
    <row r="172" spans="1:28" s="3" customFormat="1" ht="18" customHeight="1">
      <c r="A172" s="388"/>
      <c r="B172" s="389"/>
      <c r="C172" s="390"/>
      <c r="D172" s="391"/>
      <c r="E172" s="183" t="s">
        <v>640</v>
      </c>
      <c r="F172" s="170">
        <v>59.76</v>
      </c>
      <c r="G172" s="393"/>
      <c r="H172" s="171">
        <f>F172/$G$171-1</f>
        <v>-0.12065921130076507</v>
      </c>
      <c r="I172" s="136">
        <f t="shared" si="9"/>
        <v>0.12065921130076507</v>
      </c>
      <c r="J172" s="136">
        <f>SMALL(I171:I173,2)</f>
        <v>0.12065921130076507</v>
      </c>
      <c r="K172" s="228">
        <f>IF(J172=I171,F171,IF(J172=I172,F172,IF(J172=I173,F173)))</f>
        <v>59.76</v>
      </c>
      <c r="L172" s="228">
        <f t="shared" si="10"/>
        <v>59.76</v>
      </c>
      <c r="M172" s="228">
        <f t="shared" si="11"/>
        <v>59.76</v>
      </c>
      <c r="N172" s="312"/>
      <c r="O172" s="293"/>
      <c r="P172" s="293"/>
      <c r="Q172" s="293"/>
      <c r="R172" s="293"/>
      <c r="S172" s="293"/>
      <c r="T172" s="293"/>
      <c r="U172" s="293"/>
      <c r="V172" s="293"/>
      <c r="W172" s="296"/>
      <c r="X172" s="296"/>
      <c r="Y172" s="303"/>
      <c r="Z172" s="296"/>
      <c r="AA172" s="303"/>
      <c r="AB172" s="386"/>
    </row>
    <row r="173" spans="1:28" s="3" customFormat="1" ht="18" customHeight="1">
      <c r="A173" s="388"/>
      <c r="B173" s="389"/>
      <c r="C173" s="390"/>
      <c r="D173" s="391"/>
      <c r="E173" s="183" t="s">
        <v>638</v>
      </c>
      <c r="F173" s="170">
        <v>81.09</v>
      </c>
      <c r="G173" s="393"/>
      <c r="H173" s="171">
        <f>F173/$G$171-1</f>
        <v>0.19320188346085954</v>
      </c>
      <c r="I173" s="136">
        <f t="shared" si="9"/>
        <v>0.19320188346085954</v>
      </c>
      <c r="J173" s="136">
        <f>SMALL(I171:I173,3)</f>
        <v>0.19320188346085954</v>
      </c>
      <c r="K173" s="228">
        <f>IF(J173=I171,F171,IF(J173=I172,F172,IF(J173=I173,F173)))</f>
        <v>81.09</v>
      </c>
      <c r="L173" s="228">
        <f t="shared" si="10"/>
        <v>81.09</v>
      </c>
      <c r="M173" s="228">
        <f t="shared" si="11"/>
        <v>81.09</v>
      </c>
      <c r="N173" s="312"/>
      <c r="O173" s="293"/>
      <c r="P173" s="293"/>
      <c r="Q173" s="293"/>
      <c r="R173" s="293"/>
      <c r="S173" s="293"/>
      <c r="T173" s="293"/>
      <c r="U173" s="293"/>
      <c r="V173" s="293"/>
      <c r="W173" s="296"/>
      <c r="X173" s="296"/>
      <c r="Y173" s="303"/>
      <c r="Z173" s="296"/>
      <c r="AA173" s="303"/>
      <c r="AB173" s="387"/>
    </row>
    <row r="174" spans="1:28" s="3" customFormat="1" ht="25.5">
      <c r="A174" s="388">
        <v>56</v>
      </c>
      <c r="B174" s="389" t="s">
        <v>966</v>
      </c>
      <c r="C174" s="390" t="s">
        <v>2</v>
      </c>
      <c r="D174" s="391">
        <v>6</v>
      </c>
      <c r="E174" s="183" t="s">
        <v>967</v>
      </c>
      <c r="F174" s="170">
        <v>389.9</v>
      </c>
      <c r="G174" s="392">
        <f>ROUNDUP(AVERAGE(F174:F176),2)</f>
        <v>477.32</v>
      </c>
      <c r="H174" s="171">
        <f>F174/$G$174-1</f>
        <v>-0.18314757395457981</v>
      </c>
      <c r="I174" s="136">
        <f t="shared" ref="I174:I176" si="12">ABS(H174)</f>
        <v>0.18314757395457981</v>
      </c>
      <c r="J174" s="136">
        <f>SMALL(I174:I176,1)</f>
        <v>3.2954831140534768E-2</v>
      </c>
      <c r="K174" s="228">
        <f>IF(J174=I174,F174,IF(J174=I175,F175,IF(J174=I176,F176)))</f>
        <v>493.05</v>
      </c>
      <c r="L174" s="228">
        <f t="shared" ref="L174:L176" si="13">IF(J174&gt;0.3,"FORA",K174)</f>
        <v>493.05</v>
      </c>
      <c r="M174" s="228">
        <f t="shared" ref="M174:M176" si="14">IF(L174="FORA","",L174)</f>
        <v>493.05</v>
      </c>
      <c r="N174" s="312">
        <f>COUNTIF(L174:L176,"FORA")</f>
        <v>0</v>
      </c>
      <c r="O174" s="293">
        <f>IF(N174=0,AVERAGE(K174:K176),"")</f>
        <v>477.31666666666661</v>
      </c>
      <c r="P174" s="293" t="str">
        <f>IF(N174=1,AVERAGE(M174:M175),"")</f>
        <v/>
      </c>
      <c r="Q174" s="293" t="str">
        <f>IF(N174=2,(SUM(M174,K175))/2,"")</f>
        <v/>
      </c>
      <c r="R174" s="293" t="str">
        <f>IF(N174=3,AVERAGE(K174:K175),"")</f>
        <v/>
      </c>
      <c r="S174" s="293">
        <f>IF(N174=0,MEDIAN(M174:M176),"")</f>
        <v>493.05</v>
      </c>
      <c r="T174" s="293" t="str">
        <f>IF(N174=1,MEDIAN(M174:M175),"")</f>
        <v/>
      </c>
      <c r="U174" s="293" t="str">
        <f>IF(N174=2,MEDIAN((SUM(M174,K175))/2),"")</f>
        <v/>
      </c>
      <c r="V174" s="293" t="str">
        <f>IF(N174=3,MEDIAN(K174:K175),"")</f>
        <v/>
      </c>
      <c r="W174" s="295">
        <f>SUM(O174:R176)</f>
        <v>477.31666666666661</v>
      </c>
      <c r="X174" s="295">
        <f>SUM(S174:V176)</f>
        <v>493.05</v>
      </c>
      <c r="Y174" s="303">
        <f>STDEV(F174:F176)</f>
        <v>80.708461968577225</v>
      </c>
      <c r="Z174" s="295">
        <f>Y174/W174</f>
        <v>0.16908787730418778</v>
      </c>
      <c r="AA174" s="303">
        <f>IF(Z174&lt;=0.25, X174, W174)</f>
        <v>493.05</v>
      </c>
      <c r="AB174" s="386">
        <f>AA174*D174</f>
        <v>2958.3</v>
      </c>
    </row>
    <row r="175" spans="1:28" s="3" customFormat="1" ht="25.5">
      <c r="A175" s="388"/>
      <c r="B175" s="389"/>
      <c r="C175" s="390"/>
      <c r="D175" s="391"/>
      <c r="E175" s="183" t="s">
        <v>644</v>
      </c>
      <c r="F175" s="170">
        <v>549</v>
      </c>
      <c r="G175" s="393"/>
      <c r="H175" s="171">
        <f t="shared" ref="H175:H176" si="15">F175/$G$174-1</f>
        <v>0.1501717925081707</v>
      </c>
      <c r="I175" s="136">
        <f t="shared" si="12"/>
        <v>0.1501717925081707</v>
      </c>
      <c r="J175" s="136">
        <f>SMALL(I174:I176,2)</f>
        <v>0.1501717925081707</v>
      </c>
      <c r="K175" s="228">
        <f>IF(J175=I174,F174,IF(J175=I175,F175,IF(J175=I176,F176)))</f>
        <v>549</v>
      </c>
      <c r="L175" s="228">
        <f t="shared" si="13"/>
        <v>549</v>
      </c>
      <c r="M175" s="228">
        <f t="shared" si="14"/>
        <v>549</v>
      </c>
      <c r="N175" s="312"/>
      <c r="O175" s="293"/>
      <c r="P175" s="293"/>
      <c r="Q175" s="293"/>
      <c r="R175" s="293"/>
      <c r="S175" s="293"/>
      <c r="T175" s="293"/>
      <c r="U175" s="293"/>
      <c r="V175" s="293"/>
      <c r="W175" s="296"/>
      <c r="X175" s="296"/>
      <c r="Y175" s="303"/>
      <c r="Z175" s="296"/>
      <c r="AA175" s="303"/>
      <c r="AB175" s="386"/>
    </row>
    <row r="176" spans="1:28" s="3" customFormat="1" ht="18" customHeight="1">
      <c r="A176" s="388"/>
      <c r="B176" s="389"/>
      <c r="C176" s="390"/>
      <c r="D176" s="391"/>
      <c r="E176" s="183" t="s">
        <v>968</v>
      </c>
      <c r="F176" s="170">
        <v>493.05</v>
      </c>
      <c r="G176" s="393"/>
      <c r="H176" s="171">
        <f t="shared" si="15"/>
        <v>3.2954831140534768E-2</v>
      </c>
      <c r="I176" s="136">
        <f t="shared" si="12"/>
        <v>3.2954831140534768E-2</v>
      </c>
      <c r="J176" s="136">
        <f>SMALL(I174:I176,3)</f>
        <v>0.18314757395457981</v>
      </c>
      <c r="K176" s="228">
        <f>IF(J176=I174,F174,IF(J176=I175,F175,IF(J176=I176,F176)))</f>
        <v>389.9</v>
      </c>
      <c r="L176" s="228">
        <f t="shared" si="13"/>
        <v>389.9</v>
      </c>
      <c r="M176" s="228">
        <f t="shared" si="14"/>
        <v>389.9</v>
      </c>
      <c r="N176" s="312"/>
      <c r="O176" s="293"/>
      <c r="P176" s="293"/>
      <c r="Q176" s="293"/>
      <c r="R176" s="293"/>
      <c r="S176" s="293"/>
      <c r="T176" s="293"/>
      <c r="U176" s="293"/>
      <c r="V176" s="293"/>
      <c r="W176" s="296"/>
      <c r="X176" s="296"/>
      <c r="Y176" s="303"/>
      <c r="Z176" s="296"/>
      <c r="AA176" s="303"/>
      <c r="AB176" s="387"/>
    </row>
    <row r="177" spans="1:28" s="3" customFormat="1" ht="18" customHeight="1">
      <c r="A177" s="388">
        <v>57</v>
      </c>
      <c r="B177" s="389" t="s">
        <v>969</v>
      </c>
      <c r="C177" s="390" t="s">
        <v>2</v>
      </c>
      <c r="D177" s="391">
        <v>2</v>
      </c>
      <c r="E177" s="183" t="s">
        <v>970</v>
      </c>
      <c r="F177" s="170">
        <v>949.41</v>
      </c>
      <c r="G177" s="392">
        <f>ROUNDUP(AVERAGE(F177:F179),2)</f>
        <v>965.81</v>
      </c>
      <c r="H177" s="171">
        <f>F177/$G$177-1</f>
        <v>-1.6980565535664294E-2</v>
      </c>
      <c r="I177" s="136">
        <f t="shared" ref="I177:I179" si="16">ABS(H177)</f>
        <v>1.6980565535664294E-2</v>
      </c>
      <c r="J177" s="136">
        <f>SMALL(I177:I179,1)</f>
        <v>1.6980565535664294E-2</v>
      </c>
      <c r="K177" s="228">
        <f>IF(J177=I177,F177,IF(J177=I178,F178,IF(J177=I179,F179)))</f>
        <v>949.41</v>
      </c>
      <c r="L177" s="228">
        <f t="shared" ref="L177:L179" si="17">IF(J177&gt;0.3,"FORA",K177)</f>
        <v>949.41</v>
      </c>
      <c r="M177" s="228">
        <f t="shared" ref="M177:M179" si="18">IF(L177="FORA","",L177)</f>
        <v>949.41</v>
      </c>
      <c r="N177" s="312">
        <f>COUNTIF(L177:L179,"FORA")</f>
        <v>0</v>
      </c>
      <c r="O177" s="293">
        <f>IF(N177=0,AVERAGE(K177:K179),"")</f>
        <v>965.80333333333328</v>
      </c>
      <c r="P177" s="293" t="str">
        <f>IF(N177=1,AVERAGE(M177:M178),"")</f>
        <v/>
      </c>
      <c r="Q177" s="293" t="str">
        <f>IF(N177=2,(SUM(M177,K178))/2,"")</f>
        <v/>
      </c>
      <c r="R177" s="293" t="str">
        <f>IF(N177=3,AVERAGE(K177:K178),"")</f>
        <v/>
      </c>
      <c r="S177" s="293">
        <f>IF(N177=0,MEDIAN(M177:M179),"")</f>
        <v>949.41</v>
      </c>
      <c r="T177" s="293" t="str">
        <f>IF(N177=1,MEDIAN(M177:M178),"")</f>
        <v/>
      </c>
      <c r="U177" s="293" t="str">
        <f>IF(N177=2,MEDIAN((SUM(M177,K178))/2),"")</f>
        <v/>
      </c>
      <c r="V177" s="293" t="str">
        <f>IF(N177=3,MEDIAN(K177:K178),"")</f>
        <v/>
      </c>
      <c r="W177" s="295">
        <f>SUM(O177:R179)</f>
        <v>965.80333333333328</v>
      </c>
      <c r="X177" s="295">
        <f>SUM(S177:V179)</f>
        <v>949.41</v>
      </c>
      <c r="Y177" s="303">
        <f>STDEV(F177:F179)</f>
        <v>225.44745736719571</v>
      </c>
      <c r="Z177" s="295">
        <f>Y177/W177</f>
        <v>0.23342998474554419</v>
      </c>
      <c r="AA177" s="303">
        <f>IF(Z177&lt;=0.25, X177, W177)</f>
        <v>949.41</v>
      </c>
      <c r="AB177" s="386">
        <f>AA177*D177</f>
        <v>1898.82</v>
      </c>
    </row>
    <row r="178" spans="1:28" s="3" customFormat="1" ht="18" customHeight="1">
      <c r="A178" s="388"/>
      <c r="B178" s="389"/>
      <c r="C178" s="390"/>
      <c r="D178" s="391"/>
      <c r="E178" s="183" t="s">
        <v>971</v>
      </c>
      <c r="F178" s="170">
        <v>749</v>
      </c>
      <c r="G178" s="393"/>
      <c r="H178" s="171">
        <f t="shared" ref="H178:H179" si="19">F178/$G$177-1</f>
        <v>-0.22448514718215795</v>
      </c>
      <c r="I178" s="136">
        <f t="shared" si="16"/>
        <v>0.22448514718215795</v>
      </c>
      <c r="J178" s="136">
        <f>SMALL(I177:I179,2)</f>
        <v>0.22448514718215795</v>
      </c>
      <c r="K178" s="228">
        <f>IF(J178=I177,F177,IF(J178=I178,F178,IF(J178=I179,F179)))</f>
        <v>749</v>
      </c>
      <c r="L178" s="228">
        <f t="shared" si="17"/>
        <v>749</v>
      </c>
      <c r="M178" s="228">
        <f t="shared" si="18"/>
        <v>749</v>
      </c>
      <c r="N178" s="312"/>
      <c r="O178" s="293"/>
      <c r="P178" s="293"/>
      <c r="Q178" s="293"/>
      <c r="R178" s="293"/>
      <c r="S178" s="293"/>
      <c r="T178" s="293"/>
      <c r="U178" s="293"/>
      <c r="V178" s="293"/>
      <c r="W178" s="296"/>
      <c r="X178" s="296"/>
      <c r="Y178" s="303"/>
      <c r="Z178" s="296"/>
      <c r="AA178" s="303"/>
      <c r="AB178" s="386"/>
    </row>
    <row r="179" spans="1:28" s="3" customFormat="1" ht="18" customHeight="1">
      <c r="A179" s="388"/>
      <c r="B179" s="389"/>
      <c r="C179" s="390"/>
      <c r="D179" s="391"/>
      <c r="E179" s="183" t="s">
        <v>638</v>
      </c>
      <c r="F179" s="170">
        <v>1199</v>
      </c>
      <c r="G179" s="393"/>
      <c r="H179" s="171">
        <f t="shared" si="19"/>
        <v>0.24144500471107166</v>
      </c>
      <c r="I179" s="136">
        <f t="shared" si="16"/>
        <v>0.24144500471107166</v>
      </c>
      <c r="J179" s="136">
        <f>SMALL(I177:I179,3)</f>
        <v>0.24144500471107166</v>
      </c>
      <c r="K179" s="228">
        <f>IF(J179=I177,F177,IF(J179=I178,F178,IF(J179=I179,F179)))</f>
        <v>1199</v>
      </c>
      <c r="L179" s="228">
        <f t="shared" si="17"/>
        <v>1199</v>
      </c>
      <c r="M179" s="228">
        <f t="shared" si="18"/>
        <v>1199</v>
      </c>
      <c r="N179" s="312"/>
      <c r="O179" s="293"/>
      <c r="P179" s="293"/>
      <c r="Q179" s="293"/>
      <c r="R179" s="293"/>
      <c r="S179" s="293"/>
      <c r="T179" s="293"/>
      <c r="U179" s="293"/>
      <c r="V179" s="293"/>
      <c r="W179" s="296"/>
      <c r="X179" s="296"/>
      <c r="Y179" s="303"/>
      <c r="Z179" s="296"/>
      <c r="AA179" s="303"/>
      <c r="AB179" s="387"/>
    </row>
    <row r="180" spans="1:28" s="3" customFormat="1" ht="18" customHeight="1">
      <c r="A180" s="391">
        <v>58</v>
      </c>
      <c r="B180" s="389" t="s">
        <v>975</v>
      </c>
      <c r="C180" s="390" t="s">
        <v>2</v>
      </c>
      <c r="D180" s="391">
        <v>8</v>
      </c>
      <c r="E180" s="183" t="s">
        <v>1268</v>
      </c>
      <c r="F180" s="170">
        <v>9.9</v>
      </c>
      <c r="G180" s="392">
        <f>ROUNDUP(AVERAGE(F180:F182),2)</f>
        <v>9.9</v>
      </c>
      <c r="H180" s="171">
        <f>F180/$G$180-1</f>
        <v>0</v>
      </c>
      <c r="I180" s="136">
        <f t="shared" ref="I180:I182" si="20">ABS(H180)</f>
        <v>0</v>
      </c>
      <c r="J180" s="136">
        <f>SMALL(I180:I182,1)</f>
        <v>0</v>
      </c>
      <c r="K180" s="228">
        <f>IF(J180=I180,F180,IF(J180=I181,F181,IF(J180=I182,F182)))</f>
        <v>9.9</v>
      </c>
      <c r="L180" s="228">
        <f t="shared" ref="L180:L182" si="21">IF(J180&gt;0.3,"FORA",K180)</f>
        <v>9.9</v>
      </c>
      <c r="M180" s="228">
        <f t="shared" ref="M180:M182" si="22">IF(L180="FORA","",L180)</f>
        <v>9.9</v>
      </c>
      <c r="N180" s="312">
        <f>COUNTIF(L180:L182,"FORA")</f>
        <v>0</v>
      </c>
      <c r="O180" s="293">
        <f>IF(N180=0,AVERAGE(K180:K182),"")</f>
        <v>9.9</v>
      </c>
      <c r="P180" s="293" t="str">
        <f>IF(N180=1,AVERAGE(M180:M181),"")</f>
        <v/>
      </c>
      <c r="Q180" s="293" t="str">
        <f>IF(N180=2,(SUM(M180,K181))/2,"")</f>
        <v/>
      </c>
      <c r="R180" s="293" t="str">
        <f>IF(N180=3,AVERAGE(K180:K181),"")</f>
        <v/>
      </c>
      <c r="S180" s="293">
        <f>IF(N180=0,MEDIAN(M180:M182),"")</f>
        <v>9.9</v>
      </c>
      <c r="T180" s="293" t="str">
        <f>IF(N180=1,MEDIAN(M180:M181),"")</f>
        <v/>
      </c>
      <c r="U180" s="293" t="str">
        <f>IF(N180=2,MEDIAN((SUM(M180,K181))/2),"")</f>
        <v/>
      </c>
      <c r="V180" s="293" t="str">
        <f>IF(N180=3,MEDIAN(K180:K181),"")</f>
        <v/>
      </c>
      <c r="W180" s="295">
        <f>SUM(O180:R182)</f>
        <v>9.9</v>
      </c>
      <c r="X180" s="295">
        <f>SUM(S180:V182)</f>
        <v>9.9</v>
      </c>
      <c r="Y180" s="303">
        <f>STDEV(F180:F182)</f>
        <v>0</v>
      </c>
      <c r="Z180" s="295">
        <f>Y180/W180</f>
        <v>0</v>
      </c>
      <c r="AA180" s="303">
        <f>IF(Z180&lt;=0.25, X180, W180)</f>
        <v>9.9</v>
      </c>
      <c r="AB180" s="386">
        <f>AA180*D180</f>
        <v>79.2</v>
      </c>
    </row>
    <row r="181" spans="1:28" s="3" customFormat="1" ht="18" customHeight="1">
      <c r="A181" s="391"/>
      <c r="B181" s="389"/>
      <c r="C181" s="390"/>
      <c r="D181" s="391"/>
      <c r="E181" s="183" t="s">
        <v>1268</v>
      </c>
      <c r="F181" s="170">
        <v>9.9</v>
      </c>
      <c r="G181" s="393"/>
      <c r="H181" s="171">
        <f t="shared" ref="H181:H182" si="23">F181/$G$180-1</f>
        <v>0</v>
      </c>
      <c r="I181" s="136">
        <f t="shared" si="20"/>
        <v>0</v>
      </c>
      <c r="J181" s="136">
        <f>SMALL(I180:I182,2)</f>
        <v>0</v>
      </c>
      <c r="K181" s="228">
        <f>IF(J181=I180,F180,IF(J181=I181,F181,IF(J181=I182,F182)))</f>
        <v>9.9</v>
      </c>
      <c r="L181" s="228">
        <f t="shared" si="21"/>
        <v>9.9</v>
      </c>
      <c r="M181" s="228">
        <f t="shared" si="22"/>
        <v>9.9</v>
      </c>
      <c r="N181" s="312"/>
      <c r="O181" s="293"/>
      <c r="P181" s="293"/>
      <c r="Q181" s="293"/>
      <c r="R181" s="293"/>
      <c r="S181" s="293"/>
      <c r="T181" s="293"/>
      <c r="U181" s="293"/>
      <c r="V181" s="293"/>
      <c r="W181" s="296"/>
      <c r="X181" s="296"/>
      <c r="Y181" s="303"/>
      <c r="Z181" s="296"/>
      <c r="AA181" s="303"/>
      <c r="AB181" s="386"/>
    </row>
    <row r="182" spans="1:28" s="3" customFormat="1" ht="18" customHeight="1">
      <c r="A182" s="391"/>
      <c r="B182" s="389"/>
      <c r="C182" s="390"/>
      <c r="D182" s="391"/>
      <c r="E182" s="183" t="s">
        <v>1268</v>
      </c>
      <c r="F182" s="170">
        <v>9.9</v>
      </c>
      <c r="G182" s="393"/>
      <c r="H182" s="171">
        <f t="shared" si="23"/>
        <v>0</v>
      </c>
      <c r="I182" s="136">
        <f t="shared" si="20"/>
        <v>0</v>
      </c>
      <c r="J182" s="136">
        <f>SMALL(I180:I182,3)</f>
        <v>0</v>
      </c>
      <c r="K182" s="228">
        <f>IF(J182=I180,F180,IF(J182=I181,F181,IF(J182=I182,F182)))</f>
        <v>9.9</v>
      </c>
      <c r="L182" s="228">
        <f t="shared" si="21"/>
        <v>9.9</v>
      </c>
      <c r="M182" s="228">
        <f t="shared" si="22"/>
        <v>9.9</v>
      </c>
      <c r="N182" s="312"/>
      <c r="O182" s="293"/>
      <c r="P182" s="293"/>
      <c r="Q182" s="293"/>
      <c r="R182" s="293"/>
      <c r="S182" s="293"/>
      <c r="T182" s="293"/>
      <c r="U182" s="293"/>
      <c r="V182" s="293"/>
      <c r="W182" s="296"/>
      <c r="X182" s="296"/>
      <c r="Y182" s="303"/>
      <c r="Z182" s="296"/>
      <c r="AA182" s="303"/>
      <c r="AB182" s="387"/>
    </row>
    <row r="183" spans="1:28" s="3" customFormat="1" ht="18" customHeight="1">
      <c r="A183" s="388">
        <v>59</v>
      </c>
      <c r="B183" s="389" t="s">
        <v>978</v>
      </c>
      <c r="C183" s="390" t="s">
        <v>2</v>
      </c>
      <c r="D183" s="391">
        <v>2</v>
      </c>
      <c r="E183" s="183" t="s">
        <v>638</v>
      </c>
      <c r="F183" s="170">
        <v>44.9</v>
      </c>
      <c r="G183" s="392">
        <f>ROUNDUP(AVERAGE(F183:F185),2)</f>
        <v>46.37</v>
      </c>
      <c r="H183" s="171">
        <f>F183/$G$183-1</f>
        <v>-3.1701531162389496E-2</v>
      </c>
      <c r="I183" s="136">
        <f t="shared" ref="I183:I185" si="24">ABS(H183)</f>
        <v>3.1701531162389496E-2</v>
      </c>
      <c r="J183" s="136">
        <f>SMALL(I183:I185,1)</f>
        <v>3.1701531162389496E-2</v>
      </c>
      <c r="K183" s="228">
        <f>IF(J183=I183,F183,IF(J183=I184,F184,IF(J183=I185,F185)))</f>
        <v>44.9</v>
      </c>
      <c r="L183" s="228">
        <f t="shared" ref="L183:L185" si="25">IF(J183&gt;0.3,"FORA",K183)</f>
        <v>44.9</v>
      </c>
      <c r="M183" s="228">
        <f t="shared" ref="M183:M185" si="26">IF(L183="FORA","",L183)</f>
        <v>44.9</v>
      </c>
      <c r="N183" s="312">
        <f>COUNTIF(L183:L185,"FORA")</f>
        <v>0</v>
      </c>
      <c r="O183" s="293">
        <f>IF(N183=0,AVERAGE(K183:K185),"")</f>
        <v>46.366666666666667</v>
      </c>
      <c r="P183" s="293" t="str">
        <f>IF(N183=1,AVERAGE(M183:M184),"")</f>
        <v/>
      </c>
      <c r="Q183" s="293" t="str">
        <f>IF(N183=2,(SUM(M183,K184))/2,"")</f>
        <v/>
      </c>
      <c r="R183" s="293" t="str">
        <f>IF(N183=3,AVERAGE(K183:K184),"")</f>
        <v/>
      </c>
      <c r="S183" s="293">
        <f>IF(N183=0,MEDIAN(M183:M185),"")</f>
        <v>44.9</v>
      </c>
      <c r="T183" s="293" t="str">
        <f>IF(N183=1,MEDIAN(M183:M184),"")</f>
        <v/>
      </c>
      <c r="U183" s="293" t="str">
        <f>IF(N183=2,MEDIAN((SUM(M183,K184))/2),"")</f>
        <v/>
      </c>
      <c r="V183" s="293" t="str">
        <f>IF(N183=3,MEDIAN(K183:K184),"")</f>
        <v/>
      </c>
      <c r="W183" s="295">
        <f>SUM(O183:R185)</f>
        <v>46.366666666666667</v>
      </c>
      <c r="X183" s="295">
        <f>SUM(S183:V185)</f>
        <v>44.9</v>
      </c>
      <c r="Y183" s="303">
        <f>STDEV(F183:F185)</f>
        <v>3.074627348693395</v>
      </c>
      <c r="Z183" s="295">
        <f>Y183/W183</f>
        <v>6.6311157771963947E-2</v>
      </c>
      <c r="AA183" s="303">
        <f>IF(Z183&lt;=0.25, X183, W183)</f>
        <v>44.9</v>
      </c>
      <c r="AB183" s="386">
        <f>AA183*D183</f>
        <v>89.8</v>
      </c>
    </row>
    <row r="184" spans="1:28" s="3" customFormat="1" ht="18" customHeight="1">
      <c r="A184" s="388"/>
      <c r="B184" s="389"/>
      <c r="C184" s="390"/>
      <c r="D184" s="391"/>
      <c r="E184" s="183" t="s">
        <v>981</v>
      </c>
      <c r="F184" s="170">
        <v>49.9</v>
      </c>
      <c r="G184" s="393"/>
      <c r="H184" s="171">
        <f t="shared" ref="H184:H185" si="27">F184/$G$183-1</f>
        <v>7.6126806124649615E-2</v>
      </c>
      <c r="I184" s="136">
        <f t="shared" si="24"/>
        <v>7.6126806124649615E-2</v>
      </c>
      <c r="J184" s="136">
        <f>SMALL(I183:I185,2)</f>
        <v>4.4640931636834136E-2</v>
      </c>
      <c r="K184" s="228">
        <f>IF(J184=I183,F183,IF(J184=I184,F184,IF(J184=I185,F185)))</f>
        <v>44.3</v>
      </c>
      <c r="L184" s="228">
        <f t="shared" si="25"/>
        <v>44.3</v>
      </c>
      <c r="M184" s="228">
        <f t="shared" si="26"/>
        <v>44.3</v>
      </c>
      <c r="N184" s="312"/>
      <c r="O184" s="293"/>
      <c r="P184" s="293"/>
      <c r="Q184" s="293"/>
      <c r="R184" s="293"/>
      <c r="S184" s="293"/>
      <c r="T184" s="293"/>
      <c r="U184" s="293"/>
      <c r="V184" s="293"/>
      <c r="W184" s="296"/>
      <c r="X184" s="296"/>
      <c r="Y184" s="303"/>
      <c r="Z184" s="296"/>
      <c r="AA184" s="303"/>
      <c r="AB184" s="386"/>
    </row>
    <row r="185" spans="1:28" s="3" customFormat="1" ht="18" customHeight="1">
      <c r="A185" s="388"/>
      <c r="B185" s="389"/>
      <c r="C185" s="390"/>
      <c r="D185" s="391"/>
      <c r="E185" s="183" t="s">
        <v>980</v>
      </c>
      <c r="F185" s="170">
        <v>44.3</v>
      </c>
      <c r="G185" s="393"/>
      <c r="H185" s="171">
        <f t="shared" si="27"/>
        <v>-4.4640931636834136E-2</v>
      </c>
      <c r="I185" s="136">
        <f t="shared" si="24"/>
        <v>4.4640931636834136E-2</v>
      </c>
      <c r="J185" s="136">
        <f>SMALL(I183:I185,3)</f>
        <v>7.6126806124649615E-2</v>
      </c>
      <c r="K185" s="228">
        <f>IF(J185=I183,F183,IF(J185=I184,F184,IF(J185=I185,F185)))</f>
        <v>49.9</v>
      </c>
      <c r="L185" s="228">
        <f t="shared" si="25"/>
        <v>49.9</v>
      </c>
      <c r="M185" s="228">
        <f t="shared" si="26"/>
        <v>49.9</v>
      </c>
      <c r="N185" s="312"/>
      <c r="O185" s="293"/>
      <c r="P185" s="293"/>
      <c r="Q185" s="293"/>
      <c r="R185" s="293"/>
      <c r="S185" s="293"/>
      <c r="T185" s="293"/>
      <c r="U185" s="293"/>
      <c r="V185" s="293"/>
      <c r="W185" s="296"/>
      <c r="X185" s="296"/>
      <c r="Y185" s="303"/>
      <c r="Z185" s="296"/>
      <c r="AA185" s="303"/>
      <c r="AB185" s="387"/>
    </row>
    <row r="186" spans="1:28" s="3" customFormat="1" ht="18" customHeight="1">
      <c r="A186" s="388">
        <v>60</v>
      </c>
      <c r="B186" s="389" t="s">
        <v>984</v>
      </c>
      <c r="C186" s="390" t="s">
        <v>2</v>
      </c>
      <c r="D186" s="391">
        <v>2</v>
      </c>
      <c r="E186" s="183" t="s">
        <v>985</v>
      </c>
      <c r="F186" s="170">
        <v>49.96</v>
      </c>
      <c r="G186" s="392">
        <f>ROUNDUP(AVERAGE(F186:F188),2)</f>
        <v>48.78</v>
      </c>
      <c r="H186" s="171">
        <f>F186/$G$186-1</f>
        <v>2.4190241902418919E-2</v>
      </c>
      <c r="I186" s="136">
        <f t="shared" ref="I186:I194" si="28">ABS(H186)</f>
        <v>2.4190241902418919E-2</v>
      </c>
      <c r="J186" s="136">
        <f>SMALL(I186:I188,1)</f>
        <v>2.4190241902418919E-2</v>
      </c>
      <c r="K186" s="228">
        <f>IF(J186=I186,F186,IF(J186=I187,F187,IF(J186=I188,F188)))</f>
        <v>49.96</v>
      </c>
      <c r="L186" s="228">
        <f t="shared" ref="L186:L194" si="29">IF(J186&gt;0.3,"FORA",K186)</f>
        <v>49.96</v>
      </c>
      <c r="M186" s="228">
        <f t="shared" ref="M186:M194" si="30">IF(L186="FORA","",L186)</f>
        <v>49.96</v>
      </c>
      <c r="N186" s="312">
        <f>COUNTIF(L186:L188,"FORA")</f>
        <v>0</v>
      </c>
      <c r="O186" s="293">
        <f>IF(N186=0,AVERAGE(K186:K188),"")</f>
        <v>48.773333333333333</v>
      </c>
      <c r="P186" s="293" t="str">
        <f>IF(N186=1,AVERAGE(M186:M187),"")</f>
        <v/>
      </c>
      <c r="Q186" s="293" t="str">
        <f>IF(N186=2,(SUM(M186,K187))/2,"")</f>
        <v/>
      </c>
      <c r="R186" s="293" t="str">
        <f>IF(N186=3,AVERAGE(K186:K187),"")</f>
        <v/>
      </c>
      <c r="S186" s="293">
        <f>IF(N186=0,MEDIAN(M186:M188),"")</f>
        <v>49.96</v>
      </c>
      <c r="T186" s="293" t="str">
        <f>IF(N186=1,MEDIAN(M186:M187),"")</f>
        <v/>
      </c>
      <c r="U186" s="293" t="str">
        <f>IF(N186=2,MEDIAN((SUM(M186,K187))/2),"")</f>
        <v/>
      </c>
      <c r="V186" s="293" t="str">
        <f>IF(N186=3,MEDIAN(K186:K187),"")</f>
        <v/>
      </c>
      <c r="W186" s="295">
        <f>SUM(O186:R188)</f>
        <v>48.773333333333333</v>
      </c>
      <c r="X186" s="295">
        <f>SUM(S186:V188)</f>
        <v>49.96</v>
      </c>
      <c r="Y186" s="303">
        <f>STDEV(F186:F188)</f>
        <v>11.774932413111065</v>
      </c>
      <c r="Z186" s="295">
        <f>Y186/W186</f>
        <v>0.24142152295881078</v>
      </c>
      <c r="AA186" s="303">
        <f>IF(Z186&lt;=0.25, X186, W186)</f>
        <v>49.96</v>
      </c>
      <c r="AB186" s="386">
        <f>AA186*D186</f>
        <v>99.92</v>
      </c>
    </row>
    <row r="187" spans="1:28" s="3" customFormat="1" ht="18" customHeight="1">
      <c r="A187" s="388"/>
      <c r="B187" s="389"/>
      <c r="C187" s="390"/>
      <c r="D187" s="391"/>
      <c r="E187" s="183" t="s">
        <v>986</v>
      </c>
      <c r="F187" s="170">
        <v>36.450000000000003</v>
      </c>
      <c r="G187" s="393"/>
      <c r="H187" s="171">
        <f t="shared" ref="H187:H188" si="31">F187/$G$186-1</f>
        <v>-0.25276752767527666</v>
      </c>
      <c r="I187" s="136">
        <f t="shared" si="28"/>
        <v>0.25276752767527666</v>
      </c>
      <c r="J187" s="136">
        <f>SMALL(I186:I188,2)</f>
        <v>0.22816728167281664</v>
      </c>
      <c r="K187" s="228">
        <f>IF(J187=I186,F186,IF(J187=I187,F187,IF(J187=I188,F188)))</f>
        <v>59.91</v>
      </c>
      <c r="L187" s="228">
        <f t="shared" si="29"/>
        <v>59.91</v>
      </c>
      <c r="M187" s="228">
        <f t="shared" si="30"/>
        <v>59.91</v>
      </c>
      <c r="N187" s="312"/>
      <c r="O187" s="293"/>
      <c r="P187" s="293"/>
      <c r="Q187" s="293"/>
      <c r="R187" s="293"/>
      <c r="S187" s="293"/>
      <c r="T187" s="293"/>
      <c r="U187" s="293"/>
      <c r="V187" s="293"/>
      <c r="W187" s="296"/>
      <c r="X187" s="296"/>
      <c r="Y187" s="303"/>
      <c r="Z187" s="296"/>
      <c r="AA187" s="303"/>
      <c r="AB187" s="386"/>
    </row>
    <row r="188" spans="1:28" s="3" customFormat="1" ht="18" customHeight="1">
      <c r="A188" s="388"/>
      <c r="B188" s="389"/>
      <c r="C188" s="390"/>
      <c r="D188" s="391"/>
      <c r="E188" s="183" t="s">
        <v>643</v>
      </c>
      <c r="F188" s="170">
        <v>59.91</v>
      </c>
      <c r="G188" s="393"/>
      <c r="H188" s="171">
        <f t="shared" si="31"/>
        <v>0.22816728167281664</v>
      </c>
      <c r="I188" s="136">
        <f t="shared" si="28"/>
        <v>0.22816728167281664</v>
      </c>
      <c r="J188" s="136">
        <f>SMALL(I186:I188,3)</f>
        <v>0.25276752767527666</v>
      </c>
      <c r="K188" s="228">
        <f>IF(J188=I186,F186,IF(J188=I187,F187,IF(J188=I188,F188)))</f>
        <v>36.450000000000003</v>
      </c>
      <c r="L188" s="228">
        <f t="shared" si="29"/>
        <v>36.450000000000003</v>
      </c>
      <c r="M188" s="228">
        <f t="shared" si="30"/>
        <v>36.450000000000003</v>
      </c>
      <c r="N188" s="312"/>
      <c r="O188" s="293"/>
      <c r="P188" s="293"/>
      <c r="Q188" s="293"/>
      <c r="R188" s="293"/>
      <c r="S188" s="293"/>
      <c r="T188" s="293"/>
      <c r="U188" s="293"/>
      <c r="V188" s="293"/>
      <c r="W188" s="296"/>
      <c r="X188" s="296"/>
      <c r="Y188" s="303"/>
      <c r="Z188" s="296"/>
      <c r="AA188" s="303"/>
      <c r="AB188" s="387"/>
    </row>
    <row r="189" spans="1:28" s="3" customFormat="1" ht="18" customHeight="1">
      <c r="A189" s="388">
        <v>61</v>
      </c>
      <c r="B189" s="389" t="s">
        <v>987</v>
      </c>
      <c r="C189" s="390" t="s">
        <v>2</v>
      </c>
      <c r="D189" s="391">
        <v>2</v>
      </c>
      <c r="E189" s="183" t="s">
        <v>638</v>
      </c>
      <c r="F189" s="170">
        <v>269.89999999999998</v>
      </c>
      <c r="G189" s="392">
        <f>ROUNDUP(AVERAGE(F189:F191),2)</f>
        <v>321.27</v>
      </c>
      <c r="H189" s="171">
        <f>F189/$G$189-1</f>
        <v>-0.15989666013010861</v>
      </c>
      <c r="I189" s="136">
        <f t="shared" si="28"/>
        <v>0.15989666013010861</v>
      </c>
      <c r="J189" s="136">
        <f>SMALL(I189:I191,1)</f>
        <v>7.3551841130513163E-2</v>
      </c>
      <c r="K189" s="228">
        <f>IF(J189=I189,F189,IF(J189=I190,F190,IF(J189=I191,F191)))</f>
        <v>344.9</v>
      </c>
      <c r="L189" s="228">
        <f t="shared" si="29"/>
        <v>344.9</v>
      </c>
      <c r="M189" s="228">
        <f t="shared" si="30"/>
        <v>344.9</v>
      </c>
      <c r="N189" s="312">
        <f>COUNTIF(L189:L191,"FORA")</f>
        <v>0</v>
      </c>
      <c r="O189" s="293">
        <f>IF(N189=0,AVERAGE(K189:K191),"")</f>
        <v>321.26666666666665</v>
      </c>
      <c r="P189" s="293" t="str">
        <f>IF(N189=1,AVERAGE(M189:M190),"")</f>
        <v/>
      </c>
      <c r="Q189" s="293" t="str">
        <f>IF(N189=2,(SUM(M189,K190))/2,"")</f>
        <v/>
      </c>
      <c r="R189" s="293" t="str">
        <f>IF(N189=3,AVERAGE(K189:K190),"")</f>
        <v/>
      </c>
      <c r="S189" s="293">
        <f>IF(N189=0,MEDIAN(M189:M191),"")</f>
        <v>344.9</v>
      </c>
      <c r="T189" s="293" t="str">
        <f>IF(N189=1,MEDIAN(M189:M190),"")</f>
        <v/>
      </c>
      <c r="U189" s="293" t="str">
        <f>IF(N189=2,MEDIAN((SUM(M189,K190))/2),"")</f>
        <v/>
      </c>
      <c r="V189" s="293" t="str">
        <f>IF(N189=3,MEDIAN(K189:K190),"")</f>
        <v/>
      </c>
      <c r="W189" s="295">
        <f>SUM(O189:R191)</f>
        <v>321.26666666666665</v>
      </c>
      <c r="X189" s="295">
        <f>SUM(S189:V191)</f>
        <v>344.9</v>
      </c>
      <c r="Y189" s="303">
        <f>STDEV(F189:F191)</f>
        <v>44.53204838465588</v>
      </c>
      <c r="Z189" s="295">
        <f>Y189/W189</f>
        <v>0.13861397090056821</v>
      </c>
      <c r="AA189" s="303">
        <f>IF(Z189&lt;=0.25, X189, W189)</f>
        <v>344.9</v>
      </c>
      <c r="AB189" s="386">
        <f>AA189*D189</f>
        <v>689.8</v>
      </c>
    </row>
    <row r="190" spans="1:28" s="3" customFormat="1" ht="25.5">
      <c r="A190" s="388"/>
      <c r="B190" s="389"/>
      <c r="C190" s="390"/>
      <c r="D190" s="391"/>
      <c r="E190" s="183" t="s">
        <v>988</v>
      </c>
      <c r="F190" s="170">
        <v>344.9</v>
      </c>
      <c r="G190" s="393"/>
      <c r="H190" s="171">
        <f t="shared" ref="H190:H191" si="32">F190/$G$189-1</f>
        <v>7.3551841130513163E-2</v>
      </c>
      <c r="I190" s="136">
        <f t="shared" si="28"/>
        <v>7.3551841130513163E-2</v>
      </c>
      <c r="J190" s="136">
        <f>SMALL(I189:I191,2)</f>
        <v>8.6313692532760777E-2</v>
      </c>
      <c r="K190" s="228">
        <f>IF(J190=I189,F189,IF(J190=I190,F190,IF(J190=I191,F191)))</f>
        <v>349</v>
      </c>
      <c r="L190" s="228">
        <f t="shared" si="29"/>
        <v>349</v>
      </c>
      <c r="M190" s="228">
        <f t="shared" si="30"/>
        <v>349</v>
      </c>
      <c r="N190" s="312"/>
      <c r="O190" s="293"/>
      <c r="P190" s="293"/>
      <c r="Q190" s="293"/>
      <c r="R190" s="293"/>
      <c r="S190" s="293"/>
      <c r="T190" s="293"/>
      <c r="U190" s="293"/>
      <c r="V190" s="293"/>
      <c r="W190" s="296"/>
      <c r="X190" s="296"/>
      <c r="Y190" s="303"/>
      <c r="Z190" s="296"/>
      <c r="AA190" s="303"/>
      <c r="AB190" s="386"/>
    </row>
    <row r="191" spans="1:28" s="3" customFormat="1" ht="18" customHeight="1">
      <c r="A191" s="388"/>
      <c r="B191" s="389"/>
      <c r="C191" s="390"/>
      <c r="D191" s="391"/>
      <c r="E191" s="183" t="s">
        <v>989</v>
      </c>
      <c r="F191" s="170">
        <v>349</v>
      </c>
      <c r="G191" s="393"/>
      <c r="H191" s="171">
        <f t="shared" si="32"/>
        <v>8.6313692532760777E-2</v>
      </c>
      <c r="I191" s="136">
        <f t="shared" si="28"/>
        <v>8.6313692532760777E-2</v>
      </c>
      <c r="J191" s="136">
        <f>SMALL(I189:I191,3)</f>
        <v>0.15989666013010861</v>
      </c>
      <c r="K191" s="228">
        <f>IF(J191=I189,F189,IF(J191=I190,F190,IF(J191=I191,F191)))</f>
        <v>269.89999999999998</v>
      </c>
      <c r="L191" s="228">
        <f t="shared" si="29"/>
        <v>269.89999999999998</v>
      </c>
      <c r="M191" s="228">
        <f t="shared" si="30"/>
        <v>269.89999999999998</v>
      </c>
      <c r="N191" s="312"/>
      <c r="O191" s="293"/>
      <c r="P191" s="293"/>
      <c r="Q191" s="293"/>
      <c r="R191" s="293"/>
      <c r="S191" s="293"/>
      <c r="T191" s="293"/>
      <c r="U191" s="293"/>
      <c r="V191" s="293"/>
      <c r="W191" s="296"/>
      <c r="X191" s="296"/>
      <c r="Y191" s="303"/>
      <c r="Z191" s="296"/>
      <c r="AA191" s="303"/>
      <c r="AB191" s="387"/>
    </row>
    <row r="192" spans="1:28" s="3" customFormat="1" ht="18" customHeight="1">
      <c r="A192" s="388">
        <v>62</v>
      </c>
      <c r="B192" s="389" t="s">
        <v>991</v>
      </c>
      <c r="C192" s="390" t="s">
        <v>2</v>
      </c>
      <c r="D192" s="391">
        <v>2</v>
      </c>
      <c r="E192" s="183" t="s">
        <v>638</v>
      </c>
      <c r="F192" s="170">
        <v>109.99</v>
      </c>
      <c r="G192" s="392">
        <f>ROUNDUP(AVERAGE(F192:F194),2)</f>
        <v>84.63</v>
      </c>
      <c r="H192" s="171">
        <f>F192/$G$192-1</f>
        <v>0.29965733191539634</v>
      </c>
      <c r="I192" s="136">
        <f t="shared" si="28"/>
        <v>0.29965733191539634</v>
      </c>
      <c r="J192" s="136">
        <f>SMALL(I192:I194,1)</f>
        <v>0.10197329552168255</v>
      </c>
      <c r="K192" s="228">
        <f>IF(J192=I192,F192,IF(J192=I193,F193,IF(J192=I194,F194)))</f>
        <v>76</v>
      </c>
      <c r="L192" s="228">
        <f t="shared" si="29"/>
        <v>76</v>
      </c>
      <c r="M192" s="228">
        <f t="shared" si="30"/>
        <v>76</v>
      </c>
      <c r="N192" s="312">
        <f>COUNTIF(L192:L194,"FORA")</f>
        <v>0</v>
      </c>
      <c r="O192" s="293">
        <f>IF(N192=0,AVERAGE(K192:K194),"")</f>
        <v>84.63</v>
      </c>
      <c r="P192" s="293" t="str">
        <f>IF(N192=1,AVERAGE(M192:M193),"")</f>
        <v/>
      </c>
      <c r="Q192" s="293" t="str">
        <f>IF(N192=2,(SUM(M192,K193))/2,"")</f>
        <v/>
      </c>
      <c r="R192" s="293" t="str">
        <f>IF(N192=3,AVERAGE(K192:K193),"")</f>
        <v/>
      </c>
      <c r="S192" s="293">
        <f>IF(N192=0,MEDIAN(M192:M194),"")</f>
        <v>76</v>
      </c>
      <c r="T192" s="293" t="str">
        <f>IF(N192=1,MEDIAN(M192:M193),"")</f>
        <v/>
      </c>
      <c r="U192" s="293" t="str">
        <f>IF(N192=2,MEDIAN((SUM(M192,K193))/2),"")</f>
        <v/>
      </c>
      <c r="V192" s="293" t="str">
        <f>IF(N192=3,MEDIAN(K192:K193),"")</f>
        <v/>
      </c>
      <c r="W192" s="295">
        <f>SUM(O192:R194)</f>
        <v>84.63</v>
      </c>
      <c r="X192" s="295">
        <f>SUM(S192:V194)</f>
        <v>76</v>
      </c>
      <c r="Y192" s="303">
        <f>STDEV(F192:F194)</f>
        <v>22.33270471752131</v>
      </c>
      <c r="Z192" s="295">
        <f>Y192/W192</f>
        <v>0.26388638446793466</v>
      </c>
      <c r="AA192" s="303">
        <f>IF(Z192&lt;=0.25, X192, W192)</f>
        <v>84.63</v>
      </c>
      <c r="AB192" s="386">
        <f>AA192*D192</f>
        <v>169.26</v>
      </c>
    </row>
    <row r="193" spans="1:28" s="3" customFormat="1" ht="18" customHeight="1">
      <c r="A193" s="388"/>
      <c r="B193" s="389"/>
      <c r="C193" s="390"/>
      <c r="D193" s="391"/>
      <c r="E193" s="183" t="s">
        <v>993</v>
      </c>
      <c r="F193" s="170">
        <v>76</v>
      </c>
      <c r="G193" s="393"/>
      <c r="H193" s="171">
        <f t="shared" ref="H193:H194" si="33">F193/$G$192-1</f>
        <v>-0.10197329552168255</v>
      </c>
      <c r="I193" s="136">
        <f t="shared" si="28"/>
        <v>0.10197329552168255</v>
      </c>
      <c r="J193" s="136">
        <f>SMALL(I192:I194,2)</f>
        <v>0.19768403639371368</v>
      </c>
      <c r="K193" s="228">
        <f>IF(J193=I192,F192,IF(J193=I193,F193,IF(J193=I194,F194)))</f>
        <v>67.900000000000006</v>
      </c>
      <c r="L193" s="228">
        <f t="shared" si="29"/>
        <v>67.900000000000006</v>
      </c>
      <c r="M193" s="228">
        <f t="shared" si="30"/>
        <v>67.900000000000006</v>
      </c>
      <c r="N193" s="312"/>
      <c r="O193" s="293"/>
      <c r="P193" s="293"/>
      <c r="Q193" s="293"/>
      <c r="R193" s="293"/>
      <c r="S193" s="293"/>
      <c r="T193" s="293"/>
      <c r="U193" s="293"/>
      <c r="V193" s="293"/>
      <c r="W193" s="296"/>
      <c r="X193" s="296"/>
      <c r="Y193" s="303"/>
      <c r="Z193" s="296"/>
      <c r="AA193" s="303"/>
      <c r="AB193" s="386"/>
    </row>
    <row r="194" spans="1:28" s="3" customFormat="1" ht="18" customHeight="1">
      <c r="A194" s="388"/>
      <c r="B194" s="389"/>
      <c r="C194" s="390"/>
      <c r="D194" s="391"/>
      <c r="E194" s="183" t="s">
        <v>994</v>
      </c>
      <c r="F194" s="170">
        <v>67.900000000000006</v>
      </c>
      <c r="G194" s="393"/>
      <c r="H194" s="171">
        <f t="shared" si="33"/>
        <v>-0.19768403639371368</v>
      </c>
      <c r="I194" s="136">
        <f t="shared" si="28"/>
        <v>0.19768403639371368</v>
      </c>
      <c r="J194" s="136">
        <f>SMALL(I192:I194,3)</f>
        <v>0.29965733191539634</v>
      </c>
      <c r="K194" s="228">
        <f>IF(J194=I192,F192,IF(J194=I193,F193,IF(J194=I194,F194)))</f>
        <v>109.99</v>
      </c>
      <c r="L194" s="228">
        <f t="shared" si="29"/>
        <v>109.99</v>
      </c>
      <c r="M194" s="228">
        <f t="shared" si="30"/>
        <v>109.99</v>
      </c>
      <c r="N194" s="312"/>
      <c r="O194" s="293"/>
      <c r="P194" s="293"/>
      <c r="Q194" s="293"/>
      <c r="R194" s="293"/>
      <c r="S194" s="293"/>
      <c r="T194" s="293"/>
      <c r="U194" s="293"/>
      <c r="V194" s="293"/>
      <c r="W194" s="296"/>
      <c r="X194" s="296"/>
      <c r="Y194" s="303"/>
      <c r="Z194" s="296"/>
      <c r="AA194" s="303"/>
      <c r="AB194" s="387"/>
    </row>
    <row r="195" spans="1:28" s="3" customFormat="1" ht="18" customHeight="1">
      <c r="A195" s="388">
        <v>63</v>
      </c>
      <c r="B195" s="389" t="s">
        <v>995</v>
      </c>
      <c r="C195" s="390" t="s">
        <v>2</v>
      </c>
      <c r="D195" s="391">
        <v>2</v>
      </c>
      <c r="E195" s="183" t="s">
        <v>996</v>
      </c>
      <c r="F195" s="170">
        <v>260.27999999999997</v>
      </c>
      <c r="G195" s="392">
        <f>ROUNDUP(AVERAGE(F195:F197),2)</f>
        <v>238.37</v>
      </c>
      <c r="H195" s="171">
        <f>F195/$G$195-1</f>
        <v>9.1915929017913234E-2</v>
      </c>
      <c r="I195" s="136">
        <f t="shared" ref="I195:I212" si="34">ABS(H195)</f>
        <v>9.1915929017913234E-2</v>
      </c>
      <c r="J195" s="136">
        <f>SMALL(I195:I197,1)</f>
        <v>4.5895037127155258E-2</v>
      </c>
      <c r="K195" s="228">
        <f>IF(J195=I195,F195,IF(J195=I196,F196,IF(J195=I197,F197)))</f>
        <v>227.43</v>
      </c>
      <c r="L195" s="228">
        <f t="shared" ref="L195:L212" si="35">IF(J195&gt;0.3,"FORA",K195)</f>
        <v>227.43</v>
      </c>
      <c r="M195" s="228">
        <f t="shared" ref="M195:M212" si="36">IF(L195="FORA","",L195)</f>
        <v>227.43</v>
      </c>
      <c r="N195" s="312">
        <f>COUNTIF(L195:L197,"FORA")</f>
        <v>0</v>
      </c>
      <c r="O195" s="293">
        <f>IF(N195=0,AVERAGE(K195:K197),"")</f>
        <v>238.36666666666665</v>
      </c>
      <c r="P195" s="293" t="str">
        <f>IF(N195=1,AVERAGE(M195:M196),"")</f>
        <v/>
      </c>
      <c r="Q195" s="293" t="str">
        <f>IF(N195=2,(SUM(M195,K196))/2,"")</f>
        <v/>
      </c>
      <c r="R195" s="293" t="str">
        <f>IF(N195=3,AVERAGE(K195:K196),"")</f>
        <v/>
      </c>
      <c r="S195" s="293">
        <f>IF(N195=0,MEDIAN(M195:M197),"")</f>
        <v>227.43</v>
      </c>
      <c r="T195" s="293" t="str">
        <f>IF(N195=1,MEDIAN(M195:M196),"")</f>
        <v/>
      </c>
      <c r="U195" s="293" t="str">
        <f>IF(N195=2,MEDIAN((SUM(M195,K196))/2),"")</f>
        <v/>
      </c>
      <c r="V195" s="293" t="str">
        <f>IF(N195=3,MEDIAN(K195:K196),"")</f>
        <v/>
      </c>
      <c r="W195" s="295">
        <f>SUM(O195:R197)</f>
        <v>238.36666666666665</v>
      </c>
      <c r="X195" s="295">
        <f>SUM(S195:V197)</f>
        <v>227.43</v>
      </c>
      <c r="Y195" s="303">
        <f>STDEV(F195:F197)</f>
        <v>18.977513887054279</v>
      </c>
      <c r="Z195" s="295">
        <f>Y195/W195</f>
        <v>7.9614797456527539E-2</v>
      </c>
      <c r="AA195" s="303">
        <f>IF(Z195&lt;=0.25, X195, W195)</f>
        <v>227.43</v>
      </c>
      <c r="AB195" s="386">
        <f>AA195*D195</f>
        <v>454.86</v>
      </c>
    </row>
    <row r="196" spans="1:28" s="3" customFormat="1" ht="18" customHeight="1">
      <c r="A196" s="388"/>
      <c r="B196" s="389"/>
      <c r="C196" s="390"/>
      <c r="D196" s="391"/>
      <c r="E196" s="183" t="s">
        <v>997</v>
      </c>
      <c r="F196" s="170">
        <v>227.39</v>
      </c>
      <c r="G196" s="393"/>
      <c r="H196" s="171">
        <f t="shared" ref="H196:H197" si="37">F196/$G$195-1</f>
        <v>-4.606284347862577E-2</v>
      </c>
      <c r="I196" s="136">
        <f t="shared" si="34"/>
        <v>4.606284347862577E-2</v>
      </c>
      <c r="J196" s="136">
        <f>SMALL(I195:I197,2)</f>
        <v>4.606284347862577E-2</v>
      </c>
      <c r="K196" s="228">
        <f>IF(J196=I195,F195,IF(J196=I196,F196,IF(J196=I197,F197)))</f>
        <v>227.39</v>
      </c>
      <c r="L196" s="228">
        <f t="shared" si="35"/>
        <v>227.39</v>
      </c>
      <c r="M196" s="228">
        <f t="shared" si="36"/>
        <v>227.39</v>
      </c>
      <c r="N196" s="312"/>
      <c r="O196" s="293"/>
      <c r="P196" s="293"/>
      <c r="Q196" s="293"/>
      <c r="R196" s="293"/>
      <c r="S196" s="293"/>
      <c r="T196" s="293"/>
      <c r="U196" s="293"/>
      <c r="V196" s="293"/>
      <c r="W196" s="296"/>
      <c r="X196" s="296"/>
      <c r="Y196" s="303"/>
      <c r="Z196" s="296"/>
      <c r="AA196" s="303"/>
      <c r="AB196" s="386"/>
    </row>
    <row r="197" spans="1:28" s="3" customFormat="1" ht="18" customHeight="1">
      <c r="A197" s="388"/>
      <c r="B197" s="389"/>
      <c r="C197" s="390"/>
      <c r="D197" s="391"/>
      <c r="E197" s="183" t="s">
        <v>640</v>
      </c>
      <c r="F197" s="170">
        <v>227.43</v>
      </c>
      <c r="G197" s="393"/>
      <c r="H197" s="171">
        <f t="shared" si="37"/>
        <v>-4.5895037127155258E-2</v>
      </c>
      <c r="I197" s="136">
        <f t="shared" si="34"/>
        <v>4.5895037127155258E-2</v>
      </c>
      <c r="J197" s="136">
        <f>SMALL(I195:I197,3)</f>
        <v>9.1915929017913234E-2</v>
      </c>
      <c r="K197" s="228">
        <f>IF(J197=I195,F195,IF(J197=I196,F196,IF(J197=I197,F197)))</f>
        <v>260.27999999999997</v>
      </c>
      <c r="L197" s="228">
        <f t="shared" si="35"/>
        <v>260.27999999999997</v>
      </c>
      <c r="M197" s="228">
        <f t="shared" si="36"/>
        <v>260.27999999999997</v>
      </c>
      <c r="N197" s="312"/>
      <c r="O197" s="293"/>
      <c r="P197" s="293"/>
      <c r="Q197" s="293"/>
      <c r="R197" s="293"/>
      <c r="S197" s="293"/>
      <c r="T197" s="293"/>
      <c r="U197" s="293"/>
      <c r="V197" s="293"/>
      <c r="W197" s="296"/>
      <c r="X197" s="296"/>
      <c r="Y197" s="303"/>
      <c r="Z197" s="296"/>
      <c r="AA197" s="303"/>
      <c r="AB197" s="387"/>
    </row>
    <row r="198" spans="1:28" s="3" customFormat="1" ht="18" customHeight="1">
      <c r="A198" s="388">
        <v>64</v>
      </c>
      <c r="B198" s="389" t="s">
        <v>998</v>
      </c>
      <c r="C198" s="390" t="s">
        <v>2</v>
      </c>
      <c r="D198" s="391">
        <v>2</v>
      </c>
      <c r="E198" s="183" t="s">
        <v>999</v>
      </c>
      <c r="F198" s="170">
        <v>185.32</v>
      </c>
      <c r="G198" s="392">
        <f>ROUNDUP(AVERAGE(F198:F200),2)</f>
        <v>200.38</v>
      </c>
      <c r="H198" s="171">
        <f>F198/$G$198-1</f>
        <v>-7.5157201317496813E-2</v>
      </c>
      <c r="I198" s="136">
        <f t="shared" si="34"/>
        <v>7.5157201317496813E-2</v>
      </c>
      <c r="J198" s="136">
        <f>SMALL(I198:I200,1)</f>
        <v>2.3954486475695758E-3</v>
      </c>
      <c r="K198" s="228">
        <f>IF(J198=I198,F198,IF(J198=I199,F199,IF(J198=I200,F200)))</f>
        <v>199.9</v>
      </c>
      <c r="L198" s="228">
        <f t="shared" si="35"/>
        <v>199.9</v>
      </c>
      <c r="M198" s="228">
        <f t="shared" si="36"/>
        <v>199.9</v>
      </c>
      <c r="N198" s="312">
        <f>COUNTIF(L198:L200,"FORA")</f>
        <v>0</v>
      </c>
      <c r="O198" s="293">
        <f>IF(N198=0,AVERAGE(K198:K200),"")</f>
        <v>200.37666666666667</v>
      </c>
      <c r="P198" s="293" t="str">
        <f>IF(N198=1,AVERAGE(M198:M199),"")</f>
        <v/>
      </c>
      <c r="Q198" s="293" t="str">
        <f>IF(N198=2,(SUM(M198,K199))/2,"")</f>
        <v/>
      </c>
      <c r="R198" s="293" t="str">
        <f>IF(N198=3,AVERAGE(K198:K199),"")</f>
        <v/>
      </c>
      <c r="S198" s="293">
        <f>IF(N198=0,MEDIAN(M198:M200),"")</f>
        <v>199.9</v>
      </c>
      <c r="T198" s="293" t="str">
        <f>IF(N198=1,MEDIAN(M198:M199),"")</f>
        <v/>
      </c>
      <c r="U198" s="293" t="str">
        <f>IF(N198=2,MEDIAN((SUM(M198,K199))/2),"")</f>
        <v/>
      </c>
      <c r="V198" s="293" t="str">
        <f>IF(N198=3,MEDIAN(K198:K199),"")</f>
        <v/>
      </c>
      <c r="W198" s="295">
        <f>SUM(O198:R200)</f>
        <v>200.37666666666667</v>
      </c>
      <c r="X198" s="295">
        <f>SUM(S198:V200)</f>
        <v>199.9</v>
      </c>
      <c r="Y198" s="303">
        <f>STDEV(F198:F200)</f>
        <v>15.300569706169052</v>
      </c>
      <c r="Z198" s="295">
        <f>Y198/W198</f>
        <v>7.6359039007381363E-2</v>
      </c>
      <c r="AA198" s="303">
        <f>IF(Z198&lt;=0.25, X198, W198)</f>
        <v>199.9</v>
      </c>
      <c r="AB198" s="386">
        <f>AA198*D198</f>
        <v>399.8</v>
      </c>
    </row>
    <row r="199" spans="1:28" s="3" customFormat="1" ht="18" customHeight="1">
      <c r="A199" s="388"/>
      <c r="B199" s="389"/>
      <c r="C199" s="390"/>
      <c r="D199" s="391"/>
      <c r="E199" s="183" t="s">
        <v>651</v>
      </c>
      <c r="F199" s="170">
        <v>215.91</v>
      </c>
      <c r="G199" s="393"/>
      <c r="H199" s="171">
        <f t="shared" ref="H199:H200" si="38">F199/$G$198-1</f>
        <v>7.7502744784908595E-2</v>
      </c>
      <c r="I199" s="136">
        <f t="shared" si="34"/>
        <v>7.7502744784908595E-2</v>
      </c>
      <c r="J199" s="136">
        <f>SMALL(I198:I200,2)</f>
        <v>7.5157201317496813E-2</v>
      </c>
      <c r="K199" s="228">
        <f>IF(J199=I198,F198,IF(J199=I199,F199,IF(J199=I200,F200)))</f>
        <v>185.32</v>
      </c>
      <c r="L199" s="228">
        <f t="shared" si="35"/>
        <v>185.32</v>
      </c>
      <c r="M199" s="228">
        <f t="shared" si="36"/>
        <v>185.32</v>
      </c>
      <c r="N199" s="312"/>
      <c r="O199" s="293"/>
      <c r="P199" s="293"/>
      <c r="Q199" s="293"/>
      <c r="R199" s="293"/>
      <c r="S199" s="293"/>
      <c r="T199" s="293"/>
      <c r="U199" s="293"/>
      <c r="V199" s="293"/>
      <c r="W199" s="296"/>
      <c r="X199" s="296"/>
      <c r="Y199" s="303"/>
      <c r="Z199" s="296"/>
      <c r="AA199" s="303"/>
      <c r="AB199" s="386"/>
    </row>
    <row r="200" spans="1:28" s="3" customFormat="1" ht="18" customHeight="1">
      <c r="A200" s="388"/>
      <c r="B200" s="389"/>
      <c r="C200" s="390"/>
      <c r="D200" s="391"/>
      <c r="E200" s="183" t="s">
        <v>638</v>
      </c>
      <c r="F200" s="170">
        <v>199.9</v>
      </c>
      <c r="G200" s="393"/>
      <c r="H200" s="171">
        <f t="shared" si="38"/>
        <v>-2.3954486475695758E-3</v>
      </c>
      <c r="I200" s="136">
        <f t="shared" si="34"/>
        <v>2.3954486475695758E-3</v>
      </c>
      <c r="J200" s="136">
        <f>SMALL(I198:I200,3)</f>
        <v>7.7502744784908595E-2</v>
      </c>
      <c r="K200" s="228">
        <f>IF(J200=I198,F198,IF(J200=I199,F199,IF(J200=I200,F200)))</f>
        <v>215.91</v>
      </c>
      <c r="L200" s="228">
        <f t="shared" si="35"/>
        <v>215.91</v>
      </c>
      <c r="M200" s="228">
        <f t="shared" si="36"/>
        <v>215.91</v>
      </c>
      <c r="N200" s="312"/>
      <c r="O200" s="293"/>
      <c r="P200" s="293"/>
      <c r="Q200" s="293"/>
      <c r="R200" s="293"/>
      <c r="S200" s="293"/>
      <c r="T200" s="293"/>
      <c r="U200" s="293"/>
      <c r="V200" s="293"/>
      <c r="W200" s="296"/>
      <c r="X200" s="296"/>
      <c r="Y200" s="303"/>
      <c r="Z200" s="296"/>
      <c r="AA200" s="303"/>
      <c r="AB200" s="387"/>
    </row>
    <row r="201" spans="1:28" s="3" customFormat="1" ht="18" customHeight="1">
      <c r="A201" s="388">
        <v>65</v>
      </c>
      <c r="B201" s="389" t="s">
        <v>1002</v>
      </c>
      <c r="C201" s="390" t="s">
        <v>2</v>
      </c>
      <c r="D201" s="391">
        <v>9</v>
      </c>
      <c r="E201" s="183" t="s">
        <v>638</v>
      </c>
      <c r="F201" s="170">
        <v>13.1</v>
      </c>
      <c r="G201" s="392">
        <f>ROUNDUP(AVERAGE(F201:F203),2)</f>
        <v>14.16</v>
      </c>
      <c r="H201" s="171">
        <f>F201/$G$201-1</f>
        <v>-7.4858757062146952E-2</v>
      </c>
      <c r="I201" s="136">
        <f t="shared" si="34"/>
        <v>7.4858757062146952E-2</v>
      </c>
      <c r="J201" s="136">
        <f>SMALL(I201:I203,1)</f>
        <v>7.4858757062146952E-2</v>
      </c>
      <c r="K201" s="228">
        <f>IF(J201=I201,F201,IF(J201=I202,F202,IF(J201=I203,F203)))</f>
        <v>13.1</v>
      </c>
      <c r="L201" s="228">
        <f t="shared" si="35"/>
        <v>13.1</v>
      </c>
      <c r="M201" s="228">
        <f t="shared" si="36"/>
        <v>13.1</v>
      </c>
      <c r="N201" s="312">
        <f>COUNTIF(L201:L203,"FORA")</f>
        <v>0</v>
      </c>
      <c r="O201" s="293">
        <f>IF(N201=0,AVERAGE(K201:K203),"")</f>
        <v>14.156666666666666</v>
      </c>
      <c r="P201" s="293" t="str">
        <f>IF(N201=1,AVERAGE(M201:M202),"")</f>
        <v/>
      </c>
      <c r="Q201" s="293" t="str">
        <f>IF(N201=2,(SUM(M201,K202))/2,"")</f>
        <v/>
      </c>
      <c r="R201" s="293" t="str">
        <f>IF(N201=3,AVERAGE(K201:K202),"")</f>
        <v/>
      </c>
      <c r="S201" s="293">
        <f>IF(N201=0,MEDIAN(M201:M203),"")</f>
        <v>13.1</v>
      </c>
      <c r="T201" s="293" t="str">
        <f>IF(N201=1,MEDIAN(M201:M202),"")</f>
        <v/>
      </c>
      <c r="U201" s="293" t="str">
        <f>IF(N201=2,MEDIAN((SUM(M201,K202))/2),"")</f>
        <v/>
      </c>
      <c r="V201" s="293" t="str">
        <f>IF(N201=3,MEDIAN(K201:K202),"")</f>
        <v/>
      </c>
      <c r="W201" s="295">
        <f>SUM(O201:R203)</f>
        <v>14.156666666666666</v>
      </c>
      <c r="X201" s="295">
        <f>SUM(S201:V203)</f>
        <v>13.1</v>
      </c>
      <c r="Y201" s="303">
        <f>STDEV(F201:F203)</f>
        <v>3.3330816571655362</v>
      </c>
      <c r="Z201" s="295">
        <f>Y201/W201</f>
        <v>0.23544254700957401</v>
      </c>
      <c r="AA201" s="303">
        <f>IF(Z201&lt;=0.25, X201, W201)</f>
        <v>13.1</v>
      </c>
      <c r="AB201" s="386">
        <f>AA201*D201</f>
        <v>117.89999999999999</v>
      </c>
    </row>
    <row r="202" spans="1:28" s="3" customFormat="1" ht="18" customHeight="1">
      <c r="A202" s="388"/>
      <c r="B202" s="389"/>
      <c r="C202" s="390"/>
      <c r="D202" s="391"/>
      <c r="E202" s="183" t="s">
        <v>1000</v>
      </c>
      <c r="F202" s="170">
        <v>17.89</v>
      </c>
      <c r="G202" s="393"/>
      <c r="H202" s="171">
        <f t="shared" ref="H202:H203" si="39">F202/$G$201-1</f>
        <v>0.2634180790960452</v>
      </c>
      <c r="I202" s="136">
        <f t="shared" si="34"/>
        <v>0.2634180790960452</v>
      </c>
      <c r="J202" s="136">
        <f>SMALL(I201:I203,2)</f>
        <v>0.18926553672316382</v>
      </c>
      <c r="K202" s="228">
        <f>IF(J202=I201,F201,IF(J202=I202,F202,IF(J202=I203,F203)))</f>
        <v>11.48</v>
      </c>
      <c r="L202" s="228">
        <f t="shared" si="35"/>
        <v>11.48</v>
      </c>
      <c r="M202" s="228">
        <f t="shared" si="36"/>
        <v>11.48</v>
      </c>
      <c r="N202" s="312"/>
      <c r="O202" s="293"/>
      <c r="P202" s="293"/>
      <c r="Q202" s="293"/>
      <c r="R202" s="293"/>
      <c r="S202" s="293"/>
      <c r="T202" s="293"/>
      <c r="U202" s="293"/>
      <c r="V202" s="293"/>
      <c r="W202" s="296"/>
      <c r="X202" s="296"/>
      <c r="Y202" s="303"/>
      <c r="Z202" s="296"/>
      <c r="AA202" s="303"/>
      <c r="AB202" s="386"/>
    </row>
    <row r="203" spans="1:28" s="3" customFormat="1" ht="18" customHeight="1">
      <c r="A203" s="388"/>
      <c r="B203" s="389"/>
      <c r="C203" s="390"/>
      <c r="D203" s="391"/>
      <c r="E203" s="183" t="s">
        <v>653</v>
      </c>
      <c r="F203" s="170">
        <v>11.48</v>
      </c>
      <c r="G203" s="393"/>
      <c r="H203" s="171">
        <f t="shared" si="39"/>
        <v>-0.18926553672316382</v>
      </c>
      <c r="I203" s="136">
        <f t="shared" si="34"/>
        <v>0.18926553672316382</v>
      </c>
      <c r="J203" s="136">
        <f>SMALL(I201:I203,3)</f>
        <v>0.2634180790960452</v>
      </c>
      <c r="K203" s="228">
        <f>IF(J203=I201,F201,IF(J203=I202,F202,IF(J203=I203,F203)))</f>
        <v>17.89</v>
      </c>
      <c r="L203" s="228">
        <f t="shared" si="35"/>
        <v>17.89</v>
      </c>
      <c r="M203" s="228">
        <f t="shared" si="36"/>
        <v>17.89</v>
      </c>
      <c r="N203" s="312"/>
      <c r="O203" s="293"/>
      <c r="P203" s="293"/>
      <c r="Q203" s="293"/>
      <c r="R203" s="293"/>
      <c r="S203" s="293"/>
      <c r="T203" s="293"/>
      <c r="U203" s="293"/>
      <c r="V203" s="293"/>
      <c r="W203" s="296"/>
      <c r="X203" s="296"/>
      <c r="Y203" s="303"/>
      <c r="Z203" s="296"/>
      <c r="AA203" s="303"/>
      <c r="AB203" s="387"/>
    </row>
    <row r="204" spans="1:28" s="3" customFormat="1" ht="18" customHeight="1">
      <c r="A204" s="388">
        <v>66</v>
      </c>
      <c r="B204" s="389" t="s">
        <v>1003</v>
      </c>
      <c r="C204" s="390" t="s">
        <v>2</v>
      </c>
      <c r="D204" s="391">
        <v>9</v>
      </c>
      <c r="E204" s="183" t="s">
        <v>653</v>
      </c>
      <c r="F204" s="170">
        <v>9.23</v>
      </c>
      <c r="G204" s="392">
        <f>ROUNDUP(AVERAGE(F204:F206),2)</f>
        <v>12.37</v>
      </c>
      <c r="H204" s="171">
        <f>F204/$G$204-1</f>
        <v>-0.2538399353274049</v>
      </c>
      <c r="I204" s="136">
        <f t="shared" si="34"/>
        <v>0.2538399353274049</v>
      </c>
      <c r="J204" s="136">
        <f>SMALL(I204:I206,1)</f>
        <v>0.12449474535165739</v>
      </c>
      <c r="K204" s="228">
        <f>IF(J204=I204,F204,IF(J204=I205,F205,IF(J204=I206,F206)))</f>
        <v>13.91</v>
      </c>
      <c r="L204" s="228">
        <f t="shared" si="35"/>
        <v>13.91</v>
      </c>
      <c r="M204" s="228">
        <f t="shared" si="36"/>
        <v>13.91</v>
      </c>
      <c r="N204" s="312">
        <f>COUNTIF(L204:L206,"FORA")</f>
        <v>0</v>
      </c>
      <c r="O204" s="293">
        <f>IF(N204=0,AVERAGE(K204:K206),"")</f>
        <v>12.363333333333335</v>
      </c>
      <c r="P204" s="293" t="str">
        <f>IF(N204=1,AVERAGE(M204:M205),"")</f>
        <v/>
      </c>
      <c r="Q204" s="293" t="str">
        <f>IF(N204=2,(SUM(M204,K205))/2,"")</f>
        <v/>
      </c>
      <c r="R204" s="293" t="str">
        <f>IF(N204=3,AVERAGE(K204:K205),"")</f>
        <v/>
      </c>
      <c r="S204" s="293">
        <f>IF(N204=0,MEDIAN(M204:M206),"")</f>
        <v>13.91</v>
      </c>
      <c r="T204" s="293" t="str">
        <f>IF(N204=1,MEDIAN(M204:M205),"")</f>
        <v/>
      </c>
      <c r="U204" s="293" t="str">
        <f>IF(N204=2,MEDIAN((SUM(M204,K205))/2),"")</f>
        <v/>
      </c>
      <c r="V204" s="293" t="str">
        <f>IF(N204=3,MEDIAN(K204:K205),"")</f>
        <v/>
      </c>
      <c r="W204" s="295">
        <f>SUM(O204:R206)</f>
        <v>12.363333333333335</v>
      </c>
      <c r="X204" s="295">
        <f>SUM(S204:V206)</f>
        <v>13.91</v>
      </c>
      <c r="Y204" s="303">
        <f>STDEV(F204:F206)</f>
        <v>2.7136199684799771</v>
      </c>
      <c r="Z204" s="295">
        <f>Y204/W204</f>
        <v>0.21948934767969616</v>
      </c>
      <c r="AA204" s="303">
        <f>IF(Z204&lt;=0.25, X204, W204)</f>
        <v>13.91</v>
      </c>
      <c r="AB204" s="386">
        <f>AA204*D204</f>
        <v>125.19</v>
      </c>
    </row>
    <row r="205" spans="1:28" s="3" customFormat="1" ht="18" customHeight="1">
      <c r="A205" s="388"/>
      <c r="B205" s="389"/>
      <c r="C205" s="390"/>
      <c r="D205" s="391"/>
      <c r="E205" s="183" t="s">
        <v>638</v>
      </c>
      <c r="F205" s="170">
        <v>13.91</v>
      </c>
      <c r="G205" s="393"/>
      <c r="H205" s="171">
        <f t="shared" ref="H205:H206" si="40">F205/$G$204-1</f>
        <v>0.12449474535165739</v>
      </c>
      <c r="I205" s="136">
        <f t="shared" si="34"/>
        <v>0.12449474535165739</v>
      </c>
      <c r="J205" s="136">
        <f>SMALL(I204:I206,2)</f>
        <v>0.12772837510105095</v>
      </c>
      <c r="K205" s="228">
        <f>IF(J205=I204,F204,IF(J205=I205,F205,IF(J205=I206,F206)))</f>
        <v>13.95</v>
      </c>
      <c r="L205" s="228">
        <f t="shared" si="35"/>
        <v>13.95</v>
      </c>
      <c r="M205" s="228">
        <f t="shared" si="36"/>
        <v>13.95</v>
      </c>
      <c r="N205" s="312"/>
      <c r="O205" s="293"/>
      <c r="P205" s="293"/>
      <c r="Q205" s="293"/>
      <c r="R205" s="293"/>
      <c r="S205" s="293"/>
      <c r="T205" s="293"/>
      <c r="U205" s="293"/>
      <c r="V205" s="293"/>
      <c r="W205" s="296"/>
      <c r="X205" s="296"/>
      <c r="Y205" s="303"/>
      <c r="Z205" s="296"/>
      <c r="AA205" s="303"/>
      <c r="AB205" s="386"/>
    </row>
    <row r="206" spans="1:28" s="3" customFormat="1" ht="18" customHeight="1">
      <c r="A206" s="388"/>
      <c r="B206" s="389"/>
      <c r="C206" s="390"/>
      <c r="D206" s="391"/>
      <c r="E206" s="183" t="s">
        <v>1004</v>
      </c>
      <c r="F206" s="170">
        <v>13.95</v>
      </c>
      <c r="G206" s="393"/>
      <c r="H206" s="171">
        <f t="shared" si="40"/>
        <v>0.12772837510105095</v>
      </c>
      <c r="I206" s="136">
        <f t="shared" si="34"/>
        <v>0.12772837510105095</v>
      </c>
      <c r="J206" s="136">
        <f>SMALL(I204:I206,3)</f>
        <v>0.2538399353274049</v>
      </c>
      <c r="K206" s="228">
        <f>IF(J206=I204,F204,IF(J206=I205,F205,IF(J206=I206,F206)))</f>
        <v>9.23</v>
      </c>
      <c r="L206" s="228">
        <f t="shared" si="35"/>
        <v>9.23</v>
      </c>
      <c r="M206" s="228">
        <f t="shared" si="36"/>
        <v>9.23</v>
      </c>
      <c r="N206" s="312"/>
      <c r="O206" s="293"/>
      <c r="P206" s="293"/>
      <c r="Q206" s="293"/>
      <c r="R206" s="293"/>
      <c r="S206" s="293"/>
      <c r="T206" s="293"/>
      <c r="U206" s="293"/>
      <c r="V206" s="293"/>
      <c r="W206" s="296"/>
      <c r="X206" s="296"/>
      <c r="Y206" s="303"/>
      <c r="Z206" s="296"/>
      <c r="AA206" s="303"/>
      <c r="AB206" s="387"/>
    </row>
    <row r="207" spans="1:28" s="3" customFormat="1" ht="18" customHeight="1">
      <c r="A207" s="388">
        <v>67</v>
      </c>
      <c r="B207" s="389" t="s">
        <v>1007</v>
      </c>
      <c r="C207" s="390" t="s">
        <v>2</v>
      </c>
      <c r="D207" s="391">
        <v>9</v>
      </c>
      <c r="E207" s="183" t="s">
        <v>1008</v>
      </c>
      <c r="F207" s="170">
        <v>19.25</v>
      </c>
      <c r="G207" s="392">
        <f>ROUNDUP(AVERAGE(F207:F209),2)</f>
        <v>15.33</v>
      </c>
      <c r="H207" s="171">
        <f>F207/$G$207-1</f>
        <v>0.25570776255707761</v>
      </c>
      <c r="I207" s="136">
        <f t="shared" si="34"/>
        <v>0.25570776255707761</v>
      </c>
      <c r="J207" s="136">
        <f>SMALL(I207:I209,1)</f>
        <v>3.5877364644487875E-2</v>
      </c>
      <c r="K207" s="228">
        <f>IF(J207=I207,F207,IF(J207=I208,F208,IF(J207=I209,F209)))</f>
        <v>15.88</v>
      </c>
      <c r="L207" s="228">
        <f t="shared" si="35"/>
        <v>15.88</v>
      </c>
      <c r="M207" s="228">
        <f t="shared" si="36"/>
        <v>15.88</v>
      </c>
      <c r="N207" s="312">
        <f>COUNTIF(L207:L209,"FORA")</f>
        <v>0</v>
      </c>
      <c r="O207" s="293">
        <f>IF(N207=0,AVERAGE(K207:K209),"")</f>
        <v>15.323333333333332</v>
      </c>
      <c r="P207" s="293" t="str">
        <f>IF(N207=1,AVERAGE(M207:M208),"")</f>
        <v/>
      </c>
      <c r="Q207" s="293" t="str">
        <f>IF(N207=2,(SUM(M207,K208))/2,"")</f>
        <v/>
      </c>
      <c r="R207" s="293" t="str">
        <f>IF(N207=3,AVERAGE(K207:K208),"")</f>
        <v/>
      </c>
      <c r="S207" s="293">
        <f>IF(N207=0,MEDIAN(M207:M209),"")</f>
        <v>15.88</v>
      </c>
      <c r="T207" s="293" t="str">
        <f>IF(N207=1,MEDIAN(M207:M208),"")</f>
        <v/>
      </c>
      <c r="U207" s="293" t="str">
        <f>IF(N207=2,MEDIAN((SUM(M207,K208))/2),"")</f>
        <v/>
      </c>
      <c r="V207" s="293" t="str">
        <f>IF(N207=3,MEDIAN(K207:K208),"")</f>
        <v/>
      </c>
      <c r="W207" s="295">
        <f>SUM(O207:R209)</f>
        <v>15.323333333333332</v>
      </c>
      <c r="X207" s="295">
        <f>SUM(S207:V209)</f>
        <v>15.88</v>
      </c>
      <c r="Y207" s="303">
        <f>STDEV(F207:F209)</f>
        <v>4.2325445459360926</v>
      </c>
      <c r="Z207" s="295">
        <f>Y207/W207</f>
        <v>0.27621565450964281</v>
      </c>
      <c r="AA207" s="303">
        <f>IF(Z207&lt;=0.25, X207, W207)</f>
        <v>15.323333333333332</v>
      </c>
      <c r="AB207" s="386">
        <f>AA207*D207</f>
        <v>137.91</v>
      </c>
    </row>
    <row r="208" spans="1:28" s="3" customFormat="1" ht="18" customHeight="1">
      <c r="A208" s="388"/>
      <c r="B208" s="389"/>
      <c r="C208" s="390"/>
      <c r="D208" s="391"/>
      <c r="E208" s="183" t="s">
        <v>638</v>
      </c>
      <c r="F208" s="170">
        <v>15.88</v>
      </c>
      <c r="G208" s="393"/>
      <c r="H208" s="171">
        <f t="shared" ref="H208:H209" si="41">F208/$G$207-1</f>
        <v>3.5877364644487875E-2</v>
      </c>
      <c r="I208" s="136">
        <f t="shared" si="34"/>
        <v>3.5877364644487875E-2</v>
      </c>
      <c r="J208" s="136">
        <f>SMALL(I207:I209,2)</f>
        <v>0.25570776255707761</v>
      </c>
      <c r="K208" s="228">
        <f>IF(J208=I207,F207,IF(J208=I208,F208,IF(J208=I209,F209)))</f>
        <v>19.25</v>
      </c>
      <c r="L208" s="228">
        <f t="shared" si="35"/>
        <v>19.25</v>
      </c>
      <c r="M208" s="228">
        <f t="shared" si="36"/>
        <v>19.25</v>
      </c>
      <c r="N208" s="312"/>
      <c r="O208" s="293"/>
      <c r="P208" s="293"/>
      <c r="Q208" s="293"/>
      <c r="R208" s="293"/>
      <c r="S208" s="293"/>
      <c r="T208" s="293"/>
      <c r="U208" s="293"/>
      <c r="V208" s="293"/>
      <c r="W208" s="296"/>
      <c r="X208" s="296"/>
      <c r="Y208" s="303"/>
      <c r="Z208" s="296"/>
      <c r="AA208" s="303"/>
      <c r="AB208" s="386"/>
    </row>
    <row r="209" spans="1:30" s="3" customFormat="1" ht="12.75">
      <c r="A209" s="388"/>
      <c r="B209" s="389"/>
      <c r="C209" s="390"/>
      <c r="D209" s="391"/>
      <c r="E209" s="183" t="s">
        <v>638</v>
      </c>
      <c r="F209" s="170">
        <v>10.84</v>
      </c>
      <c r="G209" s="393"/>
      <c r="H209" s="171">
        <f t="shared" si="41"/>
        <v>-0.29288975864318334</v>
      </c>
      <c r="I209" s="136">
        <f t="shared" si="34"/>
        <v>0.29288975864318334</v>
      </c>
      <c r="J209" s="136">
        <f>SMALL(I207:I209,3)</f>
        <v>0.29288975864318334</v>
      </c>
      <c r="K209" s="228">
        <f>IF(J209=I207,F207,IF(J209=I208,F208,IF(J209=I209,F209)))</f>
        <v>10.84</v>
      </c>
      <c r="L209" s="228">
        <f t="shared" si="35"/>
        <v>10.84</v>
      </c>
      <c r="M209" s="228">
        <f t="shared" si="36"/>
        <v>10.84</v>
      </c>
      <c r="N209" s="312"/>
      <c r="O209" s="293"/>
      <c r="P209" s="293"/>
      <c r="Q209" s="293"/>
      <c r="R209" s="293"/>
      <c r="S209" s="293"/>
      <c r="T209" s="293"/>
      <c r="U209" s="293"/>
      <c r="V209" s="293"/>
      <c r="W209" s="296"/>
      <c r="X209" s="296"/>
      <c r="Y209" s="303"/>
      <c r="Z209" s="296"/>
      <c r="AA209" s="303"/>
      <c r="AB209" s="387"/>
    </row>
    <row r="210" spans="1:30" s="3" customFormat="1" ht="25.5">
      <c r="A210" s="388">
        <v>68</v>
      </c>
      <c r="B210" s="389" t="s">
        <v>1224</v>
      </c>
      <c r="C210" s="390" t="s">
        <v>2</v>
      </c>
      <c r="D210" s="391">
        <v>2</v>
      </c>
      <c r="E210" s="183" t="s">
        <v>644</v>
      </c>
      <c r="F210" s="170">
        <v>55.99</v>
      </c>
      <c r="G210" s="392">
        <f>ROUNDUP(AVERAGE(F210:F212),2)</f>
        <v>50.64</v>
      </c>
      <c r="H210" s="171">
        <f>F210/$G$210-1</f>
        <v>0.10564770932069512</v>
      </c>
      <c r="I210" s="136">
        <f t="shared" si="34"/>
        <v>0.10564770932069512</v>
      </c>
      <c r="J210" s="136">
        <f>SMALL(I210:I212,1)</f>
        <v>2.2906793048973251E-2</v>
      </c>
      <c r="K210" s="228">
        <f>IF(J210=I210,F210,IF(J210=I211,F211,IF(J210=I212,F212)))</f>
        <v>49.48</v>
      </c>
      <c r="L210" s="228">
        <f t="shared" si="35"/>
        <v>49.48</v>
      </c>
      <c r="M210" s="228">
        <f t="shared" si="36"/>
        <v>49.48</v>
      </c>
      <c r="N210" s="312">
        <f>COUNTIF(L210:L212,"FORA")</f>
        <v>0</v>
      </c>
      <c r="O210" s="293">
        <f>IF(N210=0,AVERAGE(K210:K212),"")</f>
        <v>50.633333333333333</v>
      </c>
      <c r="P210" s="293" t="str">
        <f>IF(N210=1,AVERAGE(M210:M211),"")</f>
        <v/>
      </c>
      <c r="Q210" s="293" t="str">
        <f>IF(N210=2,(SUM(M210,K211))/2,"")</f>
        <v/>
      </c>
      <c r="R210" s="293" t="str">
        <f>IF(N210=3,AVERAGE(K210:K211),"")</f>
        <v/>
      </c>
      <c r="S210" s="293">
        <f>IF(N210=0,MEDIAN(M210:M212),"")</f>
        <v>49.48</v>
      </c>
      <c r="T210" s="293" t="str">
        <f>IF(N210=1,MEDIAN(M210:M211),"")</f>
        <v/>
      </c>
      <c r="U210" s="293" t="str">
        <f>IF(N210=2,MEDIAN((SUM(M210,K211))/2),"")</f>
        <v/>
      </c>
      <c r="V210" s="293" t="str">
        <f>IF(N210=3,MEDIAN(K210:K211),"")</f>
        <v/>
      </c>
      <c r="W210" s="295">
        <f>SUM(O210:R212)</f>
        <v>50.633333333333333</v>
      </c>
      <c r="X210" s="295">
        <f>SUM(S210:V212)</f>
        <v>49.48</v>
      </c>
      <c r="Y210" s="303">
        <f>STDEV(F210:F212)</f>
        <v>4.8832400446151318</v>
      </c>
      <c r="Z210" s="295">
        <f>Y210/W210</f>
        <v>9.6443187187922289E-2</v>
      </c>
      <c r="AA210" s="303">
        <f>IF(Z210&lt;=0.25, X210, W210)</f>
        <v>49.48</v>
      </c>
      <c r="AB210" s="386">
        <f>AA210*D210</f>
        <v>98.96</v>
      </c>
    </row>
    <row r="211" spans="1:30" s="3" customFormat="1" ht="18" customHeight="1">
      <c r="A211" s="388"/>
      <c r="B211" s="389"/>
      <c r="C211" s="390"/>
      <c r="D211" s="391"/>
      <c r="E211" s="183" t="s">
        <v>653</v>
      </c>
      <c r="F211" s="170">
        <v>49.48</v>
      </c>
      <c r="G211" s="393"/>
      <c r="H211" s="171">
        <f t="shared" ref="H211:H212" si="42">F211/$G$210-1</f>
        <v>-2.2906793048973251E-2</v>
      </c>
      <c r="I211" s="136">
        <f t="shared" si="34"/>
        <v>2.2906793048973251E-2</v>
      </c>
      <c r="J211" s="136">
        <f>SMALL(I210:I212,2)</f>
        <v>8.3135860979462906E-2</v>
      </c>
      <c r="K211" s="228">
        <f>IF(J211=I210,F210,IF(J211=I211,F211,IF(J211=I212,F212)))</f>
        <v>46.43</v>
      </c>
      <c r="L211" s="228">
        <f t="shared" si="35"/>
        <v>46.43</v>
      </c>
      <c r="M211" s="228">
        <f t="shared" si="36"/>
        <v>46.43</v>
      </c>
      <c r="N211" s="312"/>
      <c r="O211" s="293"/>
      <c r="P211" s="293"/>
      <c r="Q211" s="293"/>
      <c r="R211" s="293"/>
      <c r="S211" s="293"/>
      <c r="T211" s="293"/>
      <c r="U211" s="293"/>
      <c r="V211" s="293"/>
      <c r="W211" s="296"/>
      <c r="X211" s="296"/>
      <c r="Y211" s="303"/>
      <c r="Z211" s="296"/>
      <c r="AA211" s="303"/>
      <c r="AB211" s="386"/>
    </row>
    <row r="212" spans="1:30" s="3" customFormat="1" ht="18" customHeight="1">
      <c r="A212" s="388"/>
      <c r="B212" s="389"/>
      <c r="C212" s="390"/>
      <c r="D212" s="391"/>
      <c r="E212" s="183" t="s">
        <v>1010</v>
      </c>
      <c r="F212" s="170">
        <v>46.43</v>
      </c>
      <c r="G212" s="393"/>
      <c r="H212" s="171">
        <f t="shared" si="42"/>
        <v>-8.3135860979462906E-2</v>
      </c>
      <c r="I212" s="136">
        <f t="shared" si="34"/>
        <v>8.3135860979462906E-2</v>
      </c>
      <c r="J212" s="136">
        <f>SMALL(I210:I212,3)</f>
        <v>0.10564770932069512</v>
      </c>
      <c r="K212" s="228">
        <f>IF(J212=I210,F210,IF(J212=I211,F211,IF(J212=I212,F212)))</f>
        <v>55.99</v>
      </c>
      <c r="L212" s="228">
        <f t="shared" si="35"/>
        <v>55.99</v>
      </c>
      <c r="M212" s="228">
        <f t="shared" si="36"/>
        <v>55.99</v>
      </c>
      <c r="N212" s="312"/>
      <c r="O212" s="293"/>
      <c r="P212" s="293"/>
      <c r="Q212" s="293"/>
      <c r="R212" s="293"/>
      <c r="S212" s="293"/>
      <c r="T212" s="293"/>
      <c r="U212" s="293"/>
      <c r="V212" s="293"/>
      <c r="W212" s="296"/>
      <c r="X212" s="296"/>
      <c r="Y212" s="303"/>
      <c r="Z212" s="296"/>
      <c r="AA212" s="303"/>
      <c r="AB212" s="387"/>
    </row>
    <row r="213" spans="1:30" s="3" customFormat="1" ht="18" customHeight="1">
      <c r="A213" s="388">
        <v>69</v>
      </c>
      <c r="B213" s="389" t="s">
        <v>1013</v>
      </c>
      <c r="C213" s="390" t="s">
        <v>2</v>
      </c>
      <c r="D213" s="391">
        <v>9</v>
      </c>
      <c r="E213" s="183" t="s">
        <v>1014</v>
      </c>
      <c r="F213" s="170">
        <v>29.44</v>
      </c>
      <c r="G213" s="392">
        <f>ROUNDUP(AVERAGE(F213:F215),2)</f>
        <v>29.23</v>
      </c>
      <c r="H213" s="171">
        <f>F213/$G$213-1</f>
        <v>7.1843995894629309E-3</v>
      </c>
      <c r="I213" s="136">
        <f t="shared" ref="I213:I215" si="43">ABS(H213)</f>
        <v>7.1843995894629309E-3</v>
      </c>
      <c r="J213" s="136">
        <f>SMALL(I213:I215,1)</f>
        <v>7.1843995894629309E-3</v>
      </c>
      <c r="K213" s="228">
        <f>IF(J213=I213,F213,IF(J213=I214,F214,IF(J213=I215,F215)))</f>
        <v>29.44</v>
      </c>
      <c r="L213" s="228">
        <f t="shared" ref="L213:L215" si="44">IF(J213&gt;0.3,"FORA",K213)</f>
        <v>29.44</v>
      </c>
      <c r="M213" s="228">
        <f t="shared" ref="M213:M215" si="45">IF(L213="FORA","",L213)</f>
        <v>29.44</v>
      </c>
      <c r="N213" s="312">
        <f>COUNTIF(L213:L215,"FORA")</f>
        <v>0</v>
      </c>
      <c r="O213" s="293">
        <f>IF(N213=0,AVERAGE(K213:K215),"")</f>
        <v>29.23</v>
      </c>
      <c r="P213" s="293" t="str">
        <f>IF(N213=1,AVERAGE(M213:M214),"")</f>
        <v/>
      </c>
      <c r="Q213" s="293" t="str">
        <f>IF(N213=2,(SUM(M213,K214))/2,"")</f>
        <v/>
      </c>
      <c r="R213" s="293" t="str">
        <f>IF(N213=3,AVERAGE(K213:K214),"")</f>
        <v/>
      </c>
      <c r="S213" s="293">
        <f>IF(N213=0,MEDIAN(M213:M215),"")</f>
        <v>29.44</v>
      </c>
      <c r="T213" s="293" t="str">
        <f>IF(N213=1,MEDIAN(M213:M214),"")</f>
        <v/>
      </c>
      <c r="U213" s="293" t="str">
        <f>IF(N213=2,MEDIAN((SUM(M213,K214))/2),"")</f>
        <v/>
      </c>
      <c r="V213" s="293" t="str">
        <f>IF(N213=3,MEDIAN(K213:K214),"")</f>
        <v/>
      </c>
      <c r="W213" s="295">
        <f>SUM(O213:R215)</f>
        <v>29.23</v>
      </c>
      <c r="X213" s="295">
        <f>SUM(S213:V215)</f>
        <v>29.44</v>
      </c>
      <c r="Y213" s="303">
        <f>STDEV(F213:F215)</f>
        <v>1.1494781424629459</v>
      </c>
      <c r="Z213" s="295">
        <f>Y213/W213</f>
        <v>3.9325287118130207E-2</v>
      </c>
      <c r="AA213" s="303">
        <f>IF(Z213&lt;=0.25, X213, W213)</f>
        <v>29.44</v>
      </c>
      <c r="AB213" s="386">
        <f>AA213*D213</f>
        <v>264.96000000000004</v>
      </c>
    </row>
    <row r="214" spans="1:30" s="3" customFormat="1" ht="25.5">
      <c r="A214" s="388"/>
      <c r="B214" s="389"/>
      <c r="C214" s="390"/>
      <c r="D214" s="391"/>
      <c r="E214" s="183" t="s">
        <v>644</v>
      </c>
      <c r="F214" s="170">
        <v>27.99</v>
      </c>
      <c r="G214" s="393"/>
      <c r="H214" s="171">
        <f t="shared" ref="H214:H215" si="46">F214/$G$213-1</f>
        <v>-4.2422169004447507E-2</v>
      </c>
      <c r="I214" s="136">
        <f t="shared" si="43"/>
        <v>4.2422169004447507E-2</v>
      </c>
      <c r="J214" s="136">
        <f>SMALL(I213:I215,2)</f>
        <v>3.5237769414984577E-2</v>
      </c>
      <c r="K214" s="228">
        <f>IF(J214=I213,F213,IF(J214=I214,F214,IF(J214=I215,F215)))</f>
        <v>30.26</v>
      </c>
      <c r="L214" s="228">
        <f t="shared" si="44"/>
        <v>30.26</v>
      </c>
      <c r="M214" s="228">
        <f t="shared" si="45"/>
        <v>30.26</v>
      </c>
      <c r="N214" s="312"/>
      <c r="O214" s="293"/>
      <c r="P214" s="293"/>
      <c r="Q214" s="293"/>
      <c r="R214" s="293"/>
      <c r="S214" s="293"/>
      <c r="T214" s="293"/>
      <c r="U214" s="293"/>
      <c r="V214" s="293"/>
      <c r="W214" s="296"/>
      <c r="X214" s="296"/>
      <c r="Y214" s="303"/>
      <c r="Z214" s="296"/>
      <c r="AA214" s="303"/>
      <c r="AB214" s="386"/>
    </row>
    <row r="215" spans="1:30" s="3" customFormat="1" ht="18" customHeight="1">
      <c r="A215" s="388"/>
      <c r="B215" s="389"/>
      <c r="C215" s="390"/>
      <c r="D215" s="391"/>
      <c r="E215" s="183" t="s">
        <v>638</v>
      </c>
      <c r="F215" s="170">
        <v>30.26</v>
      </c>
      <c r="G215" s="393"/>
      <c r="H215" s="171">
        <f t="shared" si="46"/>
        <v>3.5237769414984577E-2</v>
      </c>
      <c r="I215" s="136">
        <f t="shared" si="43"/>
        <v>3.5237769414984577E-2</v>
      </c>
      <c r="J215" s="136">
        <f>SMALL(I213:I215,3)</f>
        <v>4.2422169004447507E-2</v>
      </c>
      <c r="K215" s="228">
        <f>IF(J215=I213,F213,IF(J215=I214,F214,IF(J215=I215,F215)))</f>
        <v>27.99</v>
      </c>
      <c r="L215" s="228">
        <f t="shared" si="44"/>
        <v>27.99</v>
      </c>
      <c r="M215" s="228">
        <f t="shared" si="45"/>
        <v>27.99</v>
      </c>
      <c r="N215" s="312"/>
      <c r="O215" s="293"/>
      <c r="P215" s="293"/>
      <c r="Q215" s="293"/>
      <c r="R215" s="293"/>
      <c r="S215" s="293"/>
      <c r="T215" s="293"/>
      <c r="U215" s="293"/>
      <c r="V215" s="293"/>
      <c r="W215" s="296"/>
      <c r="X215" s="296"/>
      <c r="Y215" s="303"/>
      <c r="Z215" s="296"/>
      <c r="AA215" s="303"/>
      <c r="AB215" s="387"/>
    </row>
    <row r="216" spans="1:30" ht="28.5" customHeight="1">
      <c r="A216" s="400" t="s">
        <v>13</v>
      </c>
      <c r="B216" s="401"/>
      <c r="C216" s="401"/>
      <c r="D216" s="401"/>
      <c r="E216" s="401"/>
      <c r="F216" s="401"/>
      <c r="G216" s="401"/>
      <c r="H216" s="401"/>
      <c r="I216" s="401"/>
      <c r="J216" s="401"/>
      <c r="K216" s="401"/>
      <c r="L216" s="401"/>
      <c r="M216" s="401"/>
      <c r="N216" s="401"/>
      <c r="O216" s="401"/>
      <c r="P216" s="401"/>
      <c r="Q216" s="401"/>
      <c r="R216" s="401"/>
      <c r="S216" s="401"/>
      <c r="T216" s="401"/>
      <c r="U216" s="401"/>
      <c r="V216" s="401"/>
      <c r="W216" s="401"/>
      <c r="X216" s="401"/>
      <c r="Y216" s="401"/>
      <c r="Z216" s="401"/>
      <c r="AA216" s="401"/>
      <c r="AB216" s="146">
        <f>SUM(AB12:AB215)</f>
        <v>33129.54</v>
      </c>
    </row>
    <row r="217" spans="1:30" ht="12.75">
      <c r="A217" s="234"/>
      <c r="B217" s="234"/>
      <c r="C217" s="234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  <c r="Z217" s="234"/>
      <c r="AA217" s="234"/>
      <c r="AB217" s="147"/>
    </row>
    <row r="218" spans="1:30" ht="15" customHeight="1">
      <c r="A218" s="71" t="s">
        <v>225</v>
      </c>
      <c r="B218" s="257"/>
      <c r="C218" s="11"/>
      <c r="D218" s="11"/>
      <c r="E218" s="11"/>
      <c r="F218" s="10"/>
      <c r="G218" s="11"/>
      <c r="H218" s="11"/>
      <c r="Y218" s="399" t="s">
        <v>224</v>
      </c>
      <c r="Z218" s="399"/>
      <c r="AA218" s="399"/>
      <c r="AB218" s="149">
        <f>AB216/5</f>
        <v>6625.9080000000004</v>
      </c>
    </row>
    <row r="219" spans="1:30" ht="12.75">
      <c r="A219" s="71" t="s">
        <v>228</v>
      </c>
      <c r="Y219" s="399" t="s">
        <v>226</v>
      </c>
      <c r="Z219" s="399"/>
      <c r="AA219" s="399"/>
      <c r="AB219" s="150">
        <f>AB218*3</f>
        <v>19877.724000000002</v>
      </c>
      <c r="AC219" s="148"/>
      <c r="AD219" s="148"/>
    </row>
    <row r="220" spans="1:30" ht="12.75">
      <c r="A220" s="71" t="s">
        <v>229</v>
      </c>
      <c r="B220" s="71"/>
      <c r="Y220" s="399" t="s">
        <v>227</v>
      </c>
      <c r="Z220" s="399"/>
      <c r="AA220" s="399"/>
      <c r="AB220" s="150">
        <f>AB219/36</f>
        <v>552.15900000000011</v>
      </c>
      <c r="AD220" s="148"/>
    </row>
    <row r="221" spans="1:30" ht="15" customHeight="1">
      <c r="A221" s="71" t="s">
        <v>1274</v>
      </c>
      <c r="C221" s="71"/>
      <c r="D221" s="71"/>
      <c r="E221" s="71"/>
      <c r="F221" s="65"/>
      <c r="G221" s="71"/>
      <c r="H221" s="71"/>
      <c r="Y221" s="399" t="s">
        <v>1275</v>
      </c>
      <c r="Z221" s="399"/>
      <c r="AA221" s="399"/>
      <c r="AB221" s="151">
        <f>AB220/7</f>
        <v>78.879857142857162</v>
      </c>
    </row>
    <row r="222" spans="1:30" ht="13.5" customHeight="1">
      <c r="A222" s="4"/>
      <c r="B222" s="4"/>
    </row>
    <row r="223" spans="1:30" ht="11.25"/>
    <row r="229" spans="8:8" ht="28.5" customHeight="1">
      <c r="H229" s="1"/>
    </row>
    <row r="230" spans="8:8" ht="28.5" customHeight="1">
      <c r="H230" s="1"/>
    </row>
    <row r="231" spans="8:8" ht="28.5" customHeight="1">
      <c r="H231" s="1"/>
    </row>
    <row r="232" spans="8:8" ht="28.5" customHeight="1">
      <c r="H232" s="1"/>
    </row>
    <row r="517" spans="1:1" ht="28.5" customHeight="1">
      <c r="A517" s="2">
        <v>152</v>
      </c>
    </row>
    <row r="520" spans="1:1" ht="28.5" customHeight="1">
      <c r="A520" s="2">
        <v>153</v>
      </c>
    </row>
    <row r="523" spans="1:1" ht="28.5" customHeight="1">
      <c r="A523" s="2">
        <v>154</v>
      </c>
    </row>
  </sheetData>
  <mergeCells count="1413">
    <mergeCell ref="Z174:Z176"/>
    <mergeCell ref="AA174:AA176"/>
    <mergeCell ref="AB174:AB176"/>
    <mergeCell ref="A177:A179"/>
    <mergeCell ref="B177:B179"/>
    <mergeCell ref="C177:C179"/>
    <mergeCell ref="D177:D179"/>
    <mergeCell ref="G177:G179"/>
    <mergeCell ref="N177:N179"/>
    <mergeCell ref="O177:O179"/>
    <mergeCell ref="P177:P179"/>
    <mergeCell ref="Q177:Q179"/>
    <mergeCell ref="R177:R179"/>
    <mergeCell ref="S177:S179"/>
    <mergeCell ref="T177:T179"/>
    <mergeCell ref="U177:U179"/>
    <mergeCell ref="V177:V179"/>
    <mergeCell ref="W177:W179"/>
    <mergeCell ref="X177:X179"/>
    <mergeCell ref="Y177:Y179"/>
    <mergeCell ref="Z177:Z179"/>
    <mergeCell ref="AA177:AA179"/>
    <mergeCell ref="AB177:AB179"/>
    <mergeCell ref="A174:A176"/>
    <mergeCell ref="B174:B176"/>
    <mergeCell ref="C174:C176"/>
    <mergeCell ref="D174:D176"/>
    <mergeCell ref="G174:G176"/>
    <mergeCell ref="N174:N176"/>
    <mergeCell ref="O174:O176"/>
    <mergeCell ref="P174:P176"/>
    <mergeCell ref="Q174:Q176"/>
    <mergeCell ref="R174:R176"/>
    <mergeCell ref="S174:S176"/>
    <mergeCell ref="T174:T176"/>
    <mergeCell ref="U174:U176"/>
    <mergeCell ref="V174:V176"/>
    <mergeCell ref="W174:W176"/>
    <mergeCell ref="X174:X176"/>
    <mergeCell ref="Y174:Y176"/>
    <mergeCell ref="Z168:Z170"/>
    <mergeCell ref="AA168:AA170"/>
    <mergeCell ref="AB168:AB170"/>
    <mergeCell ref="A171:A173"/>
    <mergeCell ref="B171:B173"/>
    <mergeCell ref="C171:C173"/>
    <mergeCell ref="D171:D173"/>
    <mergeCell ref="G171:G173"/>
    <mergeCell ref="N171:N173"/>
    <mergeCell ref="O171:O173"/>
    <mergeCell ref="P171:P173"/>
    <mergeCell ref="Q171:Q173"/>
    <mergeCell ref="R171:R173"/>
    <mergeCell ref="S171:S173"/>
    <mergeCell ref="T171:T173"/>
    <mergeCell ref="U171:U173"/>
    <mergeCell ref="V171:V173"/>
    <mergeCell ref="W171:W173"/>
    <mergeCell ref="X171:X173"/>
    <mergeCell ref="Y171:Y173"/>
    <mergeCell ref="Z171:Z173"/>
    <mergeCell ref="AA171:AA173"/>
    <mergeCell ref="AB171:AB173"/>
    <mergeCell ref="A168:A170"/>
    <mergeCell ref="B168:B170"/>
    <mergeCell ref="C168:C170"/>
    <mergeCell ref="D168:D170"/>
    <mergeCell ref="G168:G170"/>
    <mergeCell ref="N168:N170"/>
    <mergeCell ref="O168:O170"/>
    <mergeCell ref="P168:P170"/>
    <mergeCell ref="Q168:Q170"/>
    <mergeCell ref="R168:R170"/>
    <mergeCell ref="S168:S170"/>
    <mergeCell ref="T168:T170"/>
    <mergeCell ref="U168:U170"/>
    <mergeCell ref="V168:V170"/>
    <mergeCell ref="W168:W170"/>
    <mergeCell ref="X168:X170"/>
    <mergeCell ref="Y168:Y170"/>
    <mergeCell ref="Z162:Z164"/>
    <mergeCell ref="S162:S164"/>
    <mergeCell ref="T162:T164"/>
    <mergeCell ref="U162:U164"/>
    <mergeCell ref="V162:V164"/>
    <mergeCell ref="W162:W164"/>
    <mergeCell ref="X162:X164"/>
    <mergeCell ref="Y162:Y164"/>
    <mergeCell ref="AA162:AA164"/>
    <mergeCell ref="AB162:AB164"/>
    <mergeCell ref="A165:A167"/>
    <mergeCell ref="B165:B167"/>
    <mergeCell ref="C165:C167"/>
    <mergeCell ref="D165:D167"/>
    <mergeCell ref="G165:G167"/>
    <mergeCell ref="N165:N167"/>
    <mergeCell ref="O165:O167"/>
    <mergeCell ref="P165:P167"/>
    <mergeCell ref="Q165:Q167"/>
    <mergeCell ref="R165:R167"/>
    <mergeCell ref="S165:S167"/>
    <mergeCell ref="T165:T167"/>
    <mergeCell ref="U165:U167"/>
    <mergeCell ref="V165:V167"/>
    <mergeCell ref="W165:W167"/>
    <mergeCell ref="X165:X167"/>
    <mergeCell ref="Y165:Y167"/>
    <mergeCell ref="Z165:Z167"/>
    <mergeCell ref="AA165:AA167"/>
    <mergeCell ref="AB165:AB167"/>
    <mergeCell ref="A162:A164"/>
    <mergeCell ref="B162:B164"/>
    <mergeCell ref="C162:C164"/>
    <mergeCell ref="D162:D164"/>
    <mergeCell ref="G162:G164"/>
    <mergeCell ref="N162:N164"/>
    <mergeCell ref="O162:O164"/>
    <mergeCell ref="P162:P164"/>
    <mergeCell ref="Q162:Q164"/>
    <mergeCell ref="R162:R164"/>
    <mergeCell ref="A12:A14"/>
    <mergeCell ref="B12:B14"/>
    <mergeCell ref="C12:C14"/>
    <mergeCell ref="D12:D14"/>
    <mergeCell ref="G12:G14"/>
    <mergeCell ref="N12:N14"/>
    <mergeCell ref="A15:A17"/>
    <mergeCell ref="N33:N35"/>
    <mergeCell ref="A30:A32"/>
    <mergeCell ref="B30:B32"/>
    <mergeCell ref="C30:C32"/>
    <mergeCell ref="D30:D32"/>
    <mergeCell ref="G30:G32"/>
    <mergeCell ref="N30:N32"/>
    <mergeCell ref="A33:A35"/>
    <mergeCell ref="B33:B35"/>
    <mergeCell ref="N9:N11"/>
    <mergeCell ref="A9:A11"/>
    <mergeCell ref="B9:B11"/>
    <mergeCell ref="C9:C11"/>
    <mergeCell ref="D9:D11"/>
    <mergeCell ref="G9:G11"/>
    <mergeCell ref="N24:N26"/>
    <mergeCell ref="A21:A23"/>
    <mergeCell ref="B21:B23"/>
    <mergeCell ref="C21:C23"/>
    <mergeCell ref="D21:D23"/>
    <mergeCell ref="G21:G23"/>
    <mergeCell ref="N21:N23"/>
    <mergeCell ref="A24:A26"/>
    <mergeCell ref="B24:B26"/>
    <mergeCell ref="C24:C26"/>
    <mergeCell ref="D24:D26"/>
    <mergeCell ref="G24:G26"/>
    <mergeCell ref="N18:N20"/>
    <mergeCell ref="B15:B17"/>
    <mergeCell ref="C15:C17"/>
    <mergeCell ref="D15:D17"/>
    <mergeCell ref="G15:G17"/>
    <mergeCell ref="N15:N17"/>
    <mergeCell ref="A18:A20"/>
    <mergeCell ref="B18:B20"/>
    <mergeCell ref="C18:C20"/>
    <mergeCell ref="D18:D20"/>
    <mergeCell ref="G18:G20"/>
    <mergeCell ref="C33:C35"/>
    <mergeCell ref="D33:D35"/>
    <mergeCell ref="G33:G35"/>
    <mergeCell ref="A27:A29"/>
    <mergeCell ref="B27:B29"/>
    <mergeCell ref="C27:C29"/>
    <mergeCell ref="D27:D29"/>
    <mergeCell ref="G27:G29"/>
    <mergeCell ref="N27:N29"/>
    <mergeCell ref="N42:N44"/>
    <mergeCell ref="A42:A44"/>
    <mergeCell ref="B42:B44"/>
    <mergeCell ref="C42:C44"/>
    <mergeCell ref="D42:D44"/>
    <mergeCell ref="G42:G44"/>
    <mergeCell ref="N39:N41"/>
    <mergeCell ref="A36:A38"/>
    <mergeCell ref="B36:B38"/>
    <mergeCell ref="C36:C38"/>
    <mergeCell ref="D36:D38"/>
    <mergeCell ref="G36:G38"/>
    <mergeCell ref="N36:N38"/>
    <mergeCell ref="A39:A41"/>
    <mergeCell ref="B39:B41"/>
    <mergeCell ref="C39:C41"/>
    <mergeCell ref="D39:D41"/>
    <mergeCell ref="G39:G41"/>
    <mergeCell ref="N54:N56"/>
    <mergeCell ref="A51:A53"/>
    <mergeCell ref="B51:B53"/>
    <mergeCell ref="C51:C53"/>
    <mergeCell ref="D51:D53"/>
    <mergeCell ref="G51:G53"/>
    <mergeCell ref="N51:N53"/>
    <mergeCell ref="A54:A56"/>
    <mergeCell ref="B54:B56"/>
    <mergeCell ref="C54:C56"/>
    <mergeCell ref="D54:D56"/>
    <mergeCell ref="G54:G56"/>
    <mergeCell ref="N48:N50"/>
    <mergeCell ref="A45:A47"/>
    <mergeCell ref="B45:B47"/>
    <mergeCell ref="C45:C47"/>
    <mergeCell ref="D45:D47"/>
    <mergeCell ref="G45:G47"/>
    <mergeCell ref="N45:N47"/>
    <mergeCell ref="A48:A50"/>
    <mergeCell ref="B48:B50"/>
    <mergeCell ref="C48:C50"/>
    <mergeCell ref="D48:D50"/>
    <mergeCell ref="G48:G50"/>
    <mergeCell ref="N63:N65"/>
    <mergeCell ref="A60:A62"/>
    <mergeCell ref="B60:B62"/>
    <mergeCell ref="C60:C62"/>
    <mergeCell ref="D60:D62"/>
    <mergeCell ref="G60:G62"/>
    <mergeCell ref="N60:N62"/>
    <mergeCell ref="A63:A65"/>
    <mergeCell ref="B63:B65"/>
    <mergeCell ref="C63:C65"/>
    <mergeCell ref="D63:D65"/>
    <mergeCell ref="G63:G65"/>
    <mergeCell ref="N57:N59"/>
    <mergeCell ref="A57:A59"/>
    <mergeCell ref="B57:B59"/>
    <mergeCell ref="C57:C59"/>
    <mergeCell ref="D57:D59"/>
    <mergeCell ref="G57:G59"/>
    <mergeCell ref="A72:A74"/>
    <mergeCell ref="B72:B74"/>
    <mergeCell ref="C72:C74"/>
    <mergeCell ref="D72:D74"/>
    <mergeCell ref="G72:G74"/>
    <mergeCell ref="N72:N74"/>
    <mergeCell ref="N69:N71"/>
    <mergeCell ref="A66:A68"/>
    <mergeCell ref="B66:B68"/>
    <mergeCell ref="C66:C68"/>
    <mergeCell ref="D66:D68"/>
    <mergeCell ref="G66:G68"/>
    <mergeCell ref="N66:N68"/>
    <mergeCell ref="A69:A71"/>
    <mergeCell ref="B69:B71"/>
    <mergeCell ref="C69:C71"/>
    <mergeCell ref="D69:D71"/>
    <mergeCell ref="G69:G71"/>
    <mergeCell ref="N81:N83"/>
    <mergeCell ref="A87:A89"/>
    <mergeCell ref="B87:B89"/>
    <mergeCell ref="C87:C89"/>
    <mergeCell ref="D87:D89"/>
    <mergeCell ref="G87:G89"/>
    <mergeCell ref="A81:A83"/>
    <mergeCell ref="B81:B83"/>
    <mergeCell ref="C81:C83"/>
    <mergeCell ref="D81:D83"/>
    <mergeCell ref="G81:G83"/>
    <mergeCell ref="N78:N80"/>
    <mergeCell ref="A75:A77"/>
    <mergeCell ref="B75:B77"/>
    <mergeCell ref="C75:C77"/>
    <mergeCell ref="D75:D77"/>
    <mergeCell ref="G75:G77"/>
    <mergeCell ref="N75:N77"/>
    <mergeCell ref="A78:A80"/>
    <mergeCell ref="B78:B80"/>
    <mergeCell ref="C78:C80"/>
    <mergeCell ref="D78:D80"/>
    <mergeCell ref="G78:G80"/>
    <mergeCell ref="N102:N104"/>
    <mergeCell ref="A99:A101"/>
    <mergeCell ref="B99:B101"/>
    <mergeCell ref="C99:C101"/>
    <mergeCell ref="D99:D101"/>
    <mergeCell ref="G99:G101"/>
    <mergeCell ref="N99:N101"/>
    <mergeCell ref="A102:A104"/>
    <mergeCell ref="B102:B104"/>
    <mergeCell ref="C102:C104"/>
    <mergeCell ref="D102:D104"/>
    <mergeCell ref="G102:G104"/>
    <mergeCell ref="N96:N98"/>
    <mergeCell ref="A93:A95"/>
    <mergeCell ref="B93:B95"/>
    <mergeCell ref="C93:C95"/>
    <mergeCell ref="D93:D95"/>
    <mergeCell ref="G93:G95"/>
    <mergeCell ref="N93:N95"/>
    <mergeCell ref="A96:A98"/>
    <mergeCell ref="B96:B98"/>
    <mergeCell ref="C96:C98"/>
    <mergeCell ref="D96:D98"/>
    <mergeCell ref="G96:G98"/>
    <mergeCell ref="N114:N116"/>
    <mergeCell ref="A111:A113"/>
    <mergeCell ref="B111:B113"/>
    <mergeCell ref="C111:C113"/>
    <mergeCell ref="D111:D113"/>
    <mergeCell ref="G111:G113"/>
    <mergeCell ref="N111:N113"/>
    <mergeCell ref="A114:A116"/>
    <mergeCell ref="B114:B116"/>
    <mergeCell ref="C114:C116"/>
    <mergeCell ref="D114:D116"/>
    <mergeCell ref="G114:G116"/>
    <mergeCell ref="N108:N110"/>
    <mergeCell ref="A105:A107"/>
    <mergeCell ref="B105:B107"/>
    <mergeCell ref="C105:C107"/>
    <mergeCell ref="D105:D107"/>
    <mergeCell ref="G105:G107"/>
    <mergeCell ref="N105:N107"/>
    <mergeCell ref="A108:A110"/>
    <mergeCell ref="B108:B110"/>
    <mergeCell ref="C108:C110"/>
    <mergeCell ref="D108:D110"/>
    <mergeCell ref="G108:G110"/>
    <mergeCell ref="N126:N128"/>
    <mergeCell ref="A123:A125"/>
    <mergeCell ref="B123:B125"/>
    <mergeCell ref="C123:C125"/>
    <mergeCell ref="D123:D125"/>
    <mergeCell ref="G123:G125"/>
    <mergeCell ref="N123:N125"/>
    <mergeCell ref="A126:A128"/>
    <mergeCell ref="B126:B128"/>
    <mergeCell ref="C126:C128"/>
    <mergeCell ref="D126:D128"/>
    <mergeCell ref="G126:G128"/>
    <mergeCell ref="N120:N122"/>
    <mergeCell ref="A117:A119"/>
    <mergeCell ref="B117:B119"/>
    <mergeCell ref="C117:C119"/>
    <mergeCell ref="D117:D119"/>
    <mergeCell ref="G117:G119"/>
    <mergeCell ref="N117:N119"/>
    <mergeCell ref="A120:A122"/>
    <mergeCell ref="B120:B122"/>
    <mergeCell ref="C120:C122"/>
    <mergeCell ref="D120:D122"/>
    <mergeCell ref="G120:G122"/>
    <mergeCell ref="N135:N137"/>
    <mergeCell ref="A138:A140"/>
    <mergeCell ref="B138:B140"/>
    <mergeCell ref="C138:C140"/>
    <mergeCell ref="D138:D140"/>
    <mergeCell ref="G138:G140"/>
    <mergeCell ref="N132:N134"/>
    <mergeCell ref="A129:A131"/>
    <mergeCell ref="B129:B131"/>
    <mergeCell ref="C129:C131"/>
    <mergeCell ref="D129:D131"/>
    <mergeCell ref="G129:G131"/>
    <mergeCell ref="N129:N131"/>
    <mergeCell ref="A132:A134"/>
    <mergeCell ref="B132:B134"/>
    <mergeCell ref="C132:C134"/>
    <mergeCell ref="D132:D134"/>
    <mergeCell ref="G132:G134"/>
    <mergeCell ref="A147:A149"/>
    <mergeCell ref="N144:N146"/>
    <mergeCell ref="A141:A143"/>
    <mergeCell ref="B141:B143"/>
    <mergeCell ref="C141:C143"/>
    <mergeCell ref="D141:D143"/>
    <mergeCell ref="G141:G143"/>
    <mergeCell ref="N141:N143"/>
    <mergeCell ref="A144:A146"/>
    <mergeCell ref="B144:B146"/>
    <mergeCell ref="C144:C146"/>
    <mergeCell ref="D144:D146"/>
    <mergeCell ref="G144:G146"/>
    <mergeCell ref="N90:N92"/>
    <mergeCell ref="A84:A86"/>
    <mergeCell ref="B84:B86"/>
    <mergeCell ref="C84:C86"/>
    <mergeCell ref="D84:D86"/>
    <mergeCell ref="G84:G86"/>
    <mergeCell ref="N84:N86"/>
    <mergeCell ref="N87:N89"/>
    <mergeCell ref="A90:A92"/>
    <mergeCell ref="B90:B92"/>
    <mergeCell ref="C90:C92"/>
    <mergeCell ref="D90:D92"/>
    <mergeCell ref="G90:G92"/>
    <mergeCell ref="N138:N140"/>
    <mergeCell ref="A135:A137"/>
    <mergeCell ref="B135:B137"/>
    <mergeCell ref="C135:C137"/>
    <mergeCell ref="D135:D137"/>
    <mergeCell ref="G135:G13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N153:N155"/>
    <mergeCell ref="A153:A155"/>
    <mergeCell ref="B153:B155"/>
    <mergeCell ref="C153:C155"/>
    <mergeCell ref="D153:D155"/>
    <mergeCell ref="G153:G155"/>
    <mergeCell ref="N147:N149"/>
    <mergeCell ref="B147:B149"/>
    <mergeCell ref="C147:C149"/>
    <mergeCell ref="D147:D149"/>
    <mergeCell ref="G147:G149"/>
    <mergeCell ref="N150:N152"/>
    <mergeCell ref="A7:A8"/>
    <mergeCell ref="B7:B8"/>
    <mergeCell ref="C7:C8"/>
    <mergeCell ref="D7:D8"/>
    <mergeCell ref="E7:F7"/>
    <mergeCell ref="H7:H8"/>
    <mergeCell ref="A150:A152"/>
    <mergeCell ref="B150:B152"/>
    <mergeCell ref="C150:C152"/>
    <mergeCell ref="D150:D152"/>
    <mergeCell ref="G150:G152"/>
    <mergeCell ref="R7:R8"/>
    <mergeCell ref="S7:S8"/>
    <mergeCell ref="T7:T8"/>
    <mergeCell ref="U7:U8"/>
    <mergeCell ref="V7:V8"/>
    <mergeCell ref="Y7:Z7"/>
    <mergeCell ref="AA7:AB7"/>
    <mergeCell ref="O9:O11"/>
    <mergeCell ref="P9:P11"/>
    <mergeCell ref="Q9:Q11"/>
    <mergeCell ref="R9:R11"/>
    <mergeCell ref="S9:S11"/>
    <mergeCell ref="T9:T11"/>
    <mergeCell ref="U9:U11"/>
    <mergeCell ref="V9:V11"/>
    <mergeCell ref="W9:W11"/>
    <mergeCell ref="X9:X11"/>
    <mergeCell ref="Y9:Y11"/>
    <mergeCell ref="Z9:Z11"/>
    <mergeCell ref="AA9:AA11"/>
    <mergeCell ref="AB9:AB11"/>
    <mergeCell ref="X12:X14"/>
    <mergeCell ref="Y12:Y14"/>
    <mergeCell ref="Z12:Z14"/>
    <mergeCell ref="AA12:AA14"/>
    <mergeCell ref="AB12:AB14"/>
    <mergeCell ref="O12:O14"/>
    <mergeCell ref="P12:P14"/>
    <mergeCell ref="Q12:Q14"/>
    <mergeCell ref="R12:R14"/>
    <mergeCell ref="S12:S14"/>
    <mergeCell ref="T12:T14"/>
    <mergeCell ref="U12:U14"/>
    <mergeCell ref="V12:V14"/>
    <mergeCell ref="W12:W14"/>
    <mergeCell ref="X15:X17"/>
    <mergeCell ref="Y15:Y17"/>
    <mergeCell ref="Z15:Z17"/>
    <mergeCell ref="AA15:AA17"/>
    <mergeCell ref="AB15:AB17"/>
    <mergeCell ref="O18:O20"/>
    <mergeCell ref="P18:P20"/>
    <mergeCell ref="Q18:Q20"/>
    <mergeCell ref="R18:R20"/>
    <mergeCell ref="S18:S20"/>
    <mergeCell ref="T18:T20"/>
    <mergeCell ref="U18:U20"/>
    <mergeCell ref="V18:V20"/>
    <mergeCell ref="W18:W20"/>
    <mergeCell ref="X18:X20"/>
    <mergeCell ref="Y18:Y20"/>
    <mergeCell ref="Z18:Z20"/>
    <mergeCell ref="AA18:AA20"/>
    <mergeCell ref="AB18:AB20"/>
    <mergeCell ref="O15:O17"/>
    <mergeCell ref="P15:P17"/>
    <mergeCell ref="Q15:Q17"/>
    <mergeCell ref="R15:R17"/>
    <mergeCell ref="S15:S17"/>
    <mergeCell ref="T15:T17"/>
    <mergeCell ref="U15:U17"/>
    <mergeCell ref="V15:V17"/>
    <mergeCell ref="W15:W17"/>
    <mergeCell ref="X21:X23"/>
    <mergeCell ref="Y21:Y23"/>
    <mergeCell ref="Z21:Z23"/>
    <mergeCell ref="AA21:AA23"/>
    <mergeCell ref="AB21:AB23"/>
    <mergeCell ref="O24:O26"/>
    <mergeCell ref="P24:P26"/>
    <mergeCell ref="Q24:Q26"/>
    <mergeCell ref="R24:R26"/>
    <mergeCell ref="S24:S26"/>
    <mergeCell ref="T24:T26"/>
    <mergeCell ref="U24:U26"/>
    <mergeCell ref="V24:V26"/>
    <mergeCell ref="W24:W26"/>
    <mergeCell ref="X24:X26"/>
    <mergeCell ref="Y24:Y26"/>
    <mergeCell ref="Z24:Z26"/>
    <mergeCell ref="AA24:AA26"/>
    <mergeCell ref="AB24:AB26"/>
    <mergeCell ref="O21:O23"/>
    <mergeCell ref="P21:P23"/>
    <mergeCell ref="Q21:Q23"/>
    <mergeCell ref="R21:R23"/>
    <mergeCell ref="S21:S23"/>
    <mergeCell ref="T21:T23"/>
    <mergeCell ref="U21:U23"/>
    <mergeCell ref="V21:V23"/>
    <mergeCell ref="W21:W23"/>
    <mergeCell ref="X27:X29"/>
    <mergeCell ref="Y27:Y29"/>
    <mergeCell ref="Z27:Z29"/>
    <mergeCell ref="AA27:AA29"/>
    <mergeCell ref="AB27:AB29"/>
    <mergeCell ref="O30:O32"/>
    <mergeCell ref="P30:P32"/>
    <mergeCell ref="Q30:Q32"/>
    <mergeCell ref="R30:R32"/>
    <mergeCell ref="S30:S32"/>
    <mergeCell ref="T30:T32"/>
    <mergeCell ref="U30:U32"/>
    <mergeCell ref="V30:V32"/>
    <mergeCell ref="W30:W32"/>
    <mergeCell ref="X30:X32"/>
    <mergeCell ref="Y30:Y32"/>
    <mergeCell ref="Z30:Z32"/>
    <mergeCell ref="AA30:AA32"/>
    <mergeCell ref="AB30:AB32"/>
    <mergeCell ref="O27:O29"/>
    <mergeCell ref="P27:P29"/>
    <mergeCell ref="Q27:Q29"/>
    <mergeCell ref="R27:R29"/>
    <mergeCell ref="S27:S29"/>
    <mergeCell ref="T27:T29"/>
    <mergeCell ref="U27:U29"/>
    <mergeCell ref="V27:V29"/>
    <mergeCell ref="W27:W29"/>
    <mergeCell ref="X33:X35"/>
    <mergeCell ref="Y33:Y35"/>
    <mergeCell ref="Z33:Z35"/>
    <mergeCell ref="AA33:AA35"/>
    <mergeCell ref="AB33:AB35"/>
    <mergeCell ref="O36:O38"/>
    <mergeCell ref="P36:P38"/>
    <mergeCell ref="Q36:Q38"/>
    <mergeCell ref="R36:R38"/>
    <mergeCell ref="S36:S38"/>
    <mergeCell ref="T36:T38"/>
    <mergeCell ref="U36:U38"/>
    <mergeCell ref="V36:V38"/>
    <mergeCell ref="W36:W38"/>
    <mergeCell ref="X36:X38"/>
    <mergeCell ref="Y36:Y38"/>
    <mergeCell ref="Z36:Z38"/>
    <mergeCell ref="AA36:AA38"/>
    <mergeCell ref="AB36:AB38"/>
    <mergeCell ref="O33:O35"/>
    <mergeCell ref="P33:P35"/>
    <mergeCell ref="Q33:Q35"/>
    <mergeCell ref="R33:R35"/>
    <mergeCell ref="S33:S35"/>
    <mergeCell ref="T33:T35"/>
    <mergeCell ref="U33:U35"/>
    <mergeCell ref="V33:V35"/>
    <mergeCell ref="W33:W35"/>
    <mergeCell ref="X39:X41"/>
    <mergeCell ref="Y39:Y41"/>
    <mergeCell ref="Z39:Z41"/>
    <mergeCell ref="AA39:AA41"/>
    <mergeCell ref="AB39:AB41"/>
    <mergeCell ref="O42:O44"/>
    <mergeCell ref="P42:P44"/>
    <mergeCell ref="Q42:Q44"/>
    <mergeCell ref="R42:R44"/>
    <mergeCell ref="S42:S44"/>
    <mergeCell ref="T42:T44"/>
    <mergeCell ref="U42:U44"/>
    <mergeCell ref="V42:V44"/>
    <mergeCell ref="W42:W44"/>
    <mergeCell ref="X42:X44"/>
    <mergeCell ref="Y42:Y44"/>
    <mergeCell ref="Z42:Z44"/>
    <mergeCell ref="AA42:AA44"/>
    <mergeCell ref="AB42:AB44"/>
    <mergeCell ref="O39:O41"/>
    <mergeCell ref="P39:P41"/>
    <mergeCell ref="Q39:Q41"/>
    <mergeCell ref="R39:R41"/>
    <mergeCell ref="S39:S41"/>
    <mergeCell ref="T39:T41"/>
    <mergeCell ref="U39:U41"/>
    <mergeCell ref="V39:V41"/>
    <mergeCell ref="W39:W41"/>
    <mergeCell ref="X45:X47"/>
    <mergeCell ref="Y45:Y47"/>
    <mergeCell ref="Z45:Z47"/>
    <mergeCell ref="AA45:AA47"/>
    <mergeCell ref="AB45:AB47"/>
    <mergeCell ref="O48:O50"/>
    <mergeCell ref="P48:P50"/>
    <mergeCell ref="Q48:Q50"/>
    <mergeCell ref="R48:R50"/>
    <mergeCell ref="S48:S50"/>
    <mergeCell ref="T48:T50"/>
    <mergeCell ref="U48:U50"/>
    <mergeCell ref="V48:V50"/>
    <mergeCell ref="W48:W50"/>
    <mergeCell ref="X48:X50"/>
    <mergeCell ref="Y48:Y50"/>
    <mergeCell ref="Z48:Z50"/>
    <mergeCell ref="AA48:AA50"/>
    <mergeCell ref="AB48:AB50"/>
    <mergeCell ref="O45:O47"/>
    <mergeCell ref="P45:P47"/>
    <mergeCell ref="Q45:Q47"/>
    <mergeCell ref="R45:R47"/>
    <mergeCell ref="S45:S47"/>
    <mergeCell ref="T45:T47"/>
    <mergeCell ref="U45:U47"/>
    <mergeCell ref="V45:V47"/>
    <mergeCell ref="W45:W47"/>
    <mergeCell ref="X51:X53"/>
    <mergeCell ref="Y51:Y53"/>
    <mergeCell ref="Z51:Z53"/>
    <mergeCell ref="AA51:AA53"/>
    <mergeCell ref="AB51:AB53"/>
    <mergeCell ref="O54:O56"/>
    <mergeCell ref="P54:P56"/>
    <mergeCell ref="Q54:Q56"/>
    <mergeCell ref="R54:R56"/>
    <mergeCell ref="S54:S56"/>
    <mergeCell ref="T54:T56"/>
    <mergeCell ref="U54:U56"/>
    <mergeCell ref="V54:V56"/>
    <mergeCell ref="W54:W56"/>
    <mergeCell ref="X54:X56"/>
    <mergeCell ref="Y54:Y56"/>
    <mergeCell ref="Z54:Z56"/>
    <mergeCell ref="AA54:AA56"/>
    <mergeCell ref="AB54:AB56"/>
    <mergeCell ref="O51:O53"/>
    <mergeCell ref="P51:P53"/>
    <mergeCell ref="Q51:Q53"/>
    <mergeCell ref="R51:R53"/>
    <mergeCell ref="S51:S53"/>
    <mergeCell ref="T51:T53"/>
    <mergeCell ref="U51:U53"/>
    <mergeCell ref="V51:V53"/>
    <mergeCell ref="W51:W53"/>
    <mergeCell ref="X57:X59"/>
    <mergeCell ref="Y57:Y59"/>
    <mergeCell ref="Z57:Z59"/>
    <mergeCell ref="AA57:AA59"/>
    <mergeCell ref="AB57:AB59"/>
    <mergeCell ref="O60:O62"/>
    <mergeCell ref="P60:P62"/>
    <mergeCell ref="Q60:Q62"/>
    <mergeCell ref="R60:R62"/>
    <mergeCell ref="S60:S62"/>
    <mergeCell ref="T60:T62"/>
    <mergeCell ref="U60:U62"/>
    <mergeCell ref="V60:V62"/>
    <mergeCell ref="W60:W62"/>
    <mergeCell ref="X60:X62"/>
    <mergeCell ref="Y60:Y62"/>
    <mergeCell ref="Z60:Z62"/>
    <mergeCell ref="AA60:AA62"/>
    <mergeCell ref="AB60:AB62"/>
    <mergeCell ref="O57:O59"/>
    <mergeCell ref="P57:P59"/>
    <mergeCell ref="Q57:Q59"/>
    <mergeCell ref="R57:R59"/>
    <mergeCell ref="S57:S59"/>
    <mergeCell ref="T57:T59"/>
    <mergeCell ref="U57:U59"/>
    <mergeCell ref="V57:V59"/>
    <mergeCell ref="W57:W59"/>
    <mergeCell ref="X63:X65"/>
    <mergeCell ref="Y63:Y65"/>
    <mergeCell ref="Z63:Z65"/>
    <mergeCell ref="AA63:AA65"/>
    <mergeCell ref="AB63:AB65"/>
    <mergeCell ref="O66:O68"/>
    <mergeCell ref="P66:P68"/>
    <mergeCell ref="Q66:Q68"/>
    <mergeCell ref="R66:R68"/>
    <mergeCell ref="S66:S68"/>
    <mergeCell ref="T66:T68"/>
    <mergeCell ref="U66:U68"/>
    <mergeCell ref="V66:V68"/>
    <mergeCell ref="W66:W68"/>
    <mergeCell ref="X66:X68"/>
    <mergeCell ref="Y66:Y68"/>
    <mergeCell ref="Z66:Z68"/>
    <mergeCell ref="AA66:AA68"/>
    <mergeCell ref="AB66:AB68"/>
    <mergeCell ref="O63:O65"/>
    <mergeCell ref="P63:P65"/>
    <mergeCell ref="Q63:Q65"/>
    <mergeCell ref="R63:R65"/>
    <mergeCell ref="S63:S65"/>
    <mergeCell ref="T63:T65"/>
    <mergeCell ref="U63:U65"/>
    <mergeCell ref="V63:V65"/>
    <mergeCell ref="W63:W65"/>
    <mergeCell ref="X69:X71"/>
    <mergeCell ref="Y69:Y71"/>
    <mergeCell ref="Z69:Z71"/>
    <mergeCell ref="AA69:AA71"/>
    <mergeCell ref="AB69:AB71"/>
    <mergeCell ref="O72:O74"/>
    <mergeCell ref="P72:P74"/>
    <mergeCell ref="Q72:Q74"/>
    <mergeCell ref="R72:R74"/>
    <mergeCell ref="S72:S74"/>
    <mergeCell ref="T72:T74"/>
    <mergeCell ref="U72:U74"/>
    <mergeCell ref="V72:V74"/>
    <mergeCell ref="W72:W74"/>
    <mergeCell ref="X72:X74"/>
    <mergeCell ref="Y72:Y74"/>
    <mergeCell ref="Z72:Z74"/>
    <mergeCell ref="AA72:AA74"/>
    <mergeCell ref="AB72:AB74"/>
    <mergeCell ref="O69:O71"/>
    <mergeCell ref="P69:P71"/>
    <mergeCell ref="Q69:Q71"/>
    <mergeCell ref="R69:R71"/>
    <mergeCell ref="S69:S71"/>
    <mergeCell ref="T69:T71"/>
    <mergeCell ref="U69:U71"/>
    <mergeCell ref="V69:V71"/>
    <mergeCell ref="W69:W71"/>
    <mergeCell ref="X75:X77"/>
    <mergeCell ref="Y75:Y77"/>
    <mergeCell ref="Z75:Z77"/>
    <mergeCell ref="AA75:AA77"/>
    <mergeCell ref="AB75:AB77"/>
    <mergeCell ref="O78:O80"/>
    <mergeCell ref="P78:P80"/>
    <mergeCell ref="Q78:Q80"/>
    <mergeCell ref="R78:R80"/>
    <mergeCell ref="S78:S80"/>
    <mergeCell ref="T78:T80"/>
    <mergeCell ref="U78:U80"/>
    <mergeCell ref="V78:V80"/>
    <mergeCell ref="W78:W80"/>
    <mergeCell ref="X78:X80"/>
    <mergeCell ref="Y78:Y80"/>
    <mergeCell ref="Z78:Z80"/>
    <mergeCell ref="AA78:AA80"/>
    <mergeCell ref="AB78:AB80"/>
    <mergeCell ref="O75:O77"/>
    <mergeCell ref="P75:P77"/>
    <mergeCell ref="Q75:Q77"/>
    <mergeCell ref="R75:R77"/>
    <mergeCell ref="S75:S77"/>
    <mergeCell ref="T75:T77"/>
    <mergeCell ref="U75:U77"/>
    <mergeCell ref="V75:V77"/>
    <mergeCell ref="W75:W77"/>
    <mergeCell ref="X81:X83"/>
    <mergeCell ref="Y81:Y83"/>
    <mergeCell ref="Z81:Z83"/>
    <mergeCell ref="AA81:AA83"/>
    <mergeCell ref="AB81:AB83"/>
    <mergeCell ref="O84:O86"/>
    <mergeCell ref="P84:P86"/>
    <mergeCell ref="Q84:Q86"/>
    <mergeCell ref="R84:R86"/>
    <mergeCell ref="S84:S86"/>
    <mergeCell ref="T84:T86"/>
    <mergeCell ref="U84:U86"/>
    <mergeCell ref="V84:V86"/>
    <mergeCell ref="W84:W86"/>
    <mergeCell ref="X84:X86"/>
    <mergeCell ref="Y84:Y86"/>
    <mergeCell ref="Z84:Z86"/>
    <mergeCell ref="AA84:AA86"/>
    <mergeCell ref="AB84:AB86"/>
    <mergeCell ref="O81:O83"/>
    <mergeCell ref="P81:P83"/>
    <mergeCell ref="Q81:Q83"/>
    <mergeCell ref="R81:R83"/>
    <mergeCell ref="S81:S83"/>
    <mergeCell ref="T81:T83"/>
    <mergeCell ref="U81:U83"/>
    <mergeCell ref="V81:V83"/>
    <mergeCell ref="W81:W83"/>
    <mergeCell ref="X87:X89"/>
    <mergeCell ref="Y87:Y89"/>
    <mergeCell ref="Z87:Z89"/>
    <mergeCell ref="AA87:AA89"/>
    <mergeCell ref="AB87:AB89"/>
    <mergeCell ref="O90:O92"/>
    <mergeCell ref="P90:P92"/>
    <mergeCell ref="Q90:Q92"/>
    <mergeCell ref="R90:R92"/>
    <mergeCell ref="S90:S92"/>
    <mergeCell ref="T90:T92"/>
    <mergeCell ref="U90:U92"/>
    <mergeCell ref="V90:V92"/>
    <mergeCell ref="W90:W92"/>
    <mergeCell ref="X90:X92"/>
    <mergeCell ref="Y90:Y92"/>
    <mergeCell ref="Z90:Z92"/>
    <mergeCell ref="AA90:AA92"/>
    <mergeCell ref="AB90:AB92"/>
    <mergeCell ref="O87:O89"/>
    <mergeCell ref="P87:P89"/>
    <mergeCell ref="Q87:Q89"/>
    <mergeCell ref="R87:R89"/>
    <mergeCell ref="S87:S89"/>
    <mergeCell ref="T87:T89"/>
    <mergeCell ref="U87:U89"/>
    <mergeCell ref="V87:V89"/>
    <mergeCell ref="W87:W89"/>
    <mergeCell ref="X93:X95"/>
    <mergeCell ref="Y93:Y95"/>
    <mergeCell ref="Z93:Z95"/>
    <mergeCell ref="AA93:AA95"/>
    <mergeCell ref="AB93:AB95"/>
    <mergeCell ref="O96:O98"/>
    <mergeCell ref="P96:P98"/>
    <mergeCell ref="Q96:Q98"/>
    <mergeCell ref="R96:R98"/>
    <mergeCell ref="S96:S98"/>
    <mergeCell ref="T96:T98"/>
    <mergeCell ref="U96:U98"/>
    <mergeCell ref="V96:V98"/>
    <mergeCell ref="W96:W98"/>
    <mergeCell ref="X96:X98"/>
    <mergeCell ref="Y96:Y98"/>
    <mergeCell ref="Z96:Z98"/>
    <mergeCell ref="AA96:AA98"/>
    <mergeCell ref="AB96:AB98"/>
    <mergeCell ref="O93:O95"/>
    <mergeCell ref="P93:P95"/>
    <mergeCell ref="Q93:Q95"/>
    <mergeCell ref="R93:R95"/>
    <mergeCell ref="S93:S95"/>
    <mergeCell ref="T93:T95"/>
    <mergeCell ref="U93:U95"/>
    <mergeCell ref="V93:V95"/>
    <mergeCell ref="W93:W95"/>
    <mergeCell ref="X99:X101"/>
    <mergeCell ref="Y99:Y101"/>
    <mergeCell ref="Z99:Z101"/>
    <mergeCell ref="AA99:AA101"/>
    <mergeCell ref="AB99:AB101"/>
    <mergeCell ref="O102:O104"/>
    <mergeCell ref="P102:P104"/>
    <mergeCell ref="Q102:Q104"/>
    <mergeCell ref="R102:R104"/>
    <mergeCell ref="S102:S104"/>
    <mergeCell ref="T102:T104"/>
    <mergeCell ref="U102:U104"/>
    <mergeCell ref="V102:V104"/>
    <mergeCell ref="W102:W104"/>
    <mergeCell ref="X102:X104"/>
    <mergeCell ref="Y102:Y104"/>
    <mergeCell ref="Z102:Z104"/>
    <mergeCell ref="AA102:AA104"/>
    <mergeCell ref="AB102:AB104"/>
    <mergeCell ref="O99:O101"/>
    <mergeCell ref="P99:P101"/>
    <mergeCell ref="Q99:Q101"/>
    <mergeCell ref="R99:R101"/>
    <mergeCell ref="S99:S101"/>
    <mergeCell ref="T99:T101"/>
    <mergeCell ref="U99:U101"/>
    <mergeCell ref="V99:V101"/>
    <mergeCell ref="W99:W101"/>
    <mergeCell ref="X105:X107"/>
    <mergeCell ref="Y105:Y107"/>
    <mergeCell ref="Z105:Z107"/>
    <mergeCell ref="AA105:AA107"/>
    <mergeCell ref="AB105:AB107"/>
    <mergeCell ref="O108:O110"/>
    <mergeCell ref="P108:P110"/>
    <mergeCell ref="Q108:Q110"/>
    <mergeCell ref="R108:R110"/>
    <mergeCell ref="S108:S110"/>
    <mergeCell ref="T108:T110"/>
    <mergeCell ref="U108:U110"/>
    <mergeCell ref="V108:V110"/>
    <mergeCell ref="W108:W110"/>
    <mergeCell ref="X108:X110"/>
    <mergeCell ref="Y108:Y110"/>
    <mergeCell ref="Z108:Z110"/>
    <mergeCell ref="AA108:AA110"/>
    <mergeCell ref="AB108:AB110"/>
    <mergeCell ref="O105:O107"/>
    <mergeCell ref="P105:P107"/>
    <mergeCell ref="Q105:Q107"/>
    <mergeCell ref="R105:R107"/>
    <mergeCell ref="S105:S107"/>
    <mergeCell ref="T105:T107"/>
    <mergeCell ref="U105:U107"/>
    <mergeCell ref="V105:V107"/>
    <mergeCell ref="W105:W107"/>
    <mergeCell ref="X111:X113"/>
    <mergeCell ref="Y111:Y113"/>
    <mergeCell ref="Z111:Z113"/>
    <mergeCell ref="AA111:AA113"/>
    <mergeCell ref="AB111:AB113"/>
    <mergeCell ref="O114:O116"/>
    <mergeCell ref="P114:P116"/>
    <mergeCell ref="Q114:Q116"/>
    <mergeCell ref="R114:R116"/>
    <mergeCell ref="S114:S116"/>
    <mergeCell ref="T114:T116"/>
    <mergeCell ref="U114:U116"/>
    <mergeCell ref="V114:V116"/>
    <mergeCell ref="W114:W116"/>
    <mergeCell ref="X114:X116"/>
    <mergeCell ref="Y114:Y116"/>
    <mergeCell ref="Z114:Z116"/>
    <mergeCell ref="AA114:AA116"/>
    <mergeCell ref="AB114:AB116"/>
    <mergeCell ref="O111:O113"/>
    <mergeCell ref="P111:P113"/>
    <mergeCell ref="Q111:Q113"/>
    <mergeCell ref="R111:R113"/>
    <mergeCell ref="S111:S113"/>
    <mergeCell ref="T111:T113"/>
    <mergeCell ref="U111:U113"/>
    <mergeCell ref="V111:V113"/>
    <mergeCell ref="W111:W113"/>
    <mergeCell ref="X117:X119"/>
    <mergeCell ref="Y117:Y119"/>
    <mergeCell ref="Z117:Z119"/>
    <mergeCell ref="AA117:AA119"/>
    <mergeCell ref="AB117:AB119"/>
    <mergeCell ref="O120:O122"/>
    <mergeCell ref="P120:P122"/>
    <mergeCell ref="Q120:Q122"/>
    <mergeCell ref="R120:R122"/>
    <mergeCell ref="S120:S122"/>
    <mergeCell ref="T120:T122"/>
    <mergeCell ref="U120:U122"/>
    <mergeCell ref="V120:V122"/>
    <mergeCell ref="W120:W122"/>
    <mergeCell ref="X120:X122"/>
    <mergeCell ref="Y120:Y122"/>
    <mergeCell ref="Z120:Z122"/>
    <mergeCell ref="AA120:AA122"/>
    <mergeCell ref="AB120:AB122"/>
    <mergeCell ref="O117:O119"/>
    <mergeCell ref="P117:P119"/>
    <mergeCell ref="Q117:Q119"/>
    <mergeCell ref="R117:R119"/>
    <mergeCell ref="S117:S119"/>
    <mergeCell ref="T117:T119"/>
    <mergeCell ref="U117:U119"/>
    <mergeCell ref="V117:V119"/>
    <mergeCell ref="W117:W119"/>
    <mergeCell ref="X123:X125"/>
    <mergeCell ref="Y123:Y125"/>
    <mergeCell ref="Z123:Z125"/>
    <mergeCell ref="AA123:AA125"/>
    <mergeCell ref="AB123:AB125"/>
    <mergeCell ref="O126:O128"/>
    <mergeCell ref="P126:P128"/>
    <mergeCell ref="Q126:Q128"/>
    <mergeCell ref="R126:R128"/>
    <mergeCell ref="S126:S128"/>
    <mergeCell ref="T126:T128"/>
    <mergeCell ref="U126:U128"/>
    <mergeCell ref="V126:V128"/>
    <mergeCell ref="W126:W128"/>
    <mergeCell ref="X126:X128"/>
    <mergeCell ref="Y126:Y128"/>
    <mergeCell ref="Z126:Z128"/>
    <mergeCell ref="AA126:AA128"/>
    <mergeCell ref="AB126:AB128"/>
    <mergeCell ref="O123:O125"/>
    <mergeCell ref="P123:P125"/>
    <mergeCell ref="Q123:Q125"/>
    <mergeCell ref="R123:R125"/>
    <mergeCell ref="S123:S125"/>
    <mergeCell ref="T123:T125"/>
    <mergeCell ref="U123:U125"/>
    <mergeCell ref="V123:V125"/>
    <mergeCell ref="W123:W125"/>
    <mergeCell ref="X129:X131"/>
    <mergeCell ref="Y129:Y131"/>
    <mergeCell ref="Z129:Z131"/>
    <mergeCell ref="AA129:AA131"/>
    <mergeCell ref="AB129:AB131"/>
    <mergeCell ref="O132:O134"/>
    <mergeCell ref="P132:P134"/>
    <mergeCell ref="Q132:Q134"/>
    <mergeCell ref="R132:R134"/>
    <mergeCell ref="S132:S134"/>
    <mergeCell ref="T132:T134"/>
    <mergeCell ref="U132:U134"/>
    <mergeCell ref="V132:V134"/>
    <mergeCell ref="W132:W134"/>
    <mergeCell ref="X132:X134"/>
    <mergeCell ref="Y132:Y134"/>
    <mergeCell ref="Z132:Z134"/>
    <mergeCell ref="AA132:AA134"/>
    <mergeCell ref="AB132:AB134"/>
    <mergeCell ref="O129:O131"/>
    <mergeCell ref="P129:P131"/>
    <mergeCell ref="Q129:Q131"/>
    <mergeCell ref="R129:R131"/>
    <mergeCell ref="S129:S131"/>
    <mergeCell ref="T129:T131"/>
    <mergeCell ref="U129:U131"/>
    <mergeCell ref="V129:V131"/>
    <mergeCell ref="W129:W131"/>
    <mergeCell ref="X135:X137"/>
    <mergeCell ref="Y135:Y137"/>
    <mergeCell ref="Z135:Z137"/>
    <mergeCell ref="AA135:AA137"/>
    <mergeCell ref="AB135:AB137"/>
    <mergeCell ref="O138:O140"/>
    <mergeCell ref="P138:P140"/>
    <mergeCell ref="Q138:Q140"/>
    <mergeCell ref="R138:R140"/>
    <mergeCell ref="S138:S140"/>
    <mergeCell ref="T138:T140"/>
    <mergeCell ref="U138:U140"/>
    <mergeCell ref="V138:V140"/>
    <mergeCell ref="W138:W140"/>
    <mergeCell ref="X138:X140"/>
    <mergeCell ref="Y138:Y140"/>
    <mergeCell ref="Z138:Z140"/>
    <mergeCell ref="AA138:AA140"/>
    <mergeCell ref="AB138:AB140"/>
    <mergeCell ref="O135:O137"/>
    <mergeCell ref="P135:P137"/>
    <mergeCell ref="Q135:Q137"/>
    <mergeCell ref="R135:R137"/>
    <mergeCell ref="S135:S137"/>
    <mergeCell ref="T135:T137"/>
    <mergeCell ref="U135:U137"/>
    <mergeCell ref="V135:V137"/>
    <mergeCell ref="W135:W137"/>
    <mergeCell ref="AA141:AA143"/>
    <mergeCell ref="AB141:AB143"/>
    <mergeCell ref="O144:O146"/>
    <mergeCell ref="P144:P146"/>
    <mergeCell ref="Q144:Q146"/>
    <mergeCell ref="R144:R146"/>
    <mergeCell ref="S144:S146"/>
    <mergeCell ref="T144:T146"/>
    <mergeCell ref="U144:U146"/>
    <mergeCell ref="V144:V146"/>
    <mergeCell ref="W144:W146"/>
    <mergeCell ref="X144:X146"/>
    <mergeCell ref="Y144:Y146"/>
    <mergeCell ref="Z144:Z146"/>
    <mergeCell ref="AA144:AA146"/>
    <mergeCell ref="AB144:AB146"/>
    <mergeCell ref="O141:O143"/>
    <mergeCell ref="P141:P143"/>
    <mergeCell ref="Q141:Q143"/>
    <mergeCell ref="R141:R143"/>
    <mergeCell ref="S141:S143"/>
    <mergeCell ref="T141:T143"/>
    <mergeCell ref="U141:U143"/>
    <mergeCell ref="V141:V143"/>
    <mergeCell ref="W141:W143"/>
    <mergeCell ref="Y221:AA221"/>
    <mergeCell ref="A216:AA216"/>
    <mergeCell ref="X153:X155"/>
    <mergeCell ref="Y153:Y155"/>
    <mergeCell ref="Z153:Z155"/>
    <mergeCell ref="AA153:AA155"/>
    <mergeCell ref="AB153:AB155"/>
    <mergeCell ref="O153:O155"/>
    <mergeCell ref="P153:P155"/>
    <mergeCell ref="Q153:Q155"/>
    <mergeCell ref="R153:R155"/>
    <mergeCell ref="S153:S155"/>
    <mergeCell ref="T153:T155"/>
    <mergeCell ref="U153:U155"/>
    <mergeCell ref="V153:V155"/>
    <mergeCell ref="W153:W155"/>
    <mergeCell ref="X147:X149"/>
    <mergeCell ref="Y147:Y149"/>
    <mergeCell ref="Z147:Z149"/>
    <mergeCell ref="AA147:AA149"/>
    <mergeCell ref="AB147:AB149"/>
    <mergeCell ref="O150:O152"/>
    <mergeCell ref="P150:P152"/>
    <mergeCell ref="Q150:Q152"/>
    <mergeCell ref="R150:R152"/>
    <mergeCell ref="S150:S152"/>
    <mergeCell ref="T150:T152"/>
    <mergeCell ref="U150:U152"/>
    <mergeCell ref="V150:V152"/>
    <mergeCell ref="W150:W152"/>
    <mergeCell ref="X150:X152"/>
    <mergeCell ref="Y150:Y152"/>
    <mergeCell ref="R156:R158"/>
    <mergeCell ref="S156:S158"/>
    <mergeCell ref="T156:T158"/>
    <mergeCell ref="U156:U158"/>
    <mergeCell ref="V156:V158"/>
    <mergeCell ref="W156:W158"/>
    <mergeCell ref="X156:X158"/>
    <mergeCell ref="Y156:Y158"/>
    <mergeCell ref="A1:AB1"/>
    <mergeCell ref="A2:AB2"/>
    <mergeCell ref="A3:AB3"/>
    <mergeCell ref="A4:AB4"/>
    <mergeCell ref="A5:AB5"/>
    <mergeCell ref="A6:AB6"/>
    <mergeCell ref="Y218:AA218"/>
    <mergeCell ref="Y219:AA219"/>
    <mergeCell ref="Y220:AA220"/>
    <mergeCell ref="Z150:Z152"/>
    <mergeCell ref="AA150:AA152"/>
    <mergeCell ref="AB150:AB152"/>
    <mergeCell ref="O147:O149"/>
    <mergeCell ref="P147:P149"/>
    <mergeCell ref="Q147:Q149"/>
    <mergeCell ref="R147:R149"/>
    <mergeCell ref="S147:S149"/>
    <mergeCell ref="T147:T149"/>
    <mergeCell ref="U147:U149"/>
    <mergeCell ref="V147:V149"/>
    <mergeCell ref="W147:W149"/>
    <mergeCell ref="X141:X143"/>
    <mergeCell ref="Y141:Y143"/>
    <mergeCell ref="Z141:Z143"/>
    <mergeCell ref="Z156:Z158"/>
    <mergeCell ref="AA156:AA158"/>
    <mergeCell ref="AB156:AB158"/>
    <mergeCell ref="A159:A161"/>
    <mergeCell ref="B159:B161"/>
    <mergeCell ref="C159:C161"/>
    <mergeCell ref="D159:D161"/>
    <mergeCell ref="G159:G161"/>
    <mergeCell ref="N159:N161"/>
    <mergeCell ref="O159:O161"/>
    <mergeCell ref="P159:P161"/>
    <mergeCell ref="Q159:Q161"/>
    <mergeCell ref="R159:R161"/>
    <mergeCell ref="S159:S161"/>
    <mergeCell ref="T159:T161"/>
    <mergeCell ref="U159:U161"/>
    <mergeCell ref="V159:V161"/>
    <mergeCell ref="W159:W161"/>
    <mergeCell ref="X159:X161"/>
    <mergeCell ref="Y159:Y161"/>
    <mergeCell ref="Z159:Z161"/>
    <mergeCell ref="AA159:AA161"/>
    <mergeCell ref="AB159:AB161"/>
    <mergeCell ref="A156:A158"/>
    <mergeCell ref="B156:B158"/>
    <mergeCell ref="C156:C158"/>
    <mergeCell ref="D156:D158"/>
    <mergeCell ref="G156:G158"/>
    <mergeCell ref="N156:N158"/>
    <mergeCell ref="O156:O158"/>
    <mergeCell ref="P156:P158"/>
    <mergeCell ref="Q156:Q158"/>
    <mergeCell ref="AA180:AA182"/>
    <mergeCell ref="AB180:AB182"/>
    <mergeCell ref="A180:A182"/>
    <mergeCell ref="B180:B182"/>
    <mergeCell ref="C180:C182"/>
    <mergeCell ref="D180:D182"/>
    <mergeCell ref="G180:G182"/>
    <mergeCell ref="N180:N182"/>
    <mergeCell ref="O180:O182"/>
    <mergeCell ref="P180:P182"/>
    <mergeCell ref="Q180:Q182"/>
    <mergeCell ref="R180:R182"/>
    <mergeCell ref="S180:S182"/>
    <mergeCell ref="T180:T182"/>
    <mergeCell ref="U180:U182"/>
    <mergeCell ref="V180:V182"/>
    <mergeCell ref="W180:W182"/>
    <mergeCell ref="X180:X182"/>
    <mergeCell ref="Y180:Y182"/>
    <mergeCell ref="B183:B185"/>
    <mergeCell ref="C183:C185"/>
    <mergeCell ref="D183:D185"/>
    <mergeCell ref="G183:G185"/>
    <mergeCell ref="N183:N185"/>
    <mergeCell ref="O183:O185"/>
    <mergeCell ref="P183:P185"/>
    <mergeCell ref="Q183:Q185"/>
    <mergeCell ref="R183:R185"/>
    <mergeCell ref="S183:S185"/>
    <mergeCell ref="T183:T185"/>
    <mergeCell ref="U183:U185"/>
    <mergeCell ref="V183:V185"/>
    <mergeCell ref="W183:W185"/>
    <mergeCell ref="X183:X185"/>
    <mergeCell ref="Y183:Y185"/>
    <mergeCell ref="Z180:Z182"/>
    <mergeCell ref="R189:R191"/>
    <mergeCell ref="S189:S191"/>
    <mergeCell ref="T189:T191"/>
    <mergeCell ref="U189:U191"/>
    <mergeCell ref="V189:V191"/>
    <mergeCell ref="W189:W191"/>
    <mergeCell ref="X189:X191"/>
    <mergeCell ref="Y189:Y191"/>
    <mergeCell ref="Z183:Z185"/>
    <mergeCell ref="AA183:AA185"/>
    <mergeCell ref="AB183:AB185"/>
    <mergeCell ref="A186:A188"/>
    <mergeCell ref="B186:B188"/>
    <mergeCell ref="C186:C188"/>
    <mergeCell ref="D186:D188"/>
    <mergeCell ref="G186:G188"/>
    <mergeCell ref="N186:N188"/>
    <mergeCell ref="O186:O188"/>
    <mergeCell ref="P186:P188"/>
    <mergeCell ref="Q186:Q188"/>
    <mergeCell ref="R186:R188"/>
    <mergeCell ref="S186:S188"/>
    <mergeCell ref="T186:T188"/>
    <mergeCell ref="U186:U188"/>
    <mergeCell ref="V186:V188"/>
    <mergeCell ref="W186:W188"/>
    <mergeCell ref="X186:X188"/>
    <mergeCell ref="Y186:Y188"/>
    <mergeCell ref="Z186:Z188"/>
    <mergeCell ref="AA186:AA188"/>
    <mergeCell ref="AB186:AB188"/>
    <mergeCell ref="A183:A185"/>
    <mergeCell ref="Z189:Z191"/>
    <mergeCell ref="AA189:AA191"/>
    <mergeCell ref="AB189:AB191"/>
    <mergeCell ref="A192:A194"/>
    <mergeCell ref="B192:B194"/>
    <mergeCell ref="C192:C194"/>
    <mergeCell ref="D192:D194"/>
    <mergeCell ref="G192:G194"/>
    <mergeCell ref="N192:N194"/>
    <mergeCell ref="O192:O194"/>
    <mergeCell ref="P192:P194"/>
    <mergeCell ref="Q192:Q194"/>
    <mergeCell ref="R192:R194"/>
    <mergeCell ref="S192:S194"/>
    <mergeCell ref="T192:T194"/>
    <mergeCell ref="U192:U194"/>
    <mergeCell ref="V192:V194"/>
    <mergeCell ref="W192:W194"/>
    <mergeCell ref="X192:X194"/>
    <mergeCell ref="Y192:Y194"/>
    <mergeCell ref="Z192:Z194"/>
    <mergeCell ref="AA192:AA194"/>
    <mergeCell ref="AB192:AB194"/>
    <mergeCell ref="A189:A191"/>
    <mergeCell ref="B189:B191"/>
    <mergeCell ref="C189:C191"/>
    <mergeCell ref="D189:D191"/>
    <mergeCell ref="G189:G191"/>
    <mergeCell ref="N189:N191"/>
    <mergeCell ref="O189:O191"/>
    <mergeCell ref="P189:P191"/>
    <mergeCell ref="Q189:Q191"/>
    <mergeCell ref="AA195:AA197"/>
    <mergeCell ref="AB195:AB197"/>
    <mergeCell ref="A198:A200"/>
    <mergeCell ref="B198:B200"/>
    <mergeCell ref="C198:C200"/>
    <mergeCell ref="D198:D200"/>
    <mergeCell ref="G198:G200"/>
    <mergeCell ref="N198:N200"/>
    <mergeCell ref="O198:O200"/>
    <mergeCell ref="P198:P200"/>
    <mergeCell ref="Q198:Q200"/>
    <mergeCell ref="R198:R200"/>
    <mergeCell ref="S198:S200"/>
    <mergeCell ref="T198:T200"/>
    <mergeCell ref="U198:U200"/>
    <mergeCell ref="V198:V200"/>
    <mergeCell ref="W198:W200"/>
    <mergeCell ref="X198:X200"/>
    <mergeCell ref="Y198:Y200"/>
    <mergeCell ref="Z198:Z200"/>
    <mergeCell ref="AA198:AA200"/>
    <mergeCell ref="AB198:AB200"/>
    <mergeCell ref="A195:A197"/>
    <mergeCell ref="B195:B197"/>
    <mergeCell ref="C195:C197"/>
    <mergeCell ref="D195:D197"/>
    <mergeCell ref="G195:G197"/>
    <mergeCell ref="N195:N197"/>
    <mergeCell ref="O195:O197"/>
    <mergeCell ref="P195:P197"/>
    <mergeCell ref="Q195:Q197"/>
    <mergeCell ref="R195:R197"/>
    <mergeCell ref="B201:B203"/>
    <mergeCell ref="C201:C203"/>
    <mergeCell ref="D201:D203"/>
    <mergeCell ref="G201:G203"/>
    <mergeCell ref="N201:N203"/>
    <mergeCell ref="O201:O203"/>
    <mergeCell ref="P201:P203"/>
    <mergeCell ref="Q201:Q203"/>
    <mergeCell ref="R201:R203"/>
    <mergeCell ref="S201:S203"/>
    <mergeCell ref="T201:T203"/>
    <mergeCell ref="U201:U203"/>
    <mergeCell ref="V201:V203"/>
    <mergeCell ref="W201:W203"/>
    <mergeCell ref="X201:X203"/>
    <mergeCell ref="Y201:Y203"/>
    <mergeCell ref="Z195:Z197"/>
    <mergeCell ref="S195:S197"/>
    <mergeCell ref="T195:T197"/>
    <mergeCell ref="U195:U197"/>
    <mergeCell ref="V195:V197"/>
    <mergeCell ref="W195:W197"/>
    <mergeCell ref="X195:X197"/>
    <mergeCell ref="Y195:Y197"/>
    <mergeCell ref="R207:R209"/>
    <mergeCell ref="S207:S209"/>
    <mergeCell ref="T207:T209"/>
    <mergeCell ref="U207:U209"/>
    <mergeCell ref="V207:V209"/>
    <mergeCell ref="W207:W209"/>
    <mergeCell ref="X207:X209"/>
    <mergeCell ref="Y207:Y209"/>
    <mergeCell ref="Z201:Z203"/>
    <mergeCell ref="AA201:AA203"/>
    <mergeCell ref="AB201:AB203"/>
    <mergeCell ref="A204:A206"/>
    <mergeCell ref="B204:B206"/>
    <mergeCell ref="C204:C206"/>
    <mergeCell ref="D204:D206"/>
    <mergeCell ref="G204:G206"/>
    <mergeCell ref="N204:N206"/>
    <mergeCell ref="O204:O206"/>
    <mergeCell ref="P204:P206"/>
    <mergeCell ref="Q204:Q206"/>
    <mergeCell ref="R204:R206"/>
    <mergeCell ref="S204:S206"/>
    <mergeCell ref="T204:T206"/>
    <mergeCell ref="U204:U206"/>
    <mergeCell ref="V204:V206"/>
    <mergeCell ref="W204:W206"/>
    <mergeCell ref="X204:X206"/>
    <mergeCell ref="Y204:Y206"/>
    <mergeCell ref="Z204:Z206"/>
    <mergeCell ref="AA204:AA206"/>
    <mergeCell ref="AB204:AB206"/>
    <mergeCell ref="A201:A203"/>
    <mergeCell ref="Z207:Z209"/>
    <mergeCell ref="AA207:AA209"/>
    <mergeCell ref="AB207:AB209"/>
    <mergeCell ref="A210:A212"/>
    <mergeCell ref="B210:B212"/>
    <mergeCell ref="C210:C212"/>
    <mergeCell ref="D210:D212"/>
    <mergeCell ref="G210:G212"/>
    <mergeCell ref="N210:N212"/>
    <mergeCell ref="O210:O212"/>
    <mergeCell ref="P210:P212"/>
    <mergeCell ref="Q210:Q212"/>
    <mergeCell ref="R210:R212"/>
    <mergeCell ref="S210:S212"/>
    <mergeCell ref="T210:T212"/>
    <mergeCell ref="U210:U212"/>
    <mergeCell ref="V210:V212"/>
    <mergeCell ref="W210:W212"/>
    <mergeCell ref="X210:X212"/>
    <mergeCell ref="Y210:Y212"/>
    <mergeCell ref="Z210:Z212"/>
    <mergeCell ref="AA210:AA212"/>
    <mergeCell ref="AB210:AB212"/>
    <mergeCell ref="A207:A209"/>
    <mergeCell ref="B207:B209"/>
    <mergeCell ref="C207:C209"/>
    <mergeCell ref="D207:D209"/>
    <mergeCell ref="G207:G209"/>
    <mergeCell ref="N207:N209"/>
    <mergeCell ref="O207:O209"/>
    <mergeCell ref="P207:P209"/>
    <mergeCell ref="Q207:Q209"/>
    <mergeCell ref="Z213:Z215"/>
    <mergeCell ref="AA213:AA215"/>
    <mergeCell ref="AB213:AB215"/>
    <mergeCell ref="A213:A215"/>
    <mergeCell ref="B213:B215"/>
    <mergeCell ref="C213:C215"/>
    <mergeCell ref="D213:D215"/>
    <mergeCell ref="G213:G215"/>
    <mergeCell ref="N213:N215"/>
    <mergeCell ref="O213:O215"/>
    <mergeCell ref="P213:P215"/>
    <mergeCell ref="Q213:Q215"/>
    <mergeCell ref="R213:R215"/>
    <mergeCell ref="S213:S215"/>
    <mergeCell ref="T213:T215"/>
    <mergeCell ref="U213:U215"/>
    <mergeCell ref="V213:V215"/>
    <mergeCell ref="W213:W215"/>
    <mergeCell ref="X213:X215"/>
    <mergeCell ref="Y213:Y215"/>
  </mergeCells>
  <conditionalFormatting sqref="H9:H215">
    <cfRule type="cellIs" dxfId="1" priority="81" operator="notBetween">
      <formula>-0.3</formula>
      <formula>0.3</formula>
    </cfRule>
  </conditionalFormatting>
  <pageMargins left="0" right="0" top="0" bottom="0" header="0" footer="0"/>
  <pageSetup paperSize="9" scale="58" fitToHeight="5" pageOrder="overThenDown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B22"/>
  <sheetViews>
    <sheetView showGridLines="0" zoomScale="70" zoomScaleNormal="70" workbookViewId="0">
      <selection activeCell="D16" sqref="D16:D18"/>
    </sheetView>
  </sheetViews>
  <sheetFormatPr defaultColWidth="9.140625" defaultRowHeight="28.5" customHeight="1"/>
  <cols>
    <col min="1" max="1" width="7.140625" style="2" customWidth="1"/>
    <col min="2" max="2" width="30.7109375" style="2" customWidth="1"/>
    <col min="3" max="3" width="7.28515625" style="2" bestFit="1" customWidth="1"/>
    <col min="4" max="4" width="15.42578125" style="2" customWidth="1"/>
    <col min="5" max="5" width="33.85546875" style="2" customWidth="1"/>
    <col min="6" max="6" width="10.5703125" style="2" bestFit="1" customWidth="1"/>
    <col min="7" max="7" width="10.42578125" style="2" customWidth="1"/>
    <col min="8" max="8" width="17.28515625" style="2" customWidth="1"/>
    <col min="9" max="10" width="15.28515625" style="125" hidden="1" customWidth="1"/>
    <col min="11" max="13" width="15.28515625" style="138" hidden="1" customWidth="1"/>
    <col min="14" max="22" width="15.28515625" style="125" hidden="1" customWidth="1"/>
    <col min="23" max="25" width="15.28515625" style="109" customWidth="1"/>
    <col min="26" max="26" width="18.28515625" style="109" customWidth="1"/>
    <col min="27" max="28" width="15.28515625" style="109" customWidth="1"/>
    <col min="29" max="16384" width="9.140625" style="4"/>
  </cols>
  <sheetData>
    <row r="1" spans="1:28" ht="18" customHeight="1">
      <c r="A1" s="423" t="s">
        <v>125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</row>
    <row r="2" spans="1:28" ht="18" customHeight="1">
      <c r="A2" s="425" t="s">
        <v>1016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</row>
    <row r="3" spans="1:28" ht="18" customHeight="1">
      <c r="A3" s="425" t="s">
        <v>126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</row>
    <row r="4" spans="1:28" ht="18" customHeight="1">
      <c r="A4" s="425" t="s">
        <v>127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  <c r="X4" s="425"/>
      <c r="Y4" s="425"/>
      <c r="Z4" s="425"/>
      <c r="AA4" s="425"/>
      <c r="AB4" s="425"/>
    </row>
    <row r="5" spans="1:28" ht="18" customHeight="1">
      <c r="A5" s="425" t="s">
        <v>128</v>
      </c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  <c r="V5" s="425"/>
      <c r="W5" s="425"/>
      <c r="X5" s="425"/>
      <c r="Y5" s="425"/>
      <c r="Z5" s="425"/>
      <c r="AA5" s="425"/>
      <c r="AB5" s="425"/>
    </row>
    <row r="6" spans="1:28" ht="18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7" t="s">
        <v>248</v>
      </c>
      <c r="AB6" s="158">
        <f>'Cálculo do BDI'!E54</f>
        <v>0.18577663581927051</v>
      </c>
    </row>
    <row r="7" spans="1:28" s="1" customFormat="1" ht="21.75" customHeight="1" thickBot="1">
      <c r="A7" s="426" t="s">
        <v>247</v>
      </c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V7" s="427"/>
      <c r="W7" s="427"/>
      <c r="X7" s="427"/>
      <c r="Y7" s="427"/>
      <c r="Z7" s="427"/>
      <c r="AA7" s="427"/>
      <c r="AB7" s="427"/>
    </row>
    <row r="8" spans="1:28" s="3" customFormat="1" ht="45" customHeight="1" thickBot="1">
      <c r="A8" s="402" t="s">
        <v>0</v>
      </c>
      <c r="B8" s="404" t="s">
        <v>1</v>
      </c>
      <c r="C8" s="402" t="s">
        <v>2</v>
      </c>
      <c r="D8" s="410" t="s">
        <v>1272</v>
      </c>
      <c r="E8" s="408" t="s">
        <v>124</v>
      </c>
      <c r="F8" s="409"/>
      <c r="G8" s="8" t="s">
        <v>12</v>
      </c>
      <c r="H8" s="410" t="s">
        <v>14</v>
      </c>
      <c r="I8" s="349" t="s">
        <v>233</v>
      </c>
      <c r="J8" s="349" t="s">
        <v>234</v>
      </c>
      <c r="K8" s="351" t="s">
        <v>235</v>
      </c>
      <c r="L8" s="353" t="s">
        <v>236</v>
      </c>
      <c r="M8" s="353" t="s">
        <v>237</v>
      </c>
      <c r="N8" s="347" t="s">
        <v>238</v>
      </c>
      <c r="O8" s="347" t="s">
        <v>239</v>
      </c>
      <c r="P8" s="347" t="s">
        <v>240</v>
      </c>
      <c r="Q8" s="347" t="s">
        <v>241</v>
      </c>
      <c r="R8" s="347" t="s">
        <v>242</v>
      </c>
      <c r="S8" s="347" t="s">
        <v>243</v>
      </c>
      <c r="T8" s="347" t="s">
        <v>244</v>
      </c>
      <c r="U8" s="347" t="s">
        <v>245</v>
      </c>
      <c r="V8" s="347" t="s">
        <v>246</v>
      </c>
      <c r="W8" s="144" t="s">
        <v>120</v>
      </c>
      <c r="X8" s="144" t="s">
        <v>121</v>
      </c>
      <c r="Y8" s="372" t="s">
        <v>15</v>
      </c>
      <c r="Z8" s="373"/>
      <c r="AA8" s="374" t="s">
        <v>11</v>
      </c>
      <c r="AB8" s="375"/>
    </row>
    <row r="9" spans="1:28" s="3" customFormat="1" ht="37.5" customHeight="1" thickBot="1">
      <c r="A9" s="403"/>
      <c r="B9" s="405"/>
      <c r="C9" s="403"/>
      <c r="D9" s="411"/>
      <c r="E9" s="5" t="s">
        <v>10</v>
      </c>
      <c r="F9" s="6" t="s">
        <v>4</v>
      </c>
      <c r="G9" s="7" t="s">
        <v>5</v>
      </c>
      <c r="H9" s="411"/>
      <c r="I9" s="350"/>
      <c r="J9" s="350"/>
      <c r="K9" s="352"/>
      <c r="L9" s="354"/>
      <c r="M9" s="354"/>
      <c r="N9" s="348"/>
      <c r="O9" s="348"/>
      <c r="P9" s="348"/>
      <c r="Q9" s="348"/>
      <c r="R9" s="348"/>
      <c r="S9" s="348"/>
      <c r="T9" s="348"/>
      <c r="U9" s="348"/>
      <c r="V9" s="348"/>
      <c r="W9" s="113" t="s">
        <v>5</v>
      </c>
      <c r="X9" s="145" t="s">
        <v>5</v>
      </c>
      <c r="Y9" s="145" t="s">
        <v>6</v>
      </c>
      <c r="Z9" s="126" t="s">
        <v>7</v>
      </c>
      <c r="AA9" s="121" t="s">
        <v>8</v>
      </c>
      <c r="AB9" s="121" t="s">
        <v>9</v>
      </c>
    </row>
    <row r="10" spans="1:28" s="3" customFormat="1" ht="25.5" customHeight="1">
      <c r="A10" s="419">
        <v>1</v>
      </c>
      <c r="B10" s="431" t="s">
        <v>485</v>
      </c>
      <c r="C10" s="390" t="s">
        <v>486</v>
      </c>
      <c r="D10" s="391">
        <f>8*7</f>
        <v>56</v>
      </c>
      <c r="E10" s="174" t="s">
        <v>487</v>
      </c>
      <c r="F10" s="170">
        <v>3.9</v>
      </c>
      <c r="G10" s="392">
        <f>ROUNDUP(AVERAGE(F10:F12),2)</f>
        <v>3.9</v>
      </c>
      <c r="H10" s="171">
        <f>F10/$G$10-1</f>
        <v>0</v>
      </c>
      <c r="I10" s="136">
        <f t="shared" ref="I10:I18" si="0">ABS(H10)</f>
        <v>0</v>
      </c>
      <c r="J10" s="136">
        <f>SMALL(I10:I12,1)</f>
        <v>0</v>
      </c>
      <c r="K10" s="228">
        <f>IF(J10=I10,F10,IF(J10=I11,F11,IF(J10=I12,F12)))</f>
        <v>3.9</v>
      </c>
      <c r="L10" s="228">
        <f t="shared" ref="L10:L18" si="1">IF(J10&gt;0.3,"FORA",K10)</f>
        <v>3.9</v>
      </c>
      <c r="M10" s="228">
        <f t="shared" ref="M10:M18" si="2">IF(L10="FORA","",L10)</f>
        <v>3.9</v>
      </c>
      <c r="N10" s="312">
        <f>COUNTIF(L10:L12,"FORA")</f>
        <v>0</v>
      </c>
      <c r="O10" s="293">
        <f>IF(N10=0,AVERAGE(K10:K12),"")</f>
        <v>3.9</v>
      </c>
      <c r="P10" s="293" t="str">
        <f>IF(N10=1,AVERAGE(M10:M11),"")</f>
        <v/>
      </c>
      <c r="Q10" s="293" t="str">
        <f>IF(N10=2,(SUM(M10,K11))/2,"")</f>
        <v/>
      </c>
      <c r="R10" s="293" t="str">
        <f>IF(N10=3,AVERAGE(K10:K11),"")</f>
        <v/>
      </c>
      <c r="S10" s="293">
        <f>IF(N10=0,MEDIAN(M10:M12),"")</f>
        <v>3.9</v>
      </c>
      <c r="T10" s="293" t="str">
        <f>IF(N10=1,MEDIAN(M10:M11),"")</f>
        <v/>
      </c>
      <c r="U10" s="293" t="str">
        <f>IF(N10=2,MEDIAN((SUM(M10,K11))/2),"")</f>
        <v/>
      </c>
      <c r="V10" s="293" t="str">
        <f>IF(N10=3,MEDIAN(K10:K11),"")</f>
        <v/>
      </c>
      <c r="W10" s="295">
        <f>SUM(O10:R12)</f>
        <v>3.9</v>
      </c>
      <c r="X10" s="295">
        <f>SUM(S10:V12)</f>
        <v>3.9</v>
      </c>
      <c r="Y10" s="303">
        <f>STDEV(F10:F12)</f>
        <v>0</v>
      </c>
      <c r="Z10" s="295">
        <f>Y10/W10</f>
        <v>0</v>
      </c>
      <c r="AA10" s="303">
        <f>IF(Z10&lt;=0.25, X10, W10)</f>
        <v>3.9</v>
      </c>
      <c r="AB10" s="386">
        <f>AA10*D10*($AB$6+1)</f>
        <v>258.97361726292871</v>
      </c>
    </row>
    <row r="11" spans="1:28" s="3" customFormat="1" ht="25.5" customHeight="1">
      <c r="A11" s="419"/>
      <c r="B11" s="431"/>
      <c r="C11" s="390"/>
      <c r="D11" s="391"/>
      <c r="E11" s="174" t="s">
        <v>487</v>
      </c>
      <c r="F11" s="170">
        <v>3.9</v>
      </c>
      <c r="G11" s="392"/>
      <c r="H11" s="171">
        <f>F11/$G$10-1</f>
        <v>0</v>
      </c>
      <c r="I11" s="136">
        <f t="shared" si="0"/>
        <v>0</v>
      </c>
      <c r="J11" s="136">
        <f>SMALL(I10:I12,2)</f>
        <v>0</v>
      </c>
      <c r="K11" s="228">
        <f>IF(J11=I10,F10,IF(J11=I11,F11,IF(J11=I12,F12)))</f>
        <v>3.9</v>
      </c>
      <c r="L11" s="228">
        <f t="shared" si="1"/>
        <v>3.9</v>
      </c>
      <c r="M11" s="228">
        <f t="shared" si="2"/>
        <v>3.9</v>
      </c>
      <c r="N11" s="312"/>
      <c r="O11" s="293"/>
      <c r="P11" s="293"/>
      <c r="Q11" s="293"/>
      <c r="R11" s="293"/>
      <c r="S11" s="293"/>
      <c r="T11" s="293"/>
      <c r="U11" s="293"/>
      <c r="V11" s="293"/>
      <c r="W11" s="296"/>
      <c r="X11" s="296"/>
      <c r="Y11" s="303"/>
      <c r="Z11" s="296"/>
      <c r="AA11" s="303"/>
      <c r="AB11" s="386"/>
    </row>
    <row r="12" spans="1:28" s="3" customFormat="1" ht="25.5" customHeight="1">
      <c r="A12" s="419"/>
      <c r="B12" s="431"/>
      <c r="C12" s="390"/>
      <c r="D12" s="391"/>
      <c r="E12" s="174" t="s">
        <v>487</v>
      </c>
      <c r="F12" s="170">
        <v>3.9</v>
      </c>
      <c r="G12" s="392"/>
      <c r="H12" s="171">
        <f>F12/$G$10-1</f>
        <v>0</v>
      </c>
      <c r="I12" s="136">
        <f t="shared" si="0"/>
        <v>0</v>
      </c>
      <c r="J12" s="136">
        <f>SMALL(I10:I12,3)</f>
        <v>0</v>
      </c>
      <c r="K12" s="228">
        <f>IF(J12=I10,F10,IF(J12=I11,F11,IF(J12=I12,F12)))</f>
        <v>3.9</v>
      </c>
      <c r="L12" s="228">
        <f t="shared" si="1"/>
        <v>3.9</v>
      </c>
      <c r="M12" s="228">
        <f t="shared" si="2"/>
        <v>3.9</v>
      </c>
      <c r="N12" s="312"/>
      <c r="O12" s="293"/>
      <c r="P12" s="293"/>
      <c r="Q12" s="293"/>
      <c r="R12" s="293"/>
      <c r="S12" s="293"/>
      <c r="T12" s="293"/>
      <c r="U12" s="293"/>
      <c r="V12" s="293"/>
      <c r="W12" s="296"/>
      <c r="X12" s="296"/>
      <c r="Y12" s="303"/>
      <c r="Z12" s="296"/>
      <c r="AA12" s="303"/>
      <c r="AB12" s="386"/>
    </row>
    <row r="13" spans="1:28" s="3" customFormat="1" ht="25.5" customHeight="1">
      <c r="A13" s="419">
        <v>2</v>
      </c>
      <c r="B13" s="420" t="s">
        <v>510</v>
      </c>
      <c r="C13" s="390" t="s">
        <v>213</v>
      </c>
      <c r="D13" s="391">
        <v>1</v>
      </c>
      <c r="E13" s="174" t="s">
        <v>511</v>
      </c>
      <c r="F13" s="170">
        <v>132.05000000000001</v>
      </c>
      <c r="G13" s="392">
        <f>ROUNDUP(AVERAGE(F13:F15),2)</f>
        <v>132.05000000000001</v>
      </c>
      <c r="H13" s="171">
        <f>F13/$G$13-1</f>
        <v>0</v>
      </c>
      <c r="I13" s="227">
        <f t="shared" si="0"/>
        <v>0</v>
      </c>
      <c r="J13" s="136">
        <f>SMALL(I13:I15,1)</f>
        <v>0</v>
      </c>
      <c r="K13" s="228">
        <f>IF(J13=I13,F13,IF(J13=I14,F14,IF(J13=I15,F15)))</f>
        <v>132.05000000000001</v>
      </c>
      <c r="L13" s="228">
        <f t="shared" si="1"/>
        <v>132.05000000000001</v>
      </c>
      <c r="M13" s="228">
        <f t="shared" si="2"/>
        <v>132.05000000000001</v>
      </c>
      <c r="N13" s="312">
        <f>COUNTIF(L13:L15,"FORA")</f>
        <v>0</v>
      </c>
      <c r="O13" s="293">
        <f>IF(N13=0,AVERAGE(K13:K15),"")</f>
        <v>132.05000000000001</v>
      </c>
      <c r="P13" s="293" t="str">
        <f>IF(N13=1,AVERAGE(M13:M14),"")</f>
        <v/>
      </c>
      <c r="Q13" s="293" t="str">
        <f>IF(N13=2,(SUM(M13,K14))/2,"")</f>
        <v/>
      </c>
      <c r="R13" s="293" t="str">
        <f>IF(N13=3,AVERAGE(K13:K14),"")</f>
        <v/>
      </c>
      <c r="S13" s="293">
        <f>IF(N13=0,MEDIAN(M13:M15),"")</f>
        <v>132.05000000000001</v>
      </c>
      <c r="T13" s="293" t="str">
        <f>IF(N13=1,MEDIAN(M13:M14),"")</f>
        <v/>
      </c>
      <c r="U13" s="293" t="str">
        <f>IF(N13=2,MEDIAN((SUM(M13,K14))/2),"")</f>
        <v/>
      </c>
      <c r="V13" s="293" t="str">
        <f>IF(N13=3,MEDIAN(K13:K14),"")</f>
        <v/>
      </c>
      <c r="W13" s="295">
        <f>SUM(O13:R15)</f>
        <v>132.05000000000001</v>
      </c>
      <c r="X13" s="295">
        <f>SUM(S13:V15)</f>
        <v>132.05000000000001</v>
      </c>
      <c r="Y13" s="303">
        <f>STDEV(F13:F15)</f>
        <v>0</v>
      </c>
      <c r="Z13" s="295">
        <f>Y13/W13</f>
        <v>0</v>
      </c>
      <c r="AA13" s="303">
        <f>IF(Z13&lt;=0.25, X13, W13)</f>
        <v>132.05000000000001</v>
      </c>
      <c r="AB13" s="387">
        <f>AA13*D13*($AB$6+1)</f>
        <v>156.5818047599347</v>
      </c>
    </row>
    <row r="14" spans="1:28" s="3" customFormat="1" ht="25.5" customHeight="1">
      <c r="A14" s="419"/>
      <c r="B14" s="421"/>
      <c r="C14" s="390"/>
      <c r="D14" s="391"/>
      <c r="E14" s="174" t="s">
        <v>511</v>
      </c>
      <c r="F14" s="170">
        <v>132.05000000000001</v>
      </c>
      <c r="G14" s="392"/>
      <c r="H14" s="171">
        <f>F14/$G$13-1</f>
        <v>0</v>
      </c>
      <c r="I14" s="136">
        <f t="shared" si="0"/>
        <v>0</v>
      </c>
      <c r="J14" s="136">
        <f>SMALL(I13:I15,2)</f>
        <v>0</v>
      </c>
      <c r="K14" s="228">
        <f>IF(J14=I13,F13,IF(J14=I14,F14,IF(J14=I15,F15)))</f>
        <v>132.05000000000001</v>
      </c>
      <c r="L14" s="228">
        <f t="shared" si="1"/>
        <v>132.05000000000001</v>
      </c>
      <c r="M14" s="228">
        <f t="shared" si="2"/>
        <v>132.05000000000001</v>
      </c>
      <c r="N14" s="312"/>
      <c r="O14" s="293"/>
      <c r="P14" s="293"/>
      <c r="Q14" s="293"/>
      <c r="R14" s="293"/>
      <c r="S14" s="293"/>
      <c r="T14" s="293"/>
      <c r="U14" s="293"/>
      <c r="V14" s="293"/>
      <c r="W14" s="296"/>
      <c r="X14" s="296"/>
      <c r="Y14" s="303"/>
      <c r="Z14" s="296"/>
      <c r="AA14" s="303"/>
      <c r="AB14" s="417"/>
    </row>
    <row r="15" spans="1:28" s="3" customFormat="1" ht="25.5" customHeight="1">
      <c r="A15" s="419"/>
      <c r="B15" s="422"/>
      <c r="C15" s="390"/>
      <c r="D15" s="391"/>
      <c r="E15" s="174" t="s">
        <v>511</v>
      </c>
      <c r="F15" s="170">
        <v>132.05000000000001</v>
      </c>
      <c r="G15" s="392"/>
      <c r="H15" s="171">
        <f>F15/$G$13-1</f>
        <v>0</v>
      </c>
      <c r="I15" s="136">
        <f t="shared" si="0"/>
        <v>0</v>
      </c>
      <c r="J15" s="136">
        <f>SMALL(I13:I15,3)</f>
        <v>0</v>
      </c>
      <c r="K15" s="228">
        <f>IF(J15=I13,F13,IF(J15=I14,F14,IF(J15=I15,F15)))</f>
        <v>132.05000000000001</v>
      </c>
      <c r="L15" s="228">
        <f t="shared" si="1"/>
        <v>132.05000000000001</v>
      </c>
      <c r="M15" s="228">
        <f t="shared" si="2"/>
        <v>132.05000000000001</v>
      </c>
      <c r="N15" s="312"/>
      <c r="O15" s="293"/>
      <c r="P15" s="293"/>
      <c r="Q15" s="293"/>
      <c r="R15" s="293"/>
      <c r="S15" s="293"/>
      <c r="T15" s="293"/>
      <c r="U15" s="293"/>
      <c r="V15" s="293"/>
      <c r="W15" s="296"/>
      <c r="X15" s="296"/>
      <c r="Y15" s="303"/>
      <c r="Z15" s="296"/>
      <c r="AA15" s="303"/>
      <c r="AB15" s="418"/>
    </row>
    <row r="16" spans="1:28" s="3" customFormat="1" ht="25.5" customHeight="1">
      <c r="A16" s="419">
        <v>4</v>
      </c>
      <c r="B16" s="420" t="s">
        <v>516</v>
      </c>
      <c r="C16" s="390" t="s">
        <v>517</v>
      </c>
      <c r="D16" s="391">
        <v>30</v>
      </c>
      <c r="E16" s="174" t="s">
        <v>518</v>
      </c>
      <c r="F16" s="170">
        <v>10</v>
      </c>
      <c r="G16" s="392">
        <f>ROUNDUP(AVERAGE(F16:F18),2)</f>
        <v>10</v>
      </c>
      <c r="H16" s="171">
        <f>F16/$G$16-1</f>
        <v>0</v>
      </c>
      <c r="I16" s="136">
        <f t="shared" si="0"/>
        <v>0</v>
      </c>
      <c r="J16" s="136">
        <f>SMALL(I16:I18,1)</f>
        <v>0</v>
      </c>
      <c r="K16" s="228">
        <f>IF(J16=I16,F16,IF(J16=I17,F17,IF(J16=I18,F18)))</f>
        <v>10</v>
      </c>
      <c r="L16" s="228">
        <f t="shared" si="1"/>
        <v>10</v>
      </c>
      <c r="M16" s="228">
        <f t="shared" si="2"/>
        <v>10</v>
      </c>
      <c r="N16" s="312">
        <f>COUNTIF(L16:L18,"FORA")</f>
        <v>0</v>
      </c>
      <c r="O16" s="293">
        <f>IF(N16=0,AVERAGE(K16:K18),"")</f>
        <v>10</v>
      </c>
      <c r="P16" s="293" t="str">
        <f>IF(N16=1,AVERAGE(M16:M17),"")</f>
        <v/>
      </c>
      <c r="Q16" s="293" t="str">
        <f>IF(N16=2,(SUM(M16,K17))/2,"")</f>
        <v/>
      </c>
      <c r="R16" s="293" t="str">
        <f>IF(N16=3,AVERAGE(K16:K17),"")</f>
        <v/>
      </c>
      <c r="S16" s="293">
        <f>IF(N16=0,MEDIAN(M16:M18),"")</f>
        <v>10</v>
      </c>
      <c r="T16" s="293" t="str">
        <f>IF(N16=1,MEDIAN(M16:M17),"")</f>
        <v/>
      </c>
      <c r="U16" s="293" t="str">
        <f>IF(N16=2,MEDIAN((SUM(M16,K17))/2),"")</f>
        <v/>
      </c>
      <c r="V16" s="293" t="str">
        <f>IF(N16=3,MEDIAN(K16:K17),"")</f>
        <v/>
      </c>
      <c r="W16" s="295">
        <f>SUM(O16:R18)</f>
        <v>10</v>
      </c>
      <c r="X16" s="295">
        <f>SUM(S16:V18)</f>
        <v>10</v>
      </c>
      <c r="Y16" s="303">
        <f>STDEV(F16:F18)</f>
        <v>0</v>
      </c>
      <c r="Z16" s="295">
        <f>Y16/W16</f>
        <v>0</v>
      </c>
      <c r="AA16" s="303">
        <f>IF(Z16&lt;=0.25, X16, W16)</f>
        <v>10</v>
      </c>
      <c r="AB16" s="387">
        <f>AA16*D16*($AB$6+1)</f>
        <v>355.73299074578114</v>
      </c>
    </row>
    <row r="17" spans="1:28" s="3" customFormat="1" ht="25.5" customHeight="1">
      <c r="A17" s="419"/>
      <c r="B17" s="421"/>
      <c r="C17" s="390"/>
      <c r="D17" s="391"/>
      <c r="E17" s="174" t="s">
        <v>518</v>
      </c>
      <c r="F17" s="170">
        <v>10</v>
      </c>
      <c r="G17" s="392"/>
      <c r="H17" s="171">
        <f>F17/$G$16-1</f>
        <v>0</v>
      </c>
      <c r="I17" s="136">
        <f t="shared" si="0"/>
        <v>0</v>
      </c>
      <c r="J17" s="136">
        <f>SMALL(I16:I18,2)</f>
        <v>0</v>
      </c>
      <c r="K17" s="228">
        <f>IF(J17=I16,F16,IF(J17=I17,F17,IF(J17=I18,F18)))</f>
        <v>10</v>
      </c>
      <c r="L17" s="228">
        <f t="shared" si="1"/>
        <v>10</v>
      </c>
      <c r="M17" s="228">
        <f t="shared" si="2"/>
        <v>10</v>
      </c>
      <c r="N17" s="312"/>
      <c r="O17" s="293"/>
      <c r="P17" s="293"/>
      <c r="Q17" s="293"/>
      <c r="R17" s="293"/>
      <c r="S17" s="293"/>
      <c r="T17" s="293"/>
      <c r="U17" s="293"/>
      <c r="V17" s="293"/>
      <c r="W17" s="296"/>
      <c r="X17" s="296"/>
      <c r="Y17" s="303"/>
      <c r="Z17" s="296"/>
      <c r="AA17" s="303"/>
      <c r="AB17" s="417"/>
    </row>
    <row r="18" spans="1:28" s="3" customFormat="1" ht="25.5" customHeight="1">
      <c r="A18" s="419"/>
      <c r="B18" s="421"/>
      <c r="C18" s="428"/>
      <c r="D18" s="429"/>
      <c r="E18" s="258" t="s">
        <v>518</v>
      </c>
      <c r="F18" s="259">
        <v>10</v>
      </c>
      <c r="G18" s="430"/>
      <c r="H18" s="260">
        <f>F18/$G$16-1</f>
        <v>0</v>
      </c>
      <c r="I18" s="242">
        <f t="shared" si="0"/>
        <v>0</v>
      </c>
      <c r="J18" s="242">
        <f>SMALL(I16:I18,3)</f>
        <v>0</v>
      </c>
      <c r="K18" s="243">
        <f>IF(J18=I16,F16,IF(J18=I17,F17,IF(J18=I18,F18)))</f>
        <v>10</v>
      </c>
      <c r="L18" s="243">
        <f t="shared" si="1"/>
        <v>10</v>
      </c>
      <c r="M18" s="243">
        <f t="shared" si="2"/>
        <v>10</v>
      </c>
      <c r="N18" s="313"/>
      <c r="O18" s="294"/>
      <c r="P18" s="294"/>
      <c r="Q18" s="294"/>
      <c r="R18" s="294"/>
      <c r="S18" s="294"/>
      <c r="T18" s="294"/>
      <c r="U18" s="294"/>
      <c r="V18" s="294"/>
      <c r="W18" s="297"/>
      <c r="X18" s="297"/>
      <c r="Y18" s="304"/>
      <c r="Z18" s="297"/>
      <c r="AA18" s="304"/>
      <c r="AB18" s="417"/>
    </row>
    <row r="19" spans="1:28" s="3" customFormat="1" ht="25.5" customHeight="1">
      <c r="A19" s="419">
        <v>5</v>
      </c>
      <c r="B19" s="420" t="s">
        <v>523</v>
      </c>
      <c r="C19" s="390" t="s">
        <v>524</v>
      </c>
      <c r="D19" s="391">
        <v>30</v>
      </c>
      <c r="E19" s="174" t="s">
        <v>525</v>
      </c>
      <c r="F19" s="170">
        <v>3.33</v>
      </c>
      <c r="G19" s="392">
        <f>ROUNDUP(AVERAGE(F19:F21),2)</f>
        <v>3.33</v>
      </c>
      <c r="H19" s="171">
        <f>F19/$G$19-1</f>
        <v>0</v>
      </c>
      <c r="I19" s="227">
        <f>ABS(H19)</f>
        <v>0</v>
      </c>
      <c r="J19" s="136">
        <f>SMALL(I19:I21,1)</f>
        <v>0</v>
      </c>
      <c r="K19" s="228">
        <f>IF(J19=I19,F19,IF(J19=I20,F20,IF(J19=I21,F21)))</f>
        <v>3.33</v>
      </c>
      <c r="L19" s="228">
        <f>IF(J19&gt;0.3,"FORA",K19)</f>
        <v>3.33</v>
      </c>
      <c r="M19" s="228">
        <f>IF(L19="FORA","",L19)</f>
        <v>3.33</v>
      </c>
      <c r="N19" s="312">
        <f>COUNTIF(L19:L21,"FORA")</f>
        <v>0</v>
      </c>
      <c r="O19" s="293">
        <f>IF(N19=0,AVERAGE(K19:K21),"")</f>
        <v>3.33</v>
      </c>
      <c r="P19" s="293" t="str">
        <f>IF(N19=1,AVERAGE(M19:M20),"")</f>
        <v/>
      </c>
      <c r="Q19" s="293" t="str">
        <f>IF(N19=2,(SUM(M19,K20))/2,"")</f>
        <v/>
      </c>
      <c r="R19" s="293" t="str">
        <f>IF(N19=3,AVERAGE(K19:K20),"")</f>
        <v/>
      </c>
      <c r="S19" s="293">
        <f>IF(N19=0,MEDIAN(M19:M21),"")</f>
        <v>3.33</v>
      </c>
      <c r="T19" s="293" t="str">
        <f>IF(N19=1,MEDIAN(M19:M20),"")</f>
        <v/>
      </c>
      <c r="U19" s="293" t="str">
        <f>IF(N19=2,MEDIAN((SUM(M19,K20))/2),"")</f>
        <v/>
      </c>
      <c r="V19" s="293" t="str">
        <f>IF(N19=3,MEDIAN(K19:K20),"")</f>
        <v/>
      </c>
      <c r="W19" s="295">
        <f>SUM(O19:R21)</f>
        <v>3.33</v>
      </c>
      <c r="X19" s="295">
        <f>SUM(S19:V21)</f>
        <v>3.33</v>
      </c>
      <c r="Y19" s="303">
        <f>STDEV(F19:F21)</f>
        <v>0</v>
      </c>
      <c r="Z19" s="295">
        <f>Y19/W19</f>
        <v>0</v>
      </c>
      <c r="AA19" s="303">
        <f>IF(Z19&lt;=0.25, X19, W19)</f>
        <v>3.33</v>
      </c>
      <c r="AB19" s="387">
        <f>AA19*D19*($AB$6+1)</f>
        <v>118.45908591834512</v>
      </c>
    </row>
    <row r="20" spans="1:28" s="3" customFormat="1" ht="25.5" customHeight="1">
      <c r="A20" s="419"/>
      <c r="B20" s="421"/>
      <c r="C20" s="390"/>
      <c r="D20" s="391"/>
      <c r="E20" s="174" t="s">
        <v>525</v>
      </c>
      <c r="F20" s="170">
        <v>3.33</v>
      </c>
      <c r="G20" s="392"/>
      <c r="H20" s="171">
        <f t="shared" ref="H20:H21" si="3">F20/$G$19-1</f>
        <v>0</v>
      </c>
      <c r="I20" s="136">
        <f>ABS(H20)</f>
        <v>0</v>
      </c>
      <c r="J20" s="136">
        <f>SMALL(I19:I21,2)</f>
        <v>0</v>
      </c>
      <c r="K20" s="228">
        <f>IF(J20=I19,F19,IF(J20=I20,F20,IF(J20=I21,F21)))</f>
        <v>3.33</v>
      </c>
      <c r="L20" s="228">
        <f>IF(J20&gt;0.3,"FORA",K20)</f>
        <v>3.33</v>
      </c>
      <c r="M20" s="228">
        <f>IF(L20="FORA","",L20)</f>
        <v>3.33</v>
      </c>
      <c r="N20" s="312"/>
      <c r="O20" s="293"/>
      <c r="P20" s="293"/>
      <c r="Q20" s="293"/>
      <c r="R20" s="293"/>
      <c r="S20" s="293"/>
      <c r="T20" s="293"/>
      <c r="U20" s="293"/>
      <c r="V20" s="293"/>
      <c r="W20" s="296"/>
      <c r="X20" s="296"/>
      <c r="Y20" s="303"/>
      <c r="Z20" s="296"/>
      <c r="AA20" s="303"/>
      <c r="AB20" s="417"/>
    </row>
    <row r="21" spans="1:28" s="3" customFormat="1" ht="25.5" customHeight="1">
      <c r="A21" s="419"/>
      <c r="B21" s="422"/>
      <c r="C21" s="390"/>
      <c r="D21" s="391"/>
      <c r="E21" s="174" t="s">
        <v>525</v>
      </c>
      <c r="F21" s="170">
        <v>3.33</v>
      </c>
      <c r="G21" s="392"/>
      <c r="H21" s="171">
        <f t="shared" si="3"/>
        <v>0</v>
      </c>
      <c r="I21" s="136">
        <f>ABS(H21)</f>
        <v>0</v>
      </c>
      <c r="J21" s="136">
        <f>SMALL(I19:I21,3)</f>
        <v>0</v>
      </c>
      <c r="K21" s="228">
        <f>IF(J21=I19,F19,IF(J21=I20,F20,IF(J21=I21,F21)))</f>
        <v>3.33</v>
      </c>
      <c r="L21" s="228">
        <f>IF(J21&gt;0.3,"FORA",K21)</f>
        <v>3.33</v>
      </c>
      <c r="M21" s="228">
        <f>IF(L21="FORA","",L21)</f>
        <v>3.33</v>
      </c>
      <c r="N21" s="312"/>
      <c r="O21" s="293"/>
      <c r="P21" s="293"/>
      <c r="Q21" s="293"/>
      <c r="R21" s="293"/>
      <c r="S21" s="293"/>
      <c r="T21" s="293"/>
      <c r="U21" s="293"/>
      <c r="V21" s="293"/>
      <c r="W21" s="296"/>
      <c r="X21" s="296"/>
      <c r="Y21" s="303"/>
      <c r="Z21" s="296"/>
      <c r="AA21" s="303"/>
      <c r="AB21" s="418"/>
    </row>
    <row r="22" spans="1:28" ht="28.5" customHeight="1">
      <c r="AA22" s="272" t="s">
        <v>1273</v>
      </c>
      <c r="AB22" s="273">
        <f>SUM(AB10:AB21)</f>
        <v>889.74749868698973</v>
      </c>
    </row>
  </sheetData>
  <mergeCells count="108">
    <mergeCell ref="H8:H9"/>
    <mergeCell ref="A8:A9"/>
    <mergeCell ref="B8:B9"/>
    <mergeCell ref="C8:C9"/>
    <mergeCell ref="D8:D9"/>
    <mergeCell ref="E8:F8"/>
    <mergeCell ref="I8:I9"/>
    <mergeCell ref="J8:J9"/>
    <mergeCell ref="K8:K9"/>
    <mergeCell ref="N16:N18"/>
    <mergeCell ref="A16:A18"/>
    <mergeCell ref="B16:B18"/>
    <mergeCell ref="C16:C18"/>
    <mergeCell ref="D16:D18"/>
    <mergeCell ref="G16:G18"/>
    <mergeCell ref="T8:T9"/>
    <mergeCell ref="U8:U9"/>
    <mergeCell ref="V8:V9"/>
    <mergeCell ref="N13:N15"/>
    <mergeCell ref="A13:A15"/>
    <mergeCell ref="B13:B15"/>
    <mergeCell ref="C13:C15"/>
    <mergeCell ref="D13:D15"/>
    <mergeCell ref="G13:G15"/>
    <mergeCell ref="N10:N12"/>
    <mergeCell ref="A10:A12"/>
    <mergeCell ref="B10:B12"/>
    <mergeCell ref="C10:C12"/>
    <mergeCell ref="D10:D12"/>
    <mergeCell ref="G10:G12"/>
    <mergeCell ref="L8:L9"/>
    <mergeCell ref="M8:M9"/>
    <mergeCell ref="N8:N9"/>
    <mergeCell ref="Y8:Z8"/>
    <mergeCell ref="AA8:AB8"/>
    <mergeCell ref="O8:O9"/>
    <mergeCell ref="P8:P9"/>
    <mergeCell ref="Q8:Q9"/>
    <mergeCell ref="R8:R9"/>
    <mergeCell ref="S8:S9"/>
    <mergeCell ref="W10:W12"/>
    <mergeCell ref="AA10:AA12"/>
    <mergeCell ref="AB10:AB12"/>
    <mergeCell ref="X13:X15"/>
    <mergeCell ref="Y13:Y15"/>
    <mergeCell ref="Z13:Z15"/>
    <mergeCell ref="AA13:AA15"/>
    <mergeCell ref="AB13:AB15"/>
    <mergeCell ref="O10:O12"/>
    <mergeCell ref="P10:P12"/>
    <mergeCell ref="Q10:Q12"/>
    <mergeCell ref="R10:R12"/>
    <mergeCell ref="S10:S12"/>
    <mergeCell ref="T10:T12"/>
    <mergeCell ref="U10:U12"/>
    <mergeCell ref="V10:V12"/>
    <mergeCell ref="Q13:Q15"/>
    <mergeCell ref="R13:R15"/>
    <mergeCell ref="S13:S15"/>
    <mergeCell ref="T13:T15"/>
    <mergeCell ref="U13:U15"/>
    <mergeCell ref="V13:V15"/>
    <mergeCell ref="W13:W15"/>
    <mergeCell ref="X10:X12"/>
    <mergeCell ref="A1:AB1"/>
    <mergeCell ref="A2:AB2"/>
    <mergeCell ref="A3:AB3"/>
    <mergeCell ref="A4:AB4"/>
    <mergeCell ref="A5:AB5"/>
    <mergeCell ref="O16:O18"/>
    <mergeCell ref="P16:P18"/>
    <mergeCell ref="Q16:Q18"/>
    <mergeCell ref="R16:R18"/>
    <mergeCell ref="S16:S18"/>
    <mergeCell ref="T16:T18"/>
    <mergeCell ref="U16:U18"/>
    <mergeCell ref="V16:V18"/>
    <mergeCell ref="W16:W18"/>
    <mergeCell ref="X16:X18"/>
    <mergeCell ref="Y16:Y18"/>
    <mergeCell ref="Z16:Z18"/>
    <mergeCell ref="AA16:AA18"/>
    <mergeCell ref="AB16:AB18"/>
    <mergeCell ref="A7:AB7"/>
    <mergeCell ref="O13:O15"/>
    <mergeCell ref="P13:P15"/>
    <mergeCell ref="Y10:Y12"/>
    <mergeCell ref="Z10:Z12"/>
    <mergeCell ref="A19:A21"/>
    <mergeCell ref="B19:B21"/>
    <mergeCell ref="C19:C21"/>
    <mergeCell ref="D19:D21"/>
    <mergeCell ref="G19:G21"/>
    <mergeCell ref="N19:N21"/>
    <mergeCell ref="O19:O21"/>
    <mergeCell ref="P19:P21"/>
    <mergeCell ref="Q19:Q21"/>
    <mergeCell ref="AA19:AA21"/>
    <mergeCell ref="AB19:AB21"/>
    <mergeCell ref="R19:R21"/>
    <mergeCell ref="S19:S21"/>
    <mergeCell ref="T19:T21"/>
    <mergeCell ref="U19:U21"/>
    <mergeCell ref="V19:V21"/>
    <mergeCell ref="W19:W21"/>
    <mergeCell ref="X19:X21"/>
    <mergeCell ref="Y19:Y21"/>
    <mergeCell ref="Z19:Z21"/>
  </mergeCells>
  <conditionalFormatting sqref="H10:H21">
    <cfRule type="cellIs" dxfId="0" priority="1" operator="notBetween">
      <formula>-0.3</formula>
      <formula>0.3</formula>
    </cfRule>
  </conditionalFormatting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0" fitToHeight="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77"/>
  <sheetViews>
    <sheetView showGridLines="0" zoomScale="70" zoomScaleNormal="70" workbookViewId="0">
      <selection activeCell="A3" sqref="A3:D3"/>
    </sheetView>
  </sheetViews>
  <sheetFormatPr defaultColWidth="9.140625" defaultRowHeight="12.75"/>
  <cols>
    <col min="1" max="1" width="8.85546875" style="65" customWidth="1"/>
    <col min="2" max="2" width="73" style="76" customWidth="1"/>
    <col min="3" max="3" width="28.7109375" style="78" customWidth="1"/>
    <col min="4" max="4" width="37.28515625" style="69" customWidth="1"/>
    <col min="5" max="9" width="6.7109375" style="69" customWidth="1"/>
    <col min="10" max="10" width="8" style="69" customWidth="1"/>
    <col min="11" max="11" width="9.28515625" style="69" customWidth="1"/>
    <col min="12" max="16384" width="9.140625" style="69"/>
  </cols>
  <sheetData>
    <row r="1" spans="1:13" ht="18" customHeight="1">
      <c r="A1" s="437" t="s">
        <v>125</v>
      </c>
      <c r="B1" s="437"/>
      <c r="C1" s="437"/>
      <c r="D1" s="437"/>
    </row>
    <row r="2" spans="1:13" ht="18" customHeight="1">
      <c r="A2" s="437" t="s">
        <v>1016</v>
      </c>
      <c r="B2" s="437"/>
      <c r="C2" s="437"/>
      <c r="D2" s="437"/>
    </row>
    <row r="3" spans="1:13" ht="18" customHeight="1">
      <c r="A3" s="437" t="s">
        <v>126</v>
      </c>
      <c r="B3" s="437"/>
      <c r="C3" s="437"/>
      <c r="D3" s="437"/>
    </row>
    <row r="4" spans="1:13" ht="18" customHeight="1">
      <c r="A4" s="437" t="s">
        <v>127</v>
      </c>
      <c r="B4" s="437"/>
      <c r="C4" s="437"/>
      <c r="D4" s="437"/>
    </row>
    <row r="5" spans="1:13" ht="18" customHeight="1">
      <c r="A5" s="437" t="s">
        <v>128</v>
      </c>
      <c r="B5" s="437"/>
      <c r="C5" s="437"/>
      <c r="D5" s="437"/>
    </row>
    <row r="6" spans="1:13" s="71" customFormat="1" ht="18" customHeight="1">
      <c r="A6" s="438" t="s">
        <v>247</v>
      </c>
      <c r="B6" s="438"/>
      <c r="C6" s="438"/>
      <c r="D6" s="438"/>
      <c r="E6" s="70"/>
      <c r="F6" s="70"/>
      <c r="G6" s="70"/>
      <c r="H6" s="70"/>
      <c r="I6" s="70"/>
      <c r="J6" s="70"/>
      <c r="K6" s="70"/>
    </row>
    <row r="7" spans="1:13" s="65" customFormat="1" ht="26.25" customHeight="1">
      <c r="A7" s="432" t="s">
        <v>0</v>
      </c>
      <c r="B7" s="433" t="s">
        <v>1</v>
      </c>
      <c r="C7" s="435" t="s">
        <v>160</v>
      </c>
      <c r="D7" s="435" t="s">
        <v>161</v>
      </c>
      <c r="E7" s="72"/>
      <c r="F7" s="72"/>
      <c r="G7" s="72"/>
      <c r="H7" s="72"/>
    </row>
    <row r="8" spans="1:13" s="65" customFormat="1">
      <c r="A8" s="433"/>
      <c r="B8" s="434"/>
      <c r="C8" s="436"/>
      <c r="D8" s="436"/>
      <c r="E8" s="64"/>
      <c r="F8" s="64"/>
      <c r="G8" s="64"/>
      <c r="H8" s="64"/>
      <c r="I8" s="64"/>
      <c r="J8" s="64"/>
    </row>
    <row r="9" spans="1:13" ht="117.75" customHeight="1">
      <c r="A9" s="74">
        <v>1</v>
      </c>
      <c r="B9" s="190" t="s">
        <v>482</v>
      </c>
      <c r="C9" s="183" t="s">
        <v>660</v>
      </c>
      <c r="D9" s="75"/>
      <c r="I9"/>
      <c r="J9"/>
      <c r="K9"/>
    </row>
    <row r="10" spans="1:13" ht="117.75" customHeight="1">
      <c r="A10" s="74">
        <v>2</v>
      </c>
      <c r="B10" s="190" t="s">
        <v>483</v>
      </c>
      <c r="C10" s="183" t="s">
        <v>661</v>
      </c>
      <c r="D10" s="75"/>
      <c r="H10"/>
      <c r="I10"/>
      <c r="L10"/>
    </row>
    <row r="11" spans="1:13" ht="117.75" customHeight="1">
      <c r="A11" s="188">
        <v>3</v>
      </c>
      <c r="B11" s="190" t="s">
        <v>484</v>
      </c>
      <c r="C11" s="183" t="s">
        <v>663</v>
      </c>
      <c r="D11" s="182"/>
    </row>
    <row r="12" spans="1:13" ht="117.75" customHeight="1">
      <c r="A12" s="188">
        <v>4</v>
      </c>
      <c r="B12" s="190" t="s">
        <v>488</v>
      </c>
      <c r="C12" s="183" t="s">
        <v>629</v>
      </c>
      <c r="D12" s="182"/>
    </row>
    <row r="13" spans="1:13" ht="117.75" customHeight="1">
      <c r="A13" s="188">
        <v>5</v>
      </c>
      <c r="B13" s="190" t="s">
        <v>489</v>
      </c>
      <c r="C13" s="183" t="s">
        <v>629</v>
      </c>
      <c r="D13" s="182"/>
      <c r="M13"/>
    </row>
    <row r="14" spans="1:13" ht="117.75" customHeight="1">
      <c r="A14" s="188">
        <v>6</v>
      </c>
      <c r="B14" s="190" t="s">
        <v>490</v>
      </c>
      <c r="C14" s="183" t="s">
        <v>665</v>
      </c>
      <c r="D14" s="75"/>
      <c r="I14"/>
      <c r="J14"/>
      <c r="K14"/>
    </row>
    <row r="15" spans="1:13" ht="117.75" customHeight="1">
      <c r="A15" s="188">
        <v>7</v>
      </c>
      <c r="B15" s="190" t="s">
        <v>491</v>
      </c>
      <c r="C15" s="183" t="s">
        <v>664</v>
      </c>
      <c r="D15" s="182"/>
      <c r="F15"/>
    </row>
    <row r="16" spans="1:13" ht="117.75" customHeight="1">
      <c r="A16" s="188">
        <v>8</v>
      </c>
      <c r="B16" s="190" t="s">
        <v>666</v>
      </c>
      <c r="C16" s="191" t="s">
        <v>667</v>
      </c>
      <c r="D16" s="75"/>
      <c r="J16"/>
      <c r="M16"/>
    </row>
    <row r="17" spans="1:13" ht="117.75" customHeight="1">
      <c r="A17" s="188">
        <v>9</v>
      </c>
      <c r="B17" s="190" t="s">
        <v>492</v>
      </c>
      <c r="C17" s="183" t="s">
        <v>629</v>
      </c>
      <c r="D17" s="182"/>
      <c r="M17"/>
    </row>
    <row r="18" spans="1:13" ht="117.75" customHeight="1">
      <c r="A18" s="188">
        <v>10</v>
      </c>
      <c r="B18" s="190" t="s">
        <v>669</v>
      </c>
      <c r="C18" s="183" t="s">
        <v>670</v>
      </c>
      <c r="D18" s="182"/>
    </row>
    <row r="19" spans="1:13" ht="117.75" customHeight="1">
      <c r="A19" s="188">
        <v>11</v>
      </c>
      <c r="B19" s="190" t="s">
        <v>494</v>
      </c>
      <c r="C19" s="183" t="s">
        <v>671</v>
      </c>
      <c r="D19" s="182"/>
      <c r="G19"/>
    </row>
    <row r="20" spans="1:13" ht="117.75" customHeight="1">
      <c r="A20" s="188">
        <v>12</v>
      </c>
      <c r="B20" s="190" t="s">
        <v>495</v>
      </c>
      <c r="C20" s="183" t="s">
        <v>672</v>
      </c>
      <c r="D20" s="75"/>
      <c r="G20"/>
      <c r="H20"/>
    </row>
    <row r="21" spans="1:13" ht="117.75" customHeight="1">
      <c r="A21" s="188">
        <v>13</v>
      </c>
      <c r="B21" s="190" t="s">
        <v>496</v>
      </c>
      <c r="C21" s="183" t="s">
        <v>673</v>
      </c>
      <c r="D21" s="75"/>
      <c r="G21"/>
      <c r="J21"/>
    </row>
    <row r="22" spans="1:13" ht="117.75" customHeight="1">
      <c r="A22" s="188">
        <v>14</v>
      </c>
      <c r="B22" s="190" t="s">
        <v>497</v>
      </c>
      <c r="C22" s="183" t="s">
        <v>674</v>
      </c>
      <c r="D22" s="75"/>
      <c r="I22"/>
    </row>
    <row r="23" spans="1:13" ht="117.75" customHeight="1">
      <c r="A23" s="188">
        <v>15</v>
      </c>
      <c r="B23" s="190" t="s">
        <v>498</v>
      </c>
      <c r="C23" s="183" t="s">
        <v>674</v>
      </c>
      <c r="D23" s="182"/>
      <c r="I23"/>
    </row>
    <row r="24" spans="1:13" ht="117.75" customHeight="1">
      <c r="A24" s="188">
        <v>16</v>
      </c>
      <c r="B24" s="190" t="s">
        <v>499</v>
      </c>
      <c r="C24" s="183" t="s">
        <v>675</v>
      </c>
      <c r="D24" s="182"/>
      <c r="H24"/>
    </row>
    <row r="25" spans="1:13" ht="117.75" customHeight="1">
      <c r="A25" s="188">
        <v>17</v>
      </c>
      <c r="B25" s="190" t="s">
        <v>500</v>
      </c>
      <c r="C25" s="183" t="s">
        <v>676</v>
      </c>
      <c r="D25" s="75"/>
      <c r="E25"/>
      <c r="I25"/>
      <c r="J25"/>
    </row>
    <row r="26" spans="1:13" ht="117.75" customHeight="1">
      <c r="A26" s="188">
        <v>18</v>
      </c>
      <c r="B26" s="190" t="s">
        <v>633</v>
      </c>
      <c r="C26" s="183" t="s">
        <v>677</v>
      </c>
      <c r="D26" s="182"/>
    </row>
    <row r="27" spans="1:13" ht="117.75" customHeight="1">
      <c r="A27" s="188">
        <v>19</v>
      </c>
      <c r="B27" s="190" t="s">
        <v>502</v>
      </c>
      <c r="C27" s="183" t="s">
        <v>678</v>
      </c>
      <c r="D27" s="182"/>
      <c r="G27"/>
      <c r="H27"/>
      <c r="K27"/>
    </row>
    <row r="28" spans="1:13" ht="117.75" customHeight="1">
      <c r="A28" s="188">
        <v>20</v>
      </c>
      <c r="B28" s="190" t="s">
        <v>503</v>
      </c>
      <c r="C28" s="183" t="s">
        <v>679</v>
      </c>
      <c r="D28" s="182"/>
    </row>
    <row r="29" spans="1:13" ht="117.75" customHeight="1">
      <c r="A29" s="188">
        <v>21</v>
      </c>
      <c r="B29" s="190" t="s">
        <v>504</v>
      </c>
      <c r="C29" s="183" t="s">
        <v>680</v>
      </c>
      <c r="D29" s="75"/>
      <c r="J29"/>
    </row>
    <row r="30" spans="1:13" ht="117.75" customHeight="1">
      <c r="A30" s="188">
        <v>22</v>
      </c>
      <c r="B30" s="190" t="s">
        <v>505</v>
      </c>
      <c r="C30" s="183" t="s">
        <v>629</v>
      </c>
      <c r="D30" s="75"/>
      <c r="I30"/>
      <c r="K30"/>
    </row>
    <row r="31" spans="1:13" ht="117.75" customHeight="1">
      <c r="A31" s="188">
        <v>23</v>
      </c>
      <c r="B31" s="190" t="s">
        <v>506</v>
      </c>
      <c r="C31" s="183" t="s">
        <v>681</v>
      </c>
      <c r="D31" s="182"/>
      <c r="K31"/>
    </row>
    <row r="32" spans="1:13" ht="117.75" customHeight="1">
      <c r="A32" s="188">
        <v>24</v>
      </c>
      <c r="B32" s="190" t="s">
        <v>682</v>
      </c>
      <c r="C32" s="183" t="s">
        <v>683</v>
      </c>
      <c r="D32" s="75"/>
    </row>
    <row r="33" spans="1:10" ht="117.75" customHeight="1">
      <c r="A33" s="188">
        <v>25</v>
      </c>
      <c r="B33" s="190" t="s">
        <v>507</v>
      </c>
      <c r="C33" s="183" t="s">
        <v>684</v>
      </c>
      <c r="D33" s="75"/>
      <c r="H33"/>
      <c r="J33"/>
    </row>
    <row r="34" spans="1:10" ht="117.75" customHeight="1">
      <c r="A34" s="188">
        <v>26</v>
      </c>
      <c r="B34" s="190" t="s">
        <v>508</v>
      </c>
      <c r="C34" s="184" t="s">
        <v>629</v>
      </c>
      <c r="D34" s="182"/>
    </row>
    <row r="35" spans="1:10" ht="117.75" customHeight="1">
      <c r="A35" s="188">
        <v>27</v>
      </c>
      <c r="B35" s="190" t="s">
        <v>509</v>
      </c>
      <c r="C35" s="183" t="s">
        <v>668</v>
      </c>
      <c r="D35" s="182"/>
    </row>
    <row r="36" spans="1:10" ht="117.75" customHeight="1">
      <c r="A36" s="188">
        <v>28</v>
      </c>
      <c r="B36" s="190" t="s">
        <v>512</v>
      </c>
      <c r="C36" s="183" t="s">
        <v>685</v>
      </c>
      <c r="D36" s="182"/>
    </row>
    <row r="37" spans="1:10" ht="117.75" customHeight="1">
      <c r="A37" s="188">
        <v>29</v>
      </c>
      <c r="B37" s="190" t="s">
        <v>493</v>
      </c>
      <c r="C37" s="183" t="s">
        <v>972</v>
      </c>
      <c r="D37" s="182"/>
    </row>
    <row r="38" spans="1:10" ht="117.75" customHeight="1">
      <c r="A38" s="188">
        <v>30</v>
      </c>
      <c r="B38" s="190" t="s">
        <v>636</v>
      </c>
      <c r="C38" s="183" t="s">
        <v>686</v>
      </c>
      <c r="D38" s="182"/>
      <c r="G38"/>
    </row>
    <row r="39" spans="1:10" ht="117.75" customHeight="1">
      <c r="A39" s="188">
        <v>31</v>
      </c>
      <c r="B39" s="190" t="s">
        <v>513</v>
      </c>
      <c r="C39" s="183" t="s">
        <v>692</v>
      </c>
      <c r="D39" s="75"/>
    </row>
    <row r="40" spans="1:10" ht="117.75" customHeight="1">
      <c r="A40" s="188">
        <v>32</v>
      </c>
      <c r="B40" s="190" t="s">
        <v>273</v>
      </c>
      <c r="C40" s="191" t="s">
        <v>973</v>
      </c>
      <c r="D40" s="182"/>
    </row>
    <row r="41" spans="1:10" ht="117.75" customHeight="1">
      <c r="A41" s="188">
        <v>33</v>
      </c>
      <c r="B41" s="190" t="s">
        <v>514</v>
      </c>
      <c r="C41" s="183" t="s">
        <v>687</v>
      </c>
      <c r="D41" s="182"/>
      <c r="H41"/>
    </row>
    <row r="42" spans="1:10" ht="117.75" customHeight="1">
      <c r="A42" s="188">
        <v>34</v>
      </c>
      <c r="B42" s="190" t="s">
        <v>515</v>
      </c>
      <c r="C42" s="183" t="s">
        <v>688</v>
      </c>
      <c r="D42" s="182"/>
    </row>
    <row r="43" spans="1:10" ht="117.75" customHeight="1">
      <c r="A43" s="188">
        <v>35</v>
      </c>
      <c r="B43" s="190" t="s">
        <v>632</v>
      </c>
      <c r="C43" s="183" t="s">
        <v>689</v>
      </c>
      <c r="D43" s="182"/>
    </row>
    <row r="44" spans="1:10" ht="117.75" customHeight="1">
      <c r="A44" s="188">
        <v>36</v>
      </c>
      <c r="B44" s="190" t="s">
        <v>690</v>
      </c>
      <c r="C44" s="183" t="s">
        <v>691</v>
      </c>
      <c r="D44" s="182"/>
    </row>
    <row r="45" spans="1:10" ht="117.75" customHeight="1">
      <c r="A45" s="188">
        <v>37</v>
      </c>
      <c r="B45" s="190" t="s">
        <v>645</v>
      </c>
      <c r="C45" s="183" t="s">
        <v>693</v>
      </c>
      <c r="D45" s="75"/>
      <c r="F45"/>
      <c r="I45"/>
    </row>
    <row r="46" spans="1:10" ht="117.75" customHeight="1">
      <c r="A46" s="188">
        <v>38</v>
      </c>
      <c r="B46" s="190" t="s">
        <v>694</v>
      </c>
      <c r="C46" s="183" t="s">
        <v>695</v>
      </c>
      <c r="D46" s="182"/>
      <c r="H46"/>
    </row>
    <row r="47" spans="1:10" ht="117.75" customHeight="1">
      <c r="A47" s="188">
        <v>39</v>
      </c>
      <c r="B47" s="190" t="s">
        <v>627</v>
      </c>
      <c r="C47" s="183" t="s">
        <v>974</v>
      </c>
      <c r="D47" s="75"/>
      <c r="F47"/>
      <c r="H47"/>
    </row>
    <row r="48" spans="1:10" ht="117.75" customHeight="1">
      <c r="A48" s="188">
        <v>40</v>
      </c>
      <c r="B48" s="190" t="s">
        <v>655</v>
      </c>
      <c r="C48" s="183" t="s">
        <v>696</v>
      </c>
      <c r="D48" s="182"/>
    </row>
    <row r="49" spans="1:14" ht="117.75" customHeight="1">
      <c r="A49" s="188">
        <v>41</v>
      </c>
      <c r="B49" s="190" t="s">
        <v>520</v>
      </c>
      <c r="C49" s="183" t="s">
        <v>687</v>
      </c>
      <c r="D49" s="182"/>
    </row>
    <row r="50" spans="1:14" ht="117.75" customHeight="1">
      <c r="A50" s="188">
        <v>42</v>
      </c>
      <c r="B50" s="190" t="s">
        <v>521</v>
      </c>
      <c r="C50" s="183" t="s">
        <v>629</v>
      </c>
      <c r="D50" s="75"/>
      <c r="E50"/>
      <c r="H50"/>
    </row>
    <row r="51" spans="1:14" ht="117.75" customHeight="1">
      <c r="A51" s="188">
        <v>43</v>
      </c>
      <c r="B51" s="190" t="s">
        <v>630</v>
      </c>
      <c r="C51" s="183" t="s">
        <v>697</v>
      </c>
      <c r="D51" s="75"/>
      <c r="G51"/>
      <c r="K51"/>
      <c r="L51"/>
    </row>
    <row r="52" spans="1:14" ht="117.75" customHeight="1">
      <c r="A52" s="188">
        <v>44</v>
      </c>
      <c r="B52" s="190" t="s">
        <v>522</v>
      </c>
      <c r="C52" s="183" t="s">
        <v>698</v>
      </c>
      <c r="D52" s="75"/>
    </row>
    <row r="53" spans="1:14" ht="117.75" customHeight="1">
      <c r="A53" s="188">
        <v>45</v>
      </c>
      <c r="B53" s="190" t="s">
        <v>622</v>
      </c>
      <c r="C53" s="183" t="s">
        <v>699</v>
      </c>
      <c r="D53" s="182"/>
      <c r="H53"/>
      <c r="J53"/>
    </row>
    <row r="54" spans="1:14" ht="117.75" customHeight="1">
      <c r="A54" s="188">
        <v>46</v>
      </c>
      <c r="B54" s="190" t="s">
        <v>623</v>
      </c>
      <c r="C54" s="183" t="s">
        <v>700</v>
      </c>
      <c r="D54" s="75"/>
      <c r="G54"/>
      <c r="K54"/>
    </row>
    <row r="55" spans="1:14" ht="117.75" customHeight="1">
      <c r="A55" s="188">
        <v>47</v>
      </c>
      <c r="B55" s="190" t="s">
        <v>624</v>
      </c>
      <c r="C55" s="183" t="s">
        <v>688</v>
      </c>
      <c r="D55" s="75"/>
      <c r="K55"/>
      <c r="N55"/>
    </row>
    <row r="56" spans="1:14" ht="117.75" customHeight="1">
      <c r="A56" s="188">
        <v>48</v>
      </c>
      <c r="B56" s="190" t="s">
        <v>634</v>
      </c>
      <c r="C56" s="183" t="s">
        <v>701</v>
      </c>
      <c r="D56" s="182"/>
      <c r="G56"/>
      <c r="H56"/>
    </row>
    <row r="57" spans="1:14" ht="117" customHeight="1">
      <c r="A57" s="188">
        <v>49</v>
      </c>
      <c r="B57" s="190" t="s">
        <v>703</v>
      </c>
      <c r="C57" s="183" t="s">
        <v>699</v>
      </c>
      <c r="D57" s="75"/>
      <c r="G57"/>
      <c r="H57"/>
    </row>
    <row r="58" spans="1:14" ht="117" customHeight="1">
      <c r="A58" s="188">
        <v>50</v>
      </c>
      <c r="B58" s="190" t="s">
        <v>641</v>
      </c>
      <c r="C58" s="183" t="s">
        <v>704</v>
      </c>
      <c r="D58" s="187"/>
      <c r="J58"/>
    </row>
    <row r="59" spans="1:14" ht="117" customHeight="1">
      <c r="A59" s="188">
        <v>51</v>
      </c>
      <c r="B59" s="190" t="s">
        <v>635</v>
      </c>
      <c r="C59" s="183" t="s">
        <v>662</v>
      </c>
      <c r="D59" s="189"/>
    </row>
    <row r="60" spans="1:14" ht="117" customHeight="1">
      <c r="A60" s="192">
        <v>52</v>
      </c>
      <c r="B60" s="190" t="s">
        <v>706</v>
      </c>
      <c r="C60" s="183" t="s">
        <v>712</v>
      </c>
      <c r="D60" s="182"/>
    </row>
    <row r="61" spans="1:14" ht="117" customHeight="1">
      <c r="A61" s="192">
        <v>53</v>
      </c>
      <c r="B61" s="190" t="s">
        <v>708</v>
      </c>
      <c r="C61" s="183" t="s">
        <v>629</v>
      </c>
      <c r="D61" s="182"/>
    </row>
    <row r="62" spans="1:14" ht="117" customHeight="1">
      <c r="A62" s="192">
        <v>54</v>
      </c>
      <c r="B62" s="190" t="s">
        <v>713</v>
      </c>
      <c r="C62" s="183" t="s">
        <v>714</v>
      </c>
      <c r="D62" s="193"/>
      <c r="F62"/>
    </row>
    <row r="63" spans="1:14" ht="117" customHeight="1">
      <c r="A63" s="221">
        <v>55</v>
      </c>
      <c r="B63" s="190" t="s">
        <v>715</v>
      </c>
      <c r="C63" s="183" t="s">
        <v>716</v>
      </c>
      <c r="D63" s="193"/>
      <c r="G63"/>
    </row>
    <row r="64" spans="1:14" ht="117" customHeight="1">
      <c r="A64" s="221">
        <v>56</v>
      </c>
      <c r="B64" s="190" t="s">
        <v>966</v>
      </c>
      <c r="C64" s="183" t="s">
        <v>688</v>
      </c>
      <c r="D64" s="222"/>
      <c r="F64"/>
      <c r="J64"/>
    </row>
    <row r="65" spans="1:19" ht="117" customHeight="1">
      <c r="A65" s="221">
        <v>57</v>
      </c>
      <c r="B65" s="190" t="s">
        <v>969</v>
      </c>
      <c r="C65" s="183" t="s">
        <v>688</v>
      </c>
      <c r="D65" s="222"/>
      <c r="G65"/>
      <c r="H65"/>
    </row>
    <row r="66" spans="1:19" ht="117" customHeight="1">
      <c r="A66" s="221">
        <v>58</v>
      </c>
      <c r="B66" s="190" t="s">
        <v>976</v>
      </c>
      <c r="C66" s="183" t="s">
        <v>977</v>
      </c>
      <c r="D66" s="222"/>
      <c r="F66"/>
      <c r="I66"/>
    </row>
    <row r="67" spans="1:19" ht="117" customHeight="1">
      <c r="A67" s="221">
        <v>59</v>
      </c>
      <c r="B67" s="190" t="s">
        <v>982</v>
      </c>
      <c r="C67" s="183" t="s">
        <v>979</v>
      </c>
      <c r="D67" s="222"/>
      <c r="G67"/>
      <c r="H67"/>
    </row>
    <row r="68" spans="1:19" ht="117" customHeight="1">
      <c r="A68" s="221">
        <v>60</v>
      </c>
      <c r="B68" s="190" t="s">
        <v>983</v>
      </c>
      <c r="C68" s="183" t="s">
        <v>629</v>
      </c>
      <c r="D68" s="222"/>
      <c r="F68"/>
      <c r="K68"/>
    </row>
    <row r="69" spans="1:19" ht="117" customHeight="1">
      <c r="A69" s="221">
        <v>61</v>
      </c>
      <c r="B69" s="190" t="s">
        <v>992</v>
      </c>
      <c r="C69" s="183" t="s">
        <v>990</v>
      </c>
      <c r="D69" s="222"/>
      <c r="G69"/>
      <c r="H69"/>
    </row>
    <row r="70" spans="1:19" ht="117" customHeight="1">
      <c r="A70" s="221">
        <v>62</v>
      </c>
      <c r="B70" s="190" t="s">
        <v>991</v>
      </c>
      <c r="C70" s="183" t="s">
        <v>990</v>
      </c>
      <c r="D70" s="222"/>
      <c r="F70"/>
      <c r="G70"/>
    </row>
    <row r="71" spans="1:19" ht="117" customHeight="1">
      <c r="A71" s="221">
        <v>63</v>
      </c>
      <c r="B71" s="190" t="s">
        <v>995</v>
      </c>
      <c r="C71" s="183" t="s">
        <v>712</v>
      </c>
      <c r="D71" s="222"/>
      <c r="G71"/>
      <c r="J71"/>
      <c r="P71" s="223"/>
    </row>
    <row r="72" spans="1:19" ht="117" customHeight="1">
      <c r="A72" s="221">
        <v>64</v>
      </c>
      <c r="B72" s="190" t="s">
        <v>998</v>
      </c>
      <c r="C72" s="183" t="s">
        <v>629</v>
      </c>
      <c r="D72" s="222"/>
      <c r="E72"/>
      <c r="F72"/>
    </row>
    <row r="73" spans="1:19" ht="117" customHeight="1">
      <c r="A73" s="221">
        <v>65</v>
      </c>
      <c r="B73" s="190" t="s">
        <v>1002</v>
      </c>
      <c r="C73" s="183" t="s">
        <v>1001</v>
      </c>
      <c r="D73" s="182"/>
      <c r="G73"/>
    </row>
    <row r="74" spans="1:19" ht="117" customHeight="1">
      <c r="A74" s="221">
        <v>66</v>
      </c>
      <c r="B74" s="190" t="s">
        <v>1003</v>
      </c>
      <c r="C74" s="183" t="s">
        <v>1005</v>
      </c>
      <c r="D74" s="222"/>
      <c r="F74"/>
      <c r="G74"/>
    </row>
    <row r="75" spans="1:19" ht="117" customHeight="1">
      <c r="A75" s="221">
        <v>67</v>
      </c>
      <c r="B75" s="190" t="s">
        <v>1006</v>
      </c>
      <c r="C75" s="183" t="s">
        <v>1009</v>
      </c>
      <c r="D75" s="222"/>
      <c r="G75"/>
    </row>
    <row r="76" spans="1:19" ht="117" customHeight="1">
      <c r="A76" s="221">
        <v>68</v>
      </c>
      <c r="B76" s="190" t="s">
        <v>1011</v>
      </c>
      <c r="C76" s="183" t="s">
        <v>1012</v>
      </c>
      <c r="D76" s="222"/>
      <c r="F76"/>
      <c r="K76"/>
    </row>
    <row r="77" spans="1:19" ht="117" customHeight="1">
      <c r="A77" s="221">
        <v>69</v>
      </c>
      <c r="B77" s="190" t="s">
        <v>1013</v>
      </c>
      <c r="C77" s="183" t="s">
        <v>1015</v>
      </c>
      <c r="D77" s="222"/>
      <c r="G77"/>
      <c r="K77"/>
      <c r="N77"/>
      <c r="S77"/>
    </row>
  </sheetData>
  <mergeCells count="10">
    <mergeCell ref="A7:A8"/>
    <mergeCell ref="B7:B8"/>
    <mergeCell ref="C7:C8"/>
    <mergeCell ref="D7:D8"/>
    <mergeCell ref="A1:D1"/>
    <mergeCell ref="A2:D2"/>
    <mergeCell ref="A3:D3"/>
    <mergeCell ref="A4:D4"/>
    <mergeCell ref="A5:D5"/>
    <mergeCell ref="A6:D6"/>
  </mergeCells>
  <pageMargins left="0.51181102362204722" right="0.51181102362204722" top="0.78740157480314965" bottom="0.78740157480314965" header="0.31496062992125984" footer="0.31496062992125984"/>
  <pageSetup paperSize="9" scale="47" fitToHeight="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4" zoomScale="70" zoomScaleNormal="70" workbookViewId="0">
      <selection activeCell="A26" sqref="A26:J27"/>
    </sheetView>
  </sheetViews>
  <sheetFormatPr defaultColWidth="15.140625" defaultRowHeight="15" customHeight="1"/>
  <cols>
    <col min="1" max="11" width="8" style="16" customWidth="1"/>
    <col min="12" max="26" width="7" style="16" customWidth="1"/>
    <col min="27" max="16384" width="15.140625" style="16"/>
  </cols>
  <sheetData>
    <row r="1" spans="1:26" ht="12.75" customHeight="1">
      <c r="A1" s="54"/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2.75" customHeight="1">
      <c r="A2" s="58"/>
      <c r="B2" s="59"/>
      <c r="C2" s="59"/>
      <c r="D2" s="59"/>
      <c r="E2" s="59"/>
      <c r="F2" s="59"/>
      <c r="G2" s="59"/>
      <c r="H2" s="59"/>
      <c r="I2" s="59"/>
      <c r="J2" s="60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2.75" customHeight="1">
      <c r="A3" s="58"/>
      <c r="B3" s="59"/>
      <c r="C3" s="59"/>
      <c r="D3" s="59"/>
      <c r="E3" s="59"/>
      <c r="F3" s="59"/>
      <c r="G3" s="59"/>
      <c r="H3" s="59"/>
      <c r="I3" s="59"/>
      <c r="J3" s="60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2.75" customHeight="1">
      <c r="A4" s="58"/>
      <c r="B4" s="59"/>
      <c r="C4" s="59"/>
      <c r="D4" s="59"/>
      <c r="E4" s="59"/>
      <c r="F4" s="59"/>
      <c r="G4" s="59"/>
      <c r="H4" s="59"/>
      <c r="I4" s="59"/>
      <c r="J4" s="60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2.75" customHeight="1">
      <c r="A5" s="58"/>
      <c r="B5" s="59"/>
      <c r="C5" s="59"/>
      <c r="D5" s="59"/>
      <c r="E5" s="59"/>
      <c r="F5" s="59"/>
      <c r="G5" s="59"/>
      <c r="H5" s="59"/>
      <c r="I5" s="59"/>
      <c r="J5" s="60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2.75" customHeight="1">
      <c r="A6" s="58"/>
      <c r="B6" s="59"/>
      <c r="C6" s="59"/>
      <c r="D6" s="59"/>
      <c r="E6" s="59"/>
      <c r="F6" s="59"/>
      <c r="G6" s="59"/>
      <c r="H6" s="59"/>
      <c r="I6" s="59"/>
      <c r="J6" s="60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4.5" customHeight="1">
      <c r="A7" s="274"/>
      <c r="B7" s="275"/>
      <c r="C7" s="275"/>
      <c r="D7" s="275"/>
      <c r="E7" s="275"/>
      <c r="F7" s="275"/>
      <c r="G7" s="275"/>
      <c r="H7" s="275"/>
      <c r="I7" s="275"/>
      <c r="J7" s="276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2.75" customHeight="1">
      <c r="A8" s="58"/>
      <c r="B8" s="59"/>
      <c r="C8" s="59"/>
      <c r="D8" s="59"/>
      <c r="E8" s="59"/>
      <c r="F8" s="59"/>
      <c r="G8" s="59"/>
      <c r="H8" s="59"/>
      <c r="I8" s="59"/>
      <c r="J8" s="60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2.75" customHeight="1">
      <c r="A9" s="58"/>
      <c r="B9" s="59"/>
      <c r="C9" s="59"/>
      <c r="D9" s="59"/>
      <c r="E9" s="59"/>
      <c r="F9" s="59"/>
      <c r="G9" s="59"/>
      <c r="H9" s="59"/>
      <c r="I9" s="59"/>
      <c r="J9" s="60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2.75" customHeight="1">
      <c r="A10" s="58"/>
      <c r="B10" s="59"/>
      <c r="C10" s="59"/>
      <c r="D10" s="59"/>
      <c r="E10" s="59"/>
      <c r="F10" s="59"/>
      <c r="G10" s="59"/>
      <c r="H10" s="59"/>
      <c r="I10" s="59"/>
      <c r="J10" s="60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2.75" customHeight="1">
      <c r="A11" s="58"/>
      <c r="B11" s="59"/>
      <c r="C11" s="59"/>
      <c r="D11" s="59"/>
      <c r="E11" s="59"/>
      <c r="F11" s="59"/>
      <c r="G11" s="59"/>
      <c r="H11" s="59"/>
      <c r="I11" s="59"/>
      <c r="J11" s="60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customHeight="1">
      <c r="A12" s="58"/>
      <c r="B12" s="59"/>
      <c r="C12" s="59"/>
      <c r="D12" s="59"/>
      <c r="E12" s="59"/>
      <c r="F12" s="59"/>
      <c r="G12" s="59"/>
      <c r="H12" s="59"/>
      <c r="I12" s="59"/>
      <c r="J12" s="60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customHeight="1">
      <c r="A13" s="58"/>
      <c r="B13" s="59"/>
      <c r="C13" s="59"/>
      <c r="D13" s="59"/>
      <c r="E13" s="59"/>
      <c r="F13" s="59"/>
      <c r="G13" s="59"/>
      <c r="H13" s="59"/>
      <c r="I13" s="59"/>
      <c r="J13" s="60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2.75" customHeight="1">
      <c r="A14" s="58"/>
      <c r="B14" s="59"/>
      <c r="C14" s="59"/>
      <c r="D14" s="59"/>
      <c r="E14" s="59"/>
      <c r="F14" s="59"/>
      <c r="G14" s="59"/>
      <c r="H14" s="59"/>
      <c r="I14" s="59"/>
      <c r="J14" s="60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2.75" customHeight="1">
      <c r="A15" s="58"/>
      <c r="B15" s="59"/>
      <c r="C15" s="59"/>
      <c r="D15" s="59"/>
      <c r="E15" s="59"/>
      <c r="F15" s="59"/>
      <c r="G15" s="59"/>
      <c r="H15" s="59"/>
      <c r="I15" s="59"/>
      <c r="J15" s="60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2.75" customHeight="1">
      <c r="A16" s="58"/>
      <c r="B16" s="59"/>
      <c r="C16" s="59"/>
      <c r="D16" s="59"/>
      <c r="E16" s="59"/>
      <c r="F16" s="59"/>
      <c r="G16" s="59"/>
      <c r="H16" s="59"/>
      <c r="I16" s="59"/>
      <c r="J16" s="60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58"/>
      <c r="B17" s="59"/>
      <c r="C17" s="59"/>
      <c r="D17" s="59"/>
      <c r="E17" s="59"/>
      <c r="F17" s="59"/>
      <c r="G17" s="59"/>
      <c r="H17" s="59"/>
      <c r="I17" s="59"/>
      <c r="J17" s="60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customHeight="1">
      <c r="A18" s="58"/>
      <c r="B18" s="59"/>
      <c r="C18" s="59"/>
      <c r="D18" s="59"/>
      <c r="E18" s="59"/>
      <c r="F18" s="59"/>
      <c r="G18" s="59"/>
      <c r="H18" s="59"/>
      <c r="I18" s="59"/>
      <c r="J18" s="60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2.75" customHeight="1">
      <c r="A19" s="58"/>
      <c r="B19" s="59"/>
      <c r="C19" s="59"/>
      <c r="D19" s="59"/>
      <c r="E19" s="59"/>
      <c r="F19" s="59"/>
      <c r="G19" s="59"/>
      <c r="H19" s="59"/>
      <c r="I19" s="59"/>
      <c r="J19" s="60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2.75" customHeight="1">
      <c r="A20" s="58"/>
      <c r="B20" s="59"/>
      <c r="C20" s="59"/>
      <c r="D20" s="59"/>
      <c r="E20" s="59"/>
      <c r="F20" s="59"/>
      <c r="G20" s="59"/>
      <c r="H20" s="59"/>
      <c r="I20" s="59"/>
      <c r="J20" s="60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2.75" customHeight="1">
      <c r="A21" s="277" t="s">
        <v>1016</v>
      </c>
      <c r="B21" s="279"/>
      <c r="C21" s="279"/>
      <c r="D21" s="279"/>
      <c r="E21" s="279"/>
      <c r="F21" s="279"/>
      <c r="G21" s="279"/>
      <c r="H21" s="279"/>
      <c r="I21" s="279"/>
      <c r="J21" s="280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2.75" customHeight="1">
      <c r="A22" s="281"/>
      <c r="B22" s="283"/>
      <c r="C22" s="283"/>
      <c r="D22" s="283"/>
      <c r="E22" s="283"/>
      <c r="F22" s="283"/>
      <c r="G22" s="283"/>
      <c r="H22" s="283"/>
      <c r="I22" s="283"/>
      <c r="J22" s="280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2.75" customHeight="1">
      <c r="A23" s="281"/>
      <c r="B23" s="283"/>
      <c r="C23" s="283"/>
      <c r="D23" s="283"/>
      <c r="E23" s="283"/>
      <c r="F23" s="283"/>
      <c r="G23" s="283"/>
      <c r="H23" s="283"/>
      <c r="I23" s="283"/>
      <c r="J23" s="280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2.75" customHeight="1">
      <c r="A24" s="281"/>
      <c r="B24" s="283"/>
      <c r="C24" s="283"/>
      <c r="D24" s="283"/>
      <c r="E24" s="283"/>
      <c r="F24" s="283"/>
      <c r="G24" s="283"/>
      <c r="H24" s="283"/>
      <c r="I24" s="283"/>
      <c r="J24" s="280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2.75" customHeight="1">
      <c r="A25" s="281"/>
      <c r="B25" s="279"/>
      <c r="C25" s="279"/>
      <c r="D25" s="279"/>
      <c r="E25" s="279"/>
      <c r="F25" s="279"/>
      <c r="G25" s="279"/>
      <c r="H25" s="279"/>
      <c r="I25" s="279"/>
      <c r="J25" s="280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2.75" customHeight="1">
      <c r="A26" s="284"/>
      <c r="B26" s="275"/>
      <c r="C26" s="275"/>
      <c r="D26" s="275"/>
      <c r="E26" s="275"/>
      <c r="F26" s="275"/>
      <c r="G26" s="275"/>
      <c r="H26" s="275"/>
      <c r="I26" s="275"/>
      <c r="J26" s="276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2.75" customHeight="1">
      <c r="A27" s="286"/>
      <c r="B27" s="275"/>
      <c r="C27" s="275"/>
      <c r="D27" s="275"/>
      <c r="E27" s="275"/>
      <c r="F27" s="275"/>
      <c r="G27" s="275"/>
      <c r="H27" s="275"/>
      <c r="I27" s="275"/>
      <c r="J27" s="276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2.75" customHeight="1">
      <c r="A28" s="58"/>
      <c r="B28" s="59"/>
      <c r="C28" s="59"/>
      <c r="D28" s="59"/>
      <c r="E28" s="59"/>
      <c r="F28" s="59"/>
      <c r="G28" s="59"/>
      <c r="H28" s="59"/>
      <c r="I28" s="59"/>
      <c r="J28" s="60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customHeight="1">
      <c r="A29" s="58"/>
      <c r="B29" s="59"/>
      <c r="C29" s="59"/>
      <c r="D29" s="59"/>
      <c r="E29" s="59"/>
      <c r="F29" s="59"/>
      <c r="G29" s="59"/>
      <c r="H29" s="59"/>
      <c r="I29" s="59"/>
      <c r="J29" s="60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customHeight="1">
      <c r="A30" s="58"/>
      <c r="B30" s="59"/>
      <c r="C30" s="59"/>
      <c r="D30" s="59"/>
      <c r="E30" s="59"/>
      <c r="F30" s="59"/>
      <c r="G30" s="59"/>
      <c r="H30" s="59"/>
      <c r="I30" s="59"/>
      <c r="J30" s="60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2.75" customHeight="1">
      <c r="A31" s="58"/>
      <c r="B31" s="59"/>
      <c r="C31" s="59"/>
      <c r="D31" s="59"/>
      <c r="E31" s="59"/>
      <c r="F31" s="59"/>
      <c r="G31" s="59"/>
      <c r="H31" s="59"/>
      <c r="I31" s="59"/>
      <c r="J31" s="60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customHeight="1">
      <c r="A32" s="58"/>
      <c r="B32" s="59"/>
      <c r="C32" s="59"/>
      <c r="D32" s="59"/>
      <c r="E32" s="59"/>
      <c r="F32" s="59"/>
      <c r="G32" s="59"/>
      <c r="H32" s="59"/>
      <c r="I32" s="59"/>
      <c r="J32" s="60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2.75" customHeight="1">
      <c r="A33" s="58"/>
      <c r="B33" s="59"/>
      <c r="C33" s="59"/>
      <c r="D33" s="59"/>
      <c r="E33" s="59"/>
      <c r="F33" s="59"/>
      <c r="G33" s="59"/>
      <c r="H33" s="59"/>
      <c r="I33" s="59"/>
      <c r="J33" s="60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2.75" customHeight="1">
      <c r="A34" s="58"/>
      <c r="B34" s="59"/>
      <c r="C34" s="59"/>
      <c r="D34" s="59"/>
      <c r="E34" s="59"/>
      <c r="F34" s="59"/>
      <c r="G34" s="59"/>
      <c r="H34" s="59"/>
      <c r="I34" s="59"/>
      <c r="J34" s="60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2.75" customHeight="1">
      <c r="A35" s="58"/>
      <c r="B35" s="59"/>
      <c r="C35" s="59"/>
      <c r="D35" s="59"/>
      <c r="E35" s="59"/>
      <c r="F35" s="59"/>
      <c r="G35" s="59"/>
      <c r="H35" s="59"/>
      <c r="I35" s="59"/>
      <c r="J35" s="60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2.75" customHeight="1">
      <c r="A36" s="287" t="s">
        <v>705</v>
      </c>
      <c r="B36" s="288"/>
      <c r="C36" s="288"/>
      <c r="D36" s="288"/>
      <c r="E36" s="288"/>
      <c r="F36" s="288"/>
      <c r="G36" s="288"/>
      <c r="H36" s="288"/>
      <c r="I36" s="288"/>
      <c r="J36" s="289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2.75" customHeight="1">
      <c r="A37" s="290"/>
      <c r="B37" s="288"/>
      <c r="C37" s="288"/>
      <c r="D37" s="288"/>
      <c r="E37" s="288"/>
      <c r="F37" s="288"/>
      <c r="G37" s="288"/>
      <c r="H37" s="288"/>
      <c r="I37" s="288"/>
      <c r="J37" s="289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2.75" customHeight="1">
      <c r="A38" s="58"/>
      <c r="B38" s="59"/>
      <c r="C38" s="59"/>
      <c r="D38" s="59"/>
      <c r="E38" s="59"/>
      <c r="F38" s="59"/>
      <c r="G38" s="59"/>
      <c r="H38" s="59"/>
      <c r="I38" s="59"/>
      <c r="J38" s="60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2.75" customHeight="1">
      <c r="A39" s="58"/>
      <c r="B39" s="59"/>
      <c r="C39" s="59"/>
      <c r="D39" s="59"/>
      <c r="E39" s="59"/>
      <c r="F39" s="59"/>
      <c r="G39" s="59"/>
      <c r="H39" s="59"/>
      <c r="I39" s="59"/>
      <c r="J39" s="60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2.75" customHeight="1">
      <c r="A40" s="58"/>
      <c r="B40" s="59"/>
      <c r="C40" s="59"/>
      <c r="D40" s="59"/>
      <c r="E40" s="59"/>
      <c r="F40" s="59"/>
      <c r="G40" s="59"/>
      <c r="H40" s="59"/>
      <c r="I40" s="59"/>
      <c r="J40" s="60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2.75" customHeight="1">
      <c r="A41" s="58"/>
      <c r="B41" s="59"/>
      <c r="C41" s="59"/>
      <c r="D41" s="59"/>
      <c r="E41" s="59"/>
      <c r="F41" s="59"/>
      <c r="G41" s="59"/>
      <c r="H41" s="59"/>
      <c r="I41" s="59"/>
      <c r="J41" s="60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2.75" customHeight="1">
      <c r="A42" s="287" t="s">
        <v>247</v>
      </c>
      <c r="B42" s="288"/>
      <c r="C42" s="288"/>
      <c r="D42" s="288"/>
      <c r="E42" s="288"/>
      <c r="F42" s="288"/>
      <c r="G42" s="288"/>
      <c r="H42" s="288"/>
      <c r="I42" s="288"/>
      <c r="J42" s="289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2.75" customHeight="1">
      <c r="A43" s="290"/>
      <c r="B43" s="288"/>
      <c r="C43" s="288"/>
      <c r="D43" s="288"/>
      <c r="E43" s="288"/>
      <c r="F43" s="288"/>
      <c r="G43" s="288"/>
      <c r="H43" s="288"/>
      <c r="I43" s="288"/>
      <c r="J43" s="289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2.75" customHeight="1">
      <c r="A44" s="58"/>
      <c r="B44" s="59"/>
      <c r="C44" s="59"/>
      <c r="D44" s="59"/>
      <c r="E44" s="59"/>
      <c r="F44" s="59"/>
      <c r="G44" s="59"/>
      <c r="H44" s="59"/>
      <c r="I44" s="59"/>
      <c r="J44" s="60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2.75" customHeight="1">
      <c r="A45" s="58"/>
      <c r="B45" s="59"/>
      <c r="C45" s="59"/>
      <c r="D45" s="59"/>
      <c r="E45" s="59"/>
      <c r="F45" s="59"/>
      <c r="G45" s="59"/>
      <c r="H45" s="59"/>
      <c r="I45" s="59"/>
      <c r="J45" s="60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2.75" customHeight="1">
      <c r="A46" s="58"/>
      <c r="B46" s="59"/>
      <c r="C46" s="59"/>
      <c r="D46" s="59"/>
      <c r="E46" s="59"/>
      <c r="F46" s="59"/>
      <c r="G46" s="59"/>
      <c r="H46" s="59"/>
      <c r="I46" s="59"/>
      <c r="J46" s="60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2.75" customHeight="1">
      <c r="A47" s="58"/>
      <c r="B47" s="59"/>
      <c r="C47" s="59"/>
      <c r="D47" s="59"/>
      <c r="E47" s="59"/>
      <c r="F47" s="59"/>
      <c r="G47" s="59"/>
      <c r="H47" s="59"/>
      <c r="I47" s="59"/>
      <c r="J47" s="60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2.75" customHeight="1">
      <c r="A48" s="58"/>
      <c r="B48" s="59"/>
      <c r="C48" s="59"/>
      <c r="D48" s="59"/>
      <c r="E48" s="59"/>
      <c r="F48" s="59"/>
      <c r="G48" s="59"/>
      <c r="H48" s="59"/>
      <c r="I48" s="59"/>
      <c r="J48" s="60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2.75" customHeight="1">
      <c r="A49" s="58"/>
      <c r="B49" s="59"/>
      <c r="C49" s="59"/>
      <c r="D49" s="59"/>
      <c r="E49" s="59"/>
      <c r="F49" s="59"/>
      <c r="G49" s="59"/>
      <c r="H49" s="59"/>
      <c r="I49" s="59"/>
      <c r="J49" s="60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2.75" customHeight="1">
      <c r="A50" s="58"/>
      <c r="B50" s="59"/>
      <c r="C50" s="59"/>
      <c r="D50" s="59"/>
      <c r="E50" s="59"/>
      <c r="F50" s="59"/>
      <c r="G50" s="59"/>
      <c r="H50" s="59"/>
      <c r="I50" s="59"/>
      <c r="J50" s="60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2.75" customHeight="1">
      <c r="A51" s="58"/>
      <c r="B51" s="59"/>
      <c r="C51" s="59"/>
      <c r="D51" s="59"/>
      <c r="E51" s="59"/>
      <c r="F51" s="59"/>
      <c r="G51" s="59"/>
      <c r="H51" s="59"/>
      <c r="I51" s="59"/>
      <c r="J51" s="60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2.75" customHeight="1">
      <c r="A52" s="58"/>
      <c r="B52" s="59"/>
      <c r="C52" s="59"/>
      <c r="D52" s="59"/>
      <c r="E52" s="59"/>
      <c r="F52" s="59"/>
      <c r="G52" s="59"/>
      <c r="H52" s="59"/>
      <c r="I52" s="59"/>
      <c r="J52" s="60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2.75" customHeight="1">
      <c r="A53" s="58"/>
      <c r="B53" s="59"/>
      <c r="C53" s="59"/>
      <c r="D53" s="59"/>
      <c r="E53" s="59"/>
      <c r="F53" s="59"/>
      <c r="G53" s="59"/>
      <c r="H53" s="59"/>
      <c r="I53" s="59"/>
      <c r="J53" s="60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2.75" customHeight="1">
      <c r="A54" s="58"/>
      <c r="B54" s="59"/>
      <c r="C54" s="59"/>
      <c r="D54" s="59"/>
      <c r="E54" s="59"/>
      <c r="F54" s="59"/>
      <c r="G54" s="59"/>
      <c r="H54" s="59"/>
      <c r="I54" s="59"/>
      <c r="J54" s="60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2.75" customHeight="1">
      <c r="A55" s="58"/>
      <c r="B55" s="59"/>
      <c r="C55" s="59"/>
      <c r="D55" s="59"/>
      <c r="E55" s="59"/>
      <c r="F55" s="59"/>
      <c r="G55" s="59"/>
      <c r="H55" s="59"/>
      <c r="I55" s="59"/>
      <c r="J55" s="60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customHeight="1">
      <c r="A56" s="58"/>
      <c r="B56" s="59"/>
      <c r="C56" s="59"/>
      <c r="D56" s="59"/>
      <c r="E56" s="59"/>
      <c r="F56" s="59"/>
      <c r="G56" s="59"/>
      <c r="H56" s="59"/>
      <c r="I56" s="59"/>
      <c r="J56" s="60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customHeight="1">
      <c r="A57" s="58"/>
      <c r="B57" s="59"/>
      <c r="C57" s="59"/>
      <c r="D57" s="59"/>
      <c r="E57" s="59"/>
      <c r="F57" s="59"/>
      <c r="G57" s="59"/>
      <c r="H57" s="59"/>
      <c r="I57" s="59"/>
      <c r="J57" s="60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2.75" customHeight="1">
      <c r="A58" s="58"/>
      <c r="B58" s="59"/>
      <c r="C58" s="59"/>
      <c r="D58" s="59"/>
      <c r="E58" s="59"/>
      <c r="F58" s="59"/>
      <c r="G58" s="59"/>
      <c r="H58" s="59"/>
      <c r="I58" s="59"/>
      <c r="J58" s="60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3.5" customHeight="1" thickBot="1">
      <c r="A59" s="61"/>
      <c r="B59" s="62"/>
      <c r="C59" s="62"/>
      <c r="D59" s="62"/>
      <c r="E59" s="62"/>
      <c r="F59" s="62"/>
      <c r="G59" s="62"/>
      <c r="H59" s="62"/>
      <c r="I59" s="62"/>
      <c r="J59" s="63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2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2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2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2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2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2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2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2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2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2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2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2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2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2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2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2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2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2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2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2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2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2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2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2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customHeight="1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customHeight="1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customHeight="1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customHeight="1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customHeight="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customHeight="1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customHeight="1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customHeight="1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customHeight="1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customHeight="1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customHeight="1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customHeight="1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customHeight="1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customHeight="1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customHeight="1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customHeight="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customHeight="1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customHeight="1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customHeight="1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customHeight="1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customHeight="1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customHeight="1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customHeight="1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customHeight="1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customHeight="1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customHeight="1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customHeight="1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customHeight="1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customHeight="1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customHeight="1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customHeight="1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customHeight="1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customHeight="1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customHeight="1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customHeight="1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customHeight="1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customHeight="1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customHeight="1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customHeight="1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customHeight="1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customHeight="1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customHeight="1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customHeight="1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customHeight="1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customHeight="1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customHeight="1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customHeight="1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customHeight="1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customHeight="1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customHeight="1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customHeight="1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customHeight="1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customHeight="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customHeight="1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customHeight="1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customHeight="1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customHeight="1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customHeight="1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customHeight="1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customHeight="1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customHeight="1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customHeight="1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customHeight="1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customHeight="1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customHeight="1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customHeight="1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customHeight="1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customHeight="1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customHeight="1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customHeight="1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customHeight="1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customHeight="1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customHeight="1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customHeight="1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customHeight="1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customHeight="1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customHeight="1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customHeight="1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customHeight="1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customHeight="1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customHeight="1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customHeight="1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customHeight="1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customHeight="1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customHeight="1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customHeight="1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customHeight="1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customHeight="1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customHeight="1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customHeight="1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customHeight="1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customHeight="1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customHeight="1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customHeight="1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customHeight="1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customHeight="1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customHeight="1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customHeight="1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customHeight="1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customHeight="1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customHeight="1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customHeight="1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customHeight="1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customHeight="1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customHeight="1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customHeight="1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customHeight="1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customHeight="1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customHeight="1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customHeight="1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customHeight="1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customHeight="1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customHeight="1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customHeight="1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customHeight="1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customHeight="1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customHeight="1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customHeight="1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customHeight="1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customHeight="1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customHeight="1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customHeight="1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customHeight="1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customHeight="1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customHeight="1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customHeight="1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customHeight="1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customHeight="1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customHeight="1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customHeight="1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customHeight="1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customHeight="1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customHeight="1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customHeight="1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customHeight="1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customHeight="1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customHeight="1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customHeight="1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customHeight="1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customHeight="1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customHeight="1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customHeight="1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customHeight="1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customHeight="1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customHeight="1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customHeight="1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customHeight="1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customHeight="1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customHeight="1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customHeight="1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customHeight="1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customHeight="1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customHeight="1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customHeight="1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customHeight="1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customHeight="1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customHeight="1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customHeight="1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customHeight="1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customHeight="1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customHeight="1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customHeight="1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customHeight="1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customHeight="1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customHeight="1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customHeight="1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customHeight="1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customHeight="1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customHeight="1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customHeight="1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customHeight="1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customHeight="1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customHeight="1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customHeight="1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customHeight="1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customHeight="1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customHeight="1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customHeight="1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customHeight="1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customHeight="1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customHeight="1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customHeight="1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customHeight="1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customHeight="1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customHeight="1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customHeight="1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customHeight="1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customHeight="1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customHeight="1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customHeight="1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customHeight="1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customHeight="1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customHeight="1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customHeight="1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customHeight="1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customHeight="1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customHeight="1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customHeight="1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customHeight="1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customHeight="1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customHeight="1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customHeight="1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customHeight="1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customHeight="1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customHeight="1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customHeight="1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customHeight="1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customHeight="1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customHeight="1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customHeight="1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customHeight="1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customHeight="1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customHeight="1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customHeight="1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customHeight="1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customHeight="1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customHeight="1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customHeight="1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customHeight="1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customHeight="1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customHeight="1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customHeight="1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customHeight="1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customHeight="1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customHeight="1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customHeight="1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customHeight="1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customHeight="1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customHeight="1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customHeight="1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customHeight="1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customHeight="1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customHeight="1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customHeight="1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customHeight="1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customHeight="1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customHeight="1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customHeight="1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customHeight="1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customHeight="1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customHeight="1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customHeight="1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customHeight="1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customHeight="1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customHeight="1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customHeight="1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customHeight="1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customHeight="1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customHeight="1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customHeight="1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customHeight="1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customHeight="1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customHeight="1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customHeight="1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customHeight="1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customHeight="1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customHeight="1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customHeight="1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customHeight="1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customHeight="1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customHeight="1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customHeight="1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customHeight="1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customHeight="1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customHeight="1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customHeight="1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customHeight="1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customHeight="1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customHeight="1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customHeight="1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customHeight="1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customHeight="1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customHeight="1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customHeight="1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customHeight="1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customHeight="1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customHeight="1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customHeight="1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customHeight="1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customHeight="1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customHeight="1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customHeight="1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customHeight="1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customHeight="1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customHeight="1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customHeight="1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customHeight="1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customHeight="1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customHeight="1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customHeight="1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customHeight="1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customHeight="1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customHeight="1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customHeight="1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customHeight="1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customHeight="1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customHeight="1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customHeight="1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customHeight="1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customHeight="1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customHeight="1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customHeight="1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customHeight="1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customHeight="1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customHeight="1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customHeight="1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customHeight="1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customHeight="1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customHeight="1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customHeight="1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customHeight="1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customHeight="1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customHeight="1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customHeight="1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customHeight="1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customHeight="1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customHeight="1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customHeight="1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customHeight="1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customHeight="1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customHeight="1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customHeight="1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customHeight="1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customHeight="1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customHeight="1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customHeight="1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customHeight="1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customHeight="1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customHeight="1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customHeight="1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customHeight="1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customHeight="1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customHeight="1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customHeight="1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customHeight="1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customHeight="1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customHeight="1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customHeight="1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customHeight="1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customHeight="1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customHeight="1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customHeight="1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customHeight="1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customHeight="1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customHeight="1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customHeight="1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customHeight="1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customHeight="1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customHeight="1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customHeight="1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customHeight="1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customHeight="1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customHeight="1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customHeight="1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customHeight="1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customHeight="1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customHeight="1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customHeight="1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customHeight="1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customHeight="1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customHeight="1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customHeight="1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customHeight="1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customHeight="1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customHeight="1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customHeight="1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customHeight="1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customHeight="1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customHeight="1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customHeight="1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customHeight="1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customHeight="1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customHeight="1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customHeight="1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customHeight="1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customHeight="1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customHeight="1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customHeight="1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customHeight="1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customHeight="1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customHeight="1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customHeight="1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customHeight="1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customHeight="1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customHeight="1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customHeight="1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customHeight="1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customHeight="1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customHeight="1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customHeight="1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customHeight="1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customHeight="1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customHeight="1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customHeight="1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customHeight="1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customHeight="1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customHeight="1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customHeight="1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customHeight="1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customHeight="1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customHeight="1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customHeight="1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customHeight="1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customHeight="1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customHeight="1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customHeight="1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customHeight="1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customHeight="1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customHeight="1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customHeight="1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customHeight="1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customHeight="1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customHeight="1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customHeight="1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customHeight="1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customHeight="1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customHeight="1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customHeight="1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customHeight="1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customHeight="1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customHeight="1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customHeight="1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customHeight="1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customHeight="1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customHeight="1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customHeight="1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customHeight="1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customHeight="1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customHeight="1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customHeight="1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customHeight="1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customHeight="1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customHeight="1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customHeight="1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customHeight="1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customHeight="1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customHeight="1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customHeight="1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customHeight="1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customHeight="1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customHeight="1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customHeight="1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customHeight="1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customHeight="1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customHeight="1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customHeight="1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customHeight="1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customHeight="1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customHeight="1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customHeight="1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customHeight="1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customHeight="1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customHeight="1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customHeight="1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customHeight="1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customHeight="1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customHeight="1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customHeight="1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customHeight="1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customHeight="1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customHeight="1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customHeight="1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customHeight="1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customHeight="1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customHeight="1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customHeight="1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customHeight="1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customHeight="1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customHeight="1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customHeight="1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customHeight="1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customHeight="1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customHeight="1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customHeight="1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customHeight="1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customHeight="1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customHeight="1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customHeight="1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customHeight="1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customHeight="1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customHeight="1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customHeight="1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customHeight="1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customHeight="1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customHeight="1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customHeight="1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customHeight="1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customHeight="1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customHeight="1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customHeight="1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customHeight="1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customHeight="1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customHeight="1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customHeight="1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customHeight="1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customHeight="1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customHeight="1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customHeight="1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customHeight="1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customHeight="1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customHeight="1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customHeight="1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customHeight="1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customHeight="1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customHeight="1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customHeight="1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customHeight="1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customHeight="1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customHeight="1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customHeight="1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customHeight="1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customHeight="1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customHeight="1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customHeight="1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customHeight="1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customHeight="1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customHeight="1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customHeight="1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customHeight="1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customHeight="1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customHeight="1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customHeight="1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customHeight="1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customHeight="1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customHeight="1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customHeight="1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customHeight="1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customHeight="1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customHeight="1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customHeight="1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customHeight="1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customHeight="1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customHeight="1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customHeight="1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customHeight="1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customHeight="1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customHeight="1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customHeight="1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customHeight="1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customHeight="1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customHeight="1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customHeight="1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customHeight="1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customHeight="1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customHeight="1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customHeight="1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customHeight="1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customHeight="1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customHeight="1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customHeight="1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customHeight="1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customHeight="1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customHeight="1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customHeight="1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customHeight="1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customHeight="1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customHeight="1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customHeight="1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customHeight="1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customHeight="1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customHeight="1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customHeight="1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customHeight="1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customHeight="1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customHeight="1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customHeight="1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customHeight="1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customHeight="1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customHeight="1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customHeight="1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customHeight="1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customHeight="1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customHeight="1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customHeight="1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customHeight="1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customHeight="1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customHeight="1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customHeight="1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customHeight="1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customHeight="1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customHeight="1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customHeight="1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customHeight="1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customHeight="1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customHeight="1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customHeight="1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customHeight="1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customHeight="1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customHeight="1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customHeight="1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customHeight="1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customHeight="1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customHeight="1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customHeight="1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customHeight="1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customHeight="1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customHeight="1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customHeight="1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customHeight="1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customHeight="1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customHeight="1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customHeight="1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customHeight="1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customHeight="1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customHeight="1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customHeight="1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customHeight="1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customHeight="1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customHeight="1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customHeight="1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customHeight="1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customHeight="1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customHeight="1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customHeight="1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customHeight="1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customHeight="1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customHeight="1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customHeight="1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customHeight="1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customHeight="1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customHeight="1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customHeight="1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customHeight="1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customHeight="1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customHeight="1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customHeight="1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customHeight="1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customHeight="1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customHeight="1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customHeight="1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customHeight="1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customHeight="1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customHeight="1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customHeight="1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customHeight="1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customHeight="1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customHeight="1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customHeight="1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customHeight="1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customHeight="1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customHeight="1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customHeight="1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customHeight="1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customHeight="1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customHeight="1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customHeight="1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customHeight="1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customHeight="1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customHeight="1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customHeight="1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customHeight="1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customHeight="1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customHeight="1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customHeight="1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customHeight="1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customHeight="1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customHeight="1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customHeight="1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customHeight="1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customHeight="1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customHeight="1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customHeight="1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customHeight="1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customHeight="1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customHeight="1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customHeight="1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customHeight="1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customHeight="1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customHeight="1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customHeight="1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customHeight="1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customHeight="1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customHeight="1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customHeight="1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customHeight="1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customHeight="1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customHeight="1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customHeight="1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customHeight="1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customHeight="1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customHeight="1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customHeight="1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customHeight="1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customHeight="1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customHeight="1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customHeight="1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customHeight="1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customHeight="1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customHeight="1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customHeight="1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customHeight="1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customHeight="1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customHeight="1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customHeight="1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customHeight="1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customHeight="1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customHeight="1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5">
    <mergeCell ref="A7:J7"/>
    <mergeCell ref="A21:J25"/>
    <mergeCell ref="A26:J27"/>
    <mergeCell ref="A36:J37"/>
    <mergeCell ref="A42:J43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N46"/>
  <sheetViews>
    <sheetView showGridLines="0" workbookViewId="0">
      <selection activeCell="A3" sqref="A3:B3"/>
    </sheetView>
  </sheetViews>
  <sheetFormatPr defaultColWidth="9.140625" defaultRowHeight="12.75"/>
  <cols>
    <col min="1" max="1" width="77.42578125" style="261" customWidth="1"/>
    <col min="2" max="2" width="16" style="48" customWidth="1"/>
    <col min="3" max="3" width="9.140625" style="261"/>
    <col min="4" max="16384" width="9.140625" style="13"/>
  </cols>
  <sheetData>
    <row r="1" spans="1:14" ht="18" customHeight="1">
      <c r="A1" s="440" t="s">
        <v>125</v>
      </c>
      <c r="B1" s="440"/>
      <c r="C1" s="26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ht="18" customHeight="1">
      <c r="A2" s="440" t="s">
        <v>1016</v>
      </c>
      <c r="B2" s="440"/>
      <c r="C2" s="263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</row>
    <row r="3" spans="1:14" ht="18" customHeight="1">
      <c r="A3" s="440" t="s">
        <v>126</v>
      </c>
      <c r="B3" s="440"/>
      <c r="C3" s="26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ht="18" customHeight="1">
      <c r="A4" s="440" t="s">
        <v>127</v>
      </c>
      <c r="B4" s="440"/>
      <c r="C4" s="26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1:14" ht="18" customHeight="1">
      <c r="A5" s="440" t="s">
        <v>128</v>
      </c>
      <c r="B5" s="440"/>
      <c r="C5" s="26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4" ht="18" customHeight="1">
      <c r="A6" s="439" t="s">
        <v>159</v>
      </c>
      <c r="B6" s="439"/>
      <c r="C6" s="263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 ht="18" customHeight="1">
      <c r="A7" s="264" t="s">
        <v>129</v>
      </c>
      <c r="B7" s="264" t="s">
        <v>122</v>
      </c>
      <c r="C7" s="26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>
      <c r="A8" s="265" t="s">
        <v>1269</v>
      </c>
      <c r="B8" s="270">
        <v>56</v>
      </c>
    </row>
    <row r="9" spans="1:14">
      <c r="A9" s="265" t="s">
        <v>1270</v>
      </c>
      <c r="B9" s="271">
        <v>1</v>
      </c>
    </row>
    <row r="10" spans="1:14" ht="25.5">
      <c r="A10" s="265" t="s">
        <v>621</v>
      </c>
      <c r="B10" s="271">
        <v>30</v>
      </c>
    </row>
    <row r="11" spans="1:14" ht="38.25">
      <c r="A11" s="265" t="s">
        <v>1271</v>
      </c>
      <c r="B11" s="271">
        <v>30</v>
      </c>
    </row>
    <row r="12" spans="1:14">
      <c r="A12" s="267"/>
      <c r="B12" s="271"/>
    </row>
    <row r="13" spans="1:14">
      <c r="A13" s="267"/>
      <c r="B13" s="266"/>
    </row>
    <row r="14" spans="1:14">
      <c r="A14" s="267"/>
      <c r="B14" s="266"/>
    </row>
    <row r="15" spans="1:14">
      <c r="A15" s="267"/>
      <c r="B15" s="266"/>
    </row>
    <row r="16" spans="1:14">
      <c r="A16" s="267"/>
      <c r="B16" s="266"/>
    </row>
    <row r="17" spans="1:2">
      <c r="A17" s="267"/>
      <c r="B17" s="266"/>
    </row>
    <row r="18" spans="1:2">
      <c r="A18" s="267"/>
      <c r="B18" s="266"/>
    </row>
    <row r="19" spans="1:2">
      <c r="A19" s="267"/>
      <c r="B19" s="266"/>
    </row>
    <row r="20" spans="1:2">
      <c r="A20" s="267"/>
      <c r="B20" s="266"/>
    </row>
    <row r="21" spans="1:2">
      <c r="A21" s="267"/>
      <c r="B21" s="266"/>
    </row>
    <row r="22" spans="1:2">
      <c r="A22" s="267"/>
      <c r="B22" s="266"/>
    </row>
    <row r="23" spans="1:2">
      <c r="A23" s="267"/>
      <c r="B23" s="266"/>
    </row>
    <row r="24" spans="1:2">
      <c r="A24" s="267"/>
      <c r="B24" s="266"/>
    </row>
    <row r="25" spans="1:2">
      <c r="A25" s="267"/>
      <c r="B25" s="266"/>
    </row>
    <row r="26" spans="1:2">
      <c r="A26" s="267"/>
      <c r="B26" s="266"/>
    </row>
    <row r="27" spans="1:2">
      <c r="A27" s="268"/>
      <c r="B27" s="269"/>
    </row>
    <row r="28" spans="1:2">
      <c r="A28" s="268"/>
      <c r="B28" s="269"/>
    </row>
    <row r="29" spans="1:2">
      <c r="A29" s="268"/>
      <c r="B29" s="269"/>
    </row>
    <row r="30" spans="1:2">
      <c r="A30" s="268"/>
      <c r="B30" s="269"/>
    </row>
    <row r="31" spans="1:2">
      <c r="A31" s="268"/>
      <c r="B31" s="269"/>
    </row>
    <row r="32" spans="1:2">
      <c r="A32" s="268"/>
      <c r="B32" s="269"/>
    </row>
    <row r="33" spans="1:2">
      <c r="A33" s="268"/>
      <c r="B33" s="269"/>
    </row>
    <row r="34" spans="1:2">
      <c r="A34" s="268"/>
      <c r="B34" s="269"/>
    </row>
    <row r="35" spans="1:2">
      <c r="A35" s="268"/>
      <c r="B35" s="269"/>
    </row>
    <row r="36" spans="1:2">
      <c r="A36" s="268"/>
      <c r="B36" s="269"/>
    </row>
    <row r="37" spans="1:2">
      <c r="A37" s="268"/>
      <c r="B37" s="269"/>
    </row>
    <row r="38" spans="1:2">
      <c r="A38" s="268"/>
      <c r="B38" s="269"/>
    </row>
    <row r="39" spans="1:2">
      <c r="A39" s="268"/>
      <c r="B39" s="269"/>
    </row>
    <row r="40" spans="1:2">
      <c r="A40" s="268"/>
      <c r="B40" s="269"/>
    </row>
    <row r="41" spans="1:2">
      <c r="A41" s="268"/>
      <c r="B41" s="269"/>
    </row>
    <row r="42" spans="1:2">
      <c r="A42" s="268"/>
      <c r="B42" s="269"/>
    </row>
    <row r="43" spans="1:2">
      <c r="A43" s="268"/>
      <c r="B43" s="269"/>
    </row>
    <row r="44" spans="1:2">
      <c r="A44" s="268"/>
      <c r="B44" s="269"/>
    </row>
    <row r="45" spans="1:2">
      <c r="A45" s="268"/>
      <c r="B45" s="269"/>
    </row>
    <row r="46" spans="1:2">
      <c r="A46" s="268"/>
      <c r="B46" s="269"/>
    </row>
  </sheetData>
  <mergeCells count="6">
    <mergeCell ref="A6:B6"/>
    <mergeCell ref="A1:B1"/>
    <mergeCell ref="A2:B2"/>
    <mergeCell ref="A3:B3"/>
    <mergeCell ref="A4:B4"/>
    <mergeCell ref="A5:B5"/>
  </mergeCells>
  <pageMargins left="0.51181102362204722" right="0.51181102362204722" top="0.3" bottom="0.56000000000000005" header="0.18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Z1000"/>
  <sheetViews>
    <sheetView showGridLines="0" zoomScale="70" zoomScaleNormal="70" workbookViewId="0">
      <selection activeCell="A26" sqref="A26:J27"/>
    </sheetView>
  </sheetViews>
  <sheetFormatPr defaultColWidth="15.140625" defaultRowHeight="15" customHeight="1"/>
  <cols>
    <col min="1" max="11" width="8" style="50" customWidth="1"/>
    <col min="12" max="26" width="7" style="50" customWidth="1"/>
    <col min="27" max="16384" width="15.140625" style="50"/>
  </cols>
  <sheetData>
    <row r="1" spans="1:26" ht="12.75" customHeight="1">
      <c r="A1" s="54"/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2.75" customHeight="1">
      <c r="A2" s="58"/>
      <c r="B2" s="59"/>
      <c r="C2" s="59"/>
      <c r="D2" s="59"/>
      <c r="E2" s="59"/>
      <c r="F2" s="59"/>
      <c r="G2" s="59"/>
      <c r="H2" s="59"/>
      <c r="I2" s="59"/>
      <c r="J2" s="60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2.75" customHeight="1">
      <c r="A3" s="58"/>
      <c r="B3" s="59"/>
      <c r="C3" s="59"/>
      <c r="D3" s="59"/>
      <c r="E3" s="59"/>
      <c r="F3" s="59"/>
      <c r="G3" s="59"/>
      <c r="H3" s="59"/>
      <c r="I3" s="59"/>
      <c r="J3" s="60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2.75" customHeight="1">
      <c r="A4" s="58"/>
      <c r="B4" s="59"/>
      <c r="C4" s="59"/>
      <c r="D4" s="59"/>
      <c r="E4" s="59"/>
      <c r="F4" s="59"/>
      <c r="G4" s="59"/>
      <c r="H4" s="59"/>
      <c r="I4" s="59"/>
      <c r="J4" s="60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2.75" customHeight="1">
      <c r="A5" s="58"/>
      <c r="B5" s="59"/>
      <c r="C5" s="59"/>
      <c r="D5" s="59"/>
      <c r="E5" s="59"/>
      <c r="F5" s="59"/>
      <c r="G5" s="59"/>
      <c r="H5" s="59"/>
      <c r="I5" s="59"/>
      <c r="J5" s="60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2.75" customHeight="1">
      <c r="A6" s="58"/>
      <c r="B6" s="59"/>
      <c r="C6" s="59"/>
      <c r="D6" s="59"/>
      <c r="E6" s="59"/>
      <c r="F6" s="59"/>
      <c r="G6" s="59"/>
      <c r="H6" s="59"/>
      <c r="I6" s="59"/>
      <c r="J6" s="60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4.5" customHeight="1">
      <c r="A7" s="274"/>
      <c r="B7" s="275"/>
      <c r="C7" s="275"/>
      <c r="D7" s="275"/>
      <c r="E7" s="275"/>
      <c r="F7" s="275"/>
      <c r="G7" s="275"/>
      <c r="H7" s="275"/>
      <c r="I7" s="275"/>
      <c r="J7" s="276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2.75" customHeight="1">
      <c r="A8" s="58"/>
      <c r="B8" s="59"/>
      <c r="C8" s="59"/>
      <c r="D8" s="59"/>
      <c r="E8" s="59"/>
      <c r="F8" s="59"/>
      <c r="G8" s="59"/>
      <c r="H8" s="59"/>
      <c r="I8" s="59"/>
      <c r="J8" s="60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2.75" customHeight="1">
      <c r="A9" s="58"/>
      <c r="B9" s="59"/>
      <c r="C9" s="59"/>
      <c r="D9" s="59"/>
      <c r="E9" s="59"/>
      <c r="F9" s="59"/>
      <c r="G9" s="59"/>
      <c r="H9" s="59"/>
      <c r="I9" s="59"/>
      <c r="J9" s="60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2.75" customHeight="1">
      <c r="A10" s="58"/>
      <c r="B10" s="59"/>
      <c r="C10" s="59"/>
      <c r="D10" s="59"/>
      <c r="E10" s="59"/>
      <c r="F10" s="59"/>
      <c r="G10" s="59"/>
      <c r="H10" s="59"/>
      <c r="I10" s="59"/>
      <c r="J10" s="60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2.75" customHeight="1">
      <c r="A11" s="58"/>
      <c r="B11" s="59"/>
      <c r="C11" s="59"/>
      <c r="D11" s="59"/>
      <c r="E11" s="59"/>
      <c r="F11" s="59"/>
      <c r="G11" s="59"/>
      <c r="H11" s="59"/>
      <c r="I11" s="59"/>
      <c r="J11" s="60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customHeight="1">
      <c r="A12" s="58"/>
      <c r="B12" s="59"/>
      <c r="C12" s="59"/>
      <c r="D12" s="59"/>
      <c r="E12" s="59"/>
      <c r="F12" s="59"/>
      <c r="G12" s="59"/>
      <c r="H12" s="59"/>
      <c r="I12" s="59"/>
      <c r="J12" s="60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customHeight="1">
      <c r="A13" s="58"/>
      <c r="B13" s="59"/>
      <c r="C13" s="59"/>
      <c r="D13" s="59"/>
      <c r="E13" s="59"/>
      <c r="F13" s="59"/>
      <c r="G13" s="59"/>
      <c r="H13" s="59"/>
      <c r="I13" s="59"/>
      <c r="J13" s="60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2.75" customHeight="1">
      <c r="A14" s="58"/>
      <c r="B14" s="59"/>
      <c r="C14" s="59"/>
      <c r="D14" s="59"/>
      <c r="E14" s="59"/>
      <c r="F14" s="59"/>
      <c r="G14" s="59"/>
      <c r="H14" s="59"/>
      <c r="I14" s="59"/>
      <c r="J14" s="60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2.75" customHeight="1">
      <c r="A15" s="58"/>
      <c r="B15" s="59"/>
      <c r="C15" s="59"/>
      <c r="D15" s="59"/>
      <c r="E15" s="59"/>
      <c r="F15" s="59"/>
      <c r="G15" s="59"/>
      <c r="H15" s="59"/>
      <c r="I15" s="59"/>
      <c r="J15" s="60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2.75" customHeight="1">
      <c r="A16" s="58"/>
      <c r="B16" s="59"/>
      <c r="C16" s="59"/>
      <c r="D16" s="59"/>
      <c r="E16" s="59"/>
      <c r="F16" s="59"/>
      <c r="G16" s="59"/>
      <c r="H16" s="59"/>
      <c r="I16" s="59"/>
      <c r="J16" s="60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58"/>
      <c r="B17" s="59"/>
      <c r="C17" s="59"/>
      <c r="D17" s="59"/>
      <c r="E17" s="59"/>
      <c r="F17" s="59"/>
      <c r="G17" s="59"/>
      <c r="H17" s="59"/>
      <c r="I17" s="59"/>
      <c r="J17" s="60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customHeight="1">
      <c r="A18" s="58"/>
      <c r="B18" s="59"/>
      <c r="C18" s="59"/>
      <c r="D18" s="59"/>
      <c r="E18" s="59"/>
      <c r="F18" s="59"/>
      <c r="G18" s="59"/>
      <c r="H18" s="59"/>
      <c r="I18" s="59"/>
      <c r="J18" s="60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2.75" customHeight="1">
      <c r="A19" s="58"/>
      <c r="B19" s="59"/>
      <c r="C19" s="59"/>
      <c r="D19" s="59"/>
      <c r="E19" s="59"/>
      <c r="F19" s="59"/>
      <c r="G19" s="59"/>
      <c r="H19" s="59"/>
      <c r="I19" s="59"/>
      <c r="J19" s="60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2.75" customHeight="1">
      <c r="A20" s="58"/>
      <c r="B20" s="59"/>
      <c r="C20" s="59"/>
      <c r="D20" s="59"/>
      <c r="E20" s="59"/>
      <c r="F20" s="59"/>
      <c r="G20" s="59"/>
      <c r="H20" s="59"/>
      <c r="I20" s="59"/>
      <c r="J20" s="60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2.75" customHeight="1">
      <c r="A21" s="277" t="s">
        <v>1016</v>
      </c>
      <c r="B21" s="279"/>
      <c r="C21" s="279"/>
      <c r="D21" s="279"/>
      <c r="E21" s="279"/>
      <c r="F21" s="279"/>
      <c r="G21" s="279"/>
      <c r="H21" s="279"/>
      <c r="I21" s="279"/>
      <c r="J21" s="280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2.75" customHeight="1">
      <c r="A22" s="281"/>
      <c r="B22" s="283"/>
      <c r="C22" s="283"/>
      <c r="D22" s="283"/>
      <c r="E22" s="283"/>
      <c r="F22" s="283"/>
      <c r="G22" s="283"/>
      <c r="H22" s="283"/>
      <c r="I22" s="283"/>
      <c r="J22" s="280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2.75" customHeight="1">
      <c r="A23" s="281"/>
      <c r="B23" s="283"/>
      <c r="C23" s="283"/>
      <c r="D23" s="283"/>
      <c r="E23" s="283"/>
      <c r="F23" s="283"/>
      <c r="G23" s="283"/>
      <c r="H23" s="283"/>
      <c r="I23" s="283"/>
      <c r="J23" s="280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2.75" customHeight="1">
      <c r="A24" s="281"/>
      <c r="B24" s="283"/>
      <c r="C24" s="283"/>
      <c r="D24" s="283"/>
      <c r="E24" s="283"/>
      <c r="F24" s="283"/>
      <c r="G24" s="283"/>
      <c r="H24" s="283"/>
      <c r="I24" s="283"/>
      <c r="J24" s="280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2.75" customHeight="1">
      <c r="A25" s="281"/>
      <c r="B25" s="279"/>
      <c r="C25" s="279"/>
      <c r="D25" s="279"/>
      <c r="E25" s="279"/>
      <c r="F25" s="279"/>
      <c r="G25" s="279"/>
      <c r="H25" s="279"/>
      <c r="I25" s="279"/>
      <c r="J25" s="280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2.75" customHeight="1">
      <c r="A26" s="284"/>
      <c r="B26" s="275"/>
      <c r="C26" s="275"/>
      <c r="D26" s="275"/>
      <c r="E26" s="275"/>
      <c r="F26" s="275"/>
      <c r="G26" s="275"/>
      <c r="H26" s="275"/>
      <c r="I26" s="275"/>
      <c r="J26" s="276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2.75" customHeight="1">
      <c r="A27" s="286"/>
      <c r="B27" s="275"/>
      <c r="C27" s="275"/>
      <c r="D27" s="275"/>
      <c r="E27" s="275"/>
      <c r="F27" s="275"/>
      <c r="G27" s="275"/>
      <c r="H27" s="275"/>
      <c r="I27" s="275"/>
      <c r="J27" s="276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2.75" customHeight="1">
      <c r="A28" s="58"/>
      <c r="B28" s="59"/>
      <c r="C28" s="59"/>
      <c r="D28" s="59"/>
      <c r="E28" s="59"/>
      <c r="F28" s="59"/>
      <c r="G28" s="59"/>
      <c r="H28" s="59"/>
      <c r="I28" s="59"/>
      <c r="J28" s="60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customHeight="1">
      <c r="A29" s="58"/>
      <c r="B29" s="59"/>
      <c r="C29" s="59"/>
      <c r="D29" s="59"/>
      <c r="E29" s="59"/>
      <c r="F29" s="59"/>
      <c r="G29" s="59"/>
      <c r="H29" s="59"/>
      <c r="I29" s="59"/>
      <c r="J29" s="60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customHeight="1">
      <c r="A30" s="58"/>
      <c r="B30" s="59"/>
      <c r="C30" s="59"/>
      <c r="D30" s="59"/>
      <c r="E30" s="59"/>
      <c r="F30" s="59"/>
      <c r="G30" s="59"/>
      <c r="H30" s="59"/>
      <c r="I30" s="59"/>
      <c r="J30" s="60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2.75" customHeight="1">
      <c r="A31" s="58"/>
      <c r="B31" s="59"/>
      <c r="C31" s="59"/>
      <c r="D31" s="59"/>
      <c r="E31" s="59"/>
      <c r="F31" s="59"/>
      <c r="G31" s="59"/>
      <c r="H31" s="59"/>
      <c r="I31" s="59"/>
      <c r="J31" s="60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customHeight="1">
      <c r="A32" s="58"/>
      <c r="B32" s="59"/>
      <c r="C32" s="59"/>
      <c r="D32" s="59"/>
      <c r="E32" s="59"/>
      <c r="F32" s="59"/>
      <c r="G32" s="59"/>
      <c r="H32" s="59"/>
      <c r="I32" s="59"/>
      <c r="J32" s="60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2.75" customHeight="1">
      <c r="A33" s="58"/>
      <c r="B33" s="59"/>
      <c r="C33" s="59"/>
      <c r="D33" s="59"/>
      <c r="E33" s="59"/>
      <c r="F33" s="59"/>
      <c r="G33" s="59"/>
      <c r="H33" s="59"/>
      <c r="I33" s="59"/>
      <c r="J33" s="60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2.75" customHeight="1">
      <c r="A34" s="58"/>
      <c r="B34" s="59"/>
      <c r="C34" s="59"/>
      <c r="D34" s="59"/>
      <c r="E34" s="59"/>
      <c r="F34" s="59"/>
      <c r="G34" s="59"/>
      <c r="H34" s="59"/>
      <c r="I34" s="59"/>
      <c r="J34" s="60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2.75" customHeight="1">
      <c r="A35" s="58"/>
      <c r="B35" s="59"/>
      <c r="C35" s="59"/>
      <c r="D35" s="59"/>
      <c r="E35" s="59"/>
      <c r="F35" s="59"/>
      <c r="G35" s="59"/>
      <c r="H35" s="59"/>
      <c r="I35" s="59"/>
      <c r="J35" s="60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2.75" customHeight="1">
      <c r="A36" s="441" t="s">
        <v>212</v>
      </c>
      <c r="B36" s="442"/>
      <c r="C36" s="442"/>
      <c r="D36" s="442"/>
      <c r="E36" s="442"/>
      <c r="F36" s="442"/>
      <c r="G36" s="442"/>
      <c r="H36" s="442"/>
      <c r="I36" s="442"/>
      <c r="J36" s="443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2.75" customHeight="1">
      <c r="A37" s="444"/>
      <c r="B37" s="442"/>
      <c r="C37" s="442"/>
      <c r="D37" s="442"/>
      <c r="E37" s="442"/>
      <c r="F37" s="442"/>
      <c r="G37" s="442"/>
      <c r="H37" s="442"/>
      <c r="I37" s="442"/>
      <c r="J37" s="443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2.75" customHeight="1">
      <c r="A38" s="58"/>
      <c r="B38" s="59"/>
      <c r="C38" s="59"/>
      <c r="D38" s="59"/>
      <c r="E38" s="59"/>
      <c r="F38" s="59"/>
      <c r="G38" s="59"/>
      <c r="H38" s="59"/>
      <c r="I38" s="59"/>
      <c r="J38" s="60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2.75" customHeight="1">
      <c r="A39" s="58"/>
      <c r="B39" s="59"/>
      <c r="C39" s="59"/>
      <c r="D39" s="59"/>
      <c r="E39" s="59"/>
      <c r="F39" s="59"/>
      <c r="G39" s="59"/>
      <c r="H39" s="59"/>
      <c r="I39" s="59"/>
      <c r="J39" s="60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2.75" customHeight="1">
      <c r="A40" s="58"/>
      <c r="B40" s="59"/>
      <c r="C40" s="59"/>
      <c r="D40" s="59"/>
      <c r="E40" s="59"/>
      <c r="F40" s="59"/>
      <c r="G40" s="59"/>
      <c r="H40" s="59"/>
      <c r="I40" s="59"/>
      <c r="J40" s="60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2.75" customHeight="1">
      <c r="A41" s="58"/>
      <c r="B41" s="59"/>
      <c r="C41" s="59"/>
      <c r="D41" s="59"/>
      <c r="E41" s="59"/>
      <c r="F41" s="59"/>
      <c r="G41" s="59"/>
      <c r="H41" s="59"/>
      <c r="I41" s="59"/>
      <c r="J41" s="60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2.75" customHeight="1">
      <c r="A42" s="287" t="s">
        <v>247</v>
      </c>
      <c r="B42" s="288"/>
      <c r="C42" s="288"/>
      <c r="D42" s="288"/>
      <c r="E42" s="288"/>
      <c r="F42" s="288"/>
      <c r="G42" s="288"/>
      <c r="H42" s="288"/>
      <c r="I42" s="288"/>
      <c r="J42" s="289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2.75" customHeight="1">
      <c r="A43" s="290"/>
      <c r="B43" s="288"/>
      <c r="C43" s="288"/>
      <c r="D43" s="288"/>
      <c r="E43" s="288"/>
      <c r="F43" s="288"/>
      <c r="G43" s="288"/>
      <c r="H43" s="288"/>
      <c r="I43" s="288"/>
      <c r="J43" s="289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2.75" customHeight="1">
      <c r="A44" s="58"/>
      <c r="B44" s="59"/>
      <c r="C44" s="59"/>
      <c r="D44" s="59"/>
      <c r="E44" s="59"/>
      <c r="F44" s="59"/>
      <c r="G44" s="59"/>
      <c r="H44" s="59"/>
      <c r="I44" s="59"/>
      <c r="J44" s="60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2.75" customHeight="1">
      <c r="A45" s="58"/>
      <c r="B45" s="59"/>
      <c r="C45" s="59"/>
      <c r="D45" s="59"/>
      <c r="E45" s="59"/>
      <c r="F45" s="59"/>
      <c r="G45" s="59"/>
      <c r="H45" s="59"/>
      <c r="I45" s="59"/>
      <c r="J45" s="60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2.75" customHeight="1">
      <c r="A46" s="58"/>
      <c r="B46" s="59"/>
      <c r="C46" s="59"/>
      <c r="D46" s="59"/>
      <c r="E46" s="59"/>
      <c r="F46" s="59"/>
      <c r="G46" s="59"/>
      <c r="H46" s="59"/>
      <c r="I46" s="59"/>
      <c r="J46" s="60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2.75" customHeight="1">
      <c r="A47" s="58"/>
      <c r="B47" s="59"/>
      <c r="C47" s="59"/>
      <c r="D47" s="59"/>
      <c r="E47" s="59"/>
      <c r="F47" s="59"/>
      <c r="G47" s="59"/>
      <c r="H47" s="59"/>
      <c r="I47" s="59"/>
      <c r="J47" s="60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2.75" customHeight="1">
      <c r="A48" s="58"/>
      <c r="B48" s="59"/>
      <c r="C48" s="59"/>
      <c r="D48" s="59"/>
      <c r="E48" s="59"/>
      <c r="F48" s="59"/>
      <c r="G48" s="59"/>
      <c r="H48" s="59"/>
      <c r="I48" s="59"/>
      <c r="J48" s="60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2.75" customHeight="1">
      <c r="A49" s="58"/>
      <c r="B49" s="59"/>
      <c r="C49" s="59"/>
      <c r="D49" s="59"/>
      <c r="E49" s="59"/>
      <c r="F49" s="59"/>
      <c r="G49" s="59"/>
      <c r="H49" s="59"/>
      <c r="I49" s="59"/>
      <c r="J49" s="60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2.75" customHeight="1">
      <c r="A50" s="58"/>
      <c r="B50" s="59"/>
      <c r="C50" s="59"/>
      <c r="D50" s="59"/>
      <c r="E50" s="59"/>
      <c r="F50" s="59"/>
      <c r="G50" s="59"/>
      <c r="H50" s="59"/>
      <c r="I50" s="59"/>
      <c r="J50" s="60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2.75" customHeight="1">
      <c r="A51" s="58"/>
      <c r="B51" s="59"/>
      <c r="C51" s="59"/>
      <c r="D51" s="59"/>
      <c r="E51" s="59"/>
      <c r="F51" s="59"/>
      <c r="G51" s="59"/>
      <c r="H51" s="59"/>
      <c r="I51" s="59"/>
      <c r="J51" s="60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2.75" customHeight="1">
      <c r="A52" s="58"/>
      <c r="B52" s="59"/>
      <c r="C52" s="59"/>
      <c r="D52" s="59"/>
      <c r="E52" s="59"/>
      <c r="F52" s="59"/>
      <c r="G52" s="59"/>
      <c r="H52" s="59"/>
      <c r="I52" s="59"/>
      <c r="J52" s="60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2.75" customHeight="1">
      <c r="A53" s="58"/>
      <c r="B53" s="59"/>
      <c r="C53" s="59"/>
      <c r="D53" s="59"/>
      <c r="E53" s="59"/>
      <c r="F53" s="59"/>
      <c r="G53" s="59"/>
      <c r="H53" s="59"/>
      <c r="I53" s="59"/>
      <c r="J53" s="60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2.75" customHeight="1">
      <c r="A54" s="58"/>
      <c r="B54" s="59"/>
      <c r="C54" s="59"/>
      <c r="D54" s="59"/>
      <c r="E54" s="59"/>
      <c r="F54" s="59"/>
      <c r="G54" s="59"/>
      <c r="H54" s="59"/>
      <c r="I54" s="59"/>
      <c r="J54" s="60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2.75" customHeight="1">
      <c r="A55" s="58"/>
      <c r="B55" s="59"/>
      <c r="C55" s="59"/>
      <c r="D55" s="59"/>
      <c r="E55" s="59"/>
      <c r="F55" s="59"/>
      <c r="G55" s="59"/>
      <c r="H55" s="59"/>
      <c r="I55" s="59"/>
      <c r="J55" s="60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customHeight="1">
      <c r="A56" s="58"/>
      <c r="B56" s="59"/>
      <c r="C56" s="59"/>
      <c r="D56" s="59"/>
      <c r="E56" s="59"/>
      <c r="F56" s="59"/>
      <c r="G56" s="59"/>
      <c r="H56" s="59"/>
      <c r="I56" s="59"/>
      <c r="J56" s="60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customHeight="1">
      <c r="A57" s="58"/>
      <c r="B57" s="59"/>
      <c r="C57" s="59"/>
      <c r="D57" s="59"/>
      <c r="E57" s="59"/>
      <c r="F57" s="59"/>
      <c r="G57" s="59"/>
      <c r="H57" s="59"/>
      <c r="I57" s="59"/>
      <c r="J57" s="60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2.75" customHeight="1">
      <c r="A58" s="58"/>
      <c r="B58" s="59"/>
      <c r="C58" s="59"/>
      <c r="D58" s="59"/>
      <c r="E58" s="59"/>
      <c r="F58" s="59"/>
      <c r="G58" s="59"/>
      <c r="H58" s="59"/>
      <c r="I58" s="59"/>
      <c r="J58" s="60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3.5" customHeight="1" thickBot="1">
      <c r="A59" s="61"/>
      <c r="B59" s="62"/>
      <c r="C59" s="62"/>
      <c r="D59" s="62"/>
      <c r="E59" s="62"/>
      <c r="F59" s="62"/>
      <c r="G59" s="62"/>
      <c r="H59" s="62"/>
      <c r="I59" s="62"/>
      <c r="J59" s="63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2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2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2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2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2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2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2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2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2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2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2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2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2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2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2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2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2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2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2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2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2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2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2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2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customHeight="1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customHeight="1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customHeight="1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customHeight="1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customHeight="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customHeight="1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customHeight="1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customHeight="1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customHeight="1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customHeight="1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customHeight="1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customHeight="1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customHeight="1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customHeight="1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customHeight="1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customHeight="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customHeight="1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customHeight="1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customHeight="1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customHeight="1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customHeight="1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customHeight="1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customHeight="1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customHeight="1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customHeight="1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customHeight="1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customHeight="1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customHeight="1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customHeight="1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customHeight="1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customHeight="1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customHeight="1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customHeight="1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customHeight="1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customHeight="1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customHeight="1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customHeight="1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customHeight="1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customHeight="1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customHeight="1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customHeight="1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customHeight="1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customHeight="1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customHeight="1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customHeight="1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customHeight="1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customHeight="1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customHeight="1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customHeight="1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customHeight="1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customHeight="1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customHeight="1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customHeight="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customHeight="1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customHeight="1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customHeight="1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customHeight="1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customHeight="1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customHeight="1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customHeight="1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customHeight="1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customHeight="1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customHeight="1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customHeight="1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customHeight="1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customHeight="1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customHeight="1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customHeight="1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customHeight="1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customHeight="1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customHeight="1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customHeight="1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customHeight="1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customHeight="1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customHeight="1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customHeight="1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customHeight="1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customHeight="1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customHeight="1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customHeight="1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customHeight="1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customHeight="1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customHeight="1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customHeight="1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customHeight="1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customHeight="1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customHeight="1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customHeight="1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customHeight="1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customHeight="1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customHeight="1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customHeight="1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customHeight="1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customHeight="1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customHeight="1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customHeight="1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customHeight="1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customHeight="1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customHeight="1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customHeight="1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customHeight="1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customHeight="1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customHeight="1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customHeight="1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customHeight="1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customHeight="1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customHeight="1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customHeight="1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customHeight="1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customHeight="1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customHeight="1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customHeight="1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customHeight="1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customHeight="1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customHeight="1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customHeight="1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customHeight="1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customHeight="1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customHeight="1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customHeight="1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customHeight="1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customHeight="1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customHeight="1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customHeight="1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customHeight="1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customHeight="1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customHeight="1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customHeight="1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customHeight="1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customHeight="1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customHeight="1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customHeight="1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customHeight="1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customHeight="1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customHeight="1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customHeight="1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customHeight="1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customHeight="1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customHeight="1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customHeight="1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customHeight="1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customHeight="1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customHeight="1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customHeight="1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customHeight="1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customHeight="1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customHeight="1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customHeight="1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customHeight="1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customHeight="1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customHeight="1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customHeight="1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customHeight="1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customHeight="1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customHeight="1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customHeight="1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customHeight="1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customHeight="1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customHeight="1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customHeight="1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customHeight="1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customHeight="1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customHeight="1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customHeight="1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customHeight="1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customHeight="1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customHeight="1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customHeight="1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customHeight="1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customHeight="1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customHeight="1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customHeight="1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customHeight="1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customHeight="1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customHeight="1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customHeight="1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customHeight="1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customHeight="1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customHeight="1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customHeight="1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customHeight="1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customHeight="1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customHeight="1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customHeight="1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customHeight="1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customHeight="1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customHeight="1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customHeight="1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customHeight="1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customHeight="1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customHeight="1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customHeight="1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customHeight="1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customHeight="1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customHeight="1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customHeight="1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customHeight="1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customHeight="1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customHeight="1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customHeight="1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customHeight="1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customHeight="1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customHeight="1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customHeight="1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customHeight="1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customHeight="1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customHeight="1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customHeight="1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customHeight="1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customHeight="1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customHeight="1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customHeight="1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customHeight="1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customHeight="1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customHeight="1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customHeight="1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customHeight="1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customHeight="1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customHeight="1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customHeight="1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customHeight="1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customHeight="1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customHeight="1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customHeight="1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customHeight="1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customHeight="1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customHeight="1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customHeight="1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customHeight="1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customHeight="1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customHeight="1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customHeight="1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customHeight="1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customHeight="1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customHeight="1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customHeight="1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customHeight="1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customHeight="1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customHeight="1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customHeight="1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customHeight="1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customHeight="1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customHeight="1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customHeight="1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customHeight="1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customHeight="1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customHeight="1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customHeight="1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customHeight="1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customHeight="1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customHeight="1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customHeight="1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customHeight="1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customHeight="1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customHeight="1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customHeight="1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customHeight="1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customHeight="1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customHeight="1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customHeight="1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customHeight="1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customHeight="1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customHeight="1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customHeight="1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customHeight="1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customHeight="1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customHeight="1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customHeight="1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customHeight="1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customHeight="1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customHeight="1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customHeight="1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customHeight="1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customHeight="1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customHeight="1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customHeight="1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customHeight="1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customHeight="1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customHeight="1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customHeight="1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customHeight="1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customHeight="1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customHeight="1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customHeight="1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customHeight="1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customHeight="1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customHeight="1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customHeight="1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customHeight="1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customHeight="1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customHeight="1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customHeight="1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customHeight="1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customHeight="1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customHeight="1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customHeight="1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customHeight="1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customHeight="1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customHeight="1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customHeight="1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customHeight="1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customHeight="1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customHeight="1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customHeight="1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customHeight="1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customHeight="1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customHeight="1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customHeight="1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customHeight="1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customHeight="1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customHeight="1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customHeight="1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customHeight="1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customHeight="1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customHeight="1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customHeight="1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customHeight="1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customHeight="1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customHeight="1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customHeight="1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customHeight="1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customHeight="1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customHeight="1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customHeight="1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customHeight="1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customHeight="1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customHeight="1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customHeight="1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customHeight="1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customHeight="1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customHeight="1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customHeight="1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customHeight="1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customHeight="1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customHeight="1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customHeight="1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customHeight="1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customHeight="1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customHeight="1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customHeight="1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customHeight="1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customHeight="1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customHeight="1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customHeight="1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customHeight="1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customHeight="1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customHeight="1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customHeight="1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customHeight="1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customHeight="1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customHeight="1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customHeight="1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customHeight="1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customHeight="1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customHeight="1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customHeight="1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customHeight="1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customHeight="1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customHeight="1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customHeight="1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customHeight="1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customHeight="1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customHeight="1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customHeight="1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customHeight="1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customHeight="1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customHeight="1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customHeight="1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customHeight="1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customHeight="1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customHeight="1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customHeight="1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customHeight="1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customHeight="1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customHeight="1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customHeight="1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customHeight="1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customHeight="1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customHeight="1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customHeight="1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customHeight="1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customHeight="1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customHeight="1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customHeight="1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customHeight="1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customHeight="1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customHeight="1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customHeight="1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customHeight="1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customHeight="1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customHeight="1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customHeight="1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customHeight="1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customHeight="1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customHeight="1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customHeight="1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customHeight="1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customHeight="1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customHeight="1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customHeight="1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customHeight="1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customHeight="1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customHeight="1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customHeight="1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customHeight="1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customHeight="1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customHeight="1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customHeight="1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customHeight="1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customHeight="1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customHeight="1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customHeight="1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customHeight="1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customHeight="1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customHeight="1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customHeight="1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customHeight="1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customHeight="1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customHeight="1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customHeight="1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customHeight="1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customHeight="1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customHeight="1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customHeight="1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customHeight="1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customHeight="1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customHeight="1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customHeight="1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customHeight="1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customHeight="1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customHeight="1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customHeight="1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customHeight="1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customHeight="1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customHeight="1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customHeight="1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customHeight="1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customHeight="1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customHeight="1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customHeight="1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customHeight="1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customHeight="1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customHeight="1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customHeight="1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customHeight="1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customHeight="1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customHeight="1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customHeight="1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customHeight="1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customHeight="1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customHeight="1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customHeight="1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customHeight="1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customHeight="1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customHeight="1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customHeight="1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customHeight="1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customHeight="1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customHeight="1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customHeight="1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customHeight="1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customHeight="1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customHeight="1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customHeight="1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customHeight="1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customHeight="1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customHeight="1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customHeight="1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customHeight="1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customHeight="1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customHeight="1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customHeight="1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customHeight="1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customHeight="1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customHeight="1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customHeight="1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customHeight="1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customHeight="1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customHeight="1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customHeight="1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customHeight="1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customHeight="1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customHeight="1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customHeight="1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customHeight="1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customHeight="1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customHeight="1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customHeight="1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customHeight="1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customHeight="1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customHeight="1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customHeight="1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customHeight="1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customHeight="1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customHeight="1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customHeight="1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customHeight="1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customHeight="1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customHeight="1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customHeight="1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customHeight="1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customHeight="1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customHeight="1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customHeight="1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customHeight="1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customHeight="1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customHeight="1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customHeight="1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customHeight="1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customHeight="1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customHeight="1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customHeight="1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customHeight="1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customHeight="1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customHeight="1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customHeight="1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customHeight="1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customHeight="1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customHeight="1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customHeight="1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customHeight="1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customHeight="1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customHeight="1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customHeight="1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customHeight="1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customHeight="1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customHeight="1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customHeight="1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customHeight="1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customHeight="1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customHeight="1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customHeight="1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customHeight="1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customHeight="1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customHeight="1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customHeight="1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customHeight="1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customHeight="1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customHeight="1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customHeight="1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customHeight="1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customHeight="1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customHeight="1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customHeight="1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customHeight="1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customHeight="1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customHeight="1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customHeight="1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customHeight="1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customHeight="1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customHeight="1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customHeight="1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customHeight="1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customHeight="1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customHeight="1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customHeight="1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customHeight="1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customHeight="1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customHeight="1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customHeight="1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customHeight="1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customHeight="1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customHeight="1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customHeight="1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customHeight="1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customHeight="1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customHeight="1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customHeight="1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customHeight="1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customHeight="1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customHeight="1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customHeight="1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customHeight="1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customHeight="1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customHeight="1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customHeight="1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customHeight="1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customHeight="1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customHeight="1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customHeight="1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customHeight="1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customHeight="1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customHeight="1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customHeight="1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customHeight="1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customHeight="1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customHeight="1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customHeight="1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customHeight="1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customHeight="1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customHeight="1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customHeight="1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customHeight="1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customHeight="1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customHeight="1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customHeight="1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customHeight="1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customHeight="1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customHeight="1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customHeight="1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customHeight="1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customHeight="1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customHeight="1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customHeight="1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customHeight="1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customHeight="1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customHeight="1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customHeight="1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customHeight="1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customHeight="1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customHeight="1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customHeight="1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customHeight="1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customHeight="1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customHeight="1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customHeight="1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customHeight="1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customHeight="1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customHeight="1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customHeight="1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customHeight="1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customHeight="1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customHeight="1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customHeight="1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customHeight="1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customHeight="1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customHeight="1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customHeight="1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customHeight="1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customHeight="1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customHeight="1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customHeight="1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customHeight="1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customHeight="1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customHeight="1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customHeight="1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customHeight="1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customHeight="1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customHeight="1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customHeight="1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customHeight="1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customHeight="1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customHeight="1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customHeight="1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customHeight="1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customHeight="1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customHeight="1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customHeight="1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customHeight="1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customHeight="1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customHeight="1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customHeight="1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customHeight="1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customHeight="1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customHeight="1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customHeight="1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customHeight="1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customHeight="1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customHeight="1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customHeight="1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customHeight="1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customHeight="1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customHeight="1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customHeight="1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customHeight="1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customHeight="1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customHeight="1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customHeight="1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customHeight="1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customHeight="1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customHeight="1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customHeight="1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customHeight="1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customHeight="1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customHeight="1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customHeight="1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customHeight="1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customHeight="1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customHeight="1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customHeight="1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customHeight="1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customHeight="1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customHeight="1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customHeight="1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customHeight="1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customHeight="1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customHeight="1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customHeight="1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customHeight="1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customHeight="1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customHeight="1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customHeight="1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customHeight="1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customHeight="1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customHeight="1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customHeight="1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customHeight="1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5">
    <mergeCell ref="A7:J7"/>
    <mergeCell ref="A21:J25"/>
    <mergeCell ref="A26:J27"/>
    <mergeCell ref="A36:J37"/>
    <mergeCell ref="A42:J43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35"/>
  <sheetViews>
    <sheetView showGridLines="0" topLeftCell="A2" zoomScale="55" zoomScaleNormal="55" workbookViewId="0">
      <selection activeCell="A3" sqref="A3:D3"/>
    </sheetView>
  </sheetViews>
  <sheetFormatPr defaultColWidth="9.140625" defaultRowHeight="28.5" customHeight="1"/>
  <cols>
    <col min="1" max="1" width="8.85546875" style="71" customWidth="1"/>
    <col min="2" max="2" width="73" style="71" customWidth="1"/>
    <col min="3" max="3" width="28.7109375" style="69" customWidth="1"/>
    <col min="4" max="4" width="37.28515625" style="69" customWidth="1"/>
    <col min="5" max="9" width="6.7109375" style="69" customWidth="1"/>
    <col min="10" max="10" width="8" style="69" customWidth="1"/>
    <col min="11" max="11" width="9.28515625" style="69" customWidth="1"/>
    <col min="12" max="16384" width="9.140625" style="69"/>
  </cols>
  <sheetData>
    <row r="1" spans="1:11" ht="18" customHeight="1">
      <c r="A1" s="451" t="s">
        <v>125</v>
      </c>
      <c r="B1" s="451"/>
      <c r="C1" s="451"/>
      <c r="D1" s="451"/>
    </row>
    <row r="2" spans="1:11" ht="18" customHeight="1">
      <c r="A2" s="451" t="s">
        <v>1016</v>
      </c>
      <c r="B2" s="451"/>
      <c r="C2" s="451"/>
      <c r="D2" s="451"/>
    </row>
    <row r="3" spans="1:11" ht="18" customHeight="1">
      <c r="A3" s="451" t="s">
        <v>126</v>
      </c>
      <c r="B3" s="451"/>
      <c r="C3" s="451"/>
      <c r="D3" s="451"/>
    </row>
    <row r="4" spans="1:11" ht="18" customHeight="1">
      <c r="A4" s="451" t="s">
        <v>127</v>
      </c>
      <c r="B4" s="451"/>
      <c r="C4" s="451"/>
      <c r="D4" s="451"/>
    </row>
    <row r="5" spans="1:11" ht="18" customHeight="1">
      <c r="A5" s="451" t="s">
        <v>128</v>
      </c>
      <c r="B5" s="451"/>
      <c r="C5" s="451"/>
      <c r="D5" s="451"/>
    </row>
    <row r="6" spans="1:11" s="71" customFormat="1" ht="18" customHeight="1">
      <c r="A6" s="452" t="s">
        <v>247</v>
      </c>
      <c r="B6" s="452"/>
      <c r="C6" s="452"/>
      <c r="D6" s="452"/>
      <c r="E6" s="70"/>
      <c r="F6" s="70"/>
      <c r="G6" s="70"/>
      <c r="H6" s="70"/>
      <c r="I6" s="70"/>
      <c r="J6" s="70"/>
      <c r="K6" s="70"/>
    </row>
    <row r="7" spans="1:11" s="65" customFormat="1" ht="26.25" customHeight="1">
      <c r="A7" s="432" t="s">
        <v>0</v>
      </c>
      <c r="B7" s="432" t="s">
        <v>1</v>
      </c>
      <c r="C7" s="435" t="s">
        <v>160</v>
      </c>
      <c r="D7" s="435" t="s">
        <v>161</v>
      </c>
      <c r="E7" s="72"/>
      <c r="F7" s="72"/>
      <c r="G7" s="72"/>
      <c r="H7" s="72"/>
    </row>
    <row r="8" spans="1:11" s="65" customFormat="1" ht="12.75">
      <c r="A8" s="432"/>
      <c r="B8" s="432"/>
      <c r="C8" s="435"/>
      <c r="D8" s="435"/>
      <c r="E8" s="64"/>
      <c r="F8" s="64"/>
      <c r="G8" s="64"/>
      <c r="H8" s="64"/>
      <c r="I8" s="64"/>
      <c r="J8" s="64"/>
    </row>
    <row r="9" spans="1:11" s="67" customFormat="1" ht="50.25" customHeight="1">
      <c r="A9" s="77">
        <v>1</v>
      </c>
      <c r="B9" s="186" t="s">
        <v>250</v>
      </c>
      <c r="C9" s="445" t="s">
        <v>526</v>
      </c>
      <c r="D9" s="445"/>
      <c r="E9" s="64"/>
      <c r="F9" s="64"/>
      <c r="G9" s="64"/>
      <c r="H9" s="64"/>
      <c r="I9" s="64"/>
      <c r="J9" s="64"/>
    </row>
    <row r="10" spans="1:11" s="67" customFormat="1" ht="50.25" customHeight="1">
      <c r="A10" s="77">
        <v>2</v>
      </c>
      <c r="B10" s="186" t="s">
        <v>251</v>
      </c>
      <c r="C10" s="450"/>
      <c r="D10" s="450"/>
      <c r="E10" s="64"/>
      <c r="F10" s="64"/>
      <c r="G10" s="64"/>
      <c r="H10" s="64"/>
      <c r="I10" s="64"/>
      <c r="J10" s="64"/>
    </row>
    <row r="11" spans="1:11" s="67" customFormat="1" ht="50.25" customHeight="1">
      <c r="A11" s="77">
        <v>3</v>
      </c>
      <c r="B11" s="186" t="s">
        <v>252</v>
      </c>
      <c r="C11" s="446"/>
      <c r="D11" s="446"/>
      <c r="E11" s="64"/>
      <c r="F11" s="64"/>
      <c r="G11" s="64"/>
      <c r="H11" s="64"/>
      <c r="I11" s="64"/>
      <c r="J11" s="64"/>
    </row>
    <row r="12" spans="1:11" s="68" customFormat="1" ht="50.25" customHeight="1">
      <c r="A12" s="77">
        <v>4</v>
      </c>
      <c r="B12" s="186" t="s">
        <v>253</v>
      </c>
      <c r="C12" s="181" t="s">
        <v>527</v>
      </c>
      <c r="D12" s="159"/>
      <c r="F12" s="66"/>
      <c r="H12" s="66"/>
    </row>
    <row r="13" spans="1:11" s="68" customFormat="1" ht="50.25" customHeight="1">
      <c r="A13" s="77">
        <v>5</v>
      </c>
      <c r="B13" s="186" t="s">
        <v>254</v>
      </c>
      <c r="C13" s="445" t="s">
        <v>528</v>
      </c>
      <c r="D13" s="445"/>
      <c r="F13" s="66"/>
      <c r="H13" s="66"/>
    </row>
    <row r="14" spans="1:11" s="68" customFormat="1" ht="50.25" customHeight="1">
      <c r="A14" s="77">
        <v>6</v>
      </c>
      <c r="B14" s="186" t="s">
        <v>255</v>
      </c>
      <c r="C14" s="450"/>
      <c r="D14" s="450"/>
      <c r="F14" s="66"/>
      <c r="H14" s="66"/>
    </row>
    <row r="15" spans="1:11" s="68" customFormat="1" ht="50.25" customHeight="1">
      <c r="A15" s="77">
        <v>7</v>
      </c>
      <c r="B15" s="186" t="s">
        <v>256</v>
      </c>
      <c r="C15" s="446"/>
      <c r="D15" s="446"/>
      <c r="F15" s="66"/>
      <c r="H15" s="66"/>
    </row>
    <row r="16" spans="1:11" s="68" customFormat="1" ht="50.25" customHeight="1">
      <c r="A16" s="77">
        <v>8</v>
      </c>
      <c r="B16" s="186" t="s">
        <v>257</v>
      </c>
      <c r="C16" s="181" t="s">
        <v>529</v>
      </c>
      <c r="D16" s="159"/>
      <c r="F16" s="66"/>
      <c r="H16" s="66"/>
    </row>
    <row r="17" spans="1:8" s="68" customFormat="1" ht="50.25" customHeight="1">
      <c r="A17" s="77">
        <v>9</v>
      </c>
      <c r="B17" s="186" t="s">
        <v>258</v>
      </c>
      <c r="C17" s="445" t="s">
        <v>533</v>
      </c>
      <c r="D17" s="445"/>
      <c r="F17" s="66"/>
      <c r="H17" s="66"/>
    </row>
    <row r="18" spans="1:8" s="68" customFormat="1" ht="50.25" customHeight="1">
      <c r="A18" s="77">
        <v>10</v>
      </c>
      <c r="B18" s="186" t="s">
        <v>259</v>
      </c>
      <c r="C18" s="446"/>
      <c r="D18" s="446"/>
      <c r="F18" s="66"/>
      <c r="H18" s="66"/>
    </row>
    <row r="19" spans="1:8" s="68" customFormat="1" ht="50.25" customHeight="1">
      <c r="A19" s="77">
        <v>11</v>
      </c>
      <c r="B19" s="186" t="s">
        <v>260</v>
      </c>
      <c r="C19" s="445" t="s">
        <v>530</v>
      </c>
      <c r="D19" s="445"/>
      <c r="F19" s="66"/>
      <c r="H19" s="66"/>
    </row>
    <row r="20" spans="1:8" s="68" customFormat="1" ht="50.25" customHeight="1">
      <c r="A20" s="77">
        <v>12</v>
      </c>
      <c r="B20" s="186" t="s">
        <v>261</v>
      </c>
      <c r="C20" s="446"/>
      <c r="D20" s="446"/>
      <c r="F20" s="66"/>
      <c r="H20" s="66"/>
    </row>
    <row r="21" spans="1:8" s="68" customFormat="1" ht="50.25" customHeight="1">
      <c r="A21" s="77">
        <v>13</v>
      </c>
      <c r="B21" s="186" t="s">
        <v>262</v>
      </c>
      <c r="C21" s="181" t="s">
        <v>531</v>
      </c>
      <c r="D21" s="159"/>
      <c r="F21" s="66"/>
      <c r="H21" s="66"/>
    </row>
    <row r="22" spans="1:8" s="68" customFormat="1" ht="50.25" customHeight="1">
      <c r="A22" s="77">
        <v>14</v>
      </c>
      <c r="B22" s="186" t="s">
        <v>263</v>
      </c>
      <c r="C22" s="445" t="s">
        <v>532</v>
      </c>
      <c r="D22" s="445"/>
      <c r="F22" s="66"/>
      <c r="H22" s="66"/>
    </row>
    <row r="23" spans="1:8" s="68" customFormat="1" ht="50.25" customHeight="1">
      <c r="A23" s="77">
        <v>15</v>
      </c>
      <c r="B23" s="186" t="s">
        <v>264</v>
      </c>
      <c r="C23" s="446"/>
      <c r="D23" s="446"/>
      <c r="F23" s="66"/>
      <c r="H23" s="66"/>
    </row>
    <row r="24" spans="1:8" s="68" customFormat="1" ht="50.25" customHeight="1">
      <c r="A24" s="77">
        <v>16</v>
      </c>
      <c r="B24" s="186" t="s">
        <v>265</v>
      </c>
      <c r="C24" s="445" t="s">
        <v>534</v>
      </c>
      <c r="D24" s="445"/>
      <c r="F24" s="66"/>
      <c r="H24" s="66"/>
    </row>
    <row r="25" spans="1:8" s="68" customFormat="1" ht="50.25" customHeight="1">
      <c r="A25" s="77">
        <v>17</v>
      </c>
      <c r="B25" s="186" t="s">
        <v>266</v>
      </c>
      <c r="C25" s="446"/>
      <c r="D25" s="446"/>
      <c r="F25" s="66"/>
      <c r="H25" s="66"/>
    </row>
    <row r="26" spans="1:8" s="68" customFormat="1" ht="50.25" customHeight="1">
      <c r="A26" s="77">
        <v>18</v>
      </c>
      <c r="B26" s="186" t="s">
        <v>267</v>
      </c>
      <c r="C26" s="181" t="s">
        <v>535</v>
      </c>
      <c r="D26" s="159"/>
      <c r="F26" s="66"/>
      <c r="H26" s="66"/>
    </row>
    <row r="27" spans="1:8" s="68" customFormat="1" ht="50.25" customHeight="1">
      <c r="A27" s="77">
        <v>19</v>
      </c>
      <c r="B27" s="186" t="s">
        <v>268</v>
      </c>
      <c r="C27" s="181" t="s">
        <v>536</v>
      </c>
      <c r="D27" s="159"/>
      <c r="F27" s="66"/>
      <c r="H27" s="66"/>
    </row>
    <row r="28" spans="1:8" s="68" customFormat="1" ht="50.25" customHeight="1">
      <c r="A28" s="77">
        <v>20</v>
      </c>
      <c r="B28" s="186" t="s">
        <v>269</v>
      </c>
      <c r="C28" s="445" t="s">
        <v>537</v>
      </c>
      <c r="D28" s="445"/>
      <c r="F28" s="66"/>
      <c r="H28" s="66"/>
    </row>
    <row r="29" spans="1:8" s="68" customFormat="1" ht="50.25" customHeight="1">
      <c r="A29" s="77">
        <v>21</v>
      </c>
      <c r="B29" s="186" t="s">
        <v>270</v>
      </c>
      <c r="C29" s="446"/>
      <c r="D29" s="446"/>
      <c r="F29" s="66"/>
      <c r="H29" s="66"/>
    </row>
    <row r="30" spans="1:8" s="68" customFormat="1" ht="50.25" customHeight="1">
      <c r="A30" s="77">
        <v>22</v>
      </c>
      <c r="B30" s="186" t="s">
        <v>271</v>
      </c>
      <c r="C30" s="445" t="s">
        <v>538</v>
      </c>
      <c r="D30" s="445"/>
      <c r="F30" s="66"/>
      <c r="H30" s="66"/>
    </row>
    <row r="31" spans="1:8" s="68" customFormat="1" ht="50.25" customHeight="1">
      <c r="A31" s="77">
        <v>23</v>
      </c>
      <c r="B31" s="186" t="s">
        <v>272</v>
      </c>
      <c r="C31" s="446"/>
      <c r="D31" s="446"/>
      <c r="F31" s="66"/>
      <c r="H31" s="66"/>
    </row>
    <row r="32" spans="1:8" s="68" customFormat="1" ht="50.25" customHeight="1">
      <c r="A32" s="77">
        <v>24</v>
      </c>
      <c r="B32" s="186" t="s">
        <v>273</v>
      </c>
      <c r="C32" s="181" t="s">
        <v>539</v>
      </c>
      <c r="D32" s="159"/>
      <c r="F32" s="66"/>
      <c r="H32" s="66"/>
    </row>
    <row r="33" spans="1:8" s="68" customFormat="1" ht="50.25" customHeight="1">
      <c r="A33" s="77">
        <v>25</v>
      </c>
      <c r="B33" s="186" t="s">
        <v>274</v>
      </c>
      <c r="C33" s="181" t="s">
        <v>539</v>
      </c>
      <c r="D33" s="159"/>
      <c r="F33" s="66"/>
      <c r="H33" s="66"/>
    </row>
    <row r="34" spans="1:8" s="68" customFormat="1" ht="50.25" customHeight="1">
      <c r="A34" s="77">
        <v>26</v>
      </c>
      <c r="B34" s="186" t="s">
        <v>275</v>
      </c>
      <c r="C34" s="181" t="s">
        <v>539</v>
      </c>
      <c r="D34" s="159"/>
      <c r="F34" s="66"/>
      <c r="H34" s="66"/>
    </row>
    <row r="35" spans="1:8" s="68" customFormat="1" ht="50.25" customHeight="1">
      <c r="A35" s="77">
        <v>27</v>
      </c>
      <c r="B35" s="186" t="s">
        <v>276</v>
      </c>
      <c r="C35" s="181" t="s">
        <v>539</v>
      </c>
      <c r="D35" s="159"/>
      <c r="F35" s="66"/>
      <c r="H35" s="66"/>
    </row>
    <row r="36" spans="1:8" s="68" customFormat="1" ht="50.25" customHeight="1">
      <c r="A36" s="77">
        <v>28</v>
      </c>
      <c r="B36" s="186" t="s">
        <v>277</v>
      </c>
      <c r="C36" s="445" t="s">
        <v>540</v>
      </c>
      <c r="D36" s="445"/>
      <c r="F36" s="66"/>
      <c r="H36" s="66"/>
    </row>
    <row r="37" spans="1:8" s="68" customFormat="1" ht="50.25" customHeight="1">
      <c r="A37" s="77">
        <v>29</v>
      </c>
      <c r="B37" s="186" t="s">
        <v>278</v>
      </c>
      <c r="C37" s="446"/>
      <c r="D37" s="446"/>
      <c r="F37" s="66"/>
      <c r="H37" s="66"/>
    </row>
    <row r="38" spans="1:8" s="68" customFormat="1" ht="50.25" customHeight="1">
      <c r="A38" s="77">
        <v>30</v>
      </c>
      <c r="B38" s="186" t="s">
        <v>279</v>
      </c>
      <c r="C38" s="445" t="s">
        <v>541</v>
      </c>
      <c r="D38" s="445"/>
      <c r="F38" s="66"/>
      <c r="H38" s="66"/>
    </row>
    <row r="39" spans="1:8" s="68" customFormat="1" ht="50.25" customHeight="1">
      <c r="A39" s="77">
        <v>31</v>
      </c>
      <c r="B39" s="186" t="s">
        <v>280</v>
      </c>
      <c r="C39" s="450"/>
      <c r="D39" s="450"/>
      <c r="F39" s="66"/>
      <c r="H39" s="66"/>
    </row>
    <row r="40" spans="1:8" s="68" customFormat="1" ht="50.25" customHeight="1">
      <c r="A40" s="77">
        <v>32</v>
      </c>
      <c r="B40" s="186" t="s">
        <v>281</v>
      </c>
      <c r="C40" s="450"/>
      <c r="D40" s="450"/>
      <c r="F40" s="66"/>
      <c r="H40" s="66"/>
    </row>
    <row r="41" spans="1:8" s="68" customFormat="1" ht="50.25" customHeight="1">
      <c r="A41" s="77">
        <v>33</v>
      </c>
      <c r="B41" s="186" t="s">
        <v>282</v>
      </c>
      <c r="C41" s="446"/>
      <c r="D41" s="446"/>
      <c r="F41" s="66"/>
      <c r="H41" s="66"/>
    </row>
    <row r="42" spans="1:8" s="68" customFormat="1" ht="50.25" customHeight="1">
      <c r="A42" s="77">
        <v>34</v>
      </c>
      <c r="B42" s="186" t="s">
        <v>283</v>
      </c>
      <c r="C42" s="445" t="s">
        <v>542</v>
      </c>
      <c r="D42" s="445"/>
      <c r="F42" s="66"/>
      <c r="H42" s="66"/>
    </row>
    <row r="43" spans="1:8" s="68" customFormat="1" ht="50.25" customHeight="1">
      <c r="A43" s="77">
        <v>35</v>
      </c>
      <c r="B43" s="186" t="s">
        <v>284</v>
      </c>
      <c r="C43" s="450"/>
      <c r="D43" s="450"/>
      <c r="F43" s="66"/>
      <c r="H43" s="66"/>
    </row>
    <row r="44" spans="1:8" s="68" customFormat="1" ht="50.25" customHeight="1">
      <c r="A44" s="77">
        <v>36</v>
      </c>
      <c r="B44" s="186" t="s">
        <v>285</v>
      </c>
      <c r="C44" s="450"/>
      <c r="D44" s="450"/>
      <c r="F44" s="66"/>
      <c r="H44" s="66"/>
    </row>
    <row r="45" spans="1:8" s="68" customFormat="1" ht="50.25" customHeight="1">
      <c r="A45" s="77">
        <v>37</v>
      </c>
      <c r="B45" s="186" t="s">
        <v>286</v>
      </c>
      <c r="C45" s="450"/>
      <c r="D45" s="450"/>
      <c r="F45" s="66"/>
      <c r="H45" s="66"/>
    </row>
    <row r="46" spans="1:8" s="68" customFormat="1" ht="50.25" customHeight="1">
      <c r="A46" s="77">
        <v>38</v>
      </c>
      <c r="B46" s="186" t="s">
        <v>287</v>
      </c>
      <c r="C46" s="446"/>
      <c r="D46" s="446"/>
      <c r="F46" s="66"/>
      <c r="H46" s="66"/>
    </row>
    <row r="47" spans="1:8" s="68" customFormat="1" ht="50.25" customHeight="1">
      <c r="A47" s="77">
        <v>39</v>
      </c>
      <c r="B47" s="186" t="s">
        <v>288</v>
      </c>
      <c r="C47" s="445" t="s">
        <v>543</v>
      </c>
      <c r="D47" s="445"/>
      <c r="F47" s="66"/>
      <c r="H47" s="66"/>
    </row>
    <row r="48" spans="1:8" s="68" customFormat="1" ht="50.25" customHeight="1">
      <c r="A48" s="77">
        <v>40</v>
      </c>
      <c r="B48" s="186" t="s">
        <v>289</v>
      </c>
      <c r="C48" s="450"/>
      <c r="D48" s="450"/>
      <c r="F48" s="66"/>
      <c r="H48" s="66"/>
    </row>
    <row r="49" spans="1:8" s="68" customFormat="1" ht="50.25" customHeight="1">
      <c r="A49" s="77">
        <v>41</v>
      </c>
      <c r="B49" s="186" t="s">
        <v>290</v>
      </c>
      <c r="C49" s="450"/>
      <c r="D49" s="450"/>
      <c r="F49" s="66"/>
      <c r="H49" s="66"/>
    </row>
    <row r="50" spans="1:8" s="68" customFormat="1" ht="50.25" customHeight="1">
      <c r="A50" s="77">
        <v>42</v>
      </c>
      <c r="B50" s="186" t="s">
        <v>291</v>
      </c>
      <c r="C50" s="446"/>
      <c r="D50" s="446"/>
      <c r="F50" s="66"/>
      <c r="H50" s="66"/>
    </row>
    <row r="51" spans="1:8" s="68" customFormat="1" ht="50.25" customHeight="1">
      <c r="A51" s="77">
        <v>43</v>
      </c>
      <c r="B51" s="186" t="s">
        <v>292</v>
      </c>
      <c r="C51" s="181" t="s">
        <v>544</v>
      </c>
      <c r="D51" s="73"/>
      <c r="F51" s="66"/>
      <c r="H51" s="66"/>
    </row>
    <row r="52" spans="1:8" s="68" customFormat="1" ht="50.25" customHeight="1">
      <c r="A52" s="77">
        <v>44</v>
      </c>
      <c r="B52" s="186" t="s">
        <v>293</v>
      </c>
      <c r="C52" s="185" t="s">
        <v>544</v>
      </c>
      <c r="D52" s="160"/>
      <c r="F52" s="66"/>
      <c r="H52" s="66"/>
    </row>
    <row r="53" spans="1:8" s="68" customFormat="1" ht="50.25" customHeight="1">
      <c r="A53" s="77">
        <v>45</v>
      </c>
      <c r="B53" s="186" t="s">
        <v>294</v>
      </c>
      <c r="C53" s="181" t="s">
        <v>545</v>
      </c>
      <c r="D53" s="160"/>
      <c r="F53" s="66"/>
      <c r="H53" s="66"/>
    </row>
    <row r="54" spans="1:8" s="68" customFormat="1" ht="50.25" customHeight="1">
      <c r="A54" s="77">
        <v>46</v>
      </c>
      <c r="B54" s="186" t="s">
        <v>295</v>
      </c>
      <c r="C54" s="445" t="s">
        <v>546</v>
      </c>
      <c r="D54" s="447"/>
      <c r="F54" s="66"/>
      <c r="H54" s="66"/>
    </row>
    <row r="55" spans="1:8" s="68" customFormat="1" ht="50.25" customHeight="1">
      <c r="A55" s="77">
        <v>47</v>
      </c>
      <c r="B55" s="186" t="s">
        <v>296</v>
      </c>
      <c r="C55" s="446"/>
      <c r="D55" s="448"/>
      <c r="F55" s="66"/>
      <c r="H55" s="66"/>
    </row>
    <row r="56" spans="1:8" s="68" customFormat="1" ht="50.25" customHeight="1">
      <c r="A56" s="77">
        <v>48</v>
      </c>
      <c r="B56" s="186" t="s">
        <v>297</v>
      </c>
      <c r="C56" s="445" t="s">
        <v>547</v>
      </c>
      <c r="D56" s="447"/>
      <c r="F56" s="66"/>
      <c r="H56" s="66"/>
    </row>
    <row r="57" spans="1:8" s="68" customFormat="1" ht="50.25" customHeight="1">
      <c r="A57" s="77">
        <v>49</v>
      </c>
      <c r="B57" s="186" t="s">
        <v>298</v>
      </c>
      <c r="C57" s="450"/>
      <c r="D57" s="449"/>
      <c r="F57" s="66"/>
      <c r="H57" s="66"/>
    </row>
    <row r="58" spans="1:8" s="68" customFormat="1" ht="50.25" customHeight="1">
      <c r="A58" s="77">
        <v>50</v>
      </c>
      <c r="B58" s="186" t="s">
        <v>299</v>
      </c>
      <c r="C58" s="450"/>
      <c r="D58" s="449"/>
      <c r="F58" s="66"/>
      <c r="H58" s="66"/>
    </row>
    <row r="59" spans="1:8" s="68" customFormat="1" ht="50.25" customHeight="1">
      <c r="A59" s="77">
        <v>51</v>
      </c>
      <c r="B59" s="186" t="s">
        <v>300</v>
      </c>
      <c r="C59" s="450"/>
      <c r="D59" s="449"/>
      <c r="F59" s="66"/>
      <c r="H59" s="66"/>
    </row>
    <row r="60" spans="1:8" s="68" customFormat="1" ht="50.25" customHeight="1">
      <c r="A60" s="77">
        <v>52</v>
      </c>
      <c r="B60" s="186" t="s">
        <v>301</v>
      </c>
      <c r="C60" s="450"/>
      <c r="D60" s="449"/>
      <c r="F60" s="66"/>
      <c r="H60" s="66"/>
    </row>
    <row r="61" spans="1:8" s="68" customFormat="1" ht="50.25" customHeight="1">
      <c r="A61" s="77">
        <v>53</v>
      </c>
      <c r="B61" s="186" t="s">
        <v>302</v>
      </c>
      <c r="C61" s="446"/>
      <c r="D61" s="448"/>
      <c r="F61" s="66"/>
      <c r="H61" s="66"/>
    </row>
    <row r="62" spans="1:8" s="68" customFormat="1" ht="50.25" customHeight="1">
      <c r="A62" s="77">
        <v>54</v>
      </c>
      <c r="B62" s="186" t="s">
        <v>303</v>
      </c>
      <c r="C62" s="445" t="s">
        <v>548</v>
      </c>
      <c r="D62" s="447"/>
      <c r="F62" s="66"/>
      <c r="H62" s="66"/>
    </row>
    <row r="63" spans="1:8" s="68" customFormat="1" ht="50.25" customHeight="1">
      <c r="A63" s="77">
        <v>55</v>
      </c>
      <c r="B63" s="186" t="s">
        <v>304</v>
      </c>
      <c r="C63" s="446"/>
      <c r="D63" s="448"/>
      <c r="F63" s="66"/>
      <c r="H63" s="66"/>
    </row>
    <row r="64" spans="1:8" s="68" customFormat="1" ht="50.25" customHeight="1">
      <c r="A64" s="77">
        <v>56</v>
      </c>
      <c r="B64" s="186" t="s">
        <v>305</v>
      </c>
      <c r="C64" s="445" t="s">
        <v>547</v>
      </c>
      <c r="D64" s="445"/>
      <c r="F64" s="66"/>
      <c r="H64" s="66"/>
    </row>
    <row r="65" spans="1:10" s="68" customFormat="1" ht="50.25" customHeight="1">
      <c r="A65" s="77">
        <v>57</v>
      </c>
      <c r="B65" s="186" t="s">
        <v>306</v>
      </c>
      <c r="C65" s="446"/>
      <c r="D65" s="446"/>
      <c r="F65"/>
      <c r="H65" s="66"/>
    </row>
    <row r="66" spans="1:10" s="68" customFormat="1" ht="50.25" customHeight="1">
      <c r="A66" s="77">
        <v>58</v>
      </c>
      <c r="B66" s="186" t="s">
        <v>307</v>
      </c>
      <c r="C66" s="181" t="s">
        <v>549</v>
      </c>
      <c r="D66" s="159"/>
      <c r="F66" s="66"/>
      <c r="H66" s="66"/>
    </row>
    <row r="67" spans="1:10" s="68" customFormat="1" ht="50.25" customHeight="1">
      <c r="A67" s="77">
        <v>59</v>
      </c>
      <c r="B67" s="186" t="s">
        <v>308</v>
      </c>
      <c r="C67" s="181" t="s">
        <v>550</v>
      </c>
      <c r="D67" s="159"/>
      <c r="F67" s="66"/>
      <c r="G67"/>
      <c r="H67" s="66"/>
    </row>
    <row r="68" spans="1:10" s="68" customFormat="1" ht="50.25" customHeight="1">
      <c r="A68" s="77">
        <v>60</v>
      </c>
      <c r="B68" s="186" t="s">
        <v>309</v>
      </c>
      <c r="C68" s="177" t="s">
        <v>551</v>
      </c>
      <c r="D68" s="181" t="s">
        <v>533</v>
      </c>
      <c r="F68" s="66"/>
      <c r="H68" s="66"/>
    </row>
    <row r="69" spans="1:10" s="68" customFormat="1" ht="50.25" customHeight="1">
      <c r="A69" s="77">
        <v>61</v>
      </c>
      <c r="B69" s="186" t="s">
        <v>310</v>
      </c>
      <c r="C69" s="177" t="s">
        <v>551</v>
      </c>
      <c r="D69" s="181" t="s">
        <v>533</v>
      </c>
      <c r="F69" s="66"/>
      <c r="H69" s="66"/>
    </row>
    <row r="70" spans="1:10" s="68" customFormat="1" ht="50.25" customHeight="1">
      <c r="A70" s="77">
        <v>62</v>
      </c>
      <c r="B70" s="186" t="s">
        <v>311</v>
      </c>
      <c r="C70" s="177" t="s">
        <v>551</v>
      </c>
      <c r="D70" s="181" t="s">
        <v>533</v>
      </c>
      <c r="F70" s="66"/>
      <c r="H70" s="66"/>
    </row>
    <row r="71" spans="1:10" s="68" customFormat="1" ht="50.25" customHeight="1">
      <c r="A71" s="77">
        <v>63</v>
      </c>
      <c r="B71" s="186" t="s">
        <v>312</v>
      </c>
      <c r="C71" s="177" t="s">
        <v>551</v>
      </c>
      <c r="D71" s="181" t="s">
        <v>533</v>
      </c>
      <c r="F71" s="66"/>
      <c r="H71" s="66"/>
    </row>
    <row r="72" spans="1:10" s="68" customFormat="1" ht="50.25" customHeight="1">
      <c r="A72" s="77">
        <v>64</v>
      </c>
      <c r="B72" s="186" t="s">
        <v>313</v>
      </c>
      <c r="C72" s="178" t="s">
        <v>552</v>
      </c>
      <c r="D72" s="181" t="s">
        <v>533</v>
      </c>
      <c r="F72" s="66"/>
      <c r="H72"/>
    </row>
    <row r="73" spans="1:10" s="68" customFormat="1" ht="50.25" customHeight="1">
      <c r="A73" s="77">
        <v>65</v>
      </c>
      <c r="B73" s="186" t="s">
        <v>314</v>
      </c>
      <c r="C73" s="178" t="s">
        <v>553</v>
      </c>
      <c r="D73" s="181" t="s">
        <v>533</v>
      </c>
      <c r="F73" s="66"/>
      <c r="H73" s="66"/>
    </row>
    <row r="74" spans="1:10" s="68" customFormat="1" ht="50.25" customHeight="1">
      <c r="A74" s="77">
        <v>66</v>
      </c>
      <c r="B74" s="186" t="s">
        <v>315</v>
      </c>
      <c r="C74" s="178" t="s">
        <v>554</v>
      </c>
      <c r="D74" s="181" t="s">
        <v>533</v>
      </c>
      <c r="F74" s="66"/>
      <c r="H74" s="66"/>
    </row>
    <row r="75" spans="1:10" s="68" customFormat="1" ht="50.25" customHeight="1">
      <c r="A75" s="77">
        <v>67</v>
      </c>
      <c r="B75" s="186" t="s">
        <v>316</v>
      </c>
      <c r="C75" s="178" t="s">
        <v>555</v>
      </c>
      <c r="D75" s="181" t="s">
        <v>533</v>
      </c>
      <c r="F75" s="66"/>
      <c r="H75" s="66"/>
    </row>
    <row r="76" spans="1:10" s="68" customFormat="1" ht="50.25" customHeight="1">
      <c r="A76" s="77">
        <v>68</v>
      </c>
      <c r="B76" s="186" t="s">
        <v>317</v>
      </c>
      <c r="C76" s="178" t="s">
        <v>555</v>
      </c>
      <c r="D76" s="181" t="s">
        <v>533</v>
      </c>
      <c r="F76" s="66"/>
      <c r="H76" s="66"/>
    </row>
    <row r="77" spans="1:10" s="68" customFormat="1" ht="50.25" customHeight="1">
      <c r="A77" s="77">
        <v>69</v>
      </c>
      <c r="B77" s="186" t="s">
        <v>318</v>
      </c>
      <c r="C77" s="178" t="s">
        <v>556</v>
      </c>
      <c r="D77" s="181" t="s">
        <v>533</v>
      </c>
      <c r="F77" s="66"/>
      <c r="H77" s="66"/>
    </row>
    <row r="78" spans="1:10" s="68" customFormat="1" ht="50.25" customHeight="1">
      <c r="A78" s="77">
        <v>70</v>
      </c>
      <c r="B78" s="186" t="s">
        <v>319</v>
      </c>
      <c r="C78" s="178" t="s">
        <v>556</v>
      </c>
      <c r="D78" s="181" t="s">
        <v>533</v>
      </c>
      <c r="F78" s="66"/>
      <c r="H78" s="66"/>
    </row>
    <row r="79" spans="1:10" s="68" customFormat="1" ht="50.25" customHeight="1">
      <c r="A79" s="77">
        <v>71</v>
      </c>
      <c r="B79" s="186" t="s">
        <v>320</v>
      </c>
      <c r="C79" s="178" t="s">
        <v>556</v>
      </c>
      <c r="D79" s="181" t="s">
        <v>533</v>
      </c>
      <c r="F79" s="66"/>
      <c r="H79" s="66"/>
      <c r="J79"/>
    </row>
    <row r="80" spans="1:10" s="68" customFormat="1" ht="50.25" customHeight="1">
      <c r="A80" s="77">
        <v>72</v>
      </c>
      <c r="B80" s="186" t="s">
        <v>321</v>
      </c>
      <c r="C80" s="181" t="s">
        <v>557</v>
      </c>
      <c r="D80" s="159"/>
      <c r="F80" s="66"/>
      <c r="H80" s="66"/>
    </row>
    <row r="81" spans="1:8" s="68" customFormat="1" ht="50.25" customHeight="1">
      <c r="A81" s="77">
        <v>73</v>
      </c>
      <c r="B81" s="186" t="s">
        <v>322</v>
      </c>
      <c r="C81" s="181" t="s">
        <v>558</v>
      </c>
      <c r="D81" s="159"/>
      <c r="F81" s="66"/>
      <c r="H81"/>
    </row>
    <row r="82" spans="1:8" s="68" customFormat="1" ht="50.25" customHeight="1">
      <c r="A82" s="77">
        <v>74</v>
      </c>
      <c r="B82" s="186" t="s">
        <v>323</v>
      </c>
      <c r="C82" s="176" t="s">
        <v>559</v>
      </c>
      <c r="D82" s="73"/>
      <c r="F82" s="66"/>
      <c r="H82" s="66"/>
    </row>
    <row r="83" spans="1:8" s="68" customFormat="1" ht="50.25" customHeight="1">
      <c r="A83" s="77">
        <v>75</v>
      </c>
      <c r="B83" s="186" t="s">
        <v>324</v>
      </c>
      <c r="C83" s="176" t="s">
        <v>559</v>
      </c>
      <c r="D83" s="159"/>
      <c r="F83" s="66"/>
      <c r="H83" s="66"/>
    </row>
    <row r="84" spans="1:8" s="68" customFormat="1" ht="50.25" customHeight="1">
      <c r="A84" s="77">
        <v>76</v>
      </c>
      <c r="B84" s="186" t="s">
        <v>325</v>
      </c>
      <c r="C84" s="181" t="s">
        <v>560</v>
      </c>
      <c r="D84" s="159"/>
      <c r="F84" s="66"/>
      <c r="H84" s="66"/>
    </row>
    <row r="85" spans="1:8" s="68" customFormat="1" ht="50.25" customHeight="1">
      <c r="A85" s="77">
        <v>77</v>
      </c>
      <c r="B85" s="186" t="s">
        <v>326</v>
      </c>
      <c r="C85" s="181" t="s">
        <v>561</v>
      </c>
      <c r="D85" s="182"/>
      <c r="F85" s="66"/>
      <c r="H85" s="66"/>
    </row>
    <row r="86" spans="1:8" s="68" customFormat="1" ht="50.25" customHeight="1">
      <c r="A86" s="77">
        <v>78</v>
      </c>
      <c r="B86" s="186" t="s">
        <v>327</v>
      </c>
      <c r="C86" s="181" t="s">
        <v>533</v>
      </c>
      <c r="D86" s="181" t="s">
        <v>533</v>
      </c>
      <c r="F86" s="66"/>
      <c r="H86" s="66"/>
    </row>
    <row r="87" spans="1:8" s="68" customFormat="1" ht="50.25" customHeight="1">
      <c r="A87" s="77">
        <v>79</v>
      </c>
      <c r="B87" s="186" t="s">
        <v>328</v>
      </c>
      <c r="C87" s="181" t="s">
        <v>533</v>
      </c>
      <c r="D87" s="181" t="s">
        <v>533</v>
      </c>
      <c r="F87" s="66"/>
      <c r="H87" s="66"/>
    </row>
    <row r="88" spans="1:8" s="68" customFormat="1" ht="50.25" customHeight="1">
      <c r="A88" s="77">
        <v>80</v>
      </c>
      <c r="B88" s="186" t="s">
        <v>329</v>
      </c>
      <c r="C88" s="181" t="s">
        <v>533</v>
      </c>
      <c r="D88" s="181" t="s">
        <v>533</v>
      </c>
      <c r="F88" s="66"/>
      <c r="H88" s="66"/>
    </row>
    <row r="89" spans="1:8" s="68" customFormat="1" ht="50.25" customHeight="1">
      <c r="A89" s="77">
        <v>81</v>
      </c>
      <c r="B89" s="186" t="s">
        <v>330</v>
      </c>
      <c r="C89" s="181" t="s">
        <v>533</v>
      </c>
      <c r="D89" s="181" t="s">
        <v>533</v>
      </c>
      <c r="F89" s="66"/>
      <c r="H89" s="66"/>
    </row>
    <row r="90" spans="1:8" s="68" customFormat="1" ht="50.25" customHeight="1">
      <c r="A90" s="77">
        <v>82</v>
      </c>
      <c r="B90" s="186" t="s">
        <v>331</v>
      </c>
      <c r="C90" s="181" t="s">
        <v>533</v>
      </c>
      <c r="D90" s="181" t="s">
        <v>533</v>
      </c>
      <c r="F90" s="66"/>
      <c r="H90" s="66"/>
    </row>
    <row r="91" spans="1:8" s="68" customFormat="1" ht="50.25" customHeight="1">
      <c r="A91" s="77">
        <v>83</v>
      </c>
      <c r="B91" s="186" t="s">
        <v>332</v>
      </c>
      <c r="C91" s="181" t="s">
        <v>533</v>
      </c>
      <c r="D91" s="181" t="s">
        <v>533</v>
      </c>
      <c r="F91" s="66"/>
      <c r="H91" s="66"/>
    </row>
    <row r="92" spans="1:8" s="68" customFormat="1" ht="50.25" customHeight="1">
      <c r="A92" s="77">
        <v>84</v>
      </c>
      <c r="B92" s="186" t="s">
        <v>333</v>
      </c>
      <c r="C92" s="181" t="s">
        <v>533</v>
      </c>
      <c r="D92" s="181" t="s">
        <v>533</v>
      </c>
      <c r="F92" s="66"/>
      <c r="H92" s="66"/>
    </row>
    <row r="93" spans="1:8" s="68" customFormat="1" ht="50.25" customHeight="1">
      <c r="A93" s="77">
        <v>85</v>
      </c>
      <c r="B93" s="186" t="s">
        <v>334</v>
      </c>
      <c r="C93" s="181" t="s">
        <v>533</v>
      </c>
      <c r="D93" s="181" t="s">
        <v>533</v>
      </c>
      <c r="F93" s="66"/>
      <c r="H93" s="66"/>
    </row>
    <row r="94" spans="1:8" s="68" customFormat="1" ht="50.25" customHeight="1">
      <c r="A94" s="77">
        <v>86</v>
      </c>
      <c r="B94" s="186" t="s">
        <v>335</v>
      </c>
      <c r="C94" s="445" t="s">
        <v>562</v>
      </c>
      <c r="D94" s="445"/>
      <c r="F94" s="66"/>
      <c r="H94" s="66"/>
    </row>
    <row r="95" spans="1:8" s="68" customFormat="1" ht="50.25" customHeight="1">
      <c r="A95" s="77">
        <v>87</v>
      </c>
      <c r="B95" s="186" t="s">
        <v>336</v>
      </c>
      <c r="C95" s="446"/>
      <c r="D95" s="446"/>
      <c r="F95" s="66"/>
      <c r="H95" s="66"/>
    </row>
    <row r="96" spans="1:8" s="68" customFormat="1" ht="50.25" customHeight="1">
      <c r="A96" s="77">
        <v>88</v>
      </c>
      <c r="B96" s="186" t="s">
        <v>337</v>
      </c>
      <c r="C96" s="445" t="s">
        <v>563</v>
      </c>
      <c r="D96" s="445"/>
      <c r="F96" s="66"/>
      <c r="H96" s="66"/>
    </row>
    <row r="97" spans="1:8" s="68" customFormat="1" ht="50.25" customHeight="1">
      <c r="A97" s="77">
        <v>89</v>
      </c>
      <c r="B97" s="186" t="s">
        <v>338</v>
      </c>
      <c r="C97" s="446"/>
      <c r="D97" s="446"/>
      <c r="F97" s="66"/>
      <c r="H97" s="66"/>
    </row>
    <row r="98" spans="1:8" s="68" customFormat="1" ht="50.25" customHeight="1">
      <c r="A98" s="77">
        <v>90</v>
      </c>
      <c r="B98" s="186" t="s">
        <v>339</v>
      </c>
      <c r="C98" s="445" t="s">
        <v>563</v>
      </c>
      <c r="D98" s="445"/>
      <c r="F98" s="66"/>
      <c r="H98" s="66"/>
    </row>
    <row r="99" spans="1:8" s="68" customFormat="1" ht="50.25" customHeight="1">
      <c r="A99" s="77">
        <v>91</v>
      </c>
      <c r="B99" s="186" t="s">
        <v>340</v>
      </c>
      <c r="C99" s="446"/>
      <c r="D99" s="446"/>
      <c r="F99" s="66"/>
      <c r="H99" s="66"/>
    </row>
    <row r="100" spans="1:8" s="68" customFormat="1" ht="50.25" customHeight="1">
      <c r="A100" s="77">
        <v>92</v>
      </c>
      <c r="B100" s="186" t="s">
        <v>341</v>
      </c>
      <c r="C100" s="445" t="s">
        <v>564</v>
      </c>
      <c r="D100" s="445"/>
      <c r="F100" s="66"/>
      <c r="H100" s="66"/>
    </row>
    <row r="101" spans="1:8" s="68" customFormat="1" ht="50.25" customHeight="1">
      <c r="A101" s="77">
        <v>93</v>
      </c>
      <c r="B101" s="186" t="s">
        <v>342</v>
      </c>
      <c r="C101" s="446"/>
      <c r="D101" s="446"/>
      <c r="F101" s="66"/>
      <c r="H101" s="66"/>
    </row>
    <row r="102" spans="1:8" s="68" customFormat="1" ht="50.25" customHeight="1">
      <c r="A102" s="77">
        <v>94</v>
      </c>
      <c r="B102" s="186" t="s">
        <v>343</v>
      </c>
      <c r="C102" s="445" t="s">
        <v>565</v>
      </c>
      <c r="D102" s="445"/>
      <c r="F102" s="66"/>
      <c r="H102" s="66"/>
    </row>
    <row r="103" spans="1:8" s="68" customFormat="1" ht="50.25" customHeight="1">
      <c r="A103" s="77">
        <v>95</v>
      </c>
      <c r="B103" s="186" t="s">
        <v>344</v>
      </c>
      <c r="C103" s="446"/>
      <c r="D103" s="446"/>
      <c r="F103" s="66"/>
      <c r="H103" s="66"/>
    </row>
    <row r="104" spans="1:8" s="68" customFormat="1" ht="50.25" customHeight="1">
      <c r="A104" s="77">
        <v>96</v>
      </c>
      <c r="B104" s="186" t="s">
        <v>345</v>
      </c>
      <c r="C104" s="181" t="s">
        <v>533</v>
      </c>
      <c r="D104" s="181" t="s">
        <v>533</v>
      </c>
      <c r="F104" s="66"/>
      <c r="H104" s="66"/>
    </row>
    <row r="105" spans="1:8" s="68" customFormat="1" ht="50.25" customHeight="1">
      <c r="A105" s="77">
        <v>97</v>
      </c>
      <c r="B105" s="186" t="s">
        <v>346</v>
      </c>
      <c r="C105" s="181" t="s">
        <v>566</v>
      </c>
      <c r="D105" s="159"/>
      <c r="F105" s="66"/>
      <c r="H105" s="66"/>
    </row>
    <row r="106" spans="1:8" s="68" customFormat="1" ht="50.25" customHeight="1">
      <c r="A106" s="77">
        <v>98</v>
      </c>
      <c r="B106" s="186" t="s">
        <v>347</v>
      </c>
      <c r="C106" s="181" t="s">
        <v>567</v>
      </c>
      <c r="D106" s="159"/>
      <c r="F106" s="66"/>
      <c r="H106" s="66"/>
    </row>
    <row r="107" spans="1:8" s="68" customFormat="1" ht="50.25" customHeight="1">
      <c r="A107" s="77">
        <v>99</v>
      </c>
      <c r="B107" s="186" t="s">
        <v>348</v>
      </c>
      <c r="C107" s="181" t="s">
        <v>568</v>
      </c>
      <c r="D107" s="159"/>
      <c r="F107" s="66"/>
      <c r="H107" s="66"/>
    </row>
    <row r="108" spans="1:8" s="68" customFormat="1" ht="50.25" customHeight="1">
      <c r="A108" s="77">
        <v>100</v>
      </c>
      <c r="B108" s="186" t="s">
        <v>349</v>
      </c>
      <c r="C108" s="181" t="s">
        <v>569</v>
      </c>
      <c r="D108" s="159"/>
      <c r="F108" s="66"/>
      <c r="H108" s="66"/>
    </row>
    <row r="109" spans="1:8" s="68" customFormat="1" ht="50.25" customHeight="1">
      <c r="A109" s="77">
        <v>101</v>
      </c>
      <c r="B109" s="186" t="s">
        <v>350</v>
      </c>
      <c r="C109" s="181" t="s">
        <v>570</v>
      </c>
      <c r="D109" s="159"/>
      <c r="F109" s="66"/>
      <c r="H109" s="66"/>
    </row>
    <row r="110" spans="1:8" s="68" customFormat="1" ht="50.25" customHeight="1">
      <c r="A110" s="77">
        <v>102</v>
      </c>
      <c r="B110" s="186" t="s">
        <v>351</v>
      </c>
      <c r="C110" s="181" t="s">
        <v>571</v>
      </c>
      <c r="D110" s="159"/>
      <c r="F110" s="66"/>
      <c r="H110" s="66"/>
    </row>
    <row r="111" spans="1:8" s="68" customFormat="1" ht="50.25" customHeight="1">
      <c r="A111" s="77">
        <v>103</v>
      </c>
      <c r="B111" s="186" t="s">
        <v>352</v>
      </c>
      <c r="C111" s="445" t="s">
        <v>572</v>
      </c>
      <c r="D111" s="185"/>
      <c r="F111" s="66"/>
      <c r="H111" s="66"/>
    </row>
    <row r="112" spans="1:8" s="68" customFormat="1" ht="50.25" customHeight="1">
      <c r="A112" s="77">
        <v>104</v>
      </c>
      <c r="B112" s="186" t="s">
        <v>353</v>
      </c>
      <c r="C112" s="450"/>
      <c r="D112" s="445"/>
      <c r="F112" s="66"/>
      <c r="H112" s="66"/>
    </row>
    <row r="113" spans="1:8" s="68" customFormat="1" ht="50.25" customHeight="1">
      <c r="A113" s="77">
        <v>105</v>
      </c>
      <c r="B113" s="186" t="s">
        <v>354</v>
      </c>
      <c r="C113" s="450"/>
      <c r="D113" s="450"/>
      <c r="F113" s="66"/>
      <c r="H113" s="66"/>
    </row>
    <row r="114" spans="1:8" s="68" customFormat="1" ht="50.25" customHeight="1">
      <c r="A114" s="77">
        <v>106</v>
      </c>
      <c r="B114" s="186" t="s">
        <v>355</v>
      </c>
      <c r="C114" s="446"/>
      <c r="D114" s="446"/>
      <c r="F114" s="66"/>
      <c r="H114" s="66"/>
    </row>
    <row r="115" spans="1:8" s="68" customFormat="1" ht="50.25" customHeight="1">
      <c r="A115" s="77">
        <v>107</v>
      </c>
      <c r="B115" s="186" t="s">
        <v>356</v>
      </c>
      <c r="C115" s="445" t="s">
        <v>573</v>
      </c>
      <c r="D115" s="185"/>
      <c r="F115" s="66"/>
      <c r="H115" s="66"/>
    </row>
    <row r="116" spans="1:8" s="68" customFormat="1" ht="50.25" customHeight="1">
      <c r="A116" s="77">
        <v>108</v>
      </c>
      <c r="B116" s="186" t="s">
        <v>357</v>
      </c>
      <c r="C116" s="450"/>
      <c r="D116" s="185"/>
      <c r="F116" s="66"/>
      <c r="H116" s="66"/>
    </row>
    <row r="117" spans="1:8" s="68" customFormat="1" ht="50.25" customHeight="1">
      <c r="A117" s="77">
        <v>109</v>
      </c>
      <c r="B117" s="186" t="s">
        <v>358</v>
      </c>
      <c r="C117" s="450"/>
      <c r="D117" s="185"/>
      <c r="F117" s="66"/>
      <c r="H117" s="66"/>
    </row>
    <row r="118" spans="1:8" s="68" customFormat="1" ht="50.25" customHeight="1">
      <c r="A118" s="77">
        <v>110</v>
      </c>
      <c r="B118" s="186" t="s">
        <v>359</v>
      </c>
      <c r="C118" s="450"/>
      <c r="D118" s="185"/>
      <c r="F118" s="66"/>
      <c r="H118" s="66"/>
    </row>
    <row r="119" spans="1:8" s="68" customFormat="1" ht="50.25" customHeight="1">
      <c r="A119" s="77">
        <v>111</v>
      </c>
      <c r="B119" s="186" t="s">
        <v>360</v>
      </c>
      <c r="C119" s="446"/>
      <c r="D119" s="185"/>
      <c r="F119" s="66"/>
      <c r="H119" s="66"/>
    </row>
    <row r="120" spans="1:8" s="68" customFormat="1" ht="50.25" customHeight="1">
      <c r="A120" s="77">
        <v>112</v>
      </c>
      <c r="B120" s="186" t="s">
        <v>361</v>
      </c>
      <c r="C120" s="181" t="s">
        <v>574</v>
      </c>
      <c r="D120" s="73"/>
      <c r="F120" s="66"/>
      <c r="H120" s="66"/>
    </row>
    <row r="121" spans="1:8" s="68" customFormat="1" ht="50.25" customHeight="1">
      <c r="A121" s="77">
        <v>113</v>
      </c>
      <c r="B121" s="186" t="s">
        <v>362</v>
      </c>
      <c r="C121" s="445" t="s">
        <v>575</v>
      </c>
      <c r="D121" s="447"/>
      <c r="F121" s="66"/>
      <c r="H121" s="66"/>
    </row>
    <row r="122" spans="1:8" s="68" customFormat="1" ht="50.25" customHeight="1">
      <c r="A122" s="77">
        <v>114</v>
      </c>
      <c r="B122" s="186" t="s">
        <v>363</v>
      </c>
      <c r="C122" s="450"/>
      <c r="D122" s="449"/>
      <c r="F122" s="66"/>
      <c r="H122" s="66"/>
    </row>
    <row r="123" spans="1:8" s="68" customFormat="1" ht="50.25" customHeight="1">
      <c r="A123" s="77">
        <v>115</v>
      </c>
      <c r="B123" s="186" t="s">
        <v>364</v>
      </c>
      <c r="C123" s="446"/>
      <c r="D123" s="448"/>
      <c r="F123" s="66"/>
      <c r="H123" s="66"/>
    </row>
    <row r="124" spans="1:8" s="68" customFormat="1" ht="50.25" customHeight="1">
      <c r="A124" s="77">
        <v>116</v>
      </c>
      <c r="B124" s="186" t="s">
        <v>365</v>
      </c>
      <c r="C124" s="181" t="s">
        <v>576</v>
      </c>
      <c r="D124" s="159"/>
      <c r="F124" s="66"/>
      <c r="H124" s="66"/>
    </row>
    <row r="125" spans="1:8" s="68" customFormat="1" ht="50.25" customHeight="1">
      <c r="A125" s="77">
        <v>117</v>
      </c>
      <c r="B125" s="186" t="s">
        <v>366</v>
      </c>
      <c r="C125" s="181" t="s">
        <v>577</v>
      </c>
      <c r="D125" s="159"/>
      <c r="F125" s="66"/>
      <c r="H125" s="66"/>
    </row>
    <row r="126" spans="1:8" s="68" customFormat="1" ht="50.25" customHeight="1">
      <c r="A126" s="77">
        <v>118</v>
      </c>
      <c r="B126" s="186" t="s">
        <v>367</v>
      </c>
      <c r="C126" s="181" t="s">
        <v>578</v>
      </c>
      <c r="D126" s="159"/>
      <c r="F126" s="66"/>
      <c r="H126" s="66"/>
    </row>
    <row r="127" spans="1:8" s="68" customFormat="1" ht="50.25" customHeight="1">
      <c r="A127" s="77">
        <v>119</v>
      </c>
      <c r="B127" s="186" t="s">
        <v>368</v>
      </c>
      <c r="C127" s="445" t="s">
        <v>579</v>
      </c>
      <c r="D127" s="445"/>
      <c r="F127" s="66"/>
      <c r="H127" s="66"/>
    </row>
    <row r="128" spans="1:8" s="68" customFormat="1" ht="50.25" customHeight="1">
      <c r="A128" s="77">
        <v>120</v>
      </c>
      <c r="B128" s="186" t="s">
        <v>369</v>
      </c>
      <c r="C128" s="450"/>
      <c r="D128" s="450"/>
      <c r="F128" s="66"/>
      <c r="H128" s="66"/>
    </row>
    <row r="129" spans="1:8" s="68" customFormat="1" ht="50.25" customHeight="1">
      <c r="A129" s="77">
        <v>121</v>
      </c>
      <c r="B129" s="186" t="s">
        <v>370</v>
      </c>
      <c r="C129" s="446"/>
      <c r="D129" s="446"/>
      <c r="F129" s="66"/>
      <c r="H129" s="66"/>
    </row>
    <row r="130" spans="1:8" s="68" customFormat="1" ht="50.25" customHeight="1">
      <c r="A130" s="77">
        <v>122</v>
      </c>
      <c r="B130" s="186" t="s">
        <v>371</v>
      </c>
      <c r="C130" s="181" t="s">
        <v>580</v>
      </c>
      <c r="D130" s="73"/>
      <c r="F130" s="66"/>
      <c r="H130" s="66"/>
    </row>
    <row r="131" spans="1:8" s="68" customFormat="1" ht="50.25" customHeight="1">
      <c r="A131" s="77">
        <v>123</v>
      </c>
      <c r="B131" s="186" t="s">
        <v>372</v>
      </c>
      <c r="C131" s="181" t="s">
        <v>581</v>
      </c>
      <c r="D131" s="73"/>
      <c r="F131" s="66"/>
      <c r="H131" s="66"/>
    </row>
    <row r="132" spans="1:8" s="68" customFormat="1" ht="50.25" customHeight="1">
      <c r="A132" s="77">
        <v>124</v>
      </c>
      <c r="B132" s="186" t="s">
        <v>373</v>
      </c>
      <c r="C132" s="181" t="s">
        <v>582</v>
      </c>
      <c r="D132" s="73"/>
      <c r="F132" s="66"/>
      <c r="H132" s="66"/>
    </row>
    <row r="133" spans="1:8" s="68" customFormat="1" ht="50.25" customHeight="1">
      <c r="A133" s="77">
        <v>125</v>
      </c>
      <c r="B133" s="186" t="s">
        <v>374</v>
      </c>
      <c r="C133" s="445" t="s">
        <v>583</v>
      </c>
      <c r="D133" s="447"/>
      <c r="F133" s="66"/>
      <c r="H133" s="66"/>
    </row>
    <row r="134" spans="1:8" s="68" customFormat="1" ht="50.25" customHeight="1">
      <c r="A134" s="77">
        <v>126</v>
      </c>
      <c r="B134" s="186" t="s">
        <v>375</v>
      </c>
      <c r="C134" s="446"/>
      <c r="D134" s="448"/>
      <c r="F134" s="66"/>
      <c r="H134" s="66"/>
    </row>
    <row r="135" spans="1:8" s="68" customFormat="1" ht="50.25" customHeight="1">
      <c r="A135" s="77">
        <v>127</v>
      </c>
      <c r="B135" s="186" t="s">
        <v>376</v>
      </c>
      <c r="C135" s="181" t="s">
        <v>533</v>
      </c>
      <c r="D135" s="184" t="s">
        <v>533</v>
      </c>
      <c r="F135" s="66"/>
      <c r="H135" s="66"/>
    </row>
    <row r="136" spans="1:8" s="68" customFormat="1" ht="50.25" customHeight="1">
      <c r="A136" s="77">
        <v>128</v>
      </c>
      <c r="B136" s="186" t="s">
        <v>377</v>
      </c>
      <c r="C136" s="181" t="s">
        <v>533</v>
      </c>
      <c r="D136" s="184" t="s">
        <v>533</v>
      </c>
      <c r="F136" s="66"/>
      <c r="H136" s="66"/>
    </row>
    <row r="137" spans="1:8" s="68" customFormat="1" ht="50.25" customHeight="1">
      <c r="A137" s="77">
        <v>129</v>
      </c>
      <c r="B137" s="186" t="s">
        <v>378</v>
      </c>
      <c r="C137" s="181" t="s">
        <v>533</v>
      </c>
      <c r="D137" s="184" t="s">
        <v>533</v>
      </c>
      <c r="F137" s="66"/>
      <c r="H137" s="66"/>
    </row>
    <row r="138" spans="1:8" s="68" customFormat="1" ht="50.25" customHeight="1">
      <c r="A138" s="77">
        <v>130</v>
      </c>
      <c r="B138" s="186" t="s">
        <v>379</v>
      </c>
      <c r="C138" s="181" t="s">
        <v>584</v>
      </c>
      <c r="D138" s="73"/>
      <c r="F138" s="66"/>
      <c r="H138" s="66"/>
    </row>
    <row r="139" spans="1:8" s="68" customFormat="1" ht="50.25" customHeight="1">
      <c r="A139" s="77">
        <v>131</v>
      </c>
      <c r="B139" s="186" t="s">
        <v>380</v>
      </c>
      <c r="C139" s="445" t="s">
        <v>585</v>
      </c>
      <c r="D139" s="447"/>
      <c r="F139" s="66"/>
      <c r="H139" s="66"/>
    </row>
    <row r="140" spans="1:8" s="68" customFormat="1" ht="50.25" customHeight="1">
      <c r="A140" s="77">
        <v>132</v>
      </c>
      <c r="B140" s="186" t="s">
        <v>381</v>
      </c>
      <c r="C140" s="446"/>
      <c r="D140" s="448"/>
      <c r="F140" s="66"/>
      <c r="H140" s="66"/>
    </row>
    <row r="141" spans="1:8" s="68" customFormat="1" ht="50.25" customHeight="1">
      <c r="A141" s="77">
        <v>133</v>
      </c>
      <c r="B141" s="186" t="s">
        <v>382</v>
      </c>
      <c r="C141" s="445" t="s">
        <v>586</v>
      </c>
      <c r="D141" s="447"/>
      <c r="F141" s="66"/>
      <c r="H141" s="66"/>
    </row>
    <row r="142" spans="1:8" s="68" customFormat="1" ht="50.25" customHeight="1">
      <c r="A142" s="77">
        <v>134</v>
      </c>
      <c r="B142" s="186" t="s">
        <v>383</v>
      </c>
      <c r="C142" s="446"/>
      <c r="D142" s="448"/>
      <c r="F142" s="66"/>
      <c r="H142" s="66"/>
    </row>
    <row r="143" spans="1:8" s="68" customFormat="1" ht="50.25" customHeight="1">
      <c r="A143" s="77">
        <v>135</v>
      </c>
      <c r="B143" s="186" t="s">
        <v>384</v>
      </c>
      <c r="C143" s="181" t="s">
        <v>587</v>
      </c>
      <c r="D143" s="73"/>
      <c r="F143" s="66"/>
      <c r="H143" s="66"/>
    </row>
    <row r="144" spans="1:8" s="68" customFormat="1" ht="50.25" customHeight="1">
      <c r="A144" s="77">
        <v>136</v>
      </c>
      <c r="B144" s="186" t="s">
        <v>385</v>
      </c>
      <c r="C144" s="181" t="s">
        <v>533</v>
      </c>
      <c r="D144" s="184" t="s">
        <v>533</v>
      </c>
      <c r="F144" s="66"/>
      <c r="H144" s="66"/>
    </row>
    <row r="145" spans="1:13" s="68" customFormat="1" ht="50.25" customHeight="1">
      <c r="A145" s="77">
        <v>137</v>
      </c>
      <c r="B145" s="186" t="s">
        <v>386</v>
      </c>
      <c r="C145" s="181" t="s">
        <v>533</v>
      </c>
      <c r="D145" s="181" t="s">
        <v>533</v>
      </c>
      <c r="F145" s="66"/>
      <c r="H145" s="66"/>
    </row>
    <row r="146" spans="1:13" s="68" customFormat="1" ht="50.25" customHeight="1">
      <c r="A146" s="77">
        <v>138</v>
      </c>
      <c r="B146" s="186" t="s">
        <v>387</v>
      </c>
      <c r="C146" s="181" t="s">
        <v>533</v>
      </c>
      <c r="D146" s="181" t="s">
        <v>533</v>
      </c>
      <c r="F146" s="66"/>
      <c r="H146" s="66"/>
    </row>
    <row r="147" spans="1:13" s="68" customFormat="1" ht="50.25" customHeight="1">
      <c r="A147" s="77">
        <v>139</v>
      </c>
      <c r="B147" s="186" t="s">
        <v>388</v>
      </c>
      <c r="C147" s="181" t="s">
        <v>533</v>
      </c>
      <c r="D147" s="184" t="s">
        <v>533</v>
      </c>
      <c r="F147" s="66"/>
      <c r="H147" s="66"/>
    </row>
    <row r="148" spans="1:13" s="68" customFormat="1" ht="50.25" customHeight="1">
      <c r="A148" s="77">
        <v>140</v>
      </c>
      <c r="B148" s="186" t="s">
        <v>389</v>
      </c>
      <c r="C148" s="181" t="s">
        <v>533</v>
      </c>
      <c r="D148" s="184" t="s">
        <v>533</v>
      </c>
      <c r="F148" s="66"/>
      <c r="H148" s="66"/>
    </row>
    <row r="149" spans="1:13" s="68" customFormat="1" ht="50.25" customHeight="1">
      <c r="A149" s="77">
        <v>141</v>
      </c>
      <c r="B149" s="186" t="s">
        <v>390</v>
      </c>
      <c r="C149" s="181" t="s">
        <v>533</v>
      </c>
      <c r="D149" s="184" t="s">
        <v>533</v>
      </c>
      <c r="F149" s="66"/>
      <c r="H149" s="66"/>
    </row>
    <row r="150" spans="1:13" s="68" customFormat="1" ht="50.25" customHeight="1">
      <c r="A150" s="77">
        <v>142</v>
      </c>
      <c r="B150" s="186" t="s">
        <v>391</v>
      </c>
      <c r="C150" s="181" t="s">
        <v>533</v>
      </c>
      <c r="D150" s="184" t="s">
        <v>533</v>
      </c>
      <c r="F150" s="66"/>
      <c r="H150" s="66"/>
    </row>
    <row r="151" spans="1:13" s="68" customFormat="1" ht="50.25" customHeight="1">
      <c r="A151" s="77">
        <v>143</v>
      </c>
      <c r="B151" s="186" t="s">
        <v>392</v>
      </c>
      <c r="C151" s="181" t="s">
        <v>533</v>
      </c>
      <c r="D151" s="181" t="s">
        <v>533</v>
      </c>
      <c r="F151" s="66"/>
      <c r="H151" s="66"/>
    </row>
    <row r="152" spans="1:13" s="68" customFormat="1" ht="50.25" customHeight="1">
      <c r="A152" s="77">
        <v>144</v>
      </c>
      <c r="B152" s="186" t="s">
        <v>393</v>
      </c>
      <c r="C152" s="181" t="s">
        <v>533</v>
      </c>
      <c r="D152" s="184" t="s">
        <v>533</v>
      </c>
      <c r="F152" s="66"/>
      <c r="H152" s="66"/>
    </row>
    <row r="153" spans="1:13" s="68" customFormat="1" ht="50.25" customHeight="1">
      <c r="A153" s="77">
        <v>145</v>
      </c>
      <c r="B153" s="186" t="s">
        <v>394</v>
      </c>
      <c r="C153" s="181" t="s">
        <v>533</v>
      </c>
      <c r="D153" s="184" t="s">
        <v>533</v>
      </c>
      <c r="F153" s="66"/>
      <c r="H153" s="66"/>
    </row>
    <row r="154" spans="1:13" s="68" customFormat="1" ht="50.25" customHeight="1">
      <c r="A154" s="77">
        <v>146</v>
      </c>
      <c r="B154" s="186" t="s">
        <v>395</v>
      </c>
      <c r="C154" s="181" t="s">
        <v>533</v>
      </c>
      <c r="D154" s="181" t="s">
        <v>533</v>
      </c>
      <c r="F154" s="66"/>
      <c r="H154" s="66"/>
    </row>
    <row r="155" spans="1:13" s="68" customFormat="1" ht="50.25" customHeight="1">
      <c r="A155" s="77">
        <v>147</v>
      </c>
      <c r="B155" s="186" t="s">
        <v>396</v>
      </c>
      <c r="C155" s="181" t="s">
        <v>588</v>
      </c>
      <c r="D155" s="73"/>
      <c r="F155" s="179"/>
      <c r="H155" s="66"/>
    </row>
    <row r="156" spans="1:13" s="68" customFormat="1" ht="50.25" customHeight="1">
      <c r="A156" s="77">
        <v>148</v>
      </c>
      <c r="B156" s="186" t="s">
        <v>397</v>
      </c>
      <c r="C156" s="181" t="s">
        <v>588</v>
      </c>
      <c r="D156" s="73"/>
      <c r="F156" s="66"/>
      <c r="H156" s="66"/>
      <c r="M156"/>
    </row>
    <row r="157" spans="1:13" s="68" customFormat="1" ht="50.25" customHeight="1">
      <c r="A157" s="77">
        <v>149</v>
      </c>
      <c r="B157" s="186" t="s">
        <v>398</v>
      </c>
      <c r="C157" s="445" t="s">
        <v>589</v>
      </c>
      <c r="D157" s="447"/>
      <c r="F157" s="66"/>
      <c r="H157" s="66"/>
    </row>
    <row r="158" spans="1:13" s="68" customFormat="1" ht="50.25" customHeight="1">
      <c r="A158" s="77">
        <v>150</v>
      </c>
      <c r="B158" s="186" t="s">
        <v>399</v>
      </c>
      <c r="C158" s="450"/>
      <c r="D158" s="449"/>
      <c r="F158" s="66"/>
      <c r="H158" s="66"/>
    </row>
    <row r="159" spans="1:13" s="68" customFormat="1" ht="50.25" customHeight="1">
      <c r="A159" s="77">
        <v>151</v>
      </c>
      <c r="B159" s="186" t="s">
        <v>400</v>
      </c>
      <c r="C159" s="450"/>
      <c r="D159" s="449"/>
      <c r="F159" s="66"/>
      <c r="H159" s="66"/>
    </row>
    <row r="160" spans="1:13" s="68" customFormat="1" ht="50.25" customHeight="1">
      <c r="A160" s="77">
        <v>152</v>
      </c>
      <c r="B160" s="186" t="s">
        <v>401</v>
      </c>
      <c r="C160" s="446"/>
      <c r="D160" s="448"/>
      <c r="F160" s="66"/>
      <c r="H160" s="66"/>
    </row>
    <row r="161" spans="1:8" s="68" customFormat="1" ht="50.25" customHeight="1">
      <c r="A161" s="77">
        <v>153</v>
      </c>
      <c r="B161" s="186" t="s">
        <v>402</v>
      </c>
      <c r="C161" s="181" t="s">
        <v>590</v>
      </c>
      <c r="D161" s="73"/>
      <c r="F161" s="66"/>
      <c r="H161" s="66"/>
    </row>
    <row r="162" spans="1:8" s="68" customFormat="1" ht="50.25" customHeight="1">
      <c r="A162" s="77">
        <v>154</v>
      </c>
      <c r="B162" s="186" t="s">
        <v>403</v>
      </c>
      <c r="C162" s="181" t="s">
        <v>591</v>
      </c>
      <c r="D162" s="73"/>
      <c r="F162" s="66"/>
      <c r="H162" s="66"/>
    </row>
    <row r="163" spans="1:8" s="180" customFormat="1" ht="50.25" customHeight="1">
      <c r="A163" s="183">
        <v>155</v>
      </c>
      <c r="B163" s="186" t="s">
        <v>404</v>
      </c>
      <c r="C163" s="445" t="s">
        <v>592</v>
      </c>
      <c r="D163" s="447"/>
      <c r="F163" s="179"/>
      <c r="H163" s="179"/>
    </row>
    <row r="164" spans="1:8" s="180" customFormat="1" ht="50.25" customHeight="1">
      <c r="A164" s="183">
        <v>156</v>
      </c>
      <c r="B164" s="186" t="s">
        <v>405</v>
      </c>
      <c r="C164" s="450"/>
      <c r="D164" s="449"/>
      <c r="F164" s="179"/>
      <c r="H164" s="179"/>
    </row>
    <row r="165" spans="1:8" s="180" customFormat="1" ht="50.25" customHeight="1">
      <c r="A165" s="183">
        <v>157</v>
      </c>
      <c r="B165" s="186" t="s">
        <v>406</v>
      </c>
      <c r="C165" s="450"/>
      <c r="D165" s="449"/>
      <c r="F165" s="179"/>
      <c r="H165" s="179"/>
    </row>
    <row r="166" spans="1:8" s="180" customFormat="1" ht="50.25" customHeight="1">
      <c r="A166" s="183">
        <v>158</v>
      </c>
      <c r="B166" s="186" t="s">
        <v>407</v>
      </c>
      <c r="C166" s="446"/>
      <c r="D166" s="448"/>
      <c r="F166" s="179"/>
      <c r="H166" s="179"/>
    </row>
    <row r="167" spans="1:8" s="180" customFormat="1" ht="50.25" customHeight="1">
      <c r="A167" s="183">
        <v>159</v>
      </c>
      <c r="B167" s="186" t="s">
        <v>408</v>
      </c>
      <c r="C167" s="445" t="s">
        <v>592</v>
      </c>
      <c r="D167" s="447"/>
      <c r="F167" s="179"/>
      <c r="H167" s="179"/>
    </row>
    <row r="168" spans="1:8" s="180" customFormat="1" ht="50.25" customHeight="1">
      <c r="A168" s="183">
        <v>160</v>
      </c>
      <c r="B168" s="186" t="s">
        <v>409</v>
      </c>
      <c r="C168" s="446"/>
      <c r="D168" s="449"/>
      <c r="F168" s="179"/>
      <c r="H168" s="179"/>
    </row>
    <row r="169" spans="1:8" s="180" customFormat="1" ht="50.25" customHeight="1">
      <c r="A169" s="183">
        <v>161</v>
      </c>
      <c r="B169" s="186" t="s">
        <v>410</v>
      </c>
      <c r="C169" s="445" t="s">
        <v>592</v>
      </c>
      <c r="D169" s="449"/>
      <c r="F169" s="179"/>
      <c r="H169" s="179"/>
    </row>
    <row r="170" spans="1:8" s="180" customFormat="1" ht="50.25" customHeight="1">
      <c r="A170" s="183">
        <v>162</v>
      </c>
      <c r="B170" s="186" t="s">
        <v>411</v>
      </c>
      <c r="C170" s="446"/>
      <c r="D170" s="448"/>
      <c r="F170" s="179"/>
      <c r="H170" s="179"/>
    </row>
    <row r="171" spans="1:8" s="180" customFormat="1" ht="50.25" customHeight="1">
      <c r="A171" s="183">
        <v>163</v>
      </c>
      <c r="B171" s="186" t="s">
        <v>412</v>
      </c>
      <c r="C171" s="445" t="s">
        <v>593</v>
      </c>
      <c r="D171" s="447"/>
      <c r="F171" s="179"/>
      <c r="H171" s="179"/>
    </row>
    <row r="172" spans="1:8" s="180" customFormat="1" ht="50.25" customHeight="1">
      <c r="A172" s="183">
        <v>164</v>
      </c>
      <c r="B172" s="186" t="s">
        <v>413</v>
      </c>
      <c r="C172" s="446"/>
      <c r="D172" s="448"/>
      <c r="F172" s="179"/>
      <c r="H172" s="179"/>
    </row>
    <row r="173" spans="1:8" s="180" customFormat="1" ht="50.25" customHeight="1">
      <c r="A173" s="183">
        <v>165</v>
      </c>
      <c r="B173" s="186" t="s">
        <v>414</v>
      </c>
      <c r="C173" s="181" t="s">
        <v>594</v>
      </c>
      <c r="D173" s="182"/>
      <c r="F173" s="179"/>
      <c r="H173" s="179"/>
    </row>
    <row r="174" spans="1:8" s="180" customFormat="1" ht="50.25" customHeight="1">
      <c r="A174" s="183">
        <v>166</v>
      </c>
      <c r="B174" s="186" t="s">
        <v>415</v>
      </c>
      <c r="C174" s="181" t="s">
        <v>595</v>
      </c>
      <c r="D174" s="182"/>
      <c r="F174" s="179"/>
      <c r="H174" s="179"/>
    </row>
    <row r="175" spans="1:8" s="180" customFormat="1" ht="50.25" customHeight="1">
      <c r="A175" s="183">
        <v>167</v>
      </c>
      <c r="B175" s="186" t="s">
        <v>416</v>
      </c>
      <c r="C175" s="181" t="s">
        <v>596</v>
      </c>
      <c r="D175" s="184" t="s">
        <v>533</v>
      </c>
      <c r="F175" s="179"/>
      <c r="H175" s="179"/>
    </row>
    <row r="176" spans="1:8" s="180" customFormat="1" ht="50.25" customHeight="1">
      <c r="A176" s="183">
        <v>168</v>
      </c>
      <c r="B176" s="186" t="s">
        <v>417</v>
      </c>
      <c r="C176" s="181" t="s">
        <v>533</v>
      </c>
      <c r="D176" s="182"/>
      <c r="F176" s="179"/>
      <c r="H176" s="179"/>
    </row>
    <row r="177" spans="1:8" s="180" customFormat="1" ht="50.25" customHeight="1">
      <c r="A177" s="183">
        <v>169</v>
      </c>
      <c r="B177" s="186" t="s">
        <v>418</v>
      </c>
      <c r="C177" s="181" t="s">
        <v>597</v>
      </c>
      <c r="D177" s="182"/>
      <c r="F177" s="179"/>
      <c r="H177" s="179"/>
    </row>
    <row r="178" spans="1:8" s="180" customFormat="1" ht="50.25" customHeight="1">
      <c r="A178" s="183">
        <v>170</v>
      </c>
      <c r="B178" s="186" t="s">
        <v>419</v>
      </c>
      <c r="C178" s="181" t="s">
        <v>598</v>
      </c>
      <c r="D178" s="182"/>
      <c r="F178" s="179"/>
      <c r="H178" s="179"/>
    </row>
    <row r="179" spans="1:8" s="180" customFormat="1" ht="50.25" customHeight="1">
      <c r="A179" s="183">
        <v>171</v>
      </c>
      <c r="B179" s="186" t="s">
        <v>420</v>
      </c>
      <c r="C179" s="181" t="s">
        <v>599</v>
      </c>
      <c r="D179" s="182"/>
      <c r="F179" s="179"/>
      <c r="H179" s="179"/>
    </row>
    <row r="180" spans="1:8" s="180" customFormat="1" ht="50.25" customHeight="1">
      <c r="A180" s="183">
        <v>172</v>
      </c>
      <c r="B180" s="186" t="s">
        <v>421</v>
      </c>
      <c r="C180" s="445" t="s">
        <v>600</v>
      </c>
      <c r="D180" s="447"/>
      <c r="F180" s="179"/>
      <c r="H180" s="179"/>
    </row>
    <row r="181" spans="1:8" s="180" customFormat="1" ht="50.25" customHeight="1">
      <c r="A181" s="183">
        <v>173</v>
      </c>
      <c r="B181" s="186" t="s">
        <v>422</v>
      </c>
      <c r="C181" s="450"/>
      <c r="D181" s="449"/>
      <c r="F181" s="179"/>
      <c r="H181" s="179"/>
    </row>
    <row r="182" spans="1:8" s="180" customFormat="1" ht="50.25" customHeight="1">
      <c r="A182" s="183">
        <v>174</v>
      </c>
      <c r="B182" s="186" t="s">
        <v>423</v>
      </c>
      <c r="C182" s="446"/>
      <c r="D182" s="448"/>
      <c r="F182" s="179"/>
      <c r="H182" s="179"/>
    </row>
    <row r="183" spans="1:8" s="180" customFormat="1" ht="50.25" customHeight="1">
      <c r="A183" s="183">
        <v>175</v>
      </c>
      <c r="B183" s="186" t="s">
        <v>424</v>
      </c>
      <c r="C183" s="181" t="s">
        <v>601</v>
      </c>
      <c r="D183" s="182"/>
      <c r="F183" s="179"/>
      <c r="H183" s="179"/>
    </row>
    <row r="184" spans="1:8" s="180" customFormat="1" ht="50.25" customHeight="1">
      <c r="A184" s="183">
        <v>176</v>
      </c>
      <c r="B184" s="186" t="s">
        <v>425</v>
      </c>
      <c r="C184" s="181" t="s">
        <v>602</v>
      </c>
      <c r="D184" s="182"/>
      <c r="F184" s="179"/>
      <c r="H184" s="179"/>
    </row>
    <row r="185" spans="1:8" s="180" customFormat="1" ht="50.25" customHeight="1">
      <c r="A185" s="183">
        <v>177</v>
      </c>
      <c r="B185" s="186" t="s">
        <v>426</v>
      </c>
      <c r="C185" s="445" t="s">
        <v>603</v>
      </c>
      <c r="D185" s="447"/>
      <c r="F185" s="179"/>
      <c r="H185" s="179"/>
    </row>
    <row r="186" spans="1:8" s="180" customFormat="1" ht="50.25" customHeight="1">
      <c r="A186" s="183">
        <v>178</v>
      </c>
      <c r="B186" s="186" t="s">
        <v>427</v>
      </c>
      <c r="C186" s="450"/>
      <c r="D186" s="449"/>
      <c r="F186" s="179"/>
      <c r="H186" s="179"/>
    </row>
    <row r="187" spans="1:8" s="180" customFormat="1" ht="50.25" customHeight="1">
      <c r="A187" s="183">
        <v>179</v>
      </c>
      <c r="B187" s="186" t="s">
        <v>428</v>
      </c>
      <c r="C187" s="446"/>
      <c r="D187" s="448"/>
      <c r="F187" s="179"/>
      <c r="H187" s="179"/>
    </row>
    <row r="188" spans="1:8" s="180" customFormat="1" ht="50.25" customHeight="1">
      <c r="A188" s="183">
        <v>180</v>
      </c>
      <c r="B188" s="186" t="s">
        <v>429</v>
      </c>
      <c r="C188" s="181" t="s">
        <v>595</v>
      </c>
      <c r="D188" s="182"/>
      <c r="F188" s="179"/>
      <c r="H188" s="179"/>
    </row>
    <row r="189" spans="1:8" s="180" customFormat="1" ht="50.25" customHeight="1">
      <c r="A189" s="183">
        <v>181</v>
      </c>
      <c r="B189" s="186" t="s">
        <v>430</v>
      </c>
      <c r="C189" s="181" t="s">
        <v>604</v>
      </c>
      <c r="D189" s="182"/>
      <c r="F189" s="179"/>
      <c r="H189" s="179"/>
    </row>
    <row r="190" spans="1:8" s="180" customFormat="1" ht="50.25" customHeight="1">
      <c r="A190" s="183">
        <v>182</v>
      </c>
      <c r="B190" s="186" t="s">
        <v>431</v>
      </c>
      <c r="C190" s="181" t="s">
        <v>604</v>
      </c>
      <c r="D190" s="182"/>
      <c r="F190" s="179"/>
      <c r="H190" s="179"/>
    </row>
    <row r="191" spans="1:8" s="180" customFormat="1" ht="50.25" customHeight="1">
      <c r="A191" s="183">
        <v>183</v>
      </c>
      <c r="B191" s="186" t="s">
        <v>432</v>
      </c>
      <c r="C191" s="181" t="s">
        <v>604</v>
      </c>
      <c r="D191" s="182"/>
      <c r="F191" s="179"/>
      <c r="H191" s="179"/>
    </row>
    <row r="192" spans="1:8" s="180" customFormat="1" ht="50.25" customHeight="1">
      <c r="A192" s="183">
        <v>184</v>
      </c>
      <c r="B192" s="186" t="s">
        <v>433</v>
      </c>
      <c r="C192" s="181" t="s">
        <v>604</v>
      </c>
      <c r="D192" s="182"/>
      <c r="F192" s="179"/>
      <c r="H192" s="179"/>
    </row>
    <row r="193" spans="1:8" s="180" customFormat="1" ht="50.25" customHeight="1">
      <c r="A193" s="183">
        <v>185</v>
      </c>
      <c r="B193" s="186" t="s">
        <v>434</v>
      </c>
      <c r="C193" s="181" t="s">
        <v>604</v>
      </c>
      <c r="D193" s="182"/>
      <c r="F193" s="179"/>
      <c r="H193" s="179"/>
    </row>
    <row r="194" spans="1:8" s="180" customFormat="1" ht="50.25" customHeight="1">
      <c r="A194" s="183">
        <v>186</v>
      </c>
      <c r="B194" s="186" t="s">
        <v>435</v>
      </c>
      <c r="C194" s="445" t="s">
        <v>561</v>
      </c>
      <c r="D194" s="447"/>
      <c r="F194" s="179"/>
      <c r="H194" s="179"/>
    </row>
    <row r="195" spans="1:8" s="180" customFormat="1" ht="50.25" customHeight="1">
      <c r="A195" s="183">
        <v>187</v>
      </c>
      <c r="B195" s="186" t="s">
        <v>436</v>
      </c>
      <c r="C195" s="446"/>
      <c r="D195" s="449"/>
      <c r="F195" s="179"/>
      <c r="H195" s="179"/>
    </row>
    <row r="196" spans="1:8" s="180" customFormat="1" ht="50.25" customHeight="1">
      <c r="A196" s="183">
        <v>188</v>
      </c>
      <c r="B196" s="186" t="s">
        <v>437</v>
      </c>
      <c r="C196" s="181" t="s">
        <v>561</v>
      </c>
      <c r="D196" s="448"/>
      <c r="F196" s="179"/>
      <c r="H196" s="179"/>
    </row>
    <row r="197" spans="1:8" s="180" customFormat="1" ht="50.25" customHeight="1">
      <c r="A197" s="183">
        <v>189</v>
      </c>
      <c r="B197" s="186" t="s">
        <v>438</v>
      </c>
      <c r="C197" s="181" t="s">
        <v>605</v>
      </c>
      <c r="D197" s="182"/>
      <c r="F197" s="179"/>
      <c r="H197" s="179"/>
    </row>
    <row r="198" spans="1:8" s="180" customFormat="1" ht="50.25" customHeight="1">
      <c r="A198" s="183">
        <v>190</v>
      </c>
      <c r="B198" s="186" t="s">
        <v>439</v>
      </c>
      <c r="C198" s="181" t="s">
        <v>606</v>
      </c>
      <c r="D198" s="182"/>
      <c r="F198" s="179"/>
      <c r="H198" s="179"/>
    </row>
    <row r="199" spans="1:8" s="180" customFormat="1" ht="50.25" customHeight="1">
      <c r="A199" s="183">
        <v>191</v>
      </c>
      <c r="B199" s="186" t="s">
        <v>440</v>
      </c>
      <c r="C199" s="181" t="s">
        <v>607</v>
      </c>
      <c r="D199" s="182"/>
      <c r="F199" s="179"/>
      <c r="H199" s="179"/>
    </row>
    <row r="200" spans="1:8" s="180" customFormat="1" ht="50.25" customHeight="1">
      <c r="A200" s="183">
        <v>192</v>
      </c>
      <c r="B200" s="186" t="s">
        <v>445</v>
      </c>
      <c r="C200" s="181" t="s">
        <v>607</v>
      </c>
      <c r="D200" s="182"/>
      <c r="F200" s="179"/>
      <c r="H200" s="179"/>
    </row>
    <row r="201" spans="1:8" ht="50.25" customHeight="1">
      <c r="A201" s="183">
        <v>193</v>
      </c>
      <c r="B201" s="186" t="s">
        <v>446</v>
      </c>
      <c r="C201" s="181" t="s">
        <v>608</v>
      </c>
      <c r="D201" s="182"/>
    </row>
    <row r="202" spans="1:8" ht="50.25" customHeight="1">
      <c r="A202" s="183">
        <v>194</v>
      </c>
      <c r="B202" s="186" t="s">
        <v>441</v>
      </c>
      <c r="C202" s="445" t="s">
        <v>609</v>
      </c>
      <c r="D202" s="447"/>
    </row>
    <row r="203" spans="1:8" ht="50.25" customHeight="1">
      <c r="A203" s="183">
        <v>195</v>
      </c>
      <c r="B203" s="186" t="s">
        <v>442</v>
      </c>
      <c r="C203" s="450"/>
      <c r="D203" s="449"/>
    </row>
    <row r="204" spans="1:8" ht="50.25" customHeight="1">
      <c r="A204" s="183">
        <v>196</v>
      </c>
      <c r="B204" s="186" t="s">
        <v>443</v>
      </c>
      <c r="C204" s="446"/>
      <c r="D204" s="448"/>
    </row>
    <row r="205" spans="1:8" ht="50.25" customHeight="1">
      <c r="A205" s="183">
        <v>197</v>
      </c>
      <c r="B205" s="186" t="s">
        <v>444</v>
      </c>
      <c r="C205" s="181" t="s">
        <v>610</v>
      </c>
      <c r="D205" s="182"/>
    </row>
    <row r="206" spans="1:8" ht="50.25" customHeight="1">
      <c r="A206" s="183">
        <v>198</v>
      </c>
      <c r="B206" s="186" t="s">
        <v>447</v>
      </c>
      <c r="C206" s="181" t="s">
        <v>611</v>
      </c>
      <c r="D206" s="182"/>
    </row>
    <row r="207" spans="1:8" ht="50.25" customHeight="1">
      <c r="A207" s="183">
        <v>199</v>
      </c>
      <c r="B207" s="186" t="s">
        <v>448</v>
      </c>
      <c r="C207" s="181" t="s">
        <v>611</v>
      </c>
      <c r="D207" s="182"/>
    </row>
    <row r="208" spans="1:8" ht="50.25" customHeight="1">
      <c r="A208" s="183">
        <v>200</v>
      </c>
      <c r="B208" s="186" t="s">
        <v>449</v>
      </c>
      <c r="C208" s="445" t="s">
        <v>612</v>
      </c>
      <c r="D208" s="182"/>
    </row>
    <row r="209" spans="1:4" ht="50.25" customHeight="1">
      <c r="A209" s="183">
        <v>201</v>
      </c>
      <c r="B209" s="186" t="s">
        <v>450</v>
      </c>
      <c r="C209" s="450"/>
      <c r="D209" s="447"/>
    </row>
    <row r="210" spans="1:4" ht="50.25" customHeight="1">
      <c r="A210" s="183">
        <v>202</v>
      </c>
      <c r="B210" s="186" t="s">
        <v>451</v>
      </c>
      <c r="C210" s="450"/>
      <c r="D210" s="448"/>
    </row>
    <row r="211" spans="1:4" ht="50.25" customHeight="1">
      <c r="A211" s="183">
        <v>203</v>
      </c>
      <c r="B211" s="186" t="s">
        <v>452</v>
      </c>
      <c r="C211" s="450"/>
      <c r="D211" s="447"/>
    </row>
    <row r="212" spans="1:4" ht="50.25" customHeight="1">
      <c r="A212" s="183">
        <v>204</v>
      </c>
      <c r="B212" s="186" t="s">
        <v>453</v>
      </c>
      <c r="C212" s="450"/>
      <c r="D212" s="449"/>
    </row>
    <row r="213" spans="1:4" ht="50.25" customHeight="1">
      <c r="A213" s="183">
        <v>205</v>
      </c>
      <c r="B213" s="186" t="s">
        <v>454</v>
      </c>
      <c r="C213" s="450"/>
      <c r="D213" s="448"/>
    </row>
    <row r="214" spans="1:4" ht="50.25" customHeight="1">
      <c r="A214" s="183">
        <v>206</v>
      </c>
      <c r="B214" s="186" t="s">
        <v>455</v>
      </c>
      <c r="C214" s="450"/>
      <c r="D214" s="182"/>
    </row>
    <row r="215" spans="1:4" ht="50.25" customHeight="1">
      <c r="A215" s="183">
        <v>207</v>
      </c>
      <c r="B215" s="186" t="s">
        <v>456</v>
      </c>
      <c r="C215" s="450"/>
      <c r="D215" s="182"/>
    </row>
    <row r="216" spans="1:4" ht="50.25" customHeight="1">
      <c r="A216" s="183">
        <v>208</v>
      </c>
      <c r="B216" s="186" t="s">
        <v>457</v>
      </c>
      <c r="C216" s="450"/>
      <c r="D216" s="447"/>
    </row>
    <row r="217" spans="1:4" ht="50.25" customHeight="1">
      <c r="A217" s="183">
        <v>209</v>
      </c>
      <c r="B217" s="186" t="s">
        <v>458</v>
      </c>
      <c r="C217" s="446"/>
      <c r="D217" s="448"/>
    </row>
    <row r="218" spans="1:4" ht="50.25" customHeight="1">
      <c r="A218" s="183">
        <v>210</v>
      </c>
      <c r="B218" s="186" t="s">
        <v>459</v>
      </c>
      <c r="C218" s="181" t="s">
        <v>613</v>
      </c>
      <c r="D218" s="182"/>
    </row>
    <row r="219" spans="1:4" ht="50.25" customHeight="1">
      <c r="A219" s="183">
        <v>211</v>
      </c>
      <c r="B219" s="186" t="s">
        <v>460</v>
      </c>
      <c r="C219" s="181" t="s">
        <v>614</v>
      </c>
      <c r="D219" s="182"/>
    </row>
    <row r="220" spans="1:4" ht="50.25" customHeight="1">
      <c r="A220" s="183">
        <v>212</v>
      </c>
      <c r="B220" s="186" t="s">
        <v>461</v>
      </c>
      <c r="C220" s="181" t="s">
        <v>615</v>
      </c>
      <c r="D220" s="182"/>
    </row>
    <row r="221" spans="1:4" ht="50.25" customHeight="1">
      <c r="A221" s="183">
        <v>213</v>
      </c>
      <c r="B221" s="186" t="s">
        <v>462</v>
      </c>
      <c r="C221" s="181" t="s">
        <v>615</v>
      </c>
      <c r="D221" s="182"/>
    </row>
    <row r="222" spans="1:4" ht="50.25" customHeight="1">
      <c r="A222" s="183">
        <v>214</v>
      </c>
      <c r="B222" s="186" t="s">
        <v>463</v>
      </c>
      <c r="C222" s="181" t="s">
        <v>616</v>
      </c>
      <c r="D222" s="182"/>
    </row>
    <row r="223" spans="1:4" ht="50.25" customHeight="1">
      <c r="A223" s="183">
        <v>215</v>
      </c>
      <c r="B223" s="186" t="s">
        <v>464</v>
      </c>
      <c r="C223" s="181" t="s">
        <v>617</v>
      </c>
      <c r="D223" s="182"/>
    </row>
    <row r="224" spans="1:4" ht="50.25" customHeight="1">
      <c r="A224" s="183">
        <v>216</v>
      </c>
      <c r="B224" s="186" t="s">
        <v>465</v>
      </c>
      <c r="C224" s="181" t="s">
        <v>618</v>
      </c>
      <c r="D224" s="182"/>
    </row>
    <row r="225" spans="1:4" ht="50.25" customHeight="1">
      <c r="A225" s="183">
        <v>217</v>
      </c>
      <c r="B225" s="186" t="s">
        <v>466</v>
      </c>
      <c r="C225" s="181" t="s">
        <v>619</v>
      </c>
      <c r="D225" s="182"/>
    </row>
    <row r="226" spans="1:4" ht="50.25" customHeight="1">
      <c r="A226" s="183">
        <v>218</v>
      </c>
      <c r="B226" s="186" t="s">
        <v>467</v>
      </c>
      <c r="C226" s="445" t="s">
        <v>620</v>
      </c>
      <c r="D226" s="447"/>
    </row>
    <row r="227" spans="1:4" ht="50.25" customHeight="1">
      <c r="A227" s="183">
        <v>219</v>
      </c>
      <c r="B227" s="186" t="s">
        <v>468</v>
      </c>
      <c r="C227" s="446"/>
      <c r="D227" s="448"/>
    </row>
    <row r="228" spans="1:4" ht="50.25" customHeight="1">
      <c r="A228" s="183">
        <v>220</v>
      </c>
      <c r="B228" s="186" t="s">
        <v>469</v>
      </c>
      <c r="C228" s="445" t="s">
        <v>590</v>
      </c>
      <c r="D228" s="447"/>
    </row>
    <row r="229" spans="1:4" ht="50.25" customHeight="1">
      <c r="A229" s="183">
        <v>221</v>
      </c>
      <c r="B229" s="186" t="s">
        <v>470</v>
      </c>
      <c r="C229" s="446"/>
      <c r="D229" s="448"/>
    </row>
    <row r="230" spans="1:4" ht="81" customHeight="1"/>
    <row r="231" spans="1:4" ht="81" customHeight="1"/>
    <row r="232" spans="1:4" ht="81" customHeight="1"/>
    <row r="233" spans="1:4" ht="81" customHeight="1"/>
    <row r="234" spans="1:4" ht="81" customHeight="1"/>
    <row r="235" spans="1:4" ht="81" customHeight="1"/>
  </sheetData>
  <mergeCells count="90">
    <mergeCell ref="C17:C18"/>
    <mergeCell ref="D17:D18"/>
    <mergeCell ref="C28:C29"/>
    <mergeCell ref="D28:D29"/>
    <mergeCell ref="C30:C31"/>
    <mergeCell ref="C19:C20"/>
    <mergeCell ref="D19:D20"/>
    <mergeCell ref="C22:C23"/>
    <mergeCell ref="D22:D23"/>
    <mergeCell ref="C24:C25"/>
    <mergeCell ref="D24:D25"/>
    <mergeCell ref="D30:D31"/>
    <mergeCell ref="C64:C65"/>
    <mergeCell ref="D64:D65"/>
    <mergeCell ref="A2:D2"/>
    <mergeCell ref="A1:D1"/>
    <mergeCell ref="C7:C8"/>
    <mergeCell ref="A7:A8"/>
    <mergeCell ref="B7:B8"/>
    <mergeCell ref="A6:D6"/>
    <mergeCell ref="D7:D8"/>
    <mergeCell ref="A5:D5"/>
    <mergeCell ref="A4:D4"/>
    <mergeCell ref="A3:D3"/>
    <mergeCell ref="D9:D11"/>
    <mergeCell ref="C9:C11"/>
    <mergeCell ref="C13:C15"/>
    <mergeCell ref="D13:D15"/>
    <mergeCell ref="C36:C37"/>
    <mergeCell ref="D36:D37"/>
    <mergeCell ref="C38:C41"/>
    <mergeCell ref="D38:D41"/>
    <mergeCell ref="C94:C95"/>
    <mergeCell ref="D94:D95"/>
    <mergeCell ref="C42:C46"/>
    <mergeCell ref="D42:D46"/>
    <mergeCell ref="C47:C50"/>
    <mergeCell ref="D47:D50"/>
    <mergeCell ref="C54:C55"/>
    <mergeCell ref="D54:D55"/>
    <mergeCell ref="C56:C61"/>
    <mergeCell ref="D56:D61"/>
    <mergeCell ref="C62:C63"/>
    <mergeCell ref="D62:D63"/>
    <mergeCell ref="C96:C97"/>
    <mergeCell ref="D96:D97"/>
    <mergeCell ref="C98:C99"/>
    <mergeCell ref="D98:D99"/>
    <mergeCell ref="C115:C119"/>
    <mergeCell ref="D112:D114"/>
    <mergeCell ref="C121:C123"/>
    <mergeCell ref="D121:D123"/>
    <mergeCell ref="C100:C101"/>
    <mergeCell ref="D100:D101"/>
    <mergeCell ref="C102:C103"/>
    <mergeCell ref="D102:D103"/>
    <mergeCell ref="C111:C114"/>
    <mergeCell ref="C127:C129"/>
    <mergeCell ref="D127:D129"/>
    <mergeCell ref="C133:C134"/>
    <mergeCell ref="D133:D134"/>
    <mergeCell ref="C139:C140"/>
    <mergeCell ref="D139:D140"/>
    <mergeCell ref="C141:C142"/>
    <mergeCell ref="D141:D142"/>
    <mergeCell ref="C157:C160"/>
    <mergeCell ref="D157:D160"/>
    <mergeCell ref="C163:C166"/>
    <mergeCell ref="D163:D166"/>
    <mergeCell ref="C167:C168"/>
    <mergeCell ref="D167:D170"/>
    <mergeCell ref="C169:C170"/>
    <mergeCell ref="C171:C172"/>
    <mergeCell ref="D171:D172"/>
    <mergeCell ref="C180:C182"/>
    <mergeCell ref="D180:D182"/>
    <mergeCell ref="C185:C187"/>
    <mergeCell ref="D185:D187"/>
    <mergeCell ref="C194:C195"/>
    <mergeCell ref="C226:C227"/>
    <mergeCell ref="C228:C229"/>
    <mergeCell ref="D226:D227"/>
    <mergeCell ref="D228:D229"/>
    <mergeCell ref="D194:D196"/>
    <mergeCell ref="C202:C204"/>
    <mergeCell ref="D202:D204"/>
    <mergeCell ref="C208:C217"/>
    <mergeCell ref="D209:D210"/>
    <mergeCell ref="D211:D213"/>
    <mergeCell ref="D216:D217"/>
  </mergeCells>
  <pageMargins left="0.51181102362204722" right="0.51181102362204722" top="0.78740157480314965" bottom="0.78740157480314965" header="0.31496062992125984" footer="0.31496062992125984"/>
  <pageSetup paperSize="9" scale="52" fitToHeight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9</vt:i4>
      </vt:variant>
    </vt:vector>
  </HeadingPairs>
  <TitlesOfParts>
    <vt:vector size="24" baseType="lpstr">
      <vt:lpstr>Capa Preço Médio</vt:lpstr>
      <vt:lpstr>Material de Consumo - Preço</vt:lpstr>
      <vt:lpstr>Ferramentas Preç. Escopo Ideal</vt:lpstr>
      <vt:lpstr>Locação de Equipamentos</vt:lpstr>
      <vt:lpstr>Lista Ferramentas</vt:lpstr>
      <vt:lpstr>Capa Equipamentos</vt:lpstr>
      <vt:lpstr>Anexo I Relação de Equipamentos</vt:lpstr>
      <vt:lpstr>Capa Material Consumo</vt:lpstr>
      <vt:lpstr>Lista Material de Consumo</vt:lpstr>
      <vt:lpstr>Modelo de Orçamento</vt:lpstr>
      <vt:lpstr>Capa BDI</vt:lpstr>
      <vt:lpstr>Cálculo do BDI</vt:lpstr>
      <vt:lpstr>Capa ferramentas</vt:lpstr>
      <vt:lpstr>PLANILHA DE COTAÇÃO</vt:lpstr>
      <vt:lpstr>Lista Ferramentas sem imagem</vt:lpstr>
      <vt:lpstr>'Capa ferramentas'!Area_de_impressao</vt:lpstr>
      <vt:lpstr>'Capa Preço Médio'!Area_de_impressao</vt:lpstr>
      <vt:lpstr>'Ferramentas Preç. Escopo Ideal'!Area_de_impressao</vt:lpstr>
      <vt:lpstr>'Locação de Equipamentos'!Area_de_impressao</vt:lpstr>
      <vt:lpstr>'Material de Consumo - Preço'!Area_de_impressao</vt:lpstr>
      <vt:lpstr>'PLANILHA DE COTAÇÃO'!Area_de_impressao</vt:lpstr>
      <vt:lpstr>'Ferramentas Preç. Escopo Ideal'!Titulos_de_impressao</vt:lpstr>
      <vt:lpstr>'Material de Consumo - Preço'!Titulos_de_impressao</vt:lpstr>
      <vt:lpstr>'PLANILHA DE COTAÇÃO'!Titulos_de_impressao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arinei barboza de camargo fontana</dc:creator>
  <cp:lastModifiedBy>francis.araujo</cp:lastModifiedBy>
  <cp:lastPrinted>2019-10-18T21:28:31Z</cp:lastPrinted>
  <dcterms:created xsi:type="dcterms:W3CDTF">2017-05-16T19:40:29Z</dcterms:created>
  <dcterms:modified xsi:type="dcterms:W3CDTF">2021-08-09T18:11:21Z</dcterms:modified>
</cp:coreProperties>
</file>