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xr:revisionPtr revIDLastSave="177" documentId="11_6C092293FAB07E070D59812BF3F26A8C67C25785" xr6:coauthVersionLast="47" xr6:coauthVersionMax="47" xr10:uidLastSave="{EDDBD06E-BAC3-42D8-A6A4-268FEFF58F07}"/>
  <bookViews>
    <workbookView xWindow="0" yWindow="0" windowWidth="21600" windowHeight="9600" firstSheet="1" activeTab="1" xr2:uid="{00000000-000D-0000-FFFF-FFFF00000000}"/>
  </bookViews>
  <sheets>
    <sheet name="2015-2020" sheetId="3" r:id="rId1"/>
    <sheet name="2021-2026"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9" i="2" l="1"/>
  <c r="E125" i="2"/>
  <c r="E128" i="2"/>
  <c r="E127" i="2"/>
  <c r="E126" i="2"/>
  <c r="E124" i="2"/>
  <c r="E123" i="2"/>
  <c r="E122" i="2"/>
  <c r="E121" i="2"/>
  <c r="E120" i="2"/>
  <c r="E118" i="2"/>
  <c r="E108" i="2"/>
  <c r="E116" i="2"/>
  <c r="E115" i="2"/>
  <c r="E114" i="2"/>
  <c r="E109" i="2"/>
  <c r="E113" i="2"/>
  <c r="E112" i="2"/>
  <c r="E111" i="2"/>
  <c r="E110" i="2"/>
  <c r="E107" i="2"/>
  <c r="E106" i="2"/>
  <c r="E105" i="2"/>
  <c r="E62" i="2"/>
  <c r="E61" i="2"/>
  <c r="E60" i="2"/>
  <c r="E59" i="2"/>
  <c r="E104" i="2"/>
  <c r="E58" i="2"/>
  <c r="E57" i="2"/>
  <c r="E102" i="2"/>
  <c r="E103" i="2"/>
  <c r="E101" i="2"/>
  <c r="E100" i="2"/>
  <c r="E99" i="2"/>
  <c r="E98" i="2"/>
  <c r="E97" i="2"/>
  <c r="E96" i="2"/>
  <c r="E95" i="2"/>
  <c r="E94" i="2" l="1"/>
  <c r="E56" i="2"/>
  <c r="E55" i="2"/>
  <c r="E54" i="2"/>
  <c r="E53" i="2"/>
  <c r="E52" i="2"/>
  <c r="E51" i="2"/>
  <c r="E50" i="2"/>
  <c r="E49" i="2"/>
  <c r="E48" i="2"/>
  <c r="E47" i="2"/>
  <c r="E46" i="2"/>
  <c r="E45" i="2"/>
  <c r="E44" i="2"/>
  <c r="E43" i="2"/>
  <c r="E42" i="2"/>
  <c r="E41" i="2"/>
  <c r="E40" i="2"/>
  <c r="E39" i="2"/>
  <c r="E38" i="2"/>
  <c r="E93" i="2"/>
  <c r="E37" i="2"/>
  <c r="E92" i="2"/>
  <c r="E91" i="2"/>
  <c r="E90" i="2"/>
  <c r="E89" i="2"/>
  <c r="E36" i="2"/>
  <c r="E35" i="2"/>
  <c r="E34" i="2"/>
  <c r="E33" i="2"/>
  <c r="E32" i="2"/>
  <c r="E31" i="2"/>
  <c r="E30" i="2"/>
  <c r="E29" i="2"/>
  <c r="E87" i="2"/>
  <c r="E86" i="2"/>
  <c r="E85" i="2"/>
  <c r="E84" i="2"/>
  <c r="E83" i="2"/>
  <c r="E82" i="2"/>
  <c r="E81" i="2"/>
  <c r="E80" i="2"/>
  <c r="E79" i="2"/>
  <c r="E78" i="2"/>
  <c r="E77" i="2"/>
  <c r="E28" i="2"/>
  <c r="E27" i="2"/>
  <c r="E26" i="2"/>
  <c r="E25" i="2"/>
  <c r="E74" i="2"/>
  <c r="E73" i="2"/>
  <c r="E72" i="2"/>
  <c r="E70" i="2"/>
  <c r="E71" i="2"/>
  <c r="E69" i="2"/>
  <c r="E68" i="2"/>
  <c r="E76" i="2"/>
  <c r="E67" i="2"/>
  <c r="E75" i="2"/>
  <c r="E66" i="2"/>
  <c r="E65" i="2"/>
</calcChain>
</file>

<file path=xl/sharedStrings.xml><?xml version="1.0" encoding="utf-8"?>
<sst xmlns="http://schemas.openxmlformats.org/spreadsheetml/2006/main" count="467" uniqueCount="197">
  <si>
    <t>ANO</t>
  </si>
  <si>
    <t>CLASSIFICAÇÃO</t>
  </si>
  <si>
    <t>ITEM</t>
  </si>
  <si>
    <t>CRITÉRIO DE SUSTENTABILIDADE</t>
  </si>
  <si>
    <t>VALOR</t>
  </si>
  <si>
    <t>Material permanente</t>
  </si>
  <si>
    <t>Forno Micoroondas, Cap. 30 Litros, 220 Volts na cor branca, marca LG e Modelo MS3052BR</t>
  </si>
  <si>
    <t>Classificação energética: A do IMETRO (selo PROCEL)</t>
  </si>
  <si>
    <t>Forno Micoroondas, Cap. 30 Litros, 220 Volts na cor branca, marca Consul e modelo CMW30</t>
  </si>
  <si>
    <t>Geladeira tipo frigobar, na cor branca, cap. 80 litros 220, marca Eletrolux, modelo RE-80</t>
  </si>
  <si>
    <t>Classificação energética: A do Imetro selo (Procel)</t>
  </si>
  <si>
    <t>CADEIRA GIRATORIA, TIPO PRESIDENTE, ESPALDAR ALTO, COM BRAÇOS, EM TECIDO, COR CINZA (Poltrona Giratória Espaldar Alto com braços. Assento com interno em compensado anatômico multilaminado (7 lâminas com 1,5mm cada) moldada a quente. Espuma injetada em poliuretano flexível isenta de CFC, alta resiliência, alta resistência a propagação de rasgo, alta tensão de alongamento e ruptura, baixa fadiga dinâmica e baixa deformação permanente com densidade de 45 a 55 kg/m3 em forma anatômica com espessura média de 40mm.)</t>
  </si>
  <si>
    <t xml:space="preserve"> Laudo ou Parecer de conformidade ergonômica do produto, em acordo com a NR-17 do Ministério do Trabalho, emitido de forma conjunta por Médico do Trabalho e Engenheiro de Segurança do Trabalho ou por profissional com Certificado da ABERGO. Certificado NBR 13962 expedido pela própria ABNT ou por um OCP. Certificado emitido pela Secretaria de Meio Ambiente de que a empresa adota práticas de desfazimento sustentável, gerenciamento de resíduos ou reciclagem dos bens que forem inservíveis para o processo de reutilização. Certificação de Sistema de Gestão Ambiental emitido por organismo acreditado pelo INMETRO. Certificado do fabricante, de regularidade junto ao IBAMA e certificado Ambiental de Cadeia de Custódia do Forest Stewardship Council [FSC] em nome do Fabricante que comprove a procedência da madeira proveniente de manejo florestal responsável ou de reflorestamento.
 </t>
  </si>
  <si>
    <t>Smart TV, LED 49 Polegadas, full Hd, Marca Philco e modelo PH49U21DSGWA</t>
  </si>
  <si>
    <t>Tecnologia LED e Classificação energética: A do Imetro selo (Procel)</t>
  </si>
  <si>
    <t>Televisor 48 Polegadas, marca Philco e modelo PH49F30DSGWA</t>
  </si>
  <si>
    <t xml:space="preserve"> LONGARINA 3 LUGARES C/ BRAÇOS, EM TECIDO, COR CINZA (Longarinas de 03 lugares com poltronas de apóia braços individual. Assento com interno em compensado multi lâminas de madeira moldada anatomicamente a quente e espessura de 10,5mm. Espuma em poliuretano flexível, isento de CFC, alta resiliência, alta resistência a propagação de rasgo, alta tensão de alongamento e ruptura, baixa fadiga dinâmica e baixa deformação permanente com densidade de 50 a 55 kg/m3 e moldada anatomicamente com espessura média de 40mm.)</t>
  </si>
  <si>
    <t xml:space="preserve"> Certificado em nome do fabricante, emitido pela Secretaria de Meio Ambiente de que a empresa adota práticas de desfazimento sustentável, gerenciamento de resíduos ou reciclagem dos bens que forem inservíveis para o processo de reutilização. Certificação de Sistema de Gestão Ambiental emitido por organismo acreditado pelo INMETRO. Certificado do fabricante, de regularidade junto ao IBAMA e Certificado Ambiental de Cadeia de Custódia do Forest Stewardship Council [FSC] em nome do Fabricante que comprove a procedência da madeira proveniente de manejo florestal responsável ou de reflorestamento.</t>
  </si>
  <si>
    <t>MESA DE APOIO, MEDINDO 800 X 600 X 740MM. (Mesa retangular. Tampo confeccionado com chapas de partículas de madeira de média densidade (MDP –Médium Density Particleboard), selecionadas de eucalipto e pinus reflorestados, aglutinadas e consolidadas com resina sintética e termo-estabilizadas sob pressão, com 25mm de espessura, revestido em ambas as faces com filme termo-prensado de melaminico com espessura de 0,2mm, texturizado, semi-fosco, e anti-reflexo.)</t>
  </si>
  <si>
    <t>Certificado Ambiental de Cadeia de Custódia do Forest Stewardship Council [FSC] em nome do Fabricante que comprove a procedência da madeira proveniente de manejo florestal responsável ou de reflorestamento. Documento em nome do Fabricante que comprove a destinação dos resíduos industriais de acordo com as exigências no âmbito Federal, Estadual e Municipal, emitido pelo órgão competente da jurisdição da sede da Fábrica. Comprovante de inscrição no Cadastro Técnico Federal do IBAMA, instituído pelo artigo 17, inciso II, da Lei n. 6.938, de 31 de agosto de 1981, e regulamentado pela Instrução Normativa – IBAMA n. 31, de 3 de dezembro de 2009, em nome do fabricante e Licença de operação do Instituto Ambiental do Estado do domicílio ou sede do fabricante em conformidade com o objeto da compra.</t>
  </si>
  <si>
    <t xml:space="preserve">MESA REGULÁVEL - PARA CALL CENTER - TAMPOS21/01/2021 SUBDIVIDIDOS EM TAMPO DO TECLADO E TAMPO DO MONITOR - MEDIDAS: 1,00MM X 0,80MM X 0,74MM (Mesa regulável - multiuso - Tampos: subdivididos em tampo do teclado e tampo do monitor, confeccionados com chapas de partículas de madeira de média densidade (MDP – Médium Density Particleboard), selecionadas de eucalipto e pinus reflorestados, aglutinadas e consolidadas com resina sintética e termo-estabilizadas sob pressão, com 25mm de espessura, revestido em ambas as faces com filme termo-prensado de melaminico com espessura de 0,2mm, texturizado, semi-fosco, e anti-reflexo. </t>
  </si>
  <si>
    <t xml:space="preserve">Certificado Ambiental que comprove a procedência da madeira proveniente de manejo florestal responsável ou de reflorestamento;
Documento em nome do fabricante que comprove a destinação dos resíduos industriais de acordo com as exigências no âmbito Federal, Estadual e Municipal, emitido pelo órgão competente da jurisdição da sede da Fábrica. Comprovante de inscrição no Cadastro Técnico Federal do IBAMA, instituído pelo artigo 17, inciso II, da Lei n. 6.938, de 31 de agosto de 1981, e regulamentado pela Instrução Normativa – IBAMA n. 31, de 3 de dezembro de 2009 e licença de operação do Instituto Ambiental do Estado do domicílio ou sede do fabricante em conformidade com o objeto da compra.
 </t>
  </si>
  <si>
    <t>CADEIRA GIRATÓRIA ESP.MÉD,C/BRAÇOS,COR CINZA,CÓD.002.20/ABC (Poltrona Giratória Espaldar Médio com Apóia Braço. Assento com interno em compensado anatômico multilaminado (7 lâminas com 1,5mm cada) moldada a quente. Espuma injetada em poliuretano flexível isenta de CFC, alta resiliência, alta resistência a propagação de rasgo, alta tensão de alongamento e ruptura, baixa fadiga dinâmica e baixa deformação permanente com densidade de 45 a 55 kg/m3 em forma anatômica com espessura média de 40mm.)</t>
  </si>
  <si>
    <t>Laudo ou Parecer de conformidade ergonômica do produto, em acordo com a NR-17 do Ministério do Trabalho, emitido de forma conjunta por Médico do Trabalho e Engenheiro de Segurança do Trabalho ou por profissional com Certificado da ABERGO, e Certificado NBR 13962 expedido pela própria ABNT ou por um OCP. Certificado em nome do fabricante, emitido pela Secretaria de Meio Ambiente de que a empresa adota práticas de desfazimento sustentável, gerenciamento de resíduos ou reciclagem dos bens que forem inservíveis para o processo de reutilização, e Certificação de Sistema de Gestão Ambiental emitido por organismo acreditado pelo INMETRO. Certificado do fabricante, de regularidade junto ao IBAMA. Licença de operação do Instituto Ambiental do Estado do domicílio ou sede do fabricante em conformidade com o objeto da compra. Certificado Ambiental de Cadeia de Custódia do Forest Stewardship Council [FSC] em nome do Fabricante que comprove a procedência da madeira proveniente de manejo florestal responsável ou de reflorestamento.</t>
  </si>
  <si>
    <t>CADEIRA GIRATÓRIA EXECUTIVA DE ESPALDAR ALTO COM BRAÇOS, EM COURO ECOLÓGICO, REVESTIMENTO SINTÉTICO NA COR PRETA, MARCA/MODELO FLEXFORM/IDRA (Cadeira giratória executiva, concha tipo monobloco de espaldar alto, estrutura interna em compensado anatômico multilaminado moldada a quente e espessura aproximada de 12 mm. Espuma injetada em poliuretano flexível isenta de CFC, alta resiliência, alta resistência a propagação de rasgo, alta tensão de alongamento e ruptura, baixa fadiga dinâmica e baixa deformação permanente com densidade de 45 a 55 kg/m3 em forma anatômica com espessura média de 50 mm com cobertura de manta acrílica que garante uniformidade ao revestimento).</t>
  </si>
  <si>
    <t>Certificado FSC ou certificado CERFLOR comprovando que a matéria prima utilizada é procedente de fontes ecologicamente corretas. Relatório de ensaio de conformidade emitido por laboratório acreditado pelo Inmetro de acordo com a NBR 13962:2006 nos requisitos de estabilidade, resistência durabilidade e características dimensionais. Parecer técnico de que o produto atende a Norma Regulamentar do Ministério do Trabalho NR 17, expedido por Médico do Trabalho, Engenheiro de Segurança do trabalho ou Ergonomista com documentos que comprovem a competência técnica do profissional responsável pela emissão do parecer. Relatórios de ensaio emitidos por laboratório acreditado pelo Inmetro de acordo com as NBRs 8537:2015 de determinação da densidade da espuma flexível de poliuretano, 8515:2003 de determinação da tensão e alongamento na ruptura da espuma, 8516:2015 de determinação da resistência ao rasgamento da espuma, 8619:2015 de determinação da resiliência da espuma, 8797:2015 de determinação da deformação permanente a compressão da espuma, NBR 8910:2003 de determinação da resistência a compressão da espuma e 9177:2015 de determinação da fadiga dinâmica da espuma.)</t>
  </si>
  <si>
    <t>MESA DIRETOR 2200 X 900 X 740 MM, COM SUPERFÍCIE AUXILIAR MEDINDO 1150 X 600 X 740 MM, COR CARVALHO AVELÃ, METAL PRETO, MODELO/MARCA - ELEGANCE/FLEXIBASE (Superfície de trabalho principal sobreposta à estrutura, constituída por dois tampos, unidos por meio de parafusos rosca métrica, espessura total de 43 mm, formato predominante retangular, arqueado nas dimensões longitudinais, medindo 2200x900x740mm (LxPxH). Tampo superior em madeira MDF ou MDP (MEDIUN DENSITY FIBERBOARD) com espessura mínima de 18 mm, possui bordas retas em todo seu perímetro. Revestimento da parte superior do tampo e de suas bordas será laminado melamínico, no padrão a definir. Tampo inferior em madeira MDF (MEDIUN DENSITY FIBERBOARD) com espessura mínima de 25 mm. Bordas arredondadas com raio de 25 mm, fazendo concordância com a borda reta do tampo superior. Revestimento da parte inferior do tampo e de suas bordas em laminado melamínico líquido na cor a definir. A parte central da superfície de trabalho possui um recorte retangular para colocação de BIVAR retrátil, revestido em couro na cor preta, permitindo abertura mínima de 380mm para passagem da fiação da rede elétrica e de dados.)</t>
  </si>
  <si>
    <t>Laudo ou Relatório de Ensaio, que demonstre que a Amostra ensaiada está em conformidade com as normas brasileiras pertinentes, ABNT NBR 13966, acompanhado com documentação gráfica (desenhos e/ou fotos) e memorial descritivo com a informação necessária e suficiente para a perfeita identificação do modelo/linha do produto ensaiado. Comprovação de que o bem ofertado encontra-se em conformidade com a Norma Regulamentadora de Ergonomia MTB/NR17, através de laudo emitido por profissional especialista em ergonomia com comprovação da competência técnica do profissional responsável pela emissão do laudo. Certificado de que a madeira utilizada é certificada (Através de certificados FSC/CERFLOR), que são oriundos de fontes renováveis. Em cumprimento à recomendação n.º 11, de 22/05/2007, do Conselho Nacional de Justiça. (Documentos, quando emitidos em língua estrangeira, deverá apresentar tradução para língua portuguesa, efetuada por Tradutor Juramentado, e devidamente consularizados ou registrados no Cartório de Títulos e Documentos. Documentos de procedência estrangeira, mas emitidos em língua portuguesa, também deverão ser apresentados devidamente consularizados ou registrados no Cartório de Títulos e Documentos).</t>
  </si>
  <si>
    <t>MESA REDONDA, MEDINDO 1200 X 7400MM, COR ARGILA, METAL PRETO, MODELO/MARCA - PLATINA/FLEXIBASE (Tampo: Tampo com formato circular, em madeira MDP (Painéis de Partículas de Média Densidade) com espessura mínima de 25mm, formando uma peça única. Revestimento em laminado melamínico de alta resistência, texturizado, com no mínimo 0,3mm de espessura na parte superior e inferior do tampo, na cor a definir. Bordas retas, em todo seu perímetro, com perfil de acabamento em fita de poliestireno semirrígido, com 3,0mm de espessura no mínimo (na mesma cor do tampo), contendo raio da borda de contato com o usuário com no mínimo 2,5mm, conforme NBR 13966 – Tabela 1, coladas pelo processo HOLT-MELT (a quente).</t>
  </si>
  <si>
    <t>Comprovação de que o bem se encontra em conformidade com a Norma Regulamentadora de Ergonomia MTB/NR17, através de laudo emitido por profissional especialista em ergonomia com comprovação da competência técnica do profissional responsável pela emissão do laudo. Certificado de que a madeira utilizada é certificada (Através de certificados FSC/CERFLOR), que são oriundos de fontes renováveis. Em cumprimento à recomendação n.º 11, de 22/05/2007, do Conselho Nacional de Justiça. (Documentos, quando emitidos em língua estrangeira, deverá apresentar tradução para língua portuguesa, efetuada por Tradutor Juramentado, e devidamente consularizados ou registrados no Cartório de Títulos e Documentos. Documentos de procedência estrangeira, mas emitidos em língua portuguesa, também deverão ser apresentados devidamente consularizados ou registrados no Cartório de Títulos e Documentos.)</t>
  </si>
  <si>
    <t>Material de consumo</t>
  </si>
  <si>
    <t>Papel Ofício A-4 (210X297)mm 75g/m² Branco</t>
  </si>
  <si>
    <t>Certificado Ambiental de Cadeia de Custódia do Forest Stewardship Council [FSC], Premium performance.</t>
  </si>
  <si>
    <t>Garrafões de água mineral de 20 L</t>
  </si>
  <si>
    <t>Laudo de Instituição Oficial certificando a propriedade ou concessão da fonte da água a ser fornecida para consumo e Análise físico-química e/ou bacteriológica da água atestando-a como apropriada ao consumo humano.</t>
  </si>
  <si>
    <t>Lâmpada de bulbo</t>
  </si>
  <si>
    <t>TecnoLogia LED e aprovação pelo IMETRO</t>
  </si>
  <si>
    <t>Lâmpada Tubular LED 10 W</t>
  </si>
  <si>
    <t>Lâmpada Tubular LED 18 W</t>
  </si>
  <si>
    <t>Avental aberto com tiras embutidas, não estéril para procedimento em polipropileno, descartável na cor branca</t>
  </si>
  <si>
    <t>Certificado de registro pela ANVISA</t>
  </si>
  <si>
    <t>Avental hospitalar com cor, componente: tiras para fixação, característica adicional: manga longa, punho elástico. Observações: descartáveis e atóxicos na cor: azul.</t>
  </si>
  <si>
    <t>Máscara cirúrgica, estéril, tripla camada na cor branca com elástico, descartável, alças em elástico nas extremidades adicional: c, clipe nasal, componentes de filtração de partículas mínima de 95% esterilidade uso único</t>
  </si>
  <si>
    <t>Aprovação pelo IMETRO</t>
  </si>
  <si>
    <t xml:space="preserve"> Cabo de cobre PP Flexicom-2C (2X2,5) m² com proteção adicional </t>
  </si>
  <si>
    <t>Aprovado pelo IMETRO e com alta qualidade, facilita o escoamento de cargas elétricas, baixa dissipação de calor, antichama, proteção contra choques elétricos, reciclável.</t>
  </si>
  <si>
    <t xml:space="preserve"> Cabo de cobre PP Flexicom-2C (3X2,5) m² com proteção adicional </t>
  </si>
  <si>
    <t xml:space="preserve"> Cabo de cobre PP Flexicom-2C (3X6) m² com proteção adicional </t>
  </si>
  <si>
    <t xml:space="preserve">Cabo de cobre PP Flexicom-2C 43X2,5) m² com proteção adicional </t>
  </si>
  <si>
    <t>Máscara multiuso na cor branca (N-95 PFF2), descartável, mínimo de filtração de 94%, penetração de 6%, tamanho único</t>
  </si>
  <si>
    <t>Eletroduto enrrugado de 3/4</t>
  </si>
  <si>
    <t>Aprovado pelo IMETRO propicia proteção às pessoas contra choques elétricos, feito de derivados de petróleo é um produto reciclável ao fim da vida útil.</t>
  </si>
  <si>
    <t>Garrafões de 20 L</t>
  </si>
  <si>
    <t>Água mineral potável sem gás, envasada em garrafão de policarbonato de 20 litros, lacrado, dentro dos padrões estabelecidos pelo Departamento Nacional de Produção Mineral – DNPM e Agência Nacional de Vigilância Sanitária – ANVISA.</t>
  </si>
  <si>
    <t>Canecas cilíndricas de cerâmica (porcelana), na cor branca, com alça, capacidade aproximada de 350 ml, 9,5 cm de altura e 8 cm de diâmetro, personalizada com mensagem socioambiental Ambiental) e tinta resistente a micro ondas</t>
  </si>
  <si>
    <t xml:space="preserve">Atendimento à Resolução 400/2021 – CNJ que dispõe sobre a política de sustentabilidade no âmbito do Poder Judiciário. </t>
  </si>
  <si>
    <t xml:space="preserve">Baterias para nobreak com as seguintes características mínimas:  
Tensão nominal de 12v; 
Capacidade nominal (C20) de 7 ah; 
Resistência interna com plena carga a 25ºC de ≤ 45mΩ; 
Terminal Faston F187; 
Corrente de curto circuito de 130.0A; 
Corrente máxima de descarga de 65.0A; 
Índice de inflamabilidade HB </t>
  </si>
  <si>
    <t xml:space="preserve">Obediência à Instrução Normativa nº 01/2010 - SLTI/MPOG, de 19 de janeiro de 2010 que dispõe sobre os critérios de sustentabilidade ambiental na aquisição de bens, contratação de serviços ou obras pela Administração Pública Federal direta, autárquica e fundacional e dá outras providências e ao Decreto nº 8.538/2015, de 06 de outubro de 2015 - Regulamenta o tratamento favorecido, diferenciado e simplificado para microempresas, empresas de pequeno porte, agricultores familiares, produtores rurais pessoa física, microempreendedores individuais e sociedades cooperativas nas contratações públicas de bens, serviços e obras no âmbito da administração pública federal, no que couber. </t>
  </si>
  <si>
    <t xml:space="preserve">Uniformes operacionais personalizados para os agentes de polícia judicial, atendendo à Resolução 379 de 15 de março de 2021, do Conselho Nacional de Justiça e ao Ato 268/2021 do Tribunal Regional Federal da 5ª Região </t>
  </si>
  <si>
    <t xml:space="preserve">Obediência à Instrução Normativa nº 01/2010 - SLTI/MPOG, de 19 de janeiro de 2010 que dispõe sobre os critérios de sustentabilidade ambiental na aquisição de bens, contratação de serviços ou obras pela Administração Pública Federal direta, autárquica e fundacional e dá outras providências, no que couber. </t>
  </si>
  <si>
    <t xml:space="preserve">Água mineral sem gás, envasada em garrafões de 20 litros </t>
  </si>
  <si>
    <t xml:space="preserve">Atendimento ao art. 27 do Decreto-Lei nº 7.841/1945 que  estabelece a realização de análises químicas e físico-químicas em relação ao último triênio para verificação da composição da água; do art. 27, parágrafo único, Decreto-Lei nº 7.841/1945 que estabelece a necessidade de exame bacteriológico do último trimestre para verificar a qualidade higiênica das fontes; do Art. 25 do Decreto-Lei nº 7.841/1945 que exige  Portaria de Concessão de Lavra expedida pelo Departamento Nacional de Produção Mineral – DNPM, publicada no Diário Oficial da União,  e que permite a exploração comercial de água; e da Portaria 470/1999 do Ministério de Minas e Energia que exige  aprovação do rótulo do produto pelo Departamento Nacional de Produção Mineral - DNPM) </t>
  </si>
  <si>
    <t xml:space="preserve">Touca cirúrgica masculina </t>
  </si>
  <si>
    <t xml:space="preserve">Registro de regularidade junto à ANVISA </t>
  </si>
  <si>
    <t xml:space="preserve">Máscara cirúrgica tripla proteção </t>
  </si>
  <si>
    <t>Fixador odontológico contendo sulfito de sódio. Apresentação: frasco com 475 ml</t>
  </si>
  <si>
    <t xml:space="preserve">Gel dessensibilizante dentinário. Apresentação: Seringa com 2,5 ml. Referência: FGM ou similar </t>
  </si>
  <si>
    <t xml:space="preserve">Luva em látex para procedimentos tamanho P. Apresentação: caixa com 50 pares. Referência: Descarpack ou similar. </t>
  </si>
  <si>
    <t xml:space="preserve">Conjuntos Split High Wall de 12.000 Btus tecnologia INVERTER </t>
  </si>
  <si>
    <t>Obediência à Instrução Normativa nº 01/2010 - SLTI/MPOG, de 19 de janeiro de 2010 que dispõe sobre os critérios de sustentabilidade ambiental na aquisição de bens, contratação de serviços ou obras pela Administração Pública Federal direta, autárquica e fundacional e dá outras providências; e ao Decreto nº 8.538/2015, de 06 de outubro de 2015 - Regulamenta o tratamento favorecido, diferenciado e simplificado para microempresas, empresas de pequeno porte, agricultores familiares, produtores rurais pessoa física, microempreendedores individuais e sociedades cooperativas nas contratações públicas de bens, serviços e obras no âmbito da administração pública federal, no que couber.</t>
  </si>
  <si>
    <t xml:space="preserve">Conjuntos Split High Wall 24.000 Btu/h tecnologia INVERTER </t>
  </si>
  <si>
    <t xml:space="preserve">Obediência à Instrução Normativa nº 01/2010 - SLTI/MPOG, de 19 de janeiro de 2010 que dispõe sobre os critérios de sustentabilidade ambiental na aquisição de bens, contratação de serviços ou obras pela Administração Pública Federal direta, autárquica e fundacional e dá outras providências; e ao Decreto nº 8.538/2015, de 06 de outubro de 2015 - Regulamenta o tratamento favorecido, diferenciado e simplificado para microempresas, empresas de pequeno porte, agricultores familiares, produtores rurais pessoa física, microempreendedores individuais e sociedades cooperativas nas contratações públicas de bens, serviços e obras no âmbito da administração pública federal, no que couber. </t>
  </si>
  <si>
    <t xml:space="preserve">Conjunto Split Piso/Teto 60.000 Btu/h tecnologia INVERTER </t>
  </si>
  <si>
    <t xml:space="preserve">Leitor/Coletor de dados com as seguintes especificações/configurações: 
- Processador octa-core de 1,8 GHz ou superior; 
- Sistema operacional Android 11 ou superior 
- Memória mínima de 3GB RAM/32GB FLASH 
- Slot para memória adicional com suporte a cartões de pelo menos 128GB; 
- Peso máximo de 900g; 
- Tela do tipo capacitiva multi-toques de pelo menos 5 polegadas com resolução mínima de 1280 x 720 (HD) 
- Bateria recarregável de longa com capacidade com autonomia mínima de 8hs; 
- Conectividade por Interface do tipo USB; 
- WIFI 802.11 a/b/g/n/ac; 
- Bluetooth 5.0 ou superior; 
- Leitor de código de barras 1D/2D 
- Câmera traseira com resolução de pelo menos 13MP; 
- Operar em temperaturas no intervalo de -10ºc a 50°C; 
- Operar em ambientes com umidade entre 5% a 85% sem condensação; 
- Resistir a quedas de pelo menos 1,2 metros segundo a norma MIL-STD810G 
- Possuir índice de proteção contra poeira e água de no mínimo IP54; 
- Possuir Cabo de Carga e Comunicação; 
- Possuir Fonte de Alimentação; 
- Possuir capacidade de realizar leitura e gravação não direcional das etiquetas (metálicas e não metálicas) em massa; 
- Possuir taxa de leitura: 1250 tags/s ou superior; 
- Possuir antena interna de longa distância que tenha capacidade de realizar leitura de tags de RFID a uma distância de no mínimo 2 metros; 
- Padrão RFID: EPC Class 1 Gen2; EPC Gen2 V2; ISO-18000-63; 
- Motor de RFID: Compatível com Zebra Proprietary Radio Tecnology; (Necessário devido a padronização de software de equipamentos já utilizados pela JFPB) 
- Permitir a instalação e operação do aplicativo RFID123(Zebra); 
- Conectividade mínima: Bluetooth; 
- Homologado pela ANATEL; 
- Os equipamentos deverão ser novos e de primeiro uso. </t>
  </si>
  <si>
    <t xml:space="preserve">Cofres para guarda de armas </t>
  </si>
  <si>
    <t xml:space="preserve">Obediência à Instrução Normativa nº 01/2010 - SLTI/MPOG, de 19 de janeiro de 2010 que dispõe sobre os critérios de sustentabilidade ambiental na aquisição de bens, contratação de serviços ou obras pela Administração Pública Federal direta, autárquica e fundacional e dá outras providências, no que puder. </t>
  </si>
  <si>
    <t xml:space="preserve">Notebook com processador em arquitetura x86 com desempenho auditado por meio do software passmark na versão 10 ou superior com índice mínimo em CPU mark de 9.800 pontos e índice single thread rating mínimo de 2600 pontos, devendo ser comprovado através do site: (https://www.cpubenchmark.net/); fornecido com capacidade instalada mínima de 8gb padrão DDR4-2666 ou superior. deve suportar aplicação de tecnologia dual channel, bem como suportar expansão de memória mínima a 32gb (trinta e dois gigabytes) padrão DDR4-2666 ou superior, sendo possível a substituição do pente de memória configurado originalmente; capacidade mínima instada de 01 (um) disco 256gb no padrão solid state (SSD), NVME PCI-E/M.2 ou superior; tecnologia LED FHD, tamanho de 14 polegadas; formato widescreen 16:9 compatível com reprodução de vídeos no padrão full hd; fornecido com o sistema operacional Microsoft Windows 10 Professional x64, devidamente instalado e configurado com suas licenças de uso; garantia do fabricante do equipamento na modalidade on-site, mínima de 36 (trinta e seis) meses para reposição de peças, mão de obra e atendimento no local (on-site) </t>
  </si>
  <si>
    <t>Obediência a Lei Complementar nº 123/2006, de 14 de dezembro de 2006 - Institui o Estatuto Nacional da Microempresa e da Empresa de Pequeno Porte; 
 e a Instrução Normativa nº 01/2010 - SLTI/MPOG, de 19 de janeiro de 2010 - Dispõe sobre os critérios de sustentabilidade ambiental na aquisição de bens, contratação de serviços ou obras pela Administração Pública Federal direta, autárquica e fundacional e dá outras providências, no que couber. Logística Reversa</t>
  </si>
  <si>
    <t xml:space="preserve">Bebedouro D'água -tipo: vertical elétrico, características adicionais: com duas torneiras (jato e copo), voltagem: 220 v, material gabinete: aço inoxidável, vazão água gelada: 2 l,h, material corpo: aço inoxidável. </t>
  </si>
  <si>
    <t xml:space="preserve">Certificação INMETRO ou entidade por ele acreditada. Produto aprovado no Programa Brasileiro de Etiquetagem (PBE) do Inmetro, possuindo Etiqueta Nacional de Conservação de Energia (ENCE) da classe de maior eficiência, representada pela letra “A”, aposta ao produto ou em sua embalagem. Serão aceitos também produtos com Selo Procel de Eficiência Energética </t>
  </si>
  <si>
    <t xml:space="preserve">R$ 2.819,24 </t>
  </si>
  <si>
    <t xml:space="preserve">Forno microondas capacidade 30 litros, luz interna, potência mínima de 800W; voltagem 220 v, características adicionais com prato giratório; relógio digital; trava de segurança para a porta; temporizador p/ pré definir o tempo de cozimento; 5 níveis de potência; cor branca. </t>
  </si>
  <si>
    <t xml:space="preserve">Certificação INMETRO ou entidade por ele acreditada. Produto aprovado no Programa Brasileiro de Etiquetagem (PBE) do Inmetro, possuindo Etiqueta Nacional de Conservação de Energia (ENCE) da classe de maior eficiência, representada pela letra “A”, aposta ao produto ou em sua embalagem. Serão aceitos também produtos com Selo Procel de Eficiência Energética. </t>
  </si>
  <si>
    <t xml:space="preserve">Frigobar c/ capacidade 80 litros, altura 63 cm, largura 47,60 cm, profundidade 53 cm, cor branca, características adicionais: refrigerador e congelador acoplados, grades removíveis, controle de temperatura, pés ajustáveis para nivelamento adequado, voltagem 220V. </t>
  </si>
  <si>
    <t xml:space="preserve">Aparelho ar condicionado capacidade refrigeração 48.000 Btus - tensão 220 V, tipo Split System, modelo inverter, características adicionais: controle remoto s/ fio, quente-frio,desumidificação, filtro, Piso/Teto, condensação remota a ar, três níveis de velocidade, baixo nível de ruído. </t>
  </si>
  <si>
    <t xml:space="preserve">Cadeira com base fixa, material em polipropileno, empilhável, estrutura metálica, acabamento pintado em epóxi, sem braço, cor preta, com 4 pés em tubo, com dimensões (A x L x C) aproximadamente: 79,5cm X 53cm X 55cm, e carga estática de aproximadamente até 120kg; Referência: PLAXMETAL ou similar. </t>
  </si>
  <si>
    <t xml:space="preserve">Atendimento a Instrução Normativa SLTI/MPOG n.º 01, de 19/01/2010, no que couber. </t>
  </si>
  <si>
    <t xml:space="preserve">Cadeira para obeso com base fixa, material em polipropileno, empilhável, com braços, cor branca, com dimensões aproximadamente (A x L x C): 86cm X 67,5cm X 63,5cm, e carga estática de aproximadamente até 200kg; Referência: TRAMONTINA, DIAMOND ou similar. </t>
  </si>
  <si>
    <t>Câmera IP speed dome modelo VIP 3225 SD IR IA Marca INTELBRAS</t>
  </si>
  <si>
    <t>Instrução Normativa nº 01/2010 - SLTI/MPOG, de 19 de janeiro de 2010 e Resolução 400/2021-CNJ</t>
  </si>
  <si>
    <t>Câmera IP formato bullet, infravermelho full HD com inteligência artificial, modelo VIP 3240 IA, marca INTELBRAS</t>
  </si>
  <si>
    <t>Câmera IP formato dome modelo VIP 1220D Full Color, Marca INTELBRAS</t>
  </si>
  <si>
    <t>Condensadora de ar para split philco HI wall capacidade 18.000 BTUS, Marca Philco</t>
  </si>
  <si>
    <t>Condensadora de ar para split philco HI wall capacidade 24.000 BTUS, Marca Philco</t>
  </si>
  <si>
    <t>Condicionador de ar para split philco HI wall capacidade 18.000 BTUS, Marca Philco</t>
  </si>
  <si>
    <t>Condicionador de ar para split philco HI wall capacidade 24.000 BTUS, Marca Philco</t>
  </si>
  <si>
    <t>Condensadora de ar para split philco HI wall capacidade 12.000 BTUS, Marca Philco</t>
  </si>
  <si>
    <t>Condensadora de ar para split piso/teto 59.000 BTU/H, tecnologia convencional, Marca Philco</t>
  </si>
  <si>
    <t>Condicionador de ar split high wall, capacidade 12.000 BTUs, tecnologia inverter, modelo PAC 12000ITFM11, Marca Philco</t>
  </si>
  <si>
    <t>Condicionador de ar split piso/teto, capacidade 59.000 BTU/H, tecnologia convencional, modelo PAC6000PFM5, Marca Philco</t>
  </si>
  <si>
    <t>Smart TV LED 55', Modelo 55UQ801C, Marca LG</t>
  </si>
  <si>
    <t>Mesa cube lateral, estilo industrial, na cor preta, texturizada, marca, Artesanato</t>
  </si>
  <si>
    <t xml:space="preserve">Mesa lateral de apoio retro redonda pés palito na cor
de madeira off white marca quality moveis </t>
  </si>
  <si>
    <t>Mesa quadrada cube em madeira na cor vermont estrutura metálica de tubo preta marca artesanato</t>
  </si>
  <si>
    <t>Poltrona em linho na cor grafite pés em aço preto marca ana espresso móveis</t>
  </si>
  <si>
    <t>Cadeira diretor madeira aparente assento e encosto revestidos em couro ecológico cor branca com rodizios marca designhair</t>
  </si>
  <si>
    <t>Cadeira fixa assento anatômico em espuma com encosto com revestimento em tela e apoio lombar regulável na altura cor preta marca flexform</t>
  </si>
  <si>
    <t>Cadeira giratória com encosto com superfície revestida em tela e apoio lombar regulável na altura cor preta marca flexform</t>
  </si>
  <si>
    <t>Aparador com pés em madeira tauri tampo mdf laminado tauri 0,40m x 2,00 m x 0,85m (l x c x h) marca herval</t>
  </si>
  <si>
    <t>Aparador para sofá com pés em madeira tauri tampo mdf laminado tauri 0,40m x 2,00 m x 0,65m (l x c x h) marca herva</t>
  </si>
  <si>
    <t>Banco aparador medindo 0,43m x 1,80m x 0,48m (l x c x h) com base em madeira e pintura laca offwhite tampo mdf laminado imbuia rústico marca ello móveis</t>
  </si>
  <si>
    <t>Banqueta alta em madeira tauri com acabamento em verniz fosco e estofamento em couro ecologico grafite medindo 0,41m x 0,42m x 0,97 m (l x c x h) marca herval</t>
  </si>
  <si>
    <t>Cadeira de jantar medindo 0,43m x 0,55m x 0,83m (l x c x h) em madeira com acabamento fosco e estofamento em couro ecológico grafite modelo cross marca woordeprime</t>
  </si>
  <si>
    <t>Mesa de centro redonda medindo 30,5m x 0,57d (h x d) tampo superior e inferior em vidro offwhite bordas em couro e base em aço com pintura cobre, marca imkal</t>
  </si>
  <si>
    <t>Mesa de jantar quadrada medindo 1,50m x 1,50m x 0,75m (l x c x h) pé em madeira maciça tampo laqueado offwhite e vidro sobreposto marca ellomóveis</t>
  </si>
  <si>
    <t>Mesa de reunião retangular medindo 4m x 1,20m x 0,75cm (c x l x h) na cor carvalho pés na cor argila modelo prima impacto marca marzo vitorino</t>
  </si>
  <si>
    <t>Mesa lateral redonda medindo 65,5m x 0,46d (h x d) tampo superior e inferior freijó bordas em couro e base em aço com pintura cobre, marca imkal</t>
  </si>
  <si>
    <t>Sofá com base em madeira medindo 0,90 x 2,65m x 0,86m (l x c x h) estofamento em linho na cor cinza marca herval</t>
  </si>
  <si>
    <t>Sofá com estrutura em madeira maciça medindo 0,90 x 2,29m x 0,86m (l x c x h) estofamento em linho cor cinza claro marca herval</t>
  </si>
  <si>
    <t>Sofá modular com base em madeira medindo 3,40 m cor cinza médio marca herval</t>
  </si>
  <si>
    <t>Cadeira giratória nina medindo 92cm x 55cm x 60cm (a x l x p) tecido em courino e linho na cor bege formato concha pés fixos em madeira marca vila nobre</t>
  </si>
  <si>
    <t>ETP - 4.2. DA LEGISLAÇÃO E NORMA TÉCNICA APLICÁVEL
4.2.3. Legislação sobre contratação: 
e) Instrução Normativa nº 01/2010 - SLTI/MPOG, de 19 de janeiro de 2010 - Dispõe sobre os critérios de sustentabilidade ambiental na aquisição de bens, contratação de serviços ou obras pela Administração Pública Federal direta, autárquica e fundacional e dá outras providências;
f) Resolução nº 400/2021 - CNJ, de 16 de junho de 2021 - Dispõe sobre a política de sustentabilidade no âmbito do Poder Judiciário;
5.2. DA FORMA E CONDIÇÃO DE FORNECIMENTO
5.2.6. O fornecimento dos materiais/produtos deverá cumprir, no que couber, os critérios e práticas de sustentabilidade ambiental nas aquisições de bens e/ou na execução dos serviços, nos termos da Instrução Normativa nº 01/2010 - SLTI/MPOG, de 19 de janeiro de 2010, sobretudo no que tange à composição da embalagem individual, que deve, preferencialmente, ter o menor volume possível utilizando materiais recicláveis de forma a garantir a máxima proteção durante o transporte e o armazenamento.</t>
  </si>
  <si>
    <t>Persiana em tecido tipo rolô c/ blackout em pvc e fibra de vidro med. 2,3 x 2,6 (l x a) cor bege, marca real persianas</t>
  </si>
  <si>
    <t>ETP
5. REQUISITOS DA CONTRATAÇÃO (art. 18, III, da Lei nº 14.133/2021)
5.2. O cumprimento da aquisição aqui tratada deve cumprir, no que couber, os critérios e práticas de sustentabilidade ambiental nas aquisições de bens e/ou na execução dos serviços, nos termos da Instrução Normativa de nº 01/2010 - SLTI/MPOG, de 19 de janeiro de 2010.</t>
  </si>
  <si>
    <t>Condicionador de ar portátil, voltagem 220v, potência mínima de 12.000btus, ciclo de refrigeração frio, marca eos artic</t>
  </si>
  <si>
    <r>
      <t>ETP
5. REQUISITOS DA CONTRATAÇÃO</t>
    </r>
    <r>
      <rPr>
        <sz val="11"/>
        <color rgb="FF000000"/>
        <rFont val="Calibri"/>
        <family val="2"/>
        <scheme val="minor"/>
      </rPr>
      <t> (art. 18, III, da Lei nº 14.133/2021)
5.2. O cumprimento da aquisição aqui tratada deve cumprir, no que couber, os critérios e práticas de sustentabilidade ambiental nas aquisições de bens e/ou na execução dos serviços, nos termos da Instrução Normativa nº 01/2010 - SLTI/MPOG, de 19 de janeiro de 2010.</t>
    </r>
  </si>
  <si>
    <t>Ventilador tipo piso, voltagem 220v, potência mínima 160w, 54cm diâmetro, cor preta, marca eos</t>
  </si>
  <si>
    <t>Estante projetada medindo 1,35 x 1,35 x 0,35 m (l x a x p) composta por 9 nichos quadrados em mdf na cor branca marca hellu móveis planejados</t>
  </si>
  <si>
    <t>ETP
6.0 – DA NORMALIZAÇÃO E LEGISLAÇÃO APLICÁVEL
6.1 LEGISLAÇÃO ESPECÍFICA SOBRE O OBJETO:​
Lei 12.305/2010 - Política Nacional de Resíduos Sólidos;
Reolução Nº 307, de 05 de julho de 2002;
O Decreto nº 4.074 de 04/01/2002 aplica-se a todos os itens que possuem produtos que agridem o meio ambiente em relação ao destino final dos resíduos e das embalagens.
Aplicar, no que couber, os critérios de sustentabilidade.
6.2. REGISTROS OU CERTIFICAÇÕES COMPULSÓRIAS APLICÁVEIS AO OBJETO:
Os materiais de confecção do produto deverão possuir certificação no INMETRO, ou ainda o selo do FSC.</t>
  </si>
  <si>
    <t>Microcomputador notebook probook 445 g8 processador amd r3-5400u full hd marca hp</t>
  </si>
  <si>
    <t>ETP 
2. DIRETRIZES GERAIS
- Instrução Normativa nº 01/2010 - SLTI/MPOG, de 19 de janeiro de 2010 - Dispõe sobre os critérios de sustentabilidade ambiental na aquisição de bens, contratação de serviços ou obras pela Administração Pública Federal direta, autárquica e fundacional e dá outras providências;
- Resolução nº 400/2021 - CNJ, de 16 de junho de 2021 - Dispõe sobre a política de sustentabilidade no âmbito do Poder Judiciário;
18 - CERTIFICAÇÕES DO EQUIPAMENTO / FABRICANTE:
18.3 Os equipamentos deverão obedecer às determinações de sustentabilidade ambiental da IN 01/2010 SLTI (a comprovação do disposto neste artigo poderá ser feita mediante apresentação de certificação emitida por instituição pública oficial ou instituição credenciada, ou por qualquer outro meio de prova que ateste que o bem fornecido cumpre com estas exigências).
5. REQUISITOS DA CONTRATAÇÃO
5.2. O cumprimento da aquisição aqui tratada deve cumprir, no que couber, os critérios e práticas de sustentabilidade ambiental nas aquisições de bens e/ou na execução dos serviços, nos termos da Instrução Normativa nº 01/2010 - SLTI/MPOG, de 19 de janeiro de 2010;</t>
  </si>
  <si>
    <t>0003720-06.2023.4.05.7400 - Material permanente</t>
  </si>
  <si>
    <t>Roupeiro de aço com 12 portas com fechadura; Estrutura com chapa de #24 e #26 (0,06 e 0,45mm). 12 portas com veneziana para ventilação, com reforço interno por porta. Sistema de fechamento de varão de 3 pontos através de fechadura tipo Yale com chaves. Capacidade por prateleira/vão: 15Kg. 9 cabides de nylon por compartimento, pés reguláveis em PVC, pintura eletrostática e cor das portas a definir. Medidas aproximadas: 1,90 x 0,40 x 1,38m (h x p x L). Garantia conforme estabelecido no CDC e/ou fabricante</t>
  </si>
  <si>
    <t>Instrução Normativa nº 01/2010 - SLTI/MPOG, de 19 de janeiro de 2010- O objeto da presente contratação não acarreta impactos ambientais diretos que carecem ser tratados, tendo sido exigidos os critérios e práticas de sustentabilidade ambiental nas aquisições, sobretudo no que  tange à composição da embalagem individual, que deve, preferencialmente, ter o menor volume possível utilizando materiais recicláveis de forma a garantir a máxima proteção durante o transporte e o armazenamento.</t>
  </si>
  <si>
    <t>Roupeiro de aço 6 portas grandes com chave, cor a definir. Estrutura com chapa de #24 e #26 (0,06 e 0,45mm). 6 portas com veneziana para ventilação, com reforço interno por porta. Sistema de fechamento de varão de 3 pontos através de fechadura tipo Yale com chaves. Capacidade por prateleira/vão: 15Kg. 2 cabides de nylon por compartimento, pés reguláveis em PVC, pintura eletrostática. Medidas aproximadas: 1,90 x 0,40 x 1,05m (h x p x L). Garantia conforme estabelecido no CDC e/ou fabricante.</t>
  </si>
  <si>
    <t>CADEIRA GIRATÓRIA ESPALDAR ALTO TIPO PRESIDENTE EM COURO Especificações técnicas: Cadeira Escritório Cor: Azul, Características Adicionais: Tipo Poltrona Presidente, com apoio de braços reguláveis em altura, profundidade, abertura e ângulo; apoio de cabeça regulável em altura. Encosto: estrutura injetada em resina plástica, revestimento sintético em PVC. Assento: estofado com densidade (45 a 55kgf/m3). Ajuste de altura do assento. Tipo Base: Giratória, Tipo Encosto: Alto, Apoio Braço: Com Braços. Garantia conforme estabelecido no CDC e/ou fabricante.</t>
  </si>
  <si>
    <t>CADEIRA GIRATÓRIA ESPALDAR ALTO EM COURO Especificações técnicas: Cadeira Escritório Tipo Sistema Regulagem Vertical: A Gás, Cor: Preta, Características Adicionais: Tipo Poltrona Presidente, Braço Em Couro, Material Estrutura: Aço Cromado, Material Revestimento Assento E Encosto: Couro, Material Encosto: Espuma Injetada, Material Assento: Espuma Injetada, Tipo Base: Giratória Com 5 Rodízios Duplos, Tipo Encosto: Espaldar Alto, Apoio Braço: Com Braços. Garantia conforme estabelecido no CDC e/ou fabricante</t>
  </si>
  <si>
    <t>POLTRONA COM PÉS FIXOS EM AÇO, REVESTIMENTO RÚSTICO Especificações técnicas: Estrutura em Madeira Eucalipto; Enchimento do Encosto em Espuma D23; Enchimento do Assento em Espuma D28; Pés Fixos em Eucalipto Envernizado; Base Fixa; Possui Percintas Elásticas; Dimensões: 71 x 79x 70; Revestimento em Rústico. Suporta 120kg. Garantia conforme estabelecido no CDC e/ou fabricante</t>
  </si>
  <si>
    <t>MESA CENTRO QUADRADA CUBE, EM MDP, MEDINDO 0,50 x 0,50 x 0,43 Especificações técnicas: Mesa quadrada cube em MDP 25mm e estrutura metálica com acabamento em pintura epóxi fosco; Dimensões: 0,50 x 0,50 x 0,43; com tampo preto ou madeirado. Garantia conforme estabelecido no CDC e/ou fabricante.</t>
  </si>
  <si>
    <t>MESA LATERAL QUADRADA CUBE, EM MDP, MEDINDO 0,40 x 0,40 x 0,58 Especificações técnicas: Mesa quadrada cube em MDP 25mm e estrutura metálica com acabamento em pintura epóxi fosco.Dimensões: 0,40 x 0,40 x 0,58; com tampo preto ou madeirado. Garantia conforme estabelecido no CDC e/ou fabricante.</t>
  </si>
  <si>
    <t>SOFÁ COM ESTRUTURA EM MADEIRA MACIÇA Especificações técnicas: Sofá com estrutura em madeira maciça de reflorestamento Eucalipto. Percintas tipo italiana de 5,5 cm elásticas. Espuma D28/D28 SOFT no assento e D28 no encosto, com molas ensacadas de 10 cm e manta acrílica, dimensões: 2,30 x 0,91 x 0,86; Revestimento em tecido linho. Pés em madeira. Garantia conforme estabelecido no CDC e/ou fabricante.</t>
  </si>
  <si>
    <t>SOFÁ MODULAR BASE EM MADEIRA Especificações técnicas: Sofá modular com três módulos, assento e encosto estofados com espuma HR35 e espuma super soft; Encosto em almofadas soltas; Base em aço carbono, ou em madeira; Tecido em linho na cor Cinza, dimensões dos módulos: 0,99 x 1,24 x 0,68 (L x C x H). Garantia conforme estabelecido no CDC e/ou fabricante.</t>
  </si>
  <si>
    <t>SOFÁ ESTRUTURA INTERNA DE LYPTUS/PINUS, BASE EM PÉS DE MADEIRA TAUARÍ NA COR CASTANHO/NATURAL/MEL Especificações técnicas: Estrutura interna de Lyptus e/ou pinus, madeiras de reflorestamento; grampos e parafusos galvanizados nas junções. Bases e pés em madeira tauarí na tonalidade Castanho, Natural ou Mel. Braços em espuma D-23, revestido em linho; Encosto solto, Almofadas de pluma siliconada virgem, revestida com manta de fibra de poliéster e TNT. Assento fixo com espuma Soft (D-30) certificada com ISO 9001/2000, revestido com linho;MOLAS BONNEL em cada assento. Cor cinza, grafite ou off white; dimensões: 2,65 x 0,84 x 0,98. Garantia conforme estabelecido no CDC e/ou fabricante.</t>
  </si>
  <si>
    <t>BEBEDOURO PURIFICADOR DE PRESSÃO ACESSÍVEL, 220V Especificações técnicas: Bebedouro para utilização em áreas internas e externas, suspenso, dimensões 570 X 460 X 480 (A x L x P), Ecocompressor (gás R-134a), com refil, jato para boca, regulagem do jato de água, Gabinete em chapa eletrozincada na cor prata; Tampo em aço inox 304 escovado; Depósito de água em aço inox 304; Fixação na parede, Água natural, gelada e misturada; Tensão Nominal (V): 220v; Potência (W): 125 Frequência - Mercado Nacional (Hz): 60; Garantia conforme estabelecido no CDC e/ou fabricante</t>
  </si>
  <si>
    <t>FRIGOBAR 80 LITROS, 220V Especificações técnicas: Tipo de frigobar, com 1 porta, prateleiras internas de vidro, gaveta organizadora, capacidade total de armazenamento 80 litros, tensão 220V, cor branco. Certificação INMETRO ou entidade por ele acreditada. Produto aprovado no Programa Brasileiro de Etiquetagem (PBE) do Inmetro, possuindo Etiqueta Nacional de Conservação de Energia (ENCE) da classe de maior eficiência, representada pela letra “A”, aposta ao produto ou em sua embalagem. Serão aceitos também produtos com Selo Procel de Eficiência Energética. Assistência Técnica em João Pessoa. Garantia conforme estabelecido no CDC e/ou fabricante.</t>
  </si>
  <si>
    <t>Catraca pedestal capacidade 3000, Marca Intebras</t>
  </si>
  <si>
    <t>Catraca pedestal com urna coletora, Capacidade 3000 UC, Marca Intebras</t>
  </si>
  <si>
    <t>Controlador de acesso com reconhecimento facial alto fluxo, Modelo SS 5530, MF FACE, Marca INTELBRAS</t>
  </si>
  <si>
    <t>Controlador de acesso com reconhecimento facial ambiente externo, Modelo SS 3540 MF, Marca INTELBRAS</t>
  </si>
  <si>
    <t>Controlador de acesso com reconhecimento facial, Modelo SS 3530 MF Face, Marca INTELBRAS</t>
  </si>
  <si>
    <t>Gravador digital de imagem NVD Modelo INVD 5132, Marca Intelbras</t>
  </si>
  <si>
    <t>Câmera IP formato dome modelo VIP 1220D Full color, marca Intelbras</t>
  </si>
  <si>
    <t>Câmera IP Speed dome modelo VIP 3225 SD IR IA, Marca Intelbras</t>
  </si>
  <si>
    <t>Gravador digital de imagem INVD Modelo INVD 5132, Marca Intelbras</t>
  </si>
  <si>
    <t>Mesa de controle IP e analógica VTN 2000, Marca Intelbras</t>
  </si>
  <si>
    <t>Condensadora de ar para split Hi Wall, capacidade 18.000 BTU, monofásico, inverter, 220V, modelo TAC-18 CSA2-INV, Marca TCL</t>
  </si>
  <si>
    <t>Condensadora de ar para split Hi Wall, capacidade 24.000 BTU, monofásico, inverter, 220V, modelo TAC-18 CSA2-INV, Marca TCL</t>
  </si>
  <si>
    <t>Evaporadora de ar split Hi Wall, capacidade 24.000 BTU, monofásico inverter 220V, modelo TAC-18- CSA2-INV, Marca TCL</t>
  </si>
  <si>
    <t>Evaporadora de ar para split Hi Wall, capacidade 18.000 BTU, monofásico, inverter, 220V, modelo TAC-18 CSA2-INV, Marca TCL</t>
  </si>
  <si>
    <t>Smart TV, LED 55", Modelo 55UQ801C, Marca LG</t>
  </si>
  <si>
    <t>Armário aéreo 2 portas em vidro medindo 0,89 cm x 0,80 cm x 0,37 cm (a x l x p) cor itapuã marca kappesberg</t>
  </si>
  <si>
    <t>Armário aéreo 3 portas em mdf medindo 0,89 cm x 1,20 cm x 0,37 cm (a x l x p) cor itapuã marca kappesberg</t>
  </si>
  <si>
    <t>Armário aéreo basculante em mdf e porta em vidro medindo 0,30 cm x 0,80 cm x 0,37 cm (a x l x p) cor itapuã marca kappesberg</t>
  </si>
  <si>
    <t>Armário kit forno com 4 portas medindo 2,40 cm x 0,70 cm x 0,52 cm (axlxp) cor itapuã marca kappesberg</t>
  </si>
  <si>
    <t>Cadeira fixa com braços espaldar médio cor cinza modelo licci marca flexform</t>
  </si>
  <si>
    <t>Cadeira giratória espaldar alto com braços reguláveis cor cinza modelo licci giratória marca flexform</t>
  </si>
  <si>
    <t>Paneleiro com 2 portas em mdf medindo 2,40 cm x 0,50 cm x 0,52 cm (a x l x p) cor itapuã marca kappesberg</t>
  </si>
  <si>
    <t>Cafeteira elétrica industrial cap 6 litros marca marchesoni</t>
  </si>
  <si>
    <t>Fogão elétrico com 2 chapas de aquecimento 220v marca agratto</t>
  </si>
  <si>
    <t>Persiana em tecido tipo rolô c/ blackout em pvc e fibra de vidro, cor bege, marca real persianas</t>
  </si>
  <si>
    <t>5. REQUISITOS DA CONTRATAÇÃO (art. 18, III, da Lei nº 14.133/2021)
5.2. O cumprimento da aquisição aqui tratada deve cumprir, no que couber, os critérios e práticas de sustentabilidade ambiental nas aquisições de bens e/ou na execução dos serviços, nos termos da Instrução Normativa de nº 01/2010 - SLTI/MPOG, de 19 de janeiro de 2010.</t>
  </si>
  <si>
    <t>Cafeteira eletrica 220v express pro em aço inox com moedor 2 litros modelo express pro marca tramontina by breville</t>
  </si>
  <si>
    <t>Forno eletrico e air fryer 25l 200v inox modelo pfe25i marca philco</t>
  </si>
  <si>
    <t>Ventilador de coluna tipo piso cor preta marca ventisol</t>
  </si>
  <si>
    <t>Microondas 31 litros marca eletrolux</t>
  </si>
  <si>
    <t>Longarina 2 lugares com base fixa em formato y assentos aeroporto dimensões 120cm x 62cmx 74 cm (lxpxa) marca kelter</t>
  </si>
  <si>
    <t>Longarina 3 lugares com base fixa em formato y assentos aeroporto dimensões 173cm x 62cmx 74 cm (lxpxa) marca kelter</t>
  </si>
  <si>
    <t>Longarina 4 lugares com base fixa em formato y assentos aeroporto dimensões 230cm x 62cmx 74 cm (lxpxa) marca kelter</t>
  </si>
  <si>
    <t>Bebedouro água garrafão em aço inoxidávelcapacidade: 20 l tipovertical elétrico 220v marca/modelo libell master cg</t>
  </si>
  <si>
    <t>Estação de trabalho em l dimensões 1400 x 1400x 600 x 600 x 750mm (l x p x l x p x h) cor argila marca tecno2000/bremen</t>
  </si>
  <si>
    <t>Estação de trabalho em l dimensões 1600 x 1600x 600 x 600 x 750mm (l x p x l x p x h) cor argila marca tecno2000/bremen</t>
  </si>
  <si>
    <t>Gaveteiro volante com 04 gavetas cor argila med 400 x 500 x 630mm (l x p x h) marca tecno2000/bremen</t>
  </si>
  <si>
    <t>Mesa retangular para reunião dimensões 1800 x 100 x 750mm (l x p x h) cor argila marca tecno2000/bremen</t>
  </si>
  <si>
    <t>Cadeira giratória espaldar alto em couro natural tipo presidente cor preta braços em aluminío modelo new onix marca frisokar</t>
  </si>
  <si>
    <t>Aquisição de livros e periódicos para renovação do acervo da biblioteca da Seção Judiciária da Paraíba</t>
  </si>
  <si>
    <t>ETP
5. DOS REQUISITOS DA CONTRATAÇÃO
5.5. O cumprimento da aquisição aqui tratada deve cumprir, no que couber, os critérios e práticas de sustentabilidade ambiental nas aquisições de bens e/ou na execução dos serviços, nos termos da Instrução Normativa de nº 01/2010 - SLTI/MPOG, de 19 de janeiro de 2010.</t>
  </si>
  <si>
    <t>Servidor de rede c/ rack modelo poweredge r6525 6dq77x3 marca dell</t>
  </si>
  <si>
    <t>ETP - 4.2. DA LEGISLAÇÃO E NORMA TÉCNICA APLICÁVEL
4.2.3. Legislação sobre contratação: 
e) Instrução Normativa nº 01/2010 - SLTI/MPOG, de 19 de janeiro de 2010 - Dispõe sobre os critérios de sustentabilidade ambiental na aquisição de bens, contratação de serviços ou obras pela Administração Pública Federal direta, autárquica e fundacional e dá outras providências;
f) Resolução nº 400/2021 - CNJ, de 16 de junho de 2021 - Dispõe sobre a política de sustentabilidade no âmbito do Poder Judiciário;
5.1. DA FORMA E CONDIÇÃO DE FORNECIMENTO
5.1.6. O fornecimento dos materiais/produtos deverá cumprir, no que couber, os critérios e práticas de sustentabilidade ambiental nas aquisições de bens e/ou na execução dos serviços, nos termos da Instrução Normativa nº 01/2010 - SLTI/MPOG, de 19 de janeiro de 2010, sobretudo no que tange à composição da embalagem individual, que deve, preferencialmente, ter o menor volume possível utilizando materiais recicláveis de forma a garantir a máxima proteção durante o transporte e o armazenamento.</t>
  </si>
  <si>
    <t>Microcomputador notebook, modelo Latitude 5430, processador I7 1265U, VPRO habilitado, memória 16GB 516SSD, Marca DELL</t>
  </si>
  <si>
    <t>kit localizador e testador de cabo de rede nf 8601w marca noyafa</t>
  </si>
  <si>
    <t>ETP - 3.2. DA LEGISLAÇÃO E NORMA TÉCNICA APLICÁVEL
3.2.3. Legislação sobre contratação: 
e) Instrução Normativa nº 01/2010 - SLTI/MPOG, de 19 de janeiro de 2010 - Dispõe sobre os critérios de sustentabilidade ambiental na aquisição de bens, contratação de serviços ou obras pela Administração Pública Federal direta, autárquica e fundacional e dá outras providências;
f) Resolução nº 400/2021 - CNJ, de 16 de junho de 2021 - Dispõe sobre a política de sustentabilidade no âmbito do Poder Judiciário;
4.1. DA FORMA E CONDIÇÃO DE FORNECIMENTO
4.2.6. O fornecimento dos materiais/produtos deverá cumprir, no que couber, os critérios e práticas de sustentabilidade ambiental nas aquisições de bens e/ou na execução dos serviços, nos termos da Instrução Normativa nº 01/2010 - SLTI/MPOG, de 19 de janeiro de 2010, sobretudo no que tange à composição da embalagem individual, que deve, preferencialmente, ter o menor volume possível utilizando materiais recicláveis de forma a garantir a máxima proteção durante o transporte e o armazenamento.</t>
  </si>
  <si>
    <t>Microcomputador notebook modelo latitude 5430 marca dell</t>
  </si>
  <si>
    <t>Monitor de vídeo lcd 24 polegadas modelo p2422 marca dell</t>
  </si>
  <si>
    <t>Microcomputador tipo desktop(mini PC), mod. THINKCENTRE, M80Q, GEN3, INTEL V PRO 64, cor preta, marca LENOVO</t>
  </si>
  <si>
    <t>ETP - 5. DA LEGISLAÇÃO E NORMA TÉCNICA APLICÁVEL
5.3. Legislação sobre contratação: 
e) Instrução Normativa nº 01/2010 - SLTI/MPOG, de 19 de janeiro de 2010 - Dispõe sobre os critérios de sustentabilidade ambiental na aquisição de bens, contratação de serviços ou obras pela Administração Pública Federal direta, autárquica e fundacional e dá outras providências;
f) Resolução nº 400/2021 - CNJ, de 16 de junho de 2021 - Dispõe sobre a política de sustentabilidade no âmbito do Poder Judiciário;</t>
  </si>
  <si>
    <t>Monitor de vídeo de 24", cristal líquido, mod Thinkvision c/câmera, cor preta, marca LENOVO</t>
  </si>
  <si>
    <t>Microcomputador tipo desktop(mini PC), mod. THINKCENTRE, M80Q, COREI7 16GB, SSD 480, INTEL V PRO 64, Windows 11, cor preta, marca LENOVO e Monitor de vídeo de 24", cristal líquido, mod Thinkvision c/câmera, cor preta, marca LENOVO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</si>
</sst>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R$&quot;\ #,##0.00;[Red]\-&quot;R$&quot;\ #,##0.00"/>
    <numFmt numFmtId="165" formatCode="_-&quot;R$&quot;\ * #,##0.00_-;\-&quot;R$&quot;\ * #,##0.00_-;_-&quot;R$&quot;\ * &quot;-&quot;??_-;_-@_-"/>
  </numFmts>
  <fonts count="3">
    <font>
      <sz val="11"/>
      <color theme="1"/>
      <name val="Calibri"/>
      <family val="2"/>
      <scheme val="minor"/>
    </font>
    <font>
      <b/>
      <sz val="11"/>
      <color theme="0"/>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8" tint="-0.499984740745262"/>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Alignment="1">
      <alignment wrapText="1"/>
    </xf>
    <xf numFmtId="0" fontId="0" fillId="2" borderId="1" xfId="0" applyFill="1" applyBorder="1" applyAlignment="1">
      <alignment wrapText="1"/>
    </xf>
    <xf numFmtId="0" fontId="1" fillId="3" borderId="0" xfId="0" applyFont="1" applyFill="1" applyAlignment="1">
      <alignment wrapText="1"/>
    </xf>
    <xf numFmtId="165" fontId="0" fillId="2" borderId="1" xfId="0" applyNumberFormat="1" applyFill="1" applyBorder="1" applyAlignment="1">
      <alignment wrapText="1"/>
    </xf>
    <xf numFmtId="0" fontId="1" fillId="3" borderId="0" xfId="0" applyFont="1" applyFill="1"/>
    <xf numFmtId="165" fontId="1" fillId="3" borderId="0" xfId="0" applyNumberFormat="1" applyFont="1" applyFill="1"/>
    <xf numFmtId="0" fontId="0" fillId="2" borderId="1" xfId="0" applyFill="1" applyBorder="1"/>
    <xf numFmtId="165" fontId="0" fillId="2" borderId="1" xfId="0" applyNumberFormat="1" applyFill="1" applyBorder="1"/>
    <xf numFmtId="165" fontId="0" fillId="0" borderId="0" xfId="0" applyNumberFormat="1"/>
    <xf numFmtId="164" fontId="0" fillId="0" borderId="0" xfId="0" applyNumberFormat="1"/>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top" wrapText="1"/>
    </xf>
    <xf numFmtId="0" fontId="0" fillId="4" borderId="0" xfId="0" applyFill="1" applyAlignment="1">
      <alignment horizontal="left" vertical="center"/>
    </xf>
    <xf numFmtId="0" fontId="0" fillId="4" borderId="0" xfId="0" applyFill="1" applyAlignment="1">
      <alignment horizontal="left" vertical="center" wrapText="1"/>
    </xf>
    <xf numFmtId="165" fontId="0" fillId="4" borderId="0" xfId="0" applyNumberFormat="1" applyFill="1"/>
    <xf numFmtId="0" fontId="0" fillId="4" borderId="0" xfId="0" applyFill="1"/>
    <xf numFmtId="0" fontId="0" fillId="4" borderId="0" xfId="0" applyFill="1" applyAlignment="1">
      <alignment wrapText="1"/>
    </xf>
    <xf numFmtId="164" fontId="0" fillId="4" borderId="0" xfId="0" applyNumberFormat="1" applyFill="1"/>
    <xf numFmtId="0" fontId="0" fillId="0" borderId="0" xfId="0" applyAlignment="1">
      <alignment horizontal="center" vertical="center"/>
    </xf>
    <xf numFmtId="0" fontId="1" fillId="3" borderId="0" xfId="0" applyFont="1" applyFill="1" applyAlignment="1">
      <alignment vertical="center" wrapText="1"/>
    </xf>
    <xf numFmtId="0" fontId="0" fillId="0" borderId="0" xfId="0" applyAlignment="1">
      <alignment vertical="center" wrapText="1"/>
    </xf>
    <xf numFmtId="0" fontId="0" fillId="4" borderId="0" xfId="0" applyFill="1" applyAlignment="1">
      <alignment vertical="center" wrapText="1"/>
    </xf>
    <xf numFmtId="0" fontId="2" fillId="0" borderId="0" xfId="0" applyFont="1" applyAlignment="1">
      <alignment vertical="center" wrapText="1"/>
    </xf>
    <xf numFmtId="0" fontId="0" fillId="4" borderId="0" xfId="0" applyFill="1" applyAlignment="1">
      <alignment horizontal="center" vertical="center"/>
    </xf>
    <xf numFmtId="0" fontId="1" fillId="3"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topLeftCell="A19" workbookViewId="0">
      <selection activeCell="D28" sqref="D28"/>
    </sheetView>
  </sheetViews>
  <sheetFormatPr defaultColWidth="41" defaultRowHeight="15"/>
  <cols>
    <col min="1" max="1" width="5.42578125" bestFit="1" customWidth="1"/>
    <col min="2" max="2" width="20.140625" bestFit="1" customWidth="1"/>
    <col min="5" max="5" width="14.7109375" bestFit="1" customWidth="1"/>
  </cols>
  <sheetData>
    <row r="1" spans="1:5">
      <c r="A1" s="5" t="s">
        <v>0</v>
      </c>
      <c r="B1" s="5" t="s">
        <v>1</v>
      </c>
      <c r="C1" s="3" t="s">
        <v>2</v>
      </c>
      <c r="D1" s="3" t="s">
        <v>3</v>
      </c>
      <c r="E1" s="6" t="s">
        <v>4</v>
      </c>
    </row>
    <row r="2" spans="1:5" ht="30">
      <c r="A2" s="7">
        <v>2017</v>
      </c>
      <c r="B2" s="7" t="s">
        <v>5</v>
      </c>
      <c r="C2" s="2" t="s">
        <v>6</v>
      </c>
      <c r="D2" s="2" t="s">
        <v>7</v>
      </c>
      <c r="E2" s="4">
        <v>2900</v>
      </c>
    </row>
    <row r="3" spans="1:5" ht="45">
      <c r="A3" s="7">
        <v>2017</v>
      </c>
      <c r="B3" s="7" t="s">
        <v>5</v>
      </c>
      <c r="C3" s="2" t="s">
        <v>8</v>
      </c>
      <c r="D3" s="2" t="s">
        <v>7</v>
      </c>
      <c r="E3" s="4">
        <v>1446.54</v>
      </c>
    </row>
    <row r="4" spans="1:5" ht="30">
      <c r="A4" s="7">
        <v>2017</v>
      </c>
      <c r="B4" s="7" t="s">
        <v>5</v>
      </c>
      <c r="C4" s="2" t="s">
        <v>9</v>
      </c>
      <c r="D4" s="2" t="s">
        <v>10</v>
      </c>
      <c r="E4" s="4">
        <v>677.18</v>
      </c>
    </row>
    <row r="5" spans="1:5" ht="360">
      <c r="A5" s="7">
        <v>2018</v>
      </c>
      <c r="B5" s="7" t="s">
        <v>5</v>
      </c>
      <c r="C5" s="2" t="s">
        <v>11</v>
      </c>
      <c r="D5" s="2" t="s">
        <v>12</v>
      </c>
      <c r="E5" s="4">
        <v>12600</v>
      </c>
    </row>
    <row r="6" spans="1:5" ht="30">
      <c r="A6" s="7">
        <v>2018</v>
      </c>
      <c r="B6" s="7" t="s">
        <v>5</v>
      </c>
      <c r="C6" s="2" t="s">
        <v>13</v>
      </c>
      <c r="D6" s="2" t="s">
        <v>14</v>
      </c>
      <c r="E6" s="4">
        <v>5655</v>
      </c>
    </row>
    <row r="7" spans="1:5" ht="30">
      <c r="A7" s="7">
        <v>2018</v>
      </c>
      <c r="B7" s="7" t="s">
        <v>5</v>
      </c>
      <c r="C7" s="2" t="s">
        <v>15</v>
      </c>
      <c r="D7" s="2" t="s">
        <v>14</v>
      </c>
      <c r="E7" s="4">
        <v>14137.5</v>
      </c>
    </row>
    <row r="8" spans="1:5" ht="240">
      <c r="A8" s="7">
        <v>2018</v>
      </c>
      <c r="B8" s="7" t="s">
        <v>5</v>
      </c>
      <c r="C8" s="2" t="s">
        <v>16</v>
      </c>
      <c r="D8" s="2" t="s">
        <v>17</v>
      </c>
      <c r="E8" s="4">
        <v>67620</v>
      </c>
    </row>
    <row r="9" spans="1:5" ht="315">
      <c r="A9" s="7">
        <v>2018</v>
      </c>
      <c r="B9" s="7" t="s">
        <v>5</v>
      </c>
      <c r="C9" s="2" t="s">
        <v>18</v>
      </c>
      <c r="D9" s="2" t="s">
        <v>19</v>
      </c>
      <c r="E9" s="4">
        <v>12600</v>
      </c>
    </row>
    <row r="10" spans="1:5" ht="315">
      <c r="A10" s="7">
        <v>2018</v>
      </c>
      <c r="B10" s="7" t="s">
        <v>5</v>
      </c>
      <c r="C10" s="2" t="s">
        <v>20</v>
      </c>
      <c r="D10" s="2" t="s">
        <v>21</v>
      </c>
      <c r="E10" s="4">
        <v>1290</v>
      </c>
    </row>
    <row r="11" spans="1:5" ht="405">
      <c r="A11" s="7">
        <v>2018</v>
      </c>
      <c r="B11" s="7" t="s">
        <v>5</v>
      </c>
      <c r="C11" s="2" t="s">
        <v>22</v>
      </c>
      <c r="D11" s="2" t="s">
        <v>23</v>
      </c>
      <c r="E11" s="4">
        <v>315373.5</v>
      </c>
    </row>
    <row r="12" spans="1:5" ht="409.5">
      <c r="A12" s="7">
        <v>2019</v>
      </c>
      <c r="B12" s="7" t="s">
        <v>5</v>
      </c>
      <c r="C12" s="2" t="s">
        <v>24</v>
      </c>
      <c r="D12" s="2" t="s">
        <v>25</v>
      </c>
      <c r="E12" s="4">
        <v>12367.32</v>
      </c>
    </row>
    <row r="13" spans="1:5" ht="409.5">
      <c r="A13" s="7">
        <v>2019</v>
      </c>
      <c r="B13" s="7" t="s">
        <v>5</v>
      </c>
      <c r="C13" s="2" t="s">
        <v>26</v>
      </c>
      <c r="D13" s="2" t="s">
        <v>27</v>
      </c>
      <c r="E13" s="4">
        <v>29718</v>
      </c>
    </row>
    <row r="14" spans="1:5" ht="360">
      <c r="A14" s="7">
        <v>2019</v>
      </c>
      <c r="B14" s="7" t="s">
        <v>5</v>
      </c>
      <c r="C14" s="2" t="s">
        <v>28</v>
      </c>
      <c r="D14" s="2" t="s">
        <v>29</v>
      </c>
      <c r="E14" s="4">
        <v>1332</v>
      </c>
    </row>
    <row r="15" spans="1:5" ht="45">
      <c r="A15" s="7">
        <v>2020</v>
      </c>
      <c r="B15" s="7" t="s">
        <v>30</v>
      </c>
      <c r="C15" s="2" t="s">
        <v>31</v>
      </c>
      <c r="D15" s="2" t="s">
        <v>32</v>
      </c>
      <c r="E15" s="4">
        <v>33360</v>
      </c>
    </row>
    <row r="16" spans="1:5" ht="90">
      <c r="A16" s="7">
        <v>2020</v>
      </c>
      <c r="B16" s="7" t="s">
        <v>30</v>
      </c>
      <c r="C16" s="2" t="s">
        <v>33</v>
      </c>
      <c r="D16" s="2" t="s">
        <v>34</v>
      </c>
      <c r="E16" s="4">
        <v>69168</v>
      </c>
    </row>
    <row r="17" spans="1:5">
      <c r="A17" s="7">
        <v>2020</v>
      </c>
      <c r="B17" s="7" t="s">
        <v>30</v>
      </c>
      <c r="C17" s="2" t="s">
        <v>35</v>
      </c>
      <c r="D17" s="2" t="s">
        <v>36</v>
      </c>
      <c r="E17" s="4">
        <v>6128</v>
      </c>
    </row>
    <row r="18" spans="1:5">
      <c r="A18" s="7">
        <v>2020</v>
      </c>
      <c r="B18" s="7" t="s">
        <v>30</v>
      </c>
      <c r="C18" s="2" t="s">
        <v>37</v>
      </c>
      <c r="D18" s="2" t="s">
        <v>36</v>
      </c>
      <c r="E18" s="4">
        <v>6273</v>
      </c>
    </row>
    <row r="19" spans="1:5">
      <c r="A19" s="7">
        <v>2020</v>
      </c>
      <c r="B19" s="7" t="s">
        <v>30</v>
      </c>
      <c r="C19" s="2" t="s">
        <v>38</v>
      </c>
      <c r="D19" s="2" t="s">
        <v>36</v>
      </c>
      <c r="E19" s="4">
        <v>31860</v>
      </c>
    </row>
    <row r="20" spans="1:5" ht="45">
      <c r="A20" s="7">
        <v>2020</v>
      </c>
      <c r="B20" s="7" t="s">
        <v>30</v>
      </c>
      <c r="C20" s="2" t="s">
        <v>39</v>
      </c>
      <c r="D20" s="2" t="s">
        <v>40</v>
      </c>
      <c r="E20" s="4">
        <v>15500</v>
      </c>
    </row>
    <row r="21" spans="1:5" ht="60">
      <c r="A21" s="7">
        <v>2020</v>
      </c>
      <c r="B21" s="7" t="s">
        <v>30</v>
      </c>
      <c r="C21" s="2" t="s">
        <v>41</v>
      </c>
      <c r="D21" s="2" t="s">
        <v>40</v>
      </c>
      <c r="E21" s="4">
        <v>5100</v>
      </c>
    </row>
    <row r="22" spans="1:5" ht="90">
      <c r="A22" s="7">
        <v>2020</v>
      </c>
      <c r="B22" s="7" t="s">
        <v>30</v>
      </c>
      <c r="C22" s="2" t="s">
        <v>42</v>
      </c>
      <c r="D22" s="2" t="s">
        <v>43</v>
      </c>
      <c r="E22" s="4">
        <v>11550</v>
      </c>
    </row>
    <row r="23" spans="1:5" ht="75">
      <c r="A23" s="7">
        <v>2020</v>
      </c>
      <c r="B23" s="7" t="s">
        <v>30</v>
      </c>
      <c r="C23" s="2" t="s">
        <v>44</v>
      </c>
      <c r="D23" s="2" t="s">
        <v>45</v>
      </c>
      <c r="E23" s="4">
        <v>1428</v>
      </c>
    </row>
    <row r="24" spans="1:5" ht="75">
      <c r="A24" s="7">
        <v>2020</v>
      </c>
      <c r="B24" s="7" t="s">
        <v>30</v>
      </c>
      <c r="C24" s="2" t="s">
        <v>46</v>
      </c>
      <c r="D24" s="2" t="s">
        <v>45</v>
      </c>
      <c r="E24" s="4">
        <v>1944</v>
      </c>
    </row>
    <row r="25" spans="1:5" ht="75">
      <c r="A25" s="7">
        <v>2020</v>
      </c>
      <c r="B25" s="7" t="s">
        <v>30</v>
      </c>
      <c r="C25" s="2" t="s">
        <v>47</v>
      </c>
      <c r="D25" s="2" t="s">
        <v>45</v>
      </c>
      <c r="E25" s="8">
        <v>4920</v>
      </c>
    </row>
    <row r="26" spans="1:5" ht="75">
      <c r="A26" s="7">
        <v>2020</v>
      </c>
      <c r="B26" s="7" t="s">
        <v>30</v>
      </c>
      <c r="C26" s="2" t="s">
        <v>48</v>
      </c>
      <c r="D26" s="2" t="s">
        <v>45</v>
      </c>
      <c r="E26" s="8">
        <v>2625</v>
      </c>
    </row>
    <row r="27" spans="1:5" ht="45">
      <c r="A27" s="7">
        <v>2020</v>
      </c>
      <c r="B27" s="7" t="s">
        <v>30</v>
      </c>
      <c r="C27" s="2" t="s">
        <v>49</v>
      </c>
      <c r="D27" s="2" t="s">
        <v>40</v>
      </c>
      <c r="E27" s="8">
        <v>2446</v>
      </c>
    </row>
    <row r="28" spans="1:5" ht="60">
      <c r="A28" s="7">
        <v>2020</v>
      </c>
      <c r="B28" s="7" t="s">
        <v>30</v>
      </c>
      <c r="C28" s="2" t="s">
        <v>50</v>
      </c>
      <c r="D28" s="2" t="s">
        <v>51</v>
      </c>
      <c r="E28" s="8">
        <v>805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0"/>
  <sheetViews>
    <sheetView tabSelected="1" topLeftCell="A125" zoomScale="80" zoomScaleNormal="80" workbookViewId="0">
      <selection activeCell="C25" sqref="C25"/>
    </sheetView>
  </sheetViews>
  <sheetFormatPr defaultRowHeight="15"/>
  <cols>
    <col min="1" max="1" width="9.140625" style="20"/>
    <col min="2" max="2" width="31.85546875" customWidth="1"/>
    <col min="3" max="3" width="70.140625" style="1" customWidth="1"/>
    <col min="4" max="4" width="91.28515625" style="22" customWidth="1"/>
    <col min="5" max="5" width="17" style="9" bestFit="1" customWidth="1"/>
    <col min="6" max="6" width="50.42578125" customWidth="1"/>
    <col min="7" max="7" width="29" customWidth="1"/>
  </cols>
  <sheetData>
    <row r="1" spans="1:5">
      <c r="A1" s="26" t="s">
        <v>0</v>
      </c>
      <c r="B1" s="5" t="s">
        <v>1</v>
      </c>
      <c r="C1" s="3" t="s">
        <v>2</v>
      </c>
      <c r="D1" s="21" t="s">
        <v>3</v>
      </c>
      <c r="E1" s="6" t="s">
        <v>4</v>
      </c>
    </row>
    <row r="2" spans="1:5" ht="45.75">
      <c r="A2" s="20">
        <v>2021</v>
      </c>
      <c r="B2" t="s">
        <v>30</v>
      </c>
      <c r="C2" s="1" t="s">
        <v>52</v>
      </c>
      <c r="D2" s="22" t="s">
        <v>53</v>
      </c>
      <c r="E2" s="10">
        <v>42150.6</v>
      </c>
    </row>
    <row r="3" spans="1:5" ht="60.75">
      <c r="A3" s="20">
        <v>2021</v>
      </c>
      <c r="B3" t="s">
        <v>30</v>
      </c>
      <c r="C3" s="1" t="s">
        <v>54</v>
      </c>
      <c r="D3" s="22" t="s">
        <v>55</v>
      </c>
      <c r="E3" s="10">
        <v>9838.15</v>
      </c>
    </row>
    <row r="4" spans="1:5" ht="229.5">
      <c r="A4" s="20">
        <v>2021</v>
      </c>
      <c r="B4" t="s">
        <v>30</v>
      </c>
      <c r="C4" s="1" t="s">
        <v>56</v>
      </c>
      <c r="D4" s="22" t="s">
        <v>57</v>
      </c>
      <c r="E4" s="10">
        <v>11400</v>
      </c>
    </row>
    <row r="5" spans="1:5" ht="45.75">
      <c r="A5" s="20">
        <v>2021</v>
      </c>
      <c r="B5" t="s">
        <v>30</v>
      </c>
      <c r="C5" s="1" t="s">
        <v>58</v>
      </c>
      <c r="D5" s="22" t="s">
        <v>59</v>
      </c>
      <c r="E5" s="10">
        <v>17580</v>
      </c>
    </row>
    <row r="6" spans="1:5" ht="121.5">
      <c r="A6" s="20">
        <v>2021</v>
      </c>
      <c r="B6" t="s">
        <v>30</v>
      </c>
      <c r="C6" s="1" t="s">
        <v>60</v>
      </c>
      <c r="D6" s="22" t="s">
        <v>61</v>
      </c>
      <c r="E6" s="10">
        <v>128616.84</v>
      </c>
    </row>
    <row r="7" spans="1:5">
      <c r="A7" s="20">
        <v>2021</v>
      </c>
      <c r="B7" t="s">
        <v>30</v>
      </c>
      <c r="C7" s="1" t="s">
        <v>62</v>
      </c>
      <c r="D7" s="22" t="s">
        <v>63</v>
      </c>
      <c r="E7" s="10">
        <v>31.13</v>
      </c>
    </row>
    <row r="8" spans="1:5">
      <c r="A8" s="20">
        <v>2021</v>
      </c>
      <c r="B8" t="s">
        <v>30</v>
      </c>
      <c r="C8" s="1" t="s">
        <v>64</v>
      </c>
      <c r="D8" s="22" t="s">
        <v>63</v>
      </c>
      <c r="E8" s="10">
        <v>498.8</v>
      </c>
    </row>
    <row r="9" spans="1:5" ht="30.75">
      <c r="A9" s="20">
        <v>2021</v>
      </c>
      <c r="B9" t="s">
        <v>30</v>
      </c>
      <c r="C9" s="1" t="s">
        <v>65</v>
      </c>
      <c r="D9" s="22" t="s">
        <v>63</v>
      </c>
      <c r="E9" s="10">
        <v>105.95</v>
      </c>
    </row>
    <row r="10" spans="1:5" ht="30.75">
      <c r="A10" s="20">
        <v>2021</v>
      </c>
      <c r="B10" t="s">
        <v>30</v>
      </c>
      <c r="C10" s="1" t="s">
        <v>66</v>
      </c>
      <c r="D10" s="22" t="s">
        <v>63</v>
      </c>
      <c r="E10" s="10">
        <v>36.69</v>
      </c>
    </row>
    <row r="11" spans="1:5" ht="30.75">
      <c r="A11" s="20">
        <v>2021</v>
      </c>
      <c r="B11" t="s">
        <v>30</v>
      </c>
      <c r="C11" s="1" t="s">
        <v>67</v>
      </c>
      <c r="D11" s="22" t="s">
        <v>63</v>
      </c>
      <c r="E11" s="10">
        <v>1362.6</v>
      </c>
    </row>
    <row r="12" spans="1:5" ht="106.5">
      <c r="A12" s="20">
        <v>2021</v>
      </c>
      <c r="B12" t="s">
        <v>5</v>
      </c>
      <c r="C12" s="1" t="s">
        <v>68</v>
      </c>
      <c r="D12" s="22" t="s">
        <v>69</v>
      </c>
      <c r="E12" s="10">
        <v>13197.52</v>
      </c>
    </row>
    <row r="13" spans="1:5" ht="106.5">
      <c r="A13" s="20">
        <v>2021</v>
      </c>
      <c r="B13" t="s">
        <v>5</v>
      </c>
      <c r="C13" s="1" t="s">
        <v>70</v>
      </c>
      <c r="D13" s="22" t="s">
        <v>71</v>
      </c>
      <c r="E13" s="10">
        <v>6966.6</v>
      </c>
    </row>
    <row r="14" spans="1:5" ht="106.5">
      <c r="A14" s="20">
        <v>2021</v>
      </c>
      <c r="B14" t="s">
        <v>5</v>
      </c>
      <c r="C14" s="1" t="s">
        <v>72</v>
      </c>
      <c r="D14" s="22" t="s">
        <v>71</v>
      </c>
      <c r="E14" s="10">
        <v>10848.41</v>
      </c>
    </row>
    <row r="15" spans="1:5" ht="409.6">
      <c r="A15" s="20">
        <v>2021</v>
      </c>
      <c r="B15" t="s">
        <v>5</v>
      </c>
      <c r="C15" s="12" t="s">
        <v>73</v>
      </c>
      <c r="D15" s="22" t="s">
        <v>71</v>
      </c>
      <c r="E15" s="10">
        <v>13600</v>
      </c>
    </row>
    <row r="16" spans="1:5" ht="45.75">
      <c r="A16" s="20">
        <v>2021</v>
      </c>
      <c r="B16" t="s">
        <v>5</v>
      </c>
      <c r="C16" s="1" t="s">
        <v>74</v>
      </c>
      <c r="D16" s="22" t="s">
        <v>75</v>
      </c>
      <c r="E16" s="10">
        <v>44942.43</v>
      </c>
    </row>
    <row r="17" spans="1:5" ht="244.5">
      <c r="A17" s="20">
        <v>2021</v>
      </c>
      <c r="B17" t="s">
        <v>5</v>
      </c>
      <c r="C17" s="1" t="s">
        <v>76</v>
      </c>
      <c r="D17" s="22" t="s">
        <v>77</v>
      </c>
      <c r="E17" s="10">
        <v>564000</v>
      </c>
    </row>
    <row r="18" spans="1:5" ht="60.75">
      <c r="A18" s="20">
        <v>2021</v>
      </c>
      <c r="B18" t="s">
        <v>5</v>
      </c>
      <c r="C18" s="1" t="s">
        <v>78</v>
      </c>
      <c r="D18" s="22" t="s">
        <v>79</v>
      </c>
      <c r="E18" s="9" t="s">
        <v>80</v>
      </c>
    </row>
    <row r="19" spans="1:5" ht="60.75">
      <c r="A19" s="20">
        <v>2021</v>
      </c>
      <c r="B19" t="s">
        <v>5</v>
      </c>
      <c r="C19" s="1" t="s">
        <v>81</v>
      </c>
      <c r="D19" s="22" t="s">
        <v>82</v>
      </c>
    </row>
    <row r="20" spans="1:5" ht="60.75">
      <c r="A20" s="20">
        <v>2021</v>
      </c>
      <c r="B20" t="s">
        <v>5</v>
      </c>
      <c r="C20" s="1" t="s">
        <v>83</v>
      </c>
      <c r="D20" s="22" t="s">
        <v>82</v>
      </c>
      <c r="E20" s="10">
        <v>4017.81</v>
      </c>
    </row>
    <row r="21" spans="1:5" ht="60.75">
      <c r="A21" s="20">
        <v>2021</v>
      </c>
      <c r="B21" t="s">
        <v>5</v>
      </c>
      <c r="C21" s="1" t="s">
        <v>84</v>
      </c>
      <c r="D21" s="22" t="s">
        <v>82</v>
      </c>
      <c r="E21" s="10">
        <v>10700</v>
      </c>
    </row>
    <row r="22" spans="1:5" ht="76.5">
      <c r="A22" s="20">
        <v>2021</v>
      </c>
      <c r="B22" t="s">
        <v>5</v>
      </c>
      <c r="C22" s="1" t="s">
        <v>85</v>
      </c>
      <c r="D22" s="22" t="s">
        <v>86</v>
      </c>
      <c r="E22" s="10">
        <v>13583</v>
      </c>
    </row>
    <row r="23" spans="1:5" ht="60.75">
      <c r="A23" s="20">
        <v>2021</v>
      </c>
      <c r="B23" t="s">
        <v>5</v>
      </c>
      <c r="C23" s="1" t="s">
        <v>87</v>
      </c>
      <c r="D23" s="22" t="s">
        <v>86</v>
      </c>
      <c r="E23" s="10">
        <v>675</v>
      </c>
    </row>
    <row r="24" spans="1:5" s="17" customFormat="1">
      <c r="A24" s="25"/>
      <c r="C24" s="18"/>
      <c r="D24" s="23"/>
      <c r="E24" s="19"/>
    </row>
    <row r="25" spans="1:5" ht="106.5">
      <c r="A25" s="20">
        <v>2022</v>
      </c>
      <c r="B25" s="11" t="s">
        <v>30</v>
      </c>
      <c r="C25" s="12" t="s">
        <v>52</v>
      </c>
      <c r="D25" s="22" t="s">
        <v>61</v>
      </c>
      <c r="E25" s="9">
        <f>23703.75</f>
        <v>23703.75</v>
      </c>
    </row>
    <row r="26" spans="1:5">
      <c r="A26" s="20">
        <v>2022</v>
      </c>
      <c r="B26" s="11" t="s">
        <v>5</v>
      </c>
      <c r="C26" s="12" t="s">
        <v>88</v>
      </c>
      <c r="D26" s="22" t="s">
        <v>89</v>
      </c>
      <c r="E26" s="9">
        <f>64800+4050</f>
        <v>68850</v>
      </c>
    </row>
    <row r="27" spans="1:5" ht="30.75">
      <c r="A27" s="20">
        <v>2022</v>
      </c>
      <c r="B27" s="11" t="s">
        <v>5</v>
      </c>
      <c r="C27" s="12" t="s">
        <v>90</v>
      </c>
      <c r="D27" s="22" t="s">
        <v>89</v>
      </c>
      <c r="E27" s="9">
        <f>14*917</f>
        <v>12838</v>
      </c>
    </row>
    <row r="28" spans="1:5">
      <c r="A28" s="20">
        <v>2022</v>
      </c>
      <c r="B28" s="11" t="s">
        <v>5</v>
      </c>
      <c r="C28" s="12" t="s">
        <v>91</v>
      </c>
      <c r="D28" s="22" t="s">
        <v>89</v>
      </c>
      <c r="E28" s="9">
        <f>56*476</f>
        <v>26656</v>
      </c>
    </row>
    <row r="29" spans="1:5" ht="30.75">
      <c r="A29" s="20">
        <v>2022</v>
      </c>
      <c r="B29" s="11" t="s">
        <v>5</v>
      </c>
      <c r="C29" s="1" t="s">
        <v>92</v>
      </c>
      <c r="D29" s="22" t="s">
        <v>89</v>
      </c>
      <c r="E29" s="9">
        <f>6*2100</f>
        <v>12600</v>
      </c>
    </row>
    <row r="30" spans="1:5" ht="30.75">
      <c r="A30" s="20">
        <v>2022</v>
      </c>
      <c r="B30" s="11" t="s">
        <v>5</v>
      </c>
      <c r="C30" s="1" t="s">
        <v>93</v>
      </c>
      <c r="D30" s="22" t="s">
        <v>89</v>
      </c>
      <c r="E30" s="9">
        <f>9*2700</f>
        <v>24300</v>
      </c>
    </row>
    <row r="31" spans="1:5" ht="30.75">
      <c r="A31" s="20">
        <v>2022</v>
      </c>
      <c r="B31" s="11" t="s">
        <v>5</v>
      </c>
      <c r="C31" s="1" t="s">
        <v>94</v>
      </c>
      <c r="D31" s="22" t="s">
        <v>89</v>
      </c>
      <c r="E31" s="9">
        <f>6*969</f>
        <v>5814</v>
      </c>
    </row>
    <row r="32" spans="1:5" ht="30.75">
      <c r="A32" s="20">
        <v>2022</v>
      </c>
      <c r="B32" s="11" t="s">
        <v>5</v>
      </c>
      <c r="C32" s="1" t="s">
        <v>95</v>
      </c>
      <c r="D32" s="22" t="s">
        <v>89</v>
      </c>
      <c r="E32" s="9">
        <f>9*1500</f>
        <v>13500</v>
      </c>
    </row>
    <row r="33" spans="1:6" ht="30.75">
      <c r="A33" s="20">
        <v>2022</v>
      </c>
      <c r="B33" s="11" t="s">
        <v>5</v>
      </c>
      <c r="C33" s="1" t="s">
        <v>96</v>
      </c>
      <c r="D33" s="22" t="s">
        <v>89</v>
      </c>
      <c r="E33" s="9">
        <f>2*1150</f>
        <v>2300</v>
      </c>
    </row>
    <row r="34" spans="1:6" ht="30.75">
      <c r="A34" s="20">
        <v>2022</v>
      </c>
      <c r="B34" s="11" t="s">
        <v>5</v>
      </c>
      <c r="C34" s="1" t="s">
        <v>97</v>
      </c>
      <c r="D34" s="22" t="s">
        <v>89</v>
      </c>
      <c r="E34" s="9">
        <f>3*4225</f>
        <v>12675</v>
      </c>
    </row>
    <row r="35" spans="1:6" ht="30.75">
      <c r="A35" s="20">
        <v>2022</v>
      </c>
      <c r="B35" s="11" t="s">
        <v>5</v>
      </c>
      <c r="C35" s="1" t="s">
        <v>98</v>
      </c>
      <c r="D35" s="22" t="s">
        <v>89</v>
      </c>
      <c r="E35" s="9">
        <f>2*950</f>
        <v>1900</v>
      </c>
    </row>
    <row r="36" spans="1:6" ht="30.75">
      <c r="A36" s="20">
        <v>2022</v>
      </c>
      <c r="B36" s="11" t="s">
        <v>5</v>
      </c>
      <c r="C36" s="1" t="s">
        <v>99</v>
      </c>
      <c r="D36" s="22" t="s">
        <v>89</v>
      </c>
      <c r="E36" s="9">
        <f>3*4025</f>
        <v>12075</v>
      </c>
    </row>
    <row r="37" spans="1:6">
      <c r="A37" s="20">
        <v>2022</v>
      </c>
      <c r="B37" s="11" t="s">
        <v>5</v>
      </c>
      <c r="C37" s="1" t="s">
        <v>100</v>
      </c>
      <c r="D37" s="22" t="s">
        <v>89</v>
      </c>
      <c r="E37" s="9">
        <f>6*2483</f>
        <v>14898</v>
      </c>
    </row>
    <row r="38" spans="1:6">
      <c r="A38" s="20">
        <v>2022</v>
      </c>
      <c r="B38" s="11" t="s">
        <v>5</v>
      </c>
      <c r="C38" s="1" t="s">
        <v>101</v>
      </c>
      <c r="D38" s="22" t="s">
        <v>89</v>
      </c>
      <c r="E38" s="9">
        <f>8*330.22</f>
        <v>2641.76</v>
      </c>
    </row>
    <row r="39" spans="1:6" ht="30.75">
      <c r="A39" s="20">
        <v>2022</v>
      </c>
      <c r="B39" s="11" t="s">
        <v>5</v>
      </c>
      <c r="C39" s="12" t="s">
        <v>102</v>
      </c>
      <c r="D39" s="22" t="s">
        <v>89</v>
      </c>
      <c r="E39" s="9">
        <f>2*137.27</f>
        <v>274.54000000000002</v>
      </c>
      <c r="F39" s="12"/>
    </row>
    <row r="40" spans="1:6" ht="30.75">
      <c r="A40" s="20">
        <v>2022</v>
      </c>
      <c r="B40" s="11" t="s">
        <v>5</v>
      </c>
      <c r="C40" s="12" t="s">
        <v>103</v>
      </c>
      <c r="D40" s="22" t="s">
        <v>89</v>
      </c>
      <c r="E40" s="9">
        <f>10*402.29</f>
        <v>4022.9</v>
      </c>
      <c r="F40" s="12"/>
    </row>
    <row r="41" spans="1:6">
      <c r="A41" s="20">
        <v>2022</v>
      </c>
      <c r="B41" s="11" t="s">
        <v>5</v>
      </c>
      <c r="C41" s="12" t="s">
        <v>104</v>
      </c>
      <c r="D41" s="22" t="s">
        <v>89</v>
      </c>
      <c r="E41" s="9">
        <f>21*467.84</f>
        <v>9824.64</v>
      </c>
      <c r="F41" s="12"/>
    </row>
    <row r="42" spans="1:6" ht="30.75">
      <c r="A42" s="20">
        <v>2022</v>
      </c>
      <c r="B42" s="11" t="s">
        <v>5</v>
      </c>
      <c r="C42" s="12" t="s">
        <v>105</v>
      </c>
      <c r="D42" s="22" t="s">
        <v>89</v>
      </c>
      <c r="E42" s="9">
        <f>12*2666.66+0.08</f>
        <v>32000</v>
      </c>
      <c r="F42" s="12"/>
    </row>
    <row r="43" spans="1:6" ht="30.75">
      <c r="A43" s="20">
        <v>2022</v>
      </c>
      <c r="B43" s="11" t="s">
        <v>5</v>
      </c>
      <c r="C43" s="12" t="s">
        <v>106</v>
      </c>
      <c r="D43" s="22" t="s">
        <v>89</v>
      </c>
      <c r="E43" s="9">
        <f>2*800</f>
        <v>1600</v>
      </c>
      <c r="F43" s="12"/>
    </row>
    <row r="44" spans="1:6" ht="30.75">
      <c r="A44" s="20">
        <v>2022</v>
      </c>
      <c r="B44" s="11" t="s">
        <v>5</v>
      </c>
      <c r="C44" s="12" t="s">
        <v>107</v>
      </c>
      <c r="D44" s="22" t="s">
        <v>89</v>
      </c>
      <c r="E44" s="9">
        <f>2*900</f>
        <v>1800</v>
      </c>
      <c r="F44" s="12"/>
    </row>
    <row r="45" spans="1:6" ht="30.75">
      <c r="A45" s="20">
        <v>2022</v>
      </c>
      <c r="B45" s="11" t="s">
        <v>5</v>
      </c>
      <c r="C45" s="12" t="s">
        <v>108</v>
      </c>
      <c r="D45" s="22" t="s">
        <v>89</v>
      </c>
      <c r="E45" s="9">
        <f>4729</f>
        <v>4729</v>
      </c>
      <c r="F45" s="12"/>
    </row>
    <row r="46" spans="1:6" ht="30.75">
      <c r="A46" s="20">
        <v>2022</v>
      </c>
      <c r="B46" s="11" t="s">
        <v>5</v>
      </c>
      <c r="C46" s="12" t="s">
        <v>109</v>
      </c>
      <c r="D46" s="22" t="s">
        <v>89</v>
      </c>
      <c r="E46" s="9">
        <f>4273.5</f>
        <v>4273.5</v>
      </c>
      <c r="F46" s="12"/>
    </row>
    <row r="47" spans="1:6" ht="45.75">
      <c r="A47" s="20">
        <v>2022</v>
      </c>
      <c r="B47" s="11" t="s">
        <v>5</v>
      </c>
      <c r="C47" s="12" t="s">
        <v>110</v>
      </c>
      <c r="D47" s="22" t="s">
        <v>89</v>
      </c>
      <c r="E47" s="9">
        <f>2*2789.5</f>
        <v>5579</v>
      </c>
      <c r="F47" s="12"/>
    </row>
    <row r="48" spans="1:6" ht="45.75">
      <c r="A48" s="20">
        <v>2022</v>
      </c>
      <c r="B48" s="11" t="s">
        <v>5</v>
      </c>
      <c r="C48" s="12" t="s">
        <v>111</v>
      </c>
      <c r="D48" s="22" t="s">
        <v>89</v>
      </c>
      <c r="E48" s="9">
        <f>5*1664.47</f>
        <v>8322.35</v>
      </c>
      <c r="F48" s="12"/>
    </row>
    <row r="49" spans="1:6" ht="45.75">
      <c r="A49" s="20">
        <v>2022</v>
      </c>
      <c r="B49" s="11" t="s">
        <v>5</v>
      </c>
      <c r="C49" s="12" t="s">
        <v>112</v>
      </c>
      <c r="D49" s="22" t="s">
        <v>89</v>
      </c>
      <c r="E49" s="9">
        <f>14*794</f>
        <v>11116</v>
      </c>
      <c r="F49" s="12"/>
    </row>
    <row r="50" spans="1:6" ht="45.75">
      <c r="A50" s="20">
        <v>2022</v>
      </c>
      <c r="B50" s="11" t="s">
        <v>5</v>
      </c>
      <c r="C50" s="12" t="s">
        <v>113</v>
      </c>
      <c r="D50" s="22" t="s">
        <v>89</v>
      </c>
      <c r="E50" s="9">
        <f>4*1369.5</f>
        <v>5478</v>
      </c>
      <c r="F50" s="12"/>
    </row>
    <row r="51" spans="1:6" ht="30.75">
      <c r="A51" s="20">
        <v>2022</v>
      </c>
      <c r="B51" s="11" t="s">
        <v>5</v>
      </c>
      <c r="C51" s="12" t="s">
        <v>114</v>
      </c>
      <c r="D51" s="22" t="s">
        <v>89</v>
      </c>
      <c r="E51" s="9">
        <f>2*4348.9</f>
        <v>8697.7999999999993</v>
      </c>
      <c r="F51" s="12"/>
    </row>
    <row r="52" spans="1:6" ht="30.75">
      <c r="A52" s="20">
        <v>2022</v>
      </c>
      <c r="B52" s="11" t="s">
        <v>5</v>
      </c>
      <c r="C52" s="12" t="s">
        <v>115</v>
      </c>
      <c r="D52" s="22" t="s">
        <v>89</v>
      </c>
      <c r="E52" s="9">
        <f>4940</f>
        <v>4940</v>
      </c>
      <c r="F52" s="12"/>
    </row>
    <row r="53" spans="1:6" ht="30.75">
      <c r="A53" s="20">
        <v>2022</v>
      </c>
      <c r="B53" s="11" t="s">
        <v>5</v>
      </c>
      <c r="C53" s="12" t="s">
        <v>116</v>
      </c>
      <c r="D53" s="22" t="s">
        <v>89</v>
      </c>
      <c r="E53" s="9">
        <f>4*831.87</f>
        <v>3327.48</v>
      </c>
      <c r="F53" s="12"/>
    </row>
    <row r="54" spans="1:6" ht="30.75">
      <c r="A54" s="20">
        <v>2022</v>
      </c>
      <c r="B54" s="11" t="s">
        <v>5</v>
      </c>
      <c r="C54" s="12" t="s">
        <v>117</v>
      </c>
      <c r="D54" s="22" t="s">
        <v>89</v>
      </c>
      <c r="E54" s="9">
        <f>3*6813.9</f>
        <v>20441.699999999997</v>
      </c>
      <c r="F54" s="12"/>
    </row>
    <row r="55" spans="1:6" ht="30.75">
      <c r="A55" s="20">
        <v>2022</v>
      </c>
      <c r="B55" s="11" t="s">
        <v>5</v>
      </c>
      <c r="C55" s="12" t="s">
        <v>118</v>
      </c>
      <c r="D55" s="22" t="s">
        <v>89</v>
      </c>
      <c r="E55" s="9">
        <f>4*3914.04</f>
        <v>15656.16</v>
      </c>
      <c r="F55" s="12"/>
    </row>
    <row r="56" spans="1:6" ht="30.75">
      <c r="A56" s="20">
        <v>2022</v>
      </c>
      <c r="B56" s="11" t="s">
        <v>5</v>
      </c>
      <c r="C56" s="12" t="s">
        <v>119</v>
      </c>
      <c r="D56" s="22" t="s">
        <v>89</v>
      </c>
      <c r="E56" s="9">
        <f>12100</f>
        <v>12100</v>
      </c>
      <c r="F56" s="12"/>
    </row>
    <row r="57" spans="1:6" ht="213">
      <c r="A57" s="20">
        <v>2022</v>
      </c>
      <c r="B57" s="11" t="s">
        <v>5</v>
      </c>
      <c r="C57" s="12" t="s">
        <v>120</v>
      </c>
      <c r="D57" s="22" t="s">
        <v>121</v>
      </c>
      <c r="E57" s="9">
        <f>16*1434.5</f>
        <v>22952</v>
      </c>
      <c r="F57" s="12"/>
    </row>
    <row r="58" spans="1:6" ht="76.5">
      <c r="A58" s="20">
        <v>2022</v>
      </c>
      <c r="B58" s="11" t="s">
        <v>5</v>
      </c>
      <c r="C58" s="12" t="s">
        <v>122</v>
      </c>
      <c r="D58" s="22" t="s">
        <v>123</v>
      </c>
      <c r="E58" s="9">
        <f>42268.5</f>
        <v>42268.5</v>
      </c>
      <c r="F58" s="12"/>
    </row>
    <row r="59" spans="1:6" ht="76.5">
      <c r="A59" s="20">
        <v>2022</v>
      </c>
      <c r="B59" s="11" t="s">
        <v>5</v>
      </c>
      <c r="C59" s="11" t="s">
        <v>124</v>
      </c>
      <c r="D59" s="22" t="s">
        <v>125</v>
      </c>
      <c r="E59" s="9">
        <f>4*2897.5</f>
        <v>11590</v>
      </c>
      <c r="F59" s="12"/>
    </row>
    <row r="60" spans="1:6" ht="76.5">
      <c r="A60" s="20">
        <v>2022</v>
      </c>
      <c r="B60" s="11" t="s">
        <v>5</v>
      </c>
      <c r="C60" s="12" t="s">
        <v>126</v>
      </c>
      <c r="D60" s="22" t="s">
        <v>125</v>
      </c>
      <c r="E60" s="9">
        <f>6*389</f>
        <v>2334</v>
      </c>
      <c r="F60" s="12"/>
    </row>
    <row r="61" spans="1:6" ht="152.25">
      <c r="A61" s="20">
        <v>2022</v>
      </c>
      <c r="B61" s="11" t="s">
        <v>5</v>
      </c>
      <c r="C61" s="12" t="s">
        <v>127</v>
      </c>
      <c r="D61" s="24" t="s">
        <v>128</v>
      </c>
      <c r="E61" s="9">
        <f>2475</f>
        <v>2475</v>
      </c>
      <c r="F61" s="12"/>
    </row>
    <row r="62" spans="1:6" ht="244.5">
      <c r="A62" s="20">
        <v>2022</v>
      </c>
      <c r="B62" s="11" t="s">
        <v>5</v>
      </c>
      <c r="C62" s="12" t="s">
        <v>129</v>
      </c>
      <c r="D62" s="24" t="s">
        <v>130</v>
      </c>
      <c r="E62" s="9">
        <f>48*5640+(20*5640)+(52*5640)</f>
        <v>676800</v>
      </c>
      <c r="F62" s="12"/>
    </row>
    <row r="63" spans="1:6" s="17" customFormat="1">
      <c r="A63" s="25"/>
      <c r="B63" s="14"/>
      <c r="C63" s="15"/>
      <c r="D63" s="23"/>
      <c r="E63" s="16"/>
    </row>
    <row r="64" spans="1:6" s="17" customFormat="1">
      <c r="A64" s="25"/>
      <c r="B64" s="14"/>
      <c r="C64" s="15"/>
      <c r="D64" s="23"/>
      <c r="E64" s="16"/>
    </row>
    <row r="65" spans="1:5" ht="106.5">
      <c r="A65" s="20">
        <v>2023</v>
      </c>
      <c r="B65" s="11" t="s">
        <v>131</v>
      </c>
      <c r="C65" s="13" t="s">
        <v>132</v>
      </c>
      <c r="D65" s="22" t="s">
        <v>133</v>
      </c>
      <c r="E65" s="9">
        <f>1*2121.14</f>
        <v>2121.14</v>
      </c>
    </row>
    <row r="66" spans="1:5" ht="106.5">
      <c r="A66" s="20">
        <v>2023</v>
      </c>
      <c r="B66" s="11" t="s">
        <v>5</v>
      </c>
      <c r="C66" s="13" t="s">
        <v>134</v>
      </c>
      <c r="D66" s="22" t="s">
        <v>133</v>
      </c>
      <c r="E66" s="9">
        <f>1*1659.13</f>
        <v>1659.13</v>
      </c>
    </row>
    <row r="67" spans="1:5" ht="121.5">
      <c r="A67" s="20">
        <v>2023</v>
      </c>
      <c r="B67" s="11" t="s">
        <v>5</v>
      </c>
      <c r="C67" s="13" t="s">
        <v>135</v>
      </c>
      <c r="D67" s="22" t="s">
        <v>133</v>
      </c>
      <c r="E67" s="9">
        <f>3*2699</f>
        <v>8097</v>
      </c>
    </row>
    <row r="68" spans="1:5" ht="106.5">
      <c r="A68" s="20">
        <v>2023</v>
      </c>
      <c r="B68" s="11" t="s">
        <v>5</v>
      </c>
      <c r="C68" s="13" t="s">
        <v>136</v>
      </c>
      <c r="D68" s="22" t="s">
        <v>133</v>
      </c>
      <c r="E68" s="9">
        <f>11*1970</f>
        <v>21670</v>
      </c>
    </row>
    <row r="69" spans="1:5" ht="91.5">
      <c r="A69" s="20">
        <v>2023</v>
      </c>
      <c r="B69" s="11" t="s">
        <v>5</v>
      </c>
      <c r="C69" s="13" t="s">
        <v>137</v>
      </c>
      <c r="D69" s="22" t="s">
        <v>133</v>
      </c>
      <c r="E69" s="9">
        <f>4*1050+4*1050</f>
        <v>8400</v>
      </c>
    </row>
    <row r="70" spans="1:5" ht="76.5">
      <c r="A70" s="20">
        <v>2023</v>
      </c>
      <c r="B70" s="11" t="s">
        <v>5</v>
      </c>
      <c r="C70" s="13" t="s">
        <v>138</v>
      </c>
      <c r="D70" s="22" t="s">
        <v>133</v>
      </c>
      <c r="E70" s="9">
        <f>3*789.13</f>
        <v>2367.39</v>
      </c>
    </row>
    <row r="71" spans="1:5" ht="76.5">
      <c r="A71" s="20">
        <v>2023</v>
      </c>
      <c r="B71" s="11" t="s">
        <v>5</v>
      </c>
      <c r="C71" s="13" t="s">
        <v>139</v>
      </c>
      <c r="D71" s="22" t="s">
        <v>133</v>
      </c>
      <c r="E71" s="9">
        <f>4*695+13*695</f>
        <v>11815</v>
      </c>
    </row>
    <row r="72" spans="1:5" ht="91.5">
      <c r="A72" s="20">
        <v>2023</v>
      </c>
      <c r="B72" s="11" t="s">
        <v>5</v>
      </c>
      <c r="C72" s="13" t="s">
        <v>140</v>
      </c>
      <c r="D72" s="22" t="s">
        <v>133</v>
      </c>
      <c r="E72" s="9">
        <f>2*3710.05</f>
        <v>7420.1</v>
      </c>
    </row>
    <row r="73" spans="1:5" ht="76.5">
      <c r="A73" s="20">
        <v>2023</v>
      </c>
      <c r="B73" s="11" t="s">
        <v>5</v>
      </c>
      <c r="C73" s="13" t="s">
        <v>141</v>
      </c>
      <c r="D73" s="22" t="s">
        <v>133</v>
      </c>
      <c r="E73" s="9">
        <f>1*8749</f>
        <v>8749</v>
      </c>
    </row>
    <row r="74" spans="1:5" ht="152.25">
      <c r="A74" s="20">
        <v>2023</v>
      </c>
      <c r="B74" s="11" t="s">
        <v>5</v>
      </c>
      <c r="C74" s="13" t="s">
        <v>142</v>
      </c>
      <c r="D74" s="22" t="s">
        <v>133</v>
      </c>
      <c r="E74" s="9">
        <f>1*6990</f>
        <v>6990</v>
      </c>
    </row>
    <row r="75" spans="1:5" ht="121.5">
      <c r="A75" s="20">
        <v>2023</v>
      </c>
      <c r="B75" s="11" t="s">
        <v>5</v>
      </c>
      <c r="C75" s="13" t="s">
        <v>143</v>
      </c>
      <c r="D75" s="22" t="s">
        <v>133</v>
      </c>
      <c r="E75" s="9">
        <f>1*2100</f>
        <v>2100</v>
      </c>
    </row>
    <row r="76" spans="1:5" ht="137.25">
      <c r="A76" s="20">
        <v>2023</v>
      </c>
      <c r="B76" s="11" t="s">
        <v>5</v>
      </c>
      <c r="C76" s="13" t="s">
        <v>144</v>
      </c>
      <c r="D76" s="22" t="s">
        <v>133</v>
      </c>
      <c r="E76" s="9">
        <f>2*1218.99</f>
        <v>2437.98</v>
      </c>
    </row>
    <row r="77" spans="1:5" ht="198">
      <c r="A77" s="20">
        <v>2023</v>
      </c>
      <c r="B77" s="11" t="s">
        <v>5</v>
      </c>
      <c r="C77" s="12" t="s">
        <v>145</v>
      </c>
      <c r="D77" s="22" t="s">
        <v>121</v>
      </c>
      <c r="E77" s="9">
        <f>3*6161.55</f>
        <v>18484.650000000001</v>
      </c>
    </row>
    <row r="78" spans="1:5" ht="198">
      <c r="A78" s="20">
        <v>2023</v>
      </c>
      <c r="B78" s="11" t="s">
        <v>5</v>
      </c>
      <c r="C78" s="12" t="s">
        <v>146</v>
      </c>
      <c r="D78" s="22" t="s">
        <v>121</v>
      </c>
      <c r="E78" s="9">
        <f>2*6161.55</f>
        <v>12323.1</v>
      </c>
    </row>
    <row r="79" spans="1:5" ht="216.75" customHeight="1">
      <c r="A79" s="20">
        <v>2023</v>
      </c>
      <c r="B79" s="11" t="s">
        <v>5</v>
      </c>
      <c r="C79" s="12" t="s">
        <v>147</v>
      </c>
      <c r="D79" s="22" t="s">
        <v>121</v>
      </c>
      <c r="E79" s="9">
        <f>5*3795.35</f>
        <v>18976.75</v>
      </c>
    </row>
    <row r="80" spans="1:5" ht="212.25" customHeight="1">
      <c r="A80" s="20">
        <v>2023</v>
      </c>
      <c r="B80" s="11" t="s">
        <v>5</v>
      </c>
      <c r="C80" s="12" t="s">
        <v>148</v>
      </c>
      <c r="D80" s="22" t="s">
        <v>121</v>
      </c>
      <c r="E80" s="9">
        <f>9*1695.25</f>
        <v>15257.25</v>
      </c>
    </row>
    <row r="81" spans="1:6" ht="213" customHeight="1">
      <c r="A81" s="20">
        <v>2023</v>
      </c>
      <c r="B81" s="11" t="s">
        <v>5</v>
      </c>
      <c r="C81" s="12" t="s">
        <v>149</v>
      </c>
      <c r="D81" s="22" t="s">
        <v>121</v>
      </c>
      <c r="E81" s="9">
        <f>97*1536.23</f>
        <v>149014.31</v>
      </c>
    </row>
    <row r="82" spans="1:6" ht="217.5" customHeight="1">
      <c r="A82" s="20">
        <v>2023</v>
      </c>
      <c r="B82" s="11" t="s">
        <v>5</v>
      </c>
      <c r="C82" s="12" t="s">
        <v>90</v>
      </c>
      <c r="D82" s="22" t="s">
        <v>121</v>
      </c>
      <c r="E82" s="9">
        <f>71*917</f>
        <v>65107</v>
      </c>
    </row>
    <row r="83" spans="1:6" ht="213" customHeight="1">
      <c r="A83" s="20">
        <v>2023</v>
      </c>
      <c r="B83" s="11" t="s">
        <v>5</v>
      </c>
      <c r="C83" s="12" t="s">
        <v>150</v>
      </c>
      <c r="D83" s="22" t="s">
        <v>121</v>
      </c>
      <c r="E83" s="9">
        <f>11*5709.5</f>
        <v>62804.5</v>
      </c>
    </row>
    <row r="84" spans="1:6" ht="210.75" customHeight="1">
      <c r="A84" s="20">
        <v>2023</v>
      </c>
      <c r="B84" s="11" t="s">
        <v>5</v>
      </c>
      <c r="C84" s="12" t="s">
        <v>90</v>
      </c>
      <c r="D84" s="22" t="s">
        <v>121</v>
      </c>
      <c r="E84" s="9">
        <f>27*945</f>
        <v>25515</v>
      </c>
    </row>
    <row r="85" spans="1:6" ht="213">
      <c r="A85" s="20">
        <v>2023</v>
      </c>
      <c r="B85" s="11" t="s">
        <v>5</v>
      </c>
      <c r="C85" s="12" t="s">
        <v>151</v>
      </c>
      <c r="D85" s="22" t="s">
        <v>121</v>
      </c>
      <c r="E85" s="9">
        <f>40*485</f>
        <v>19400</v>
      </c>
    </row>
    <row r="86" spans="1:6" ht="213">
      <c r="A86" s="20">
        <v>2023</v>
      </c>
      <c r="B86" s="11" t="s">
        <v>5</v>
      </c>
      <c r="C86" s="12" t="s">
        <v>152</v>
      </c>
      <c r="D86" s="22" t="s">
        <v>121</v>
      </c>
      <c r="E86" s="9">
        <f>2*4150</f>
        <v>8300</v>
      </c>
    </row>
    <row r="87" spans="1:6" ht="212.25" customHeight="1">
      <c r="A87" s="20">
        <v>2023</v>
      </c>
      <c r="B87" s="11" t="s">
        <v>5</v>
      </c>
      <c r="C87" s="12" t="s">
        <v>153</v>
      </c>
      <c r="D87" s="22" t="s">
        <v>121</v>
      </c>
      <c r="E87" s="9">
        <f>2*5057</f>
        <v>10114</v>
      </c>
    </row>
    <row r="88" spans="1:6" ht="210" customHeight="1">
      <c r="A88" s="20">
        <v>2023</v>
      </c>
      <c r="B88" s="11" t="s">
        <v>5</v>
      </c>
      <c r="C88" s="12" t="s">
        <v>154</v>
      </c>
      <c r="D88" s="22" t="s">
        <v>121</v>
      </c>
      <c r="E88" s="9">
        <v>3100</v>
      </c>
    </row>
    <row r="89" spans="1:6" ht="213">
      <c r="A89" s="20">
        <v>2023</v>
      </c>
      <c r="B89" s="11" t="s">
        <v>5</v>
      </c>
      <c r="C89" s="12" t="s">
        <v>155</v>
      </c>
      <c r="D89" s="22" t="s">
        <v>121</v>
      </c>
      <c r="E89" s="9">
        <f>5*2100</f>
        <v>10500</v>
      </c>
    </row>
    <row r="90" spans="1:6" ht="213">
      <c r="A90" s="20">
        <v>2023</v>
      </c>
      <c r="B90" s="11" t="s">
        <v>5</v>
      </c>
      <c r="C90" s="12" t="s">
        <v>156</v>
      </c>
      <c r="D90" s="22" t="s">
        <v>121</v>
      </c>
      <c r="E90" s="9">
        <f>2700</f>
        <v>2700</v>
      </c>
    </row>
    <row r="91" spans="1:6" ht="212.25" customHeight="1">
      <c r="A91" s="20">
        <v>2023</v>
      </c>
      <c r="B91" s="11" t="s">
        <v>5</v>
      </c>
      <c r="C91" s="12" t="s">
        <v>157</v>
      </c>
      <c r="D91" s="22" t="s">
        <v>121</v>
      </c>
      <c r="E91" s="9">
        <f>1500</f>
        <v>1500</v>
      </c>
    </row>
    <row r="92" spans="1:6" ht="213">
      <c r="A92" s="20">
        <v>2023</v>
      </c>
      <c r="B92" s="11" t="s">
        <v>5</v>
      </c>
      <c r="C92" s="12" t="s">
        <v>158</v>
      </c>
      <c r="D92" s="22" t="s">
        <v>121</v>
      </c>
      <c r="E92" s="9">
        <f>5*969</f>
        <v>4845</v>
      </c>
    </row>
    <row r="93" spans="1:6" ht="213">
      <c r="A93" s="20">
        <v>2023</v>
      </c>
      <c r="B93" s="11" t="s">
        <v>5</v>
      </c>
      <c r="C93" s="12" t="s">
        <v>159</v>
      </c>
      <c r="D93" s="22" t="s">
        <v>121</v>
      </c>
      <c r="E93" s="9">
        <f>30*2483</f>
        <v>74490</v>
      </c>
    </row>
    <row r="94" spans="1:6" ht="209.25" customHeight="1">
      <c r="A94" s="20">
        <v>2023</v>
      </c>
      <c r="B94" s="11" t="s">
        <v>5</v>
      </c>
      <c r="C94" s="12" t="s">
        <v>112</v>
      </c>
      <c r="D94" s="22" t="s">
        <v>121</v>
      </c>
      <c r="E94" s="9">
        <f>2*794</f>
        <v>1588</v>
      </c>
      <c r="F94" s="12"/>
    </row>
    <row r="95" spans="1:6" ht="213">
      <c r="A95" s="20">
        <v>2023</v>
      </c>
      <c r="B95" s="11" t="s">
        <v>5</v>
      </c>
      <c r="C95" s="12" t="s">
        <v>160</v>
      </c>
      <c r="D95" s="22" t="s">
        <v>121</v>
      </c>
      <c r="E95" s="9">
        <f>10*520</f>
        <v>5200</v>
      </c>
      <c r="F95" s="12"/>
    </row>
    <row r="96" spans="1:6" ht="213">
      <c r="A96" s="20">
        <v>2023</v>
      </c>
      <c r="B96" s="11" t="s">
        <v>5</v>
      </c>
      <c r="C96" s="12" t="s">
        <v>161</v>
      </c>
      <c r="D96" s="22" t="s">
        <v>121</v>
      </c>
      <c r="E96" s="9">
        <f>5*580</f>
        <v>2900</v>
      </c>
      <c r="F96" s="12"/>
    </row>
    <row r="97" spans="1:6" ht="210.75" customHeight="1">
      <c r="A97" s="20">
        <v>2023</v>
      </c>
      <c r="B97" s="11" t="s">
        <v>5</v>
      </c>
      <c r="C97" s="12" t="s">
        <v>162</v>
      </c>
      <c r="D97" s="22" t="s">
        <v>121</v>
      </c>
      <c r="E97" s="9">
        <f>5*460</f>
        <v>2300</v>
      </c>
      <c r="F97" s="12"/>
    </row>
    <row r="98" spans="1:6" ht="213">
      <c r="A98" s="20">
        <v>2023</v>
      </c>
      <c r="B98" s="11" t="s">
        <v>5</v>
      </c>
      <c r="C98" s="12" t="s">
        <v>163</v>
      </c>
      <c r="D98" s="22" t="s">
        <v>121</v>
      </c>
      <c r="E98" s="9">
        <f>5*1020</f>
        <v>5100</v>
      </c>
      <c r="F98" s="12"/>
    </row>
    <row r="99" spans="1:6" ht="213">
      <c r="A99" s="20">
        <v>2023</v>
      </c>
      <c r="B99" s="11" t="s">
        <v>5</v>
      </c>
      <c r="C99" s="12" t="s">
        <v>164</v>
      </c>
      <c r="D99" s="22" t="s">
        <v>121</v>
      </c>
      <c r="E99" s="9">
        <f>15*604.87</f>
        <v>9073.0499999999993</v>
      </c>
      <c r="F99" s="12"/>
    </row>
    <row r="100" spans="1:6" ht="215.25" customHeight="1">
      <c r="A100" s="20">
        <v>2023</v>
      </c>
      <c r="B100" s="11" t="s">
        <v>5</v>
      </c>
      <c r="C100" s="12" t="s">
        <v>165</v>
      </c>
      <c r="D100" s="22" t="s">
        <v>121</v>
      </c>
      <c r="E100" s="9">
        <f>3*1550</f>
        <v>4650</v>
      </c>
      <c r="F100" s="12"/>
    </row>
    <row r="101" spans="1:6" ht="213">
      <c r="A101" s="20">
        <v>2023</v>
      </c>
      <c r="B101" s="11" t="s">
        <v>5</v>
      </c>
      <c r="C101" s="12" t="s">
        <v>166</v>
      </c>
      <c r="D101" s="22" t="s">
        <v>121</v>
      </c>
      <c r="E101" s="9">
        <f>5*950</f>
        <v>4750</v>
      </c>
      <c r="F101" s="12"/>
    </row>
    <row r="102" spans="1:6" ht="213">
      <c r="A102" s="20">
        <v>2023</v>
      </c>
      <c r="B102" s="11" t="s">
        <v>5</v>
      </c>
      <c r="C102" s="11" t="s">
        <v>167</v>
      </c>
      <c r="D102" s="22" t="s">
        <v>121</v>
      </c>
      <c r="E102" s="9">
        <f>3*989.53</f>
        <v>2968.59</v>
      </c>
      <c r="F102" s="12"/>
    </row>
    <row r="103" spans="1:6" ht="213.75" customHeight="1">
      <c r="A103" s="20">
        <v>2023</v>
      </c>
      <c r="B103" s="11" t="s">
        <v>5</v>
      </c>
      <c r="C103" s="11" t="s">
        <v>168</v>
      </c>
      <c r="D103" s="22" t="s">
        <v>121</v>
      </c>
      <c r="E103" s="9">
        <f>5*174</f>
        <v>870</v>
      </c>
      <c r="F103" s="12"/>
    </row>
    <row r="104" spans="1:6" ht="60.75">
      <c r="A104" s="20">
        <v>2023</v>
      </c>
      <c r="B104" s="11" t="s">
        <v>5</v>
      </c>
      <c r="C104" s="12" t="s">
        <v>169</v>
      </c>
      <c r="D104" s="22" t="s">
        <v>170</v>
      </c>
      <c r="E104" s="9">
        <f>17754</f>
        <v>17754</v>
      </c>
      <c r="F104" s="12"/>
    </row>
    <row r="105" spans="1:6" ht="213">
      <c r="A105" s="20">
        <v>2023</v>
      </c>
      <c r="B105" s="11" t="s">
        <v>5</v>
      </c>
      <c r="C105" s="12" t="s">
        <v>171</v>
      </c>
      <c r="D105" s="22" t="s">
        <v>121</v>
      </c>
      <c r="E105" s="9">
        <f>7290</f>
        <v>7290</v>
      </c>
      <c r="F105" s="12"/>
    </row>
    <row r="106" spans="1:6" ht="212.25" customHeight="1">
      <c r="A106" s="20">
        <v>2023</v>
      </c>
      <c r="B106" s="11" t="s">
        <v>5</v>
      </c>
      <c r="C106" s="12" t="s">
        <v>172</v>
      </c>
      <c r="D106" s="22" t="s">
        <v>121</v>
      </c>
      <c r="E106" s="9">
        <f>900</f>
        <v>900</v>
      </c>
      <c r="F106" s="12"/>
    </row>
    <row r="107" spans="1:6" ht="210.75" customHeight="1">
      <c r="A107" s="20">
        <v>2023</v>
      </c>
      <c r="B107" s="11" t="s">
        <v>5</v>
      </c>
      <c r="C107" s="12" t="s">
        <v>173</v>
      </c>
      <c r="D107" s="22" t="s">
        <v>121</v>
      </c>
      <c r="E107" s="9">
        <f>4*243.49</f>
        <v>973.96</v>
      </c>
      <c r="F107" s="12"/>
    </row>
    <row r="108" spans="1:6" ht="213">
      <c r="A108" s="20">
        <v>2023</v>
      </c>
      <c r="B108" s="11" t="s">
        <v>5</v>
      </c>
      <c r="C108" s="11" t="s">
        <v>174</v>
      </c>
      <c r="D108" s="22" t="s">
        <v>121</v>
      </c>
      <c r="E108" s="9">
        <f>3*770</f>
        <v>2310</v>
      </c>
      <c r="F108" s="12"/>
    </row>
    <row r="109" spans="1:6" ht="213">
      <c r="A109" s="20">
        <v>2023</v>
      </c>
      <c r="B109" s="11" t="s">
        <v>5</v>
      </c>
      <c r="C109" s="12" t="s">
        <v>175</v>
      </c>
      <c r="D109" s="22" t="s">
        <v>121</v>
      </c>
      <c r="E109" s="9">
        <f>5*1263</f>
        <v>6315</v>
      </c>
      <c r="F109" s="12"/>
    </row>
    <row r="110" spans="1:6" ht="213">
      <c r="A110" s="20">
        <v>2023</v>
      </c>
      <c r="B110" s="11" t="s">
        <v>5</v>
      </c>
      <c r="C110" s="12" t="s">
        <v>176</v>
      </c>
      <c r="D110" s="22" t="s">
        <v>121</v>
      </c>
      <c r="E110" s="9">
        <f>2139*12</f>
        <v>25668</v>
      </c>
      <c r="F110" s="12"/>
    </row>
    <row r="111" spans="1:6" ht="213">
      <c r="A111" s="20">
        <v>2023</v>
      </c>
      <c r="B111" s="11" t="s">
        <v>5</v>
      </c>
      <c r="C111" s="12" t="s">
        <v>177</v>
      </c>
      <c r="D111" s="22" t="s">
        <v>121</v>
      </c>
      <c r="E111" s="9">
        <f>7*2147</f>
        <v>15029</v>
      </c>
      <c r="F111" s="12"/>
    </row>
    <row r="112" spans="1:6" ht="213.75" customHeight="1">
      <c r="A112" s="20">
        <v>2023</v>
      </c>
      <c r="B112" s="11" t="s">
        <v>5</v>
      </c>
      <c r="C112" s="12" t="s">
        <v>177</v>
      </c>
      <c r="D112" s="22" t="s">
        <v>121</v>
      </c>
      <c r="E112" s="9">
        <f>2*1700</f>
        <v>3400</v>
      </c>
      <c r="F112" s="12"/>
    </row>
    <row r="113" spans="1:6" ht="213">
      <c r="A113" s="20">
        <v>2023</v>
      </c>
      <c r="B113" s="11" t="s">
        <v>5</v>
      </c>
      <c r="C113" s="12" t="s">
        <v>178</v>
      </c>
      <c r="D113" s="22" t="s">
        <v>121</v>
      </c>
      <c r="E113" s="9">
        <f>5*672.06</f>
        <v>3360.2999999999997</v>
      </c>
      <c r="F113" s="12"/>
    </row>
    <row r="114" spans="1:6" ht="213">
      <c r="A114" s="20">
        <v>2023</v>
      </c>
      <c r="B114" s="11" t="s">
        <v>5</v>
      </c>
      <c r="C114" s="12" t="s">
        <v>179</v>
      </c>
      <c r="D114" s="22" t="s">
        <v>121</v>
      </c>
      <c r="E114" s="9">
        <f>2*1450</f>
        <v>2900</v>
      </c>
      <c r="F114" s="12"/>
    </row>
    <row r="115" spans="1:6" ht="212.25" customHeight="1">
      <c r="A115" s="20">
        <v>2023</v>
      </c>
      <c r="B115" s="11" t="s">
        <v>5</v>
      </c>
      <c r="C115" s="12" t="s">
        <v>180</v>
      </c>
      <c r="D115" s="22" t="s">
        <v>121</v>
      </c>
      <c r="E115" s="9">
        <f>10*1500</f>
        <v>15000</v>
      </c>
      <c r="F115" s="12"/>
    </row>
    <row r="116" spans="1:6" ht="217.5" customHeight="1">
      <c r="A116" s="20">
        <v>2023</v>
      </c>
      <c r="B116" s="11" t="s">
        <v>5</v>
      </c>
      <c r="C116" s="12" t="s">
        <v>181</v>
      </c>
      <c r="D116" s="22" t="s">
        <v>121</v>
      </c>
      <c r="E116" s="9">
        <f>15*850</f>
        <v>12750</v>
      </c>
      <c r="F116" s="12"/>
    </row>
    <row r="117" spans="1:6" ht="208.5" customHeight="1">
      <c r="A117" s="20">
        <v>2023</v>
      </c>
      <c r="B117" s="11" t="s">
        <v>5</v>
      </c>
      <c r="C117" s="12" t="s">
        <v>182</v>
      </c>
      <c r="D117" s="22" t="s">
        <v>121</v>
      </c>
      <c r="E117" s="9">
        <v>1500</v>
      </c>
      <c r="F117" s="12"/>
    </row>
    <row r="118" spans="1:6" ht="213.75" customHeight="1">
      <c r="A118" s="20">
        <v>2023</v>
      </c>
      <c r="B118" s="11" t="s">
        <v>5</v>
      </c>
      <c r="C118" s="12" t="s">
        <v>183</v>
      </c>
      <c r="D118" s="22" t="s">
        <v>121</v>
      </c>
      <c r="E118" s="9">
        <f>3*3794</f>
        <v>11382</v>
      </c>
      <c r="F118" s="12"/>
    </row>
    <row r="119" spans="1:6" ht="76.5">
      <c r="A119" s="20">
        <v>2023</v>
      </c>
      <c r="B119" s="11" t="s">
        <v>5</v>
      </c>
      <c r="C119" s="12" t="s">
        <v>184</v>
      </c>
      <c r="D119" s="22" t="s">
        <v>185</v>
      </c>
      <c r="E119" s="9">
        <v>13818.9</v>
      </c>
      <c r="F119" s="12"/>
    </row>
    <row r="120" spans="1:6" ht="221.25" customHeight="1">
      <c r="A120" s="20">
        <v>2023</v>
      </c>
      <c r="B120" s="11" t="s">
        <v>5</v>
      </c>
      <c r="C120" s="12" t="s">
        <v>186</v>
      </c>
      <c r="D120" s="22" t="s">
        <v>187</v>
      </c>
      <c r="E120" s="9">
        <f>116143*6</f>
        <v>696858</v>
      </c>
      <c r="F120" s="12"/>
    </row>
    <row r="121" spans="1:6" ht="213">
      <c r="A121" s="20">
        <v>2023</v>
      </c>
      <c r="B121" s="11" t="s">
        <v>5</v>
      </c>
      <c r="C121" s="12" t="s">
        <v>188</v>
      </c>
      <c r="D121" s="22" t="s">
        <v>187</v>
      </c>
      <c r="E121" s="9">
        <f>3*8694.65</f>
        <v>26083.949999999997</v>
      </c>
      <c r="F121" s="12"/>
    </row>
    <row r="122" spans="1:6" ht="218.25" customHeight="1">
      <c r="A122" s="20">
        <v>2023</v>
      </c>
      <c r="B122" s="11" t="s">
        <v>5</v>
      </c>
      <c r="C122" s="12" t="s">
        <v>189</v>
      </c>
      <c r="D122" s="22" t="s">
        <v>190</v>
      </c>
      <c r="E122" s="9">
        <f>2*1331.99</f>
        <v>2663.98</v>
      </c>
      <c r="F122" s="12"/>
    </row>
    <row r="123" spans="1:6" ht="210" customHeight="1">
      <c r="A123" s="20">
        <v>2023</v>
      </c>
      <c r="B123" s="11" t="s">
        <v>5</v>
      </c>
      <c r="C123" s="12" t="s">
        <v>191</v>
      </c>
      <c r="D123" s="22" t="s">
        <v>187</v>
      </c>
      <c r="E123" s="9">
        <f>8260.28+(8259.91*49)</f>
        <v>412995.87</v>
      </c>
      <c r="F123" s="12"/>
    </row>
    <row r="124" spans="1:6" ht="213">
      <c r="A124" s="20">
        <v>2023</v>
      </c>
      <c r="B124" s="11" t="s">
        <v>5</v>
      </c>
      <c r="C124" s="12" t="s">
        <v>192</v>
      </c>
      <c r="D124" s="22" t="s">
        <v>187</v>
      </c>
      <c r="E124" s="9">
        <f>3*1912.2</f>
        <v>5736.6</v>
      </c>
      <c r="F124" s="12"/>
    </row>
    <row r="125" spans="1:6" ht="106.5">
      <c r="A125" s="20">
        <v>2023</v>
      </c>
      <c r="B125" s="11" t="s">
        <v>5</v>
      </c>
      <c r="C125" s="12" t="s">
        <v>193</v>
      </c>
      <c r="D125" s="22" t="s">
        <v>194</v>
      </c>
      <c r="E125" s="9">
        <f>47*5247.47-488.88</f>
        <v>246142.21000000002</v>
      </c>
    </row>
    <row r="126" spans="1:6" ht="106.5">
      <c r="A126" s="20">
        <v>2023</v>
      </c>
      <c r="B126" s="11" t="s">
        <v>5</v>
      </c>
      <c r="C126" s="12" t="s">
        <v>195</v>
      </c>
      <c r="D126" s="22" t="s">
        <v>194</v>
      </c>
      <c r="E126" s="9">
        <f>2108.2+(2107.48*95)</f>
        <v>202318.80000000002</v>
      </c>
    </row>
    <row r="127" spans="1:6" ht="106.5">
      <c r="A127" s="20">
        <v>2023</v>
      </c>
      <c r="B127" s="11" t="s">
        <v>5</v>
      </c>
      <c r="C127" s="12" t="s">
        <v>193</v>
      </c>
      <c r="D127" s="22" t="s">
        <v>194</v>
      </c>
      <c r="E127" s="9">
        <f>4324+(4324.79*99)</f>
        <v>432478.21</v>
      </c>
    </row>
    <row r="128" spans="1:6" ht="106.5">
      <c r="A128" s="20">
        <v>2023</v>
      </c>
      <c r="B128" s="11" t="s">
        <v>5</v>
      </c>
      <c r="C128" s="12" t="s">
        <v>195</v>
      </c>
      <c r="D128" s="22" t="s">
        <v>194</v>
      </c>
      <c r="E128" s="9">
        <f>2794.45*100</f>
        <v>279445</v>
      </c>
    </row>
    <row r="129" spans="1:5" ht="106.5">
      <c r="A129" s="20">
        <v>2023</v>
      </c>
      <c r="B129" s="11" t="s">
        <v>5</v>
      </c>
      <c r="C129" s="12" t="s">
        <v>196</v>
      </c>
      <c r="D129" s="22" t="s">
        <v>194</v>
      </c>
      <c r="E129" s="9">
        <f>965169.9+711924.05</f>
        <v>1677093.9500000002</v>
      </c>
    </row>
    <row r="130" spans="1:5">
      <c r="C130" s="12"/>
    </row>
  </sheetData>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63b5e3-c64a-4c8f-a916-f7b8fc07c10d" xsi:nil="true"/>
    <lcf76f155ced4ddcb4097134ff3c332f xmlns="98b3289b-34d4-4a33-bbc4-e854fe8faf1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8CC9D2877E48A41AA2B405A48156380" ma:contentTypeVersion="13" ma:contentTypeDescription="Crie um novo documento." ma:contentTypeScope="" ma:versionID="d38bc0bc1898882e61ed71ad704b8067">
  <xsd:schema xmlns:xsd="http://www.w3.org/2001/XMLSchema" xmlns:xs="http://www.w3.org/2001/XMLSchema" xmlns:p="http://schemas.microsoft.com/office/2006/metadata/properties" xmlns:ns2="98b3289b-34d4-4a33-bbc4-e854fe8faf1a" xmlns:ns3="5663b5e3-c64a-4c8f-a916-f7b8fc07c10d" targetNamespace="http://schemas.microsoft.com/office/2006/metadata/properties" ma:root="true" ma:fieldsID="7e2d0c1b18234137ff99446adeb80d24" ns2:_="" ns3:_="">
    <xsd:import namespace="98b3289b-34d4-4a33-bbc4-e854fe8faf1a"/>
    <xsd:import namespace="5663b5e3-c64a-4c8f-a916-f7b8fc07c10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b3289b-34d4-4a33-bbc4-e854fe8faf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Marcações de imagem" ma:readOnly="false" ma:fieldId="{5cf76f15-5ced-4ddc-b409-7134ff3c332f}" ma:taxonomyMulti="true" ma:sspId="288acfee-e8d9-47f6-be1b-d7d959a1a4d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63b5e3-c64a-4c8f-a916-f7b8fc07c10d"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14" nillable="true" ma:displayName="Taxonomy Catch All Column" ma:hidden="true" ma:list="{f5a6d29a-ba12-4fe2-96d6-f3ae22f62db8}" ma:internalName="TaxCatchAll" ma:showField="CatchAllData" ma:web="5663b5e3-c64a-4c8f-a916-f7b8fc07c1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1B9CB9-7D50-4546-AB23-62E9C7B33BAC}"/>
</file>

<file path=customXml/itemProps2.xml><?xml version="1.0" encoding="utf-8"?>
<ds:datastoreItem xmlns:ds="http://schemas.openxmlformats.org/officeDocument/2006/customXml" ds:itemID="{5282C201-C9ED-4554-B72A-919C2892ECC7}"/>
</file>

<file path=customXml/itemProps3.xml><?xml version="1.0" encoding="utf-8"?>
<ds:datastoreItem xmlns:ds="http://schemas.openxmlformats.org/officeDocument/2006/customXml" ds:itemID="{EA5550EB-4F94-4526-AC86-0C4F5670207A}"/>
</file>

<file path=docProps/app.xml><?xml version="1.0" encoding="utf-8"?>
<Properties xmlns="http://schemas.openxmlformats.org/officeDocument/2006/extended-properties" xmlns:vt="http://schemas.openxmlformats.org/officeDocument/2006/docPropsVTypes">
  <Application>Microsoft Excel Online</Application>
  <Manager/>
  <Company>domain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Lais Rodrigues Silva</dc:creator>
  <cp:keywords/>
  <dc:description/>
  <cp:lastModifiedBy>Samara V. Rocha de Queiroz</cp:lastModifiedBy>
  <cp:revision/>
  <dcterms:created xsi:type="dcterms:W3CDTF">2020-07-24T11:28:44Z</dcterms:created>
  <dcterms:modified xsi:type="dcterms:W3CDTF">2023-11-30T19:01:53Z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0x010100D8CC9D2877E48A41AA2B405A48156380</vt:lpwstr>
  </property>
  <property fmtid="{D5CDD505-2E9C-101B-9397-08002B2CF9AE}" pid="3" name="MediaServiceImageTags">
    <vt:lpwstr/>
  </property>
</Properties>
</file>