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be\Documents\002.Profissional\B.01 - Empresas\B.01.01 - BBECons\02.A.Clientes Ativos\2018.05 - JFPB.REFORMA\03.Produto\04.Orçamento\R.00\"/>
    </mc:Choice>
  </mc:AlternateContent>
  <xr:revisionPtr revIDLastSave="0" documentId="10_ncr:8100000_{29ACA972-0C49-4B2B-A3D9-4F9F1B207E70}" xr6:coauthVersionLast="34" xr6:coauthVersionMax="34" xr10:uidLastSave="{00000000-0000-0000-0000-000000000000}"/>
  <bookViews>
    <workbookView xWindow="240" yWindow="312" windowWidth="19992" windowHeight="7896" tabRatio="809" activeTab="2" xr2:uid="{00000000-000D-0000-FFFF-FFFF00000000}"/>
  </bookViews>
  <sheets>
    <sheet name="SEPARADOR" sheetId="2" r:id="rId1"/>
    <sheet name="CADASTRO DE FORNECEDORES" sheetId="3" r:id="rId2"/>
    <sheet name="MAPA" sheetId="4" r:id="rId3"/>
  </sheets>
  <definedNames>
    <definedName name="_FilterDatabase" localSheetId="1" hidden="1">'CADASTRO DE FORNECEDORES'!$A$11:$I$72</definedName>
    <definedName name="_FilterDatabase" localSheetId="2" hidden="1">MAPA!$A$9:$T$81</definedName>
    <definedName name="_xlnm._FilterDatabase" localSheetId="1" hidden="1">'CADASTRO DE FORNECEDORES'!$A$11:$L$72</definedName>
    <definedName name="_xlnm._FilterDatabase" localSheetId="2" hidden="1">MAPA!$A$9:$X$142</definedName>
    <definedName name="_xlnm.Print_Area" localSheetId="1">'CADASTRO DE FORNECEDORES'!$A$1:$I$72</definedName>
    <definedName name="_xlnm.Print_Area" localSheetId="2">MAPA!$A$1:$P$142</definedName>
    <definedName name="INTERVALO">#REF!</definedName>
    <definedName name="MATRIZ">#REF!</definedName>
    <definedName name="Print_Area" localSheetId="1">'CADASTRO DE FORNECEDORES'!$A$1:$I$72</definedName>
    <definedName name="Print_Area" localSheetId="2">MAPA!$A$1:$P$81</definedName>
    <definedName name="Print_Area" localSheetId="0">SEPARADOR!$A$1:$AD$755</definedName>
    <definedName name="Print_Titles" localSheetId="1">'CADASTRO DE FORNECEDORES'!$1:$11</definedName>
    <definedName name="Print_Titles" localSheetId="2">MAPA!$1:$9</definedName>
    <definedName name="Print_Titles" localSheetId="0">SEPARADOR!$1:$4</definedName>
    <definedName name="_xlnm.Print_Titles" localSheetId="1">'CADASTRO DE FORNECEDORES'!$1:$11</definedName>
    <definedName name="_xlnm.Print_Titles" localSheetId="2">MAPA!$1:$9</definedName>
    <definedName name="_xlnm.Print_Titles" localSheetId="0">SEPARADOR!$1:$4</definedName>
    <definedName name="Z_A0829406_A33F_4C1E_9C19_E1CA38D35D4E_.wvu.Cols" localSheetId="2" hidden="1">MAPA!#REF!</definedName>
    <definedName name="Z_A0829406_A33F_4C1E_9C19_E1CA38D35D4E_.wvu.FilterData" localSheetId="1" hidden="1">'CADASTRO DE FORNECEDORES'!$A$11:$I$72</definedName>
    <definedName name="Z_A0829406_A33F_4C1E_9C19_E1CA38D35D4E_.wvu.FilterData" localSheetId="2" hidden="1">MAPA!$A$9:$T$81</definedName>
    <definedName name="Z_A0829406_A33F_4C1E_9C19_E1CA38D35D4E_.wvu.PrintArea" localSheetId="1" hidden="1">'CADASTRO DE FORNECEDORES'!$A$1:$I$72</definedName>
    <definedName name="Z_A0829406_A33F_4C1E_9C19_E1CA38D35D4E_.wvu.PrintArea" localSheetId="2" hidden="1">MAPA!$A$1:$P$81</definedName>
    <definedName name="Z_A0829406_A33F_4C1E_9C19_E1CA38D35D4E_.wvu.PrintArea" localSheetId="0" hidden="1">SEPARADOR!$A$1:$T$755</definedName>
    <definedName name="Z_A0829406_A33F_4C1E_9C19_E1CA38D35D4E_.wvu.PrintTitles" localSheetId="1" hidden="1">'CADASTRO DE FORNECEDORES'!$1:$11</definedName>
    <definedName name="Z_A0829406_A33F_4C1E_9C19_E1CA38D35D4E_.wvu.PrintTitles" localSheetId="0" hidden="1">SEPARADOR!$1:$4</definedName>
    <definedName name="Z_CF0084EC_3E8B_4407_9D20_D5B1B38A5A45_.wvu.Cols" localSheetId="2" hidden="1">MAPA!#REF!</definedName>
    <definedName name="Z_CF0084EC_3E8B_4407_9D20_D5B1B38A5A45_.wvu.FilterData" localSheetId="1" hidden="1">'CADASTRO DE FORNECEDORES'!$A$11:$I$72</definedName>
    <definedName name="Z_CF0084EC_3E8B_4407_9D20_D5B1B38A5A45_.wvu.FilterData" localSheetId="2" hidden="1">MAPA!$A$9:$T$81</definedName>
    <definedName name="Z_CF0084EC_3E8B_4407_9D20_D5B1B38A5A45_.wvu.PrintArea" localSheetId="1" hidden="1">'CADASTRO DE FORNECEDORES'!$A$1:$I$72</definedName>
    <definedName name="Z_CF0084EC_3E8B_4407_9D20_D5B1B38A5A45_.wvu.PrintArea" localSheetId="2" hidden="1">MAPA!$A$1:$P$81</definedName>
    <definedName name="Z_CF0084EC_3E8B_4407_9D20_D5B1B38A5A45_.wvu.PrintArea" localSheetId="0" hidden="1">SEPARADOR!$A$1:$T$755</definedName>
    <definedName name="Z_CF0084EC_3E8B_4407_9D20_D5B1B38A5A45_.wvu.PrintTitles" localSheetId="1" hidden="1">'CADASTRO DE FORNECEDORES'!$1:$11</definedName>
    <definedName name="Z_CF0084EC_3E8B_4407_9D20_D5B1B38A5A45_.wvu.PrintTitles" localSheetId="0" hidden="1">SEPARADOR!$1:$4</definedName>
    <definedName name="Z_D5CB11F0_7F69_4D3A_9EBB_A8CB7B42FC66_.wvu.FilterData" localSheetId="1" hidden="1">'CADASTRO DE FORNECEDORES'!$A$11:$I$72</definedName>
    <definedName name="Z_D5CB11F0_7F69_4D3A_9EBB_A8CB7B42FC66_.wvu.FilterData" localSheetId="2" hidden="1">MAPA!$A$9:$T$81</definedName>
    <definedName name="Z_E7C4837B_386F_4747_B6AD_9FDB1E37DD3B_.wvu.FilterData" localSheetId="2" hidden="1">MAPA!$A$9:$T$81</definedName>
  </definedNames>
  <calcPr calcId="162913"/>
  <customWorkbookViews>
    <customWorkbookView name="Vilberty dos Anjos Vasconcelos - Modo de exibição pessoal" guid="{CF0084EC-3E8B-4407-9D20-D5B1B38A5A45}" mergeInterval="0" personalView="1" maximized="1" windowWidth="1916" windowHeight="883" tabRatio="412" activeSheetId="4"/>
    <customWorkbookView name="j.cabral - Modo de exibição pessoal" guid="{A0829406-A33F-4C1E-9C19-E1CA38D35D4E}" mergeInterval="0" personalView="1" maximized="1" windowWidth="1081" windowHeight="538" tabRatio="412" activeSheetId="4"/>
  </customWorkbookViews>
</workbook>
</file>

<file path=xl/calcChain.xml><?xml version="1.0" encoding="utf-8"?>
<calcChain xmlns="http://schemas.openxmlformats.org/spreadsheetml/2006/main">
  <c r="T122" i="4" l="1"/>
  <c r="S122" i="4"/>
  <c r="R122" i="4"/>
  <c r="Q122" i="4"/>
  <c r="P122" i="4" s="1"/>
  <c r="N122" i="4"/>
  <c r="J122" i="4"/>
  <c r="F122" i="4"/>
  <c r="F60" i="4" l="1"/>
  <c r="N68" i="4"/>
  <c r="J68" i="4"/>
  <c r="F68" i="4"/>
  <c r="F59" i="4"/>
  <c r="D40" i="4" l="1"/>
  <c r="D104" i="4"/>
  <c r="D41" i="4"/>
  <c r="H124" i="4"/>
  <c r="D139" i="4"/>
  <c r="L44" i="4"/>
  <c r="H44" i="4"/>
  <c r="D44" i="4"/>
  <c r="D124" i="4"/>
  <c r="T47" i="4" l="1"/>
  <c r="S47" i="4"/>
  <c r="R47" i="4"/>
  <c r="N47" i="4"/>
  <c r="J47" i="4"/>
  <c r="F47" i="4"/>
  <c r="T46" i="4"/>
  <c r="S46" i="4"/>
  <c r="R46" i="4"/>
  <c r="N46" i="4"/>
  <c r="J46" i="4"/>
  <c r="F46" i="4"/>
  <c r="T45" i="4"/>
  <c r="S45" i="4"/>
  <c r="R45" i="4"/>
  <c r="N45" i="4"/>
  <c r="J45" i="4"/>
  <c r="F45" i="4"/>
  <c r="T44" i="4"/>
  <c r="S44" i="4"/>
  <c r="R44" i="4"/>
  <c r="N44" i="4"/>
  <c r="J44" i="4"/>
  <c r="F44" i="4"/>
  <c r="T43" i="4"/>
  <c r="S43" i="4"/>
  <c r="R43" i="4"/>
  <c r="N43" i="4"/>
  <c r="J43" i="4"/>
  <c r="F43" i="4"/>
  <c r="T49" i="4"/>
  <c r="S49" i="4"/>
  <c r="R49" i="4"/>
  <c r="N49" i="4"/>
  <c r="J49" i="4"/>
  <c r="F49" i="4"/>
  <c r="T48" i="4"/>
  <c r="S48" i="4"/>
  <c r="R48" i="4"/>
  <c r="N48" i="4"/>
  <c r="J48" i="4"/>
  <c r="F48" i="4"/>
  <c r="T42" i="4"/>
  <c r="S42" i="4"/>
  <c r="R42" i="4"/>
  <c r="N42" i="4"/>
  <c r="J42" i="4"/>
  <c r="F42" i="4"/>
  <c r="T41" i="4"/>
  <c r="S41" i="4"/>
  <c r="R41" i="4"/>
  <c r="N41" i="4"/>
  <c r="J41" i="4"/>
  <c r="F41" i="4"/>
  <c r="T40" i="4"/>
  <c r="S40" i="4"/>
  <c r="R40" i="4"/>
  <c r="N40" i="4"/>
  <c r="J40" i="4"/>
  <c r="F40" i="4"/>
  <c r="T39" i="4"/>
  <c r="S39" i="4"/>
  <c r="R39" i="4"/>
  <c r="N39" i="4"/>
  <c r="J39" i="4"/>
  <c r="F39" i="4"/>
  <c r="T38" i="4"/>
  <c r="S38" i="4"/>
  <c r="R38" i="4"/>
  <c r="N38" i="4"/>
  <c r="J38" i="4"/>
  <c r="F38" i="4"/>
  <c r="Q39" i="4" l="1"/>
  <c r="P39" i="4" s="1"/>
  <c r="Q47" i="4"/>
  <c r="P47" i="4" s="1"/>
  <c r="Q43" i="4"/>
  <c r="P43" i="4" s="1"/>
  <c r="Q48" i="4"/>
  <c r="P48" i="4" s="1"/>
  <c r="Q38" i="4"/>
  <c r="P38" i="4" s="1"/>
  <c r="Q40" i="4"/>
  <c r="P40" i="4" s="1"/>
  <c r="Q42" i="4"/>
  <c r="P42" i="4" s="1"/>
  <c r="Q49" i="4"/>
  <c r="P49" i="4" s="1"/>
  <c r="Q46" i="4"/>
  <c r="P46" i="4" s="1"/>
  <c r="Q41" i="4"/>
  <c r="P41" i="4" s="1"/>
  <c r="Q44" i="4"/>
  <c r="P44" i="4" s="1"/>
  <c r="Q45" i="4"/>
  <c r="P45" i="4" s="1"/>
  <c r="D37" i="4" l="1"/>
  <c r="R37" i="4" s="1"/>
  <c r="T37" i="4"/>
  <c r="S37" i="4"/>
  <c r="N37" i="4"/>
  <c r="J37" i="4"/>
  <c r="F37" i="4"/>
  <c r="Q37" i="4" l="1"/>
  <c r="P37" i="4" s="1"/>
  <c r="N109" i="4"/>
  <c r="H120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F120" i="4" l="1"/>
  <c r="F119" i="4"/>
  <c r="F118" i="4"/>
  <c r="F117" i="4"/>
  <c r="F116" i="4"/>
  <c r="F115" i="4"/>
  <c r="F114" i="4"/>
  <c r="F113" i="4"/>
  <c r="F112" i="4"/>
  <c r="F111" i="4"/>
  <c r="F110" i="4"/>
  <c r="F109" i="4"/>
  <c r="J85" i="4" l="1"/>
  <c r="L80" i="4"/>
  <c r="L78" i="4"/>
  <c r="L79" i="4"/>
  <c r="N78" i="4"/>
  <c r="N79" i="4"/>
  <c r="N80" i="4"/>
  <c r="N83" i="4"/>
  <c r="N82" i="4"/>
  <c r="L81" i="4"/>
  <c r="J67" i="4"/>
  <c r="J65" i="4"/>
  <c r="J64" i="4"/>
  <c r="J63" i="4"/>
  <c r="J62" i="4"/>
  <c r="F67" i="4"/>
  <c r="F66" i="4"/>
  <c r="F65" i="4"/>
  <c r="F64" i="4"/>
  <c r="F63" i="4"/>
  <c r="F62" i="4"/>
  <c r="N71" i="4"/>
  <c r="N101" i="4"/>
  <c r="J98" i="4"/>
  <c r="J101" i="4"/>
  <c r="J100" i="4"/>
  <c r="J99" i="4"/>
  <c r="F101" i="4"/>
  <c r="F100" i="4"/>
  <c r="F99" i="4"/>
  <c r="F98" i="4"/>
  <c r="F97" i="4"/>
  <c r="N88" i="4"/>
  <c r="F91" i="4"/>
  <c r="F90" i="4"/>
  <c r="J89" i="4"/>
  <c r="J88" i="4"/>
  <c r="J92" i="4"/>
  <c r="J93" i="4"/>
  <c r="F92" i="4"/>
  <c r="J87" i="4"/>
  <c r="H80" i="4"/>
  <c r="H79" i="4"/>
  <c r="H78" i="4"/>
  <c r="H81" i="4"/>
  <c r="J80" i="4"/>
  <c r="J79" i="4"/>
  <c r="F87" i="4"/>
  <c r="F83" i="4"/>
  <c r="D81" i="4"/>
  <c r="F81" i="4"/>
  <c r="D80" i="4"/>
  <c r="F80" i="4"/>
  <c r="D79" i="4"/>
  <c r="F79" i="4"/>
  <c r="D78" i="4"/>
  <c r="F33" i="4"/>
  <c r="J27" i="4"/>
  <c r="N25" i="4"/>
  <c r="N24" i="4"/>
  <c r="N20" i="4"/>
  <c r="N19" i="4"/>
  <c r="F71" i="4" l="1"/>
  <c r="J28" i="4"/>
  <c r="F22" i="4"/>
  <c r="F26" i="4"/>
  <c r="B26" i="4"/>
  <c r="B27" i="4"/>
  <c r="J25" i="4"/>
  <c r="J24" i="4"/>
  <c r="J23" i="4"/>
  <c r="J20" i="4"/>
  <c r="J18" i="4"/>
  <c r="H17" i="4"/>
  <c r="F19" i="4"/>
  <c r="B19" i="4"/>
  <c r="B15" i="4"/>
  <c r="F17" i="4"/>
  <c r="D17" i="4"/>
  <c r="F16" i="4"/>
  <c r="J16" i="4"/>
  <c r="N16" i="4"/>
  <c r="R16" i="4"/>
  <c r="S16" i="4"/>
  <c r="T16" i="4"/>
  <c r="Q16" i="4" l="1"/>
  <c r="P16" i="4" s="1"/>
  <c r="J103" i="4" l="1"/>
  <c r="N103" i="4"/>
  <c r="R103" i="4"/>
  <c r="S103" i="4"/>
  <c r="T103" i="4"/>
  <c r="T28" i="4"/>
  <c r="S28" i="4"/>
  <c r="R28" i="4"/>
  <c r="N28" i="4"/>
  <c r="F28" i="4"/>
  <c r="T36" i="4"/>
  <c r="S36" i="4"/>
  <c r="R36" i="4"/>
  <c r="N36" i="4"/>
  <c r="J36" i="4"/>
  <c r="F36" i="4"/>
  <c r="T35" i="4"/>
  <c r="S35" i="4"/>
  <c r="R35" i="4"/>
  <c r="N35" i="4"/>
  <c r="J35" i="4"/>
  <c r="F35" i="4"/>
  <c r="T34" i="4"/>
  <c r="S34" i="4"/>
  <c r="R34" i="4"/>
  <c r="N34" i="4"/>
  <c r="J34" i="4"/>
  <c r="F34" i="4"/>
  <c r="T33" i="4"/>
  <c r="S33" i="4"/>
  <c r="R33" i="4"/>
  <c r="N33" i="4"/>
  <c r="J33" i="4"/>
  <c r="T32" i="4"/>
  <c r="S32" i="4"/>
  <c r="R32" i="4"/>
  <c r="N32" i="4"/>
  <c r="J32" i="4"/>
  <c r="T31" i="4"/>
  <c r="S31" i="4"/>
  <c r="R31" i="4"/>
  <c r="N31" i="4"/>
  <c r="J31" i="4"/>
  <c r="F31" i="4"/>
  <c r="T30" i="4"/>
  <c r="S30" i="4"/>
  <c r="R30" i="4"/>
  <c r="N30" i="4"/>
  <c r="J30" i="4"/>
  <c r="F30" i="4"/>
  <c r="T29" i="4"/>
  <c r="S29" i="4"/>
  <c r="R29" i="4"/>
  <c r="N29" i="4"/>
  <c r="J29" i="4"/>
  <c r="F29" i="4"/>
  <c r="T27" i="4"/>
  <c r="S27" i="4"/>
  <c r="R27" i="4"/>
  <c r="N27" i="4"/>
  <c r="F27" i="4"/>
  <c r="T26" i="4"/>
  <c r="S26" i="4"/>
  <c r="R26" i="4"/>
  <c r="N26" i="4"/>
  <c r="J26" i="4"/>
  <c r="T25" i="4"/>
  <c r="S25" i="4"/>
  <c r="R25" i="4"/>
  <c r="F25" i="4"/>
  <c r="T24" i="4"/>
  <c r="S24" i="4"/>
  <c r="R24" i="4"/>
  <c r="F24" i="4"/>
  <c r="T23" i="4"/>
  <c r="S23" i="4"/>
  <c r="R23" i="4"/>
  <c r="N23" i="4"/>
  <c r="F23" i="4"/>
  <c r="T22" i="4"/>
  <c r="S22" i="4"/>
  <c r="R22" i="4"/>
  <c r="N22" i="4"/>
  <c r="J22" i="4"/>
  <c r="T21" i="4"/>
  <c r="S21" i="4"/>
  <c r="R21" i="4"/>
  <c r="N21" i="4"/>
  <c r="F21" i="4"/>
  <c r="T20" i="4"/>
  <c r="S20" i="4"/>
  <c r="R20" i="4"/>
  <c r="F20" i="4"/>
  <c r="T19" i="4"/>
  <c r="S19" i="4"/>
  <c r="R19" i="4"/>
  <c r="J19" i="4"/>
  <c r="T68" i="4"/>
  <c r="S68" i="4"/>
  <c r="R68" i="4"/>
  <c r="T67" i="4"/>
  <c r="S67" i="4"/>
  <c r="R67" i="4"/>
  <c r="N67" i="4"/>
  <c r="T66" i="4"/>
  <c r="S66" i="4"/>
  <c r="R66" i="4"/>
  <c r="N66" i="4"/>
  <c r="J66" i="4"/>
  <c r="T65" i="4"/>
  <c r="S65" i="4"/>
  <c r="R65" i="4"/>
  <c r="N65" i="4"/>
  <c r="T64" i="4"/>
  <c r="S64" i="4"/>
  <c r="R64" i="4"/>
  <c r="N64" i="4"/>
  <c r="T63" i="4"/>
  <c r="S63" i="4"/>
  <c r="R63" i="4"/>
  <c r="N63" i="4"/>
  <c r="Q27" i="4" l="1"/>
  <c r="P27" i="4" s="1"/>
  <c r="Q36" i="4"/>
  <c r="P36" i="4" s="1"/>
  <c r="Q67" i="4"/>
  <c r="P67" i="4" s="1"/>
  <c r="Q65" i="4"/>
  <c r="P65" i="4" s="1"/>
  <c r="Q33" i="4"/>
  <c r="P33" i="4" s="1"/>
  <c r="Q103" i="4"/>
  <c r="P103" i="4" s="1"/>
  <c r="Q66" i="4"/>
  <c r="P66" i="4" s="1"/>
  <c r="Q23" i="4"/>
  <c r="P23" i="4" s="1"/>
  <c r="Q25" i="4"/>
  <c r="P25" i="4" s="1"/>
  <c r="Q26" i="4"/>
  <c r="P26" i="4" s="1"/>
  <c r="Q20" i="4"/>
  <c r="P20" i="4" s="1"/>
  <c r="Q32" i="4"/>
  <c r="P32" i="4" s="1"/>
  <c r="Q64" i="4"/>
  <c r="P64" i="4" s="1"/>
  <c r="Q19" i="4"/>
  <c r="P19" i="4" s="1"/>
  <c r="Q30" i="4"/>
  <c r="P30" i="4" s="1"/>
  <c r="Q31" i="4"/>
  <c r="P31" i="4" s="1"/>
  <c r="Q28" i="4"/>
  <c r="P28" i="4" s="1"/>
  <c r="Q68" i="4"/>
  <c r="P68" i="4" s="1"/>
  <c r="Q24" i="4"/>
  <c r="P24" i="4" s="1"/>
  <c r="Q34" i="4"/>
  <c r="P34" i="4" s="1"/>
  <c r="Q35" i="4"/>
  <c r="P35" i="4" s="1"/>
  <c r="Q63" i="4"/>
  <c r="P63" i="4" s="1"/>
  <c r="Q21" i="4"/>
  <c r="P21" i="4" s="1"/>
  <c r="Q22" i="4"/>
  <c r="P22" i="4" s="1"/>
  <c r="Q29" i="4"/>
  <c r="P29" i="4" s="1"/>
  <c r="T142" i="4" l="1"/>
  <c r="S142" i="4"/>
  <c r="R142" i="4"/>
  <c r="N142" i="4"/>
  <c r="J142" i="4"/>
  <c r="F142" i="4"/>
  <c r="T141" i="4"/>
  <c r="S141" i="4"/>
  <c r="R141" i="4"/>
  <c r="N141" i="4"/>
  <c r="J141" i="4"/>
  <c r="F141" i="4"/>
  <c r="T140" i="4"/>
  <c r="S140" i="4"/>
  <c r="R140" i="4"/>
  <c r="N140" i="4"/>
  <c r="J140" i="4"/>
  <c r="F140" i="4"/>
  <c r="T139" i="4"/>
  <c r="S139" i="4"/>
  <c r="R139" i="4"/>
  <c r="N139" i="4"/>
  <c r="J139" i="4"/>
  <c r="F139" i="4"/>
  <c r="T138" i="4"/>
  <c r="S138" i="4"/>
  <c r="R138" i="4"/>
  <c r="N138" i="4"/>
  <c r="J138" i="4"/>
  <c r="F138" i="4"/>
  <c r="T137" i="4"/>
  <c r="S137" i="4"/>
  <c r="R137" i="4"/>
  <c r="N137" i="4"/>
  <c r="J137" i="4"/>
  <c r="F137" i="4"/>
  <c r="T136" i="4"/>
  <c r="S136" i="4"/>
  <c r="R136" i="4"/>
  <c r="N136" i="4"/>
  <c r="J136" i="4"/>
  <c r="F136" i="4"/>
  <c r="T135" i="4"/>
  <c r="S135" i="4"/>
  <c r="R135" i="4"/>
  <c r="N135" i="4"/>
  <c r="J135" i="4"/>
  <c r="F135" i="4"/>
  <c r="T134" i="4"/>
  <c r="S134" i="4"/>
  <c r="R134" i="4"/>
  <c r="N134" i="4"/>
  <c r="J134" i="4"/>
  <c r="F134" i="4"/>
  <c r="T133" i="4"/>
  <c r="S133" i="4"/>
  <c r="R133" i="4"/>
  <c r="N133" i="4"/>
  <c r="J133" i="4"/>
  <c r="F133" i="4"/>
  <c r="T132" i="4"/>
  <c r="S132" i="4"/>
  <c r="R132" i="4"/>
  <c r="N132" i="4"/>
  <c r="J132" i="4"/>
  <c r="F132" i="4"/>
  <c r="T131" i="4"/>
  <c r="S131" i="4"/>
  <c r="R131" i="4"/>
  <c r="N131" i="4"/>
  <c r="J131" i="4"/>
  <c r="F131" i="4"/>
  <c r="T130" i="4"/>
  <c r="S130" i="4"/>
  <c r="R130" i="4"/>
  <c r="N130" i="4"/>
  <c r="J130" i="4"/>
  <c r="F130" i="4"/>
  <c r="T129" i="4"/>
  <c r="S129" i="4"/>
  <c r="R129" i="4"/>
  <c r="N129" i="4"/>
  <c r="J129" i="4"/>
  <c r="F129" i="4"/>
  <c r="T128" i="4"/>
  <c r="S128" i="4"/>
  <c r="R128" i="4"/>
  <c r="N128" i="4"/>
  <c r="J128" i="4"/>
  <c r="F128" i="4"/>
  <c r="T127" i="4"/>
  <c r="S127" i="4"/>
  <c r="R127" i="4"/>
  <c r="N127" i="4"/>
  <c r="J127" i="4"/>
  <c r="F127" i="4"/>
  <c r="T126" i="4"/>
  <c r="S126" i="4"/>
  <c r="R126" i="4"/>
  <c r="N126" i="4"/>
  <c r="J126" i="4"/>
  <c r="F126" i="4"/>
  <c r="T125" i="4"/>
  <c r="S125" i="4"/>
  <c r="R125" i="4"/>
  <c r="N125" i="4"/>
  <c r="J125" i="4"/>
  <c r="F125" i="4"/>
  <c r="T124" i="4"/>
  <c r="S124" i="4"/>
  <c r="R124" i="4"/>
  <c r="N124" i="4"/>
  <c r="J124" i="4"/>
  <c r="F124" i="4"/>
  <c r="T123" i="4"/>
  <c r="S123" i="4"/>
  <c r="R123" i="4"/>
  <c r="N123" i="4"/>
  <c r="J123" i="4"/>
  <c r="F123" i="4"/>
  <c r="T121" i="4"/>
  <c r="S121" i="4"/>
  <c r="R121" i="4"/>
  <c r="N121" i="4"/>
  <c r="J121" i="4"/>
  <c r="F121" i="4"/>
  <c r="T120" i="4"/>
  <c r="S120" i="4"/>
  <c r="R120" i="4"/>
  <c r="N120" i="4"/>
  <c r="J120" i="4"/>
  <c r="T119" i="4"/>
  <c r="S119" i="4"/>
  <c r="R119" i="4"/>
  <c r="N119" i="4"/>
  <c r="J119" i="4"/>
  <c r="T118" i="4"/>
  <c r="S118" i="4"/>
  <c r="R118" i="4"/>
  <c r="N118" i="4"/>
  <c r="J118" i="4"/>
  <c r="T117" i="4"/>
  <c r="S117" i="4"/>
  <c r="R117" i="4"/>
  <c r="N117" i="4"/>
  <c r="J117" i="4"/>
  <c r="T116" i="4"/>
  <c r="S116" i="4"/>
  <c r="R116" i="4"/>
  <c r="N116" i="4"/>
  <c r="J116" i="4"/>
  <c r="T115" i="4"/>
  <c r="S115" i="4"/>
  <c r="R115" i="4"/>
  <c r="N115" i="4"/>
  <c r="J115" i="4"/>
  <c r="T114" i="4"/>
  <c r="S114" i="4"/>
  <c r="R114" i="4"/>
  <c r="N114" i="4"/>
  <c r="J114" i="4"/>
  <c r="T113" i="4"/>
  <c r="S113" i="4"/>
  <c r="R113" i="4"/>
  <c r="N113" i="4"/>
  <c r="J113" i="4"/>
  <c r="T112" i="4"/>
  <c r="S112" i="4"/>
  <c r="R112" i="4"/>
  <c r="N112" i="4"/>
  <c r="J112" i="4"/>
  <c r="T111" i="4"/>
  <c r="S111" i="4"/>
  <c r="R111" i="4"/>
  <c r="N111" i="4"/>
  <c r="J111" i="4"/>
  <c r="T110" i="4"/>
  <c r="S110" i="4"/>
  <c r="R110" i="4"/>
  <c r="N110" i="4"/>
  <c r="J110" i="4"/>
  <c r="T109" i="4"/>
  <c r="S109" i="4"/>
  <c r="R109" i="4"/>
  <c r="J109" i="4"/>
  <c r="T108" i="4"/>
  <c r="S108" i="4"/>
  <c r="R108" i="4"/>
  <c r="N108" i="4"/>
  <c r="J108" i="4"/>
  <c r="F108" i="4"/>
  <c r="T107" i="4"/>
  <c r="S107" i="4"/>
  <c r="R107" i="4"/>
  <c r="N107" i="4"/>
  <c r="J107" i="4"/>
  <c r="F107" i="4"/>
  <c r="T106" i="4"/>
  <c r="S106" i="4"/>
  <c r="R106" i="4"/>
  <c r="N106" i="4"/>
  <c r="J106" i="4"/>
  <c r="F106" i="4"/>
  <c r="T62" i="4"/>
  <c r="S62" i="4"/>
  <c r="R62" i="4"/>
  <c r="N62" i="4"/>
  <c r="T61" i="4"/>
  <c r="S61" i="4"/>
  <c r="R61" i="4"/>
  <c r="N61" i="4"/>
  <c r="J61" i="4"/>
  <c r="F61" i="4"/>
  <c r="T60" i="4"/>
  <c r="S60" i="4"/>
  <c r="R60" i="4"/>
  <c r="N60" i="4"/>
  <c r="J60" i="4"/>
  <c r="T59" i="4"/>
  <c r="S59" i="4"/>
  <c r="R59" i="4"/>
  <c r="N59" i="4"/>
  <c r="J59" i="4"/>
  <c r="T75" i="4"/>
  <c r="S75" i="4"/>
  <c r="R75" i="4"/>
  <c r="N75" i="4"/>
  <c r="J75" i="4"/>
  <c r="F75" i="4"/>
  <c r="T74" i="4"/>
  <c r="S74" i="4"/>
  <c r="R74" i="4"/>
  <c r="N74" i="4"/>
  <c r="J74" i="4"/>
  <c r="F74" i="4"/>
  <c r="T73" i="4"/>
  <c r="S73" i="4"/>
  <c r="R73" i="4"/>
  <c r="N73" i="4"/>
  <c r="J73" i="4"/>
  <c r="F73" i="4"/>
  <c r="T72" i="4"/>
  <c r="S72" i="4"/>
  <c r="R72" i="4"/>
  <c r="N72" i="4"/>
  <c r="J72" i="4"/>
  <c r="F72" i="4"/>
  <c r="T71" i="4"/>
  <c r="S71" i="4"/>
  <c r="R71" i="4"/>
  <c r="J71" i="4"/>
  <c r="T70" i="4"/>
  <c r="S70" i="4"/>
  <c r="R70" i="4"/>
  <c r="N70" i="4"/>
  <c r="J70" i="4"/>
  <c r="F70" i="4"/>
  <c r="T58" i="4"/>
  <c r="S58" i="4"/>
  <c r="R58" i="4"/>
  <c r="N58" i="4"/>
  <c r="J58" i="4"/>
  <c r="F58" i="4"/>
  <c r="T57" i="4"/>
  <c r="S57" i="4"/>
  <c r="R57" i="4"/>
  <c r="N57" i="4"/>
  <c r="J57" i="4"/>
  <c r="F57" i="4"/>
  <c r="T56" i="4"/>
  <c r="S56" i="4"/>
  <c r="R56" i="4"/>
  <c r="N56" i="4"/>
  <c r="J56" i="4"/>
  <c r="F56" i="4"/>
  <c r="T55" i="4"/>
  <c r="S55" i="4"/>
  <c r="R55" i="4"/>
  <c r="N55" i="4"/>
  <c r="J55" i="4"/>
  <c r="F55" i="4"/>
  <c r="T54" i="4"/>
  <c r="S54" i="4"/>
  <c r="R54" i="4"/>
  <c r="N54" i="4"/>
  <c r="J54" i="4"/>
  <c r="F54" i="4"/>
  <c r="T53" i="4"/>
  <c r="S53" i="4"/>
  <c r="R53" i="4"/>
  <c r="N53" i="4"/>
  <c r="J53" i="4"/>
  <c r="F53" i="4"/>
  <c r="T52" i="4"/>
  <c r="S52" i="4"/>
  <c r="R52" i="4"/>
  <c r="N52" i="4"/>
  <c r="J52" i="4"/>
  <c r="F52" i="4"/>
  <c r="T51" i="4"/>
  <c r="S51" i="4"/>
  <c r="R51" i="4"/>
  <c r="N51" i="4"/>
  <c r="J51" i="4"/>
  <c r="F51" i="4"/>
  <c r="T104" i="4"/>
  <c r="S104" i="4"/>
  <c r="R104" i="4"/>
  <c r="N104" i="4"/>
  <c r="J104" i="4"/>
  <c r="F104" i="4"/>
  <c r="T102" i="4"/>
  <c r="S102" i="4"/>
  <c r="R102" i="4"/>
  <c r="N102" i="4"/>
  <c r="J102" i="4"/>
  <c r="F102" i="4"/>
  <c r="T101" i="4"/>
  <c r="S101" i="4"/>
  <c r="R101" i="4"/>
  <c r="T100" i="4"/>
  <c r="S100" i="4"/>
  <c r="R100" i="4"/>
  <c r="N100" i="4"/>
  <c r="T99" i="4"/>
  <c r="S99" i="4"/>
  <c r="R99" i="4"/>
  <c r="N99" i="4"/>
  <c r="T98" i="4"/>
  <c r="S98" i="4"/>
  <c r="R98" i="4"/>
  <c r="N98" i="4"/>
  <c r="T97" i="4"/>
  <c r="S97" i="4"/>
  <c r="R97" i="4"/>
  <c r="N97" i="4"/>
  <c r="J97" i="4"/>
  <c r="T96" i="4"/>
  <c r="S96" i="4"/>
  <c r="R96" i="4"/>
  <c r="N96" i="4"/>
  <c r="J96" i="4"/>
  <c r="F96" i="4"/>
  <c r="T95" i="4"/>
  <c r="S95" i="4"/>
  <c r="R95" i="4"/>
  <c r="N95" i="4"/>
  <c r="J95" i="4"/>
  <c r="F95" i="4"/>
  <c r="T94" i="4"/>
  <c r="S94" i="4"/>
  <c r="R94" i="4"/>
  <c r="N94" i="4"/>
  <c r="J94" i="4"/>
  <c r="F94" i="4"/>
  <c r="T93" i="4"/>
  <c r="S93" i="4"/>
  <c r="R93" i="4"/>
  <c r="N93" i="4"/>
  <c r="F93" i="4"/>
  <c r="T92" i="4"/>
  <c r="S92" i="4"/>
  <c r="R92" i="4"/>
  <c r="N92" i="4"/>
  <c r="T91" i="4"/>
  <c r="S91" i="4"/>
  <c r="R91" i="4"/>
  <c r="N91" i="4"/>
  <c r="J91" i="4"/>
  <c r="T90" i="4"/>
  <c r="S90" i="4"/>
  <c r="R90" i="4"/>
  <c r="N90" i="4"/>
  <c r="J90" i="4"/>
  <c r="T89" i="4"/>
  <c r="S89" i="4"/>
  <c r="R89" i="4"/>
  <c r="N89" i="4"/>
  <c r="F89" i="4"/>
  <c r="T88" i="4"/>
  <c r="S88" i="4"/>
  <c r="R88" i="4"/>
  <c r="F88" i="4"/>
  <c r="T87" i="4"/>
  <c r="S87" i="4"/>
  <c r="R87" i="4"/>
  <c r="N87" i="4"/>
  <c r="T86" i="4"/>
  <c r="S86" i="4"/>
  <c r="R86" i="4"/>
  <c r="N86" i="4"/>
  <c r="J86" i="4"/>
  <c r="F86" i="4"/>
  <c r="T85" i="4"/>
  <c r="S85" i="4"/>
  <c r="R85" i="4"/>
  <c r="N85" i="4"/>
  <c r="F85" i="4"/>
  <c r="T84" i="4"/>
  <c r="S84" i="4"/>
  <c r="R84" i="4"/>
  <c r="N84" i="4"/>
  <c r="J84" i="4"/>
  <c r="F84" i="4"/>
  <c r="T83" i="4"/>
  <c r="S83" i="4"/>
  <c r="R83" i="4"/>
  <c r="J83" i="4"/>
  <c r="T82" i="4"/>
  <c r="S82" i="4"/>
  <c r="R82" i="4"/>
  <c r="J82" i="4"/>
  <c r="F82" i="4"/>
  <c r="T81" i="4"/>
  <c r="S81" i="4"/>
  <c r="R81" i="4"/>
  <c r="N81" i="4"/>
  <c r="J81" i="4"/>
  <c r="T80" i="4"/>
  <c r="S80" i="4"/>
  <c r="R80" i="4"/>
  <c r="T79" i="4"/>
  <c r="S79" i="4"/>
  <c r="R79" i="4"/>
  <c r="T78" i="4"/>
  <c r="S78" i="4"/>
  <c r="R78" i="4"/>
  <c r="J78" i="4"/>
  <c r="F78" i="4"/>
  <c r="T77" i="4"/>
  <c r="S77" i="4"/>
  <c r="R77" i="4"/>
  <c r="N77" i="4"/>
  <c r="J77" i="4"/>
  <c r="F77" i="4"/>
  <c r="T18" i="4"/>
  <c r="S18" i="4"/>
  <c r="R18" i="4"/>
  <c r="N18" i="4"/>
  <c r="F18" i="4"/>
  <c r="T17" i="4"/>
  <c r="S17" i="4"/>
  <c r="R17" i="4"/>
  <c r="N17" i="4"/>
  <c r="J17" i="4"/>
  <c r="T15" i="4"/>
  <c r="S15" i="4"/>
  <c r="R15" i="4"/>
  <c r="N15" i="4"/>
  <c r="J15" i="4"/>
  <c r="F15" i="4"/>
  <c r="T13" i="4"/>
  <c r="S13" i="4"/>
  <c r="R13" i="4"/>
  <c r="N13" i="4"/>
  <c r="J13" i="4"/>
  <c r="F13" i="4"/>
  <c r="T12" i="4"/>
  <c r="S12" i="4"/>
  <c r="R12" i="4"/>
  <c r="N12" i="4"/>
  <c r="J12" i="4"/>
  <c r="F12" i="4"/>
  <c r="Q108" i="4" l="1"/>
  <c r="P108" i="4" s="1"/>
  <c r="Q113" i="4"/>
  <c r="P113" i="4" s="1"/>
  <c r="Q72" i="4"/>
  <c r="P72" i="4" s="1"/>
  <c r="Q74" i="4"/>
  <c r="P74" i="4" s="1"/>
  <c r="Q75" i="4"/>
  <c r="P75" i="4" s="1"/>
  <c r="Q60" i="4"/>
  <c r="P60" i="4" s="1"/>
  <c r="Q62" i="4"/>
  <c r="P62" i="4" s="1"/>
  <c r="Q107" i="4"/>
  <c r="P107" i="4" s="1"/>
  <c r="Q99" i="4"/>
  <c r="P99" i="4" s="1"/>
  <c r="Q130" i="4"/>
  <c r="P130" i="4" s="1"/>
  <c r="Q134" i="4"/>
  <c r="P134" i="4" s="1"/>
  <c r="Q135" i="4"/>
  <c r="P135" i="4" s="1"/>
  <c r="Q137" i="4"/>
  <c r="P137" i="4" s="1"/>
  <c r="Q139" i="4"/>
  <c r="P139" i="4" s="1"/>
  <c r="Q141" i="4"/>
  <c r="P141" i="4" s="1"/>
  <c r="Q79" i="4"/>
  <c r="P79" i="4" s="1"/>
  <c r="Q90" i="4"/>
  <c r="P90" i="4" s="1"/>
  <c r="Q94" i="4"/>
  <c r="P94" i="4" s="1"/>
  <c r="Q51" i="4"/>
  <c r="P51" i="4" s="1"/>
  <c r="Q57" i="4"/>
  <c r="P57" i="4" s="1"/>
  <c r="Q121" i="4"/>
  <c r="P121" i="4" s="1"/>
  <c r="Q124" i="4"/>
  <c r="P124" i="4" s="1"/>
  <c r="Q82" i="4"/>
  <c r="P82" i="4" s="1"/>
  <c r="Q102" i="4"/>
  <c r="P102" i="4" s="1"/>
  <c r="Q106" i="4"/>
  <c r="P106" i="4" s="1"/>
  <c r="Q142" i="4"/>
  <c r="P142" i="4" s="1"/>
  <c r="Q12" i="4"/>
  <c r="P12" i="4" s="1"/>
  <c r="Q13" i="4"/>
  <c r="P13" i="4" s="1"/>
  <c r="Q86" i="4"/>
  <c r="P86" i="4" s="1"/>
  <c r="Q96" i="4"/>
  <c r="P96" i="4" s="1"/>
  <c r="Q54" i="4"/>
  <c r="P54" i="4" s="1"/>
  <c r="Q58" i="4"/>
  <c r="P58" i="4" s="1"/>
  <c r="Q115" i="4"/>
  <c r="P115" i="4" s="1"/>
  <c r="Q116" i="4"/>
  <c r="P116" i="4" s="1"/>
  <c r="Q118" i="4"/>
  <c r="P118" i="4" s="1"/>
  <c r="Q120" i="4"/>
  <c r="P120" i="4" s="1"/>
  <c r="Q123" i="4"/>
  <c r="P123" i="4" s="1"/>
  <c r="Q138" i="4"/>
  <c r="P138" i="4" s="1"/>
  <c r="Q140" i="4"/>
  <c r="P140" i="4" s="1"/>
  <c r="Q70" i="4"/>
  <c r="P70" i="4" s="1"/>
  <c r="Q109" i="4"/>
  <c r="P109" i="4" s="1"/>
  <c r="Q111" i="4"/>
  <c r="P111" i="4" s="1"/>
  <c r="Q126" i="4"/>
  <c r="P126" i="4" s="1"/>
  <c r="Q128" i="4"/>
  <c r="P128" i="4" s="1"/>
  <c r="Q83" i="4"/>
  <c r="P83" i="4" s="1"/>
  <c r="Q89" i="4"/>
  <c r="P89" i="4" s="1"/>
  <c r="Q97" i="4"/>
  <c r="P97" i="4" s="1"/>
  <c r="Q101" i="4"/>
  <c r="P101" i="4" s="1"/>
  <c r="Q71" i="4"/>
  <c r="P71" i="4" s="1"/>
  <c r="Q110" i="4"/>
  <c r="P110" i="4" s="1"/>
  <c r="Q112" i="4"/>
  <c r="P112" i="4" s="1"/>
  <c r="Q125" i="4"/>
  <c r="P125" i="4" s="1"/>
  <c r="Q127" i="4"/>
  <c r="P127" i="4" s="1"/>
  <c r="Q129" i="4"/>
  <c r="P129" i="4" s="1"/>
  <c r="Q132" i="4"/>
  <c r="P132" i="4" s="1"/>
  <c r="Q78" i="4"/>
  <c r="P78" i="4" s="1"/>
  <c r="Q87" i="4"/>
  <c r="P87" i="4" s="1"/>
  <c r="Q93" i="4"/>
  <c r="P93" i="4" s="1"/>
  <c r="Q52" i="4"/>
  <c r="P52" i="4" s="1"/>
  <c r="Q73" i="4"/>
  <c r="P73" i="4" s="1"/>
  <c r="Q59" i="4"/>
  <c r="P59" i="4" s="1"/>
  <c r="Q61" i="4"/>
  <c r="P61" i="4" s="1"/>
  <c r="Q114" i="4"/>
  <c r="P114" i="4" s="1"/>
  <c r="Q117" i="4"/>
  <c r="P117" i="4" s="1"/>
  <c r="Q119" i="4"/>
  <c r="P119" i="4" s="1"/>
  <c r="Q131" i="4"/>
  <c r="P131" i="4" s="1"/>
  <c r="Q133" i="4"/>
  <c r="P133" i="4" s="1"/>
  <c r="Q136" i="4"/>
  <c r="P136" i="4" s="1"/>
  <c r="Q15" i="4"/>
  <c r="P15" i="4" s="1"/>
  <c r="Q18" i="4"/>
  <c r="P18" i="4" s="1"/>
  <c r="Q77" i="4"/>
  <c r="P77" i="4" s="1"/>
  <c r="Q81" i="4"/>
  <c r="P81" i="4" s="1"/>
  <c r="Q85" i="4"/>
  <c r="P85" i="4" s="1"/>
  <c r="Q88" i="4"/>
  <c r="P88" i="4" s="1"/>
  <c r="Q92" i="4"/>
  <c r="P92" i="4" s="1"/>
  <c r="Q95" i="4"/>
  <c r="P95" i="4" s="1"/>
  <c r="Q100" i="4"/>
  <c r="P100" i="4" s="1"/>
  <c r="Q104" i="4"/>
  <c r="P104" i="4" s="1"/>
  <c r="Q53" i="4"/>
  <c r="P53" i="4" s="1"/>
  <c r="Q56" i="4"/>
  <c r="P56" i="4" s="1"/>
  <c r="Q17" i="4"/>
  <c r="P17" i="4" s="1"/>
  <c r="Q80" i="4"/>
  <c r="P80" i="4" s="1"/>
  <c r="Q84" i="4"/>
  <c r="P84" i="4" s="1"/>
  <c r="Q91" i="4"/>
  <c r="P91" i="4" s="1"/>
  <c r="Q98" i="4"/>
  <c r="P98" i="4" s="1"/>
  <c r="Q55" i="4"/>
  <c r="P55" i="4" s="1"/>
  <c r="N11" i="4" l="1"/>
  <c r="J11" i="4"/>
  <c r="F11" i="4"/>
  <c r="R1" i="4" l="1"/>
  <c r="R11" i="4" l="1"/>
  <c r="S11" i="4"/>
  <c r="T11" i="4"/>
  <c r="Q11" i="4" l="1"/>
  <c r="A23" i="2"/>
  <c r="A38" i="2" s="1"/>
  <c r="A53" i="2" s="1"/>
  <c r="A68" i="2" s="1"/>
  <c r="A83" i="2" s="1"/>
  <c r="A95" i="2" s="1"/>
  <c r="F7" i="2"/>
  <c r="K7" i="2" s="1"/>
  <c r="P7" i="2" s="1"/>
  <c r="U7" i="2" s="1"/>
  <c r="Z7" i="2" s="1"/>
  <c r="P13" i="2" l="1"/>
  <c r="A35" i="2"/>
  <c r="A44" i="2"/>
  <c r="A59" i="2"/>
  <c r="K19" i="2"/>
  <c r="A98" i="2"/>
  <c r="K23" i="2"/>
  <c r="K35" i="2" s="1"/>
  <c r="A80" i="2"/>
  <c r="P11" i="4"/>
  <c r="A29" i="2"/>
  <c r="A65" i="2"/>
  <c r="A50" i="2"/>
  <c r="A74" i="2"/>
  <c r="Z23" i="2"/>
  <c r="Z19" i="2"/>
  <c r="Z13" i="2"/>
  <c r="A113" i="2"/>
  <c r="A119" i="2" s="1"/>
  <c r="P23" i="2"/>
  <c r="P29" i="2" s="1"/>
  <c r="F13" i="2"/>
  <c r="P19" i="2"/>
  <c r="K13" i="2"/>
  <c r="F23" i="2"/>
  <c r="F29" i="2" s="1"/>
  <c r="A89" i="2"/>
  <c r="U13" i="2"/>
  <c r="U19" i="2"/>
  <c r="U23" i="2"/>
  <c r="A125" i="2"/>
  <c r="K38" i="2"/>
  <c r="P38" i="2"/>
  <c r="P50" i="2" s="1"/>
  <c r="A128" i="2"/>
  <c r="K29" i="2"/>
  <c r="A19" i="2"/>
  <c r="A13" i="2"/>
  <c r="F19" i="2"/>
  <c r="A110" i="2" l="1"/>
  <c r="A104" i="2"/>
  <c r="F38" i="2"/>
  <c r="F50" i="2" s="1"/>
  <c r="Z38" i="2"/>
  <c r="Z35" i="2"/>
  <c r="Z29" i="2"/>
  <c r="F35" i="2"/>
  <c r="P35" i="2"/>
  <c r="U35" i="2"/>
  <c r="U29" i="2"/>
  <c r="U38" i="2"/>
  <c r="A143" i="2"/>
  <c r="A140" i="2"/>
  <c r="A134" i="2"/>
  <c r="P44" i="2"/>
  <c r="P53" i="2"/>
  <c r="K44" i="2"/>
  <c r="K50" i="2"/>
  <c r="K53" i="2"/>
  <c r="F44" i="2"/>
  <c r="F53" i="2" l="1"/>
  <c r="F59" i="2" s="1"/>
  <c r="Z44" i="2"/>
  <c r="Z53" i="2"/>
  <c r="Z50" i="2"/>
  <c r="U53" i="2"/>
  <c r="U44" i="2"/>
  <c r="U50" i="2"/>
  <c r="A149" i="2"/>
  <c r="A158" i="2"/>
  <c r="A155" i="2"/>
  <c r="K59" i="2"/>
  <c r="K65" i="2"/>
  <c r="K68" i="2"/>
  <c r="P59" i="2"/>
  <c r="P65" i="2"/>
  <c r="P68" i="2"/>
  <c r="F65" i="2"/>
  <c r="F68" i="2"/>
  <c r="Z68" i="2" l="1"/>
  <c r="Z65" i="2"/>
  <c r="Z59" i="2"/>
  <c r="U65" i="2"/>
  <c r="U59" i="2"/>
  <c r="U68" i="2"/>
  <c r="K80" i="2"/>
  <c r="K83" i="2"/>
  <c r="K74" i="2"/>
  <c r="A164" i="2"/>
  <c r="A170" i="2"/>
  <c r="A173" i="2"/>
  <c r="F74" i="2"/>
  <c r="F83" i="2"/>
  <c r="F80" i="2"/>
  <c r="P80" i="2"/>
  <c r="P74" i="2"/>
  <c r="P83" i="2"/>
  <c r="Z83" i="2" l="1"/>
  <c r="Z80" i="2"/>
  <c r="Z74" i="2"/>
  <c r="U83" i="2"/>
  <c r="U74" i="2"/>
  <c r="U80" i="2"/>
  <c r="A179" i="2"/>
  <c r="A185" i="2"/>
  <c r="A188" i="2"/>
  <c r="K95" i="2"/>
  <c r="K98" i="2"/>
  <c r="K89" i="2"/>
  <c r="P95" i="2"/>
  <c r="P98" i="2"/>
  <c r="P89" i="2"/>
  <c r="F89" i="2"/>
  <c r="F98" i="2"/>
  <c r="F95" i="2"/>
  <c r="Z95" i="2" l="1"/>
  <c r="Z89" i="2"/>
  <c r="Z98" i="2"/>
  <c r="U95" i="2"/>
  <c r="U89" i="2"/>
  <c r="U98" i="2"/>
  <c r="A200" i="2"/>
  <c r="A203" i="2"/>
  <c r="A194" i="2"/>
  <c r="K113" i="2"/>
  <c r="K110" i="2"/>
  <c r="K104" i="2"/>
  <c r="P110" i="2"/>
  <c r="P113" i="2"/>
  <c r="P104" i="2"/>
  <c r="F110" i="2"/>
  <c r="F104" i="2"/>
  <c r="F113" i="2"/>
  <c r="Z113" i="2" l="1"/>
  <c r="Z110" i="2"/>
  <c r="Z104" i="2"/>
  <c r="U113" i="2"/>
  <c r="U110" i="2"/>
  <c r="U104" i="2"/>
  <c r="F125" i="2"/>
  <c r="F128" i="2"/>
  <c r="F119" i="2"/>
  <c r="P125" i="2"/>
  <c r="P128" i="2"/>
  <c r="P119" i="2"/>
  <c r="K119" i="2"/>
  <c r="K125" i="2"/>
  <c r="K128" i="2"/>
  <c r="A215" i="2"/>
  <c r="A218" i="2"/>
  <c r="A209" i="2"/>
  <c r="Z125" i="2" l="1"/>
  <c r="Z119" i="2"/>
  <c r="Z128" i="2"/>
  <c r="U125" i="2"/>
  <c r="U119" i="2"/>
  <c r="U128" i="2"/>
  <c r="A233" i="2"/>
  <c r="A224" i="2"/>
  <c r="A230" i="2"/>
  <c r="F134" i="2"/>
  <c r="F143" i="2"/>
  <c r="F140" i="2"/>
  <c r="K140" i="2"/>
  <c r="K134" i="2"/>
  <c r="K143" i="2"/>
  <c r="P143" i="2"/>
  <c r="P134" i="2"/>
  <c r="P140" i="2"/>
  <c r="Z143" i="2" l="1"/>
  <c r="Z134" i="2"/>
  <c r="Z140" i="2"/>
  <c r="U143" i="2"/>
  <c r="U140" i="2"/>
  <c r="U134" i="2"/>
  <c r="P158" i="2"/>
  <c r="P155" i="2"/>
  <c r="P149" i="2"/>
  <c r="K149" i="2"/>
  <c r="K155" i="2"/>
  <c r="K158" i="2"/>
  <c r="F158" i="2"/>
  <c r="F155" i="2"/>
  <c r="F149" i="2"/>
  <c r="A245" i="2"/>
  <c r="A248" i="2"/>
  <c r="A239" i="2"/>
  <c r="Z155" i="2" l="1"/>
  <c r="Z149" i="2"/>
  <c r="Z158" i="2"/>
  <c r="U155" i="2"/>
  <c r="U149" i="2"/>
  <c r="U158" i="2"/>
  <c r="A260" i="2"/>
  <c r="A254" i="2"/>
  <c r="A263" i="2"/>
  <c r="F164" i="2"/>
  <c r="F170" i="2"/>
  <c r="F173" i="2"/>
  <c r="K164" i="2"/>
  <c r="K170" i="2"/>
  <c r="K173" i="2"/>
  <c r="P164" i="2"/>
  <c r="P173" i="2"/>
  <c r="P170" i="2"/>
  <c r="Z173" i="2" l="1"/>
  <c r="Z164" i="2"/>
  <c r="Z170" i="2"/>
  <c r="U173" i="2"/>
  <c r="U170" i="2"/>
  <c r="U164" i="2"/>
  <c r="A275" i="2"/>
  <c r="A278" i="2"/>
  <c r="A269" i="2"/>
  <c r="F185" i="2"/>
  <c r="F188" i="2"/>
  <c r="F179" i="2"/>
  <c r="P179" i="2"/>
  <c r="P188" i="2"/>
  <c r="P185" i="2"/>
  <c r="K188" i="2"/>
  <c r="K179" i="2"/>
  <c r="K185" i="2"/>
  <c r="Z185" i="2" l="1"/>
  <c r="Z179" i="2"/>
  <c r="Z188" i="2"/>
  <c r="U185" i="2"/>
  <c r="U179" i="2"/>
  <c r="U188" i="2"/>
  <c r="P203" i="2"/>
  <c r="P194" i="2"/>
  <c r="P200" i="2"/>
  <c r="K200" i="2"/>
  <c r="K194" i="2"/>
  <c r="K203" i="2"/>
  <c r="A293" i="2"/>
  <c r="A284" i="2"/>
  <c r="A290" i="2"/>
  <c r="F194" i="2"/>
  <c r="F203" i="2"/>
  <c r="F200" i="2"/>
  <c r="Z203" i="2" l="1"/>
  <c r="Z194" i="2"/>
  <c r="Z200" i="2"/>
  <c r="U203" i="2"/>
  <c r="U200" i="2"/>
  <c r="U194" i="2"/>
  <c r="K209" i="2"/>
  <c r="K215" i="2"/>
  <c r="K218" i="2"/>
  <c r="F209" i="2"/>
  <c r="F215" i="2"/>
  <c r="F218" i="2"/>
  <c r="A299" i="2"/>
  <c r="A308" i="2"/>
  <c r="A305" i="2"/>
  <c r="P209" i="2"/>
  <c r="P215" i="2"/>
  <c r="P218" i="2"/>
  <c r="Z215" i="2" l="1"/>
  <c r="Z209" i="2"/>
  <c r="Z218" i="2"/>
  <c r="U215" i="2"/>
  <c r="U209" i="2"/>
  <c r="U218" i="2"/>
  <c r="K224" i="2"/>
  <c r="K230" i="2"/>
  <c r="K233" i="2"/>
  <c r="P233" i="2"/>
  <c r="P224" i="2"/>
  <c r="P230" i="2"/>
  <c r="A314" i="2"/>
  <c r="A323" i="2"/>
  <c r="A320" i="2"/>
  <c r="F233" i="2"/>
  <c r="F230" i="2"/>
  <c r="F224" i="2"/>
  <c r="Z233" i="2" l="1"/>
  <c r="Z224" i="2"/>
  <c r="Z230" i="2"/>
  <c r="U230" i="2"/>
  <c r="U224" i="2"/>
  <c r="U233" i="2"/>
  <c r="K239" i="2"/>
  <c r="K245" i="2"/>
  <c r="K248" i="2"/>
  <c r="F248" i="2"/>
  <c r="F245" i="2"/>
  <c r="F239" i="2"/>
  <c r="A335" i="2"/>
  <c r="A338" i="2"/>
  <c r="A329" i="2"/>
  <c r="P248" i="2"/>
  <c r="P239" i="2"/>
  <c r="P245" i="2"/>
  <c r="Z245" i="2" l="1"/>
  <c r="Z239" i="2"/>
  <c r="Z248" i="2"/>
  <c r="U245" i="2"/>
  <c r="U239" i="2"/>
  <c r="U248" i="2"/>
  <c r="K254" i="2"/>
  <c r="K263" i="2"/>
  <c r="K260" i="2"/>
  <c r="P260" i="2"/>
  <c r="P263" i="2"/>
  <c r="P254" i="2"/>
  <c r="A353" i="2"/>
  <c r="A344" i="2"/>
  <c r="A350" i="2"/>
  <c r="F263" i="2"/>
  <c r="F260" i="2"/>
  <c r="F254" i="2"/>
  <c r="Z263" i="2" l="1"/>
  <c r="Z254" i="2"/>
  <c r="Z260" i="2"/>
  <c r="U263" i="2"/>
  <c r="U260" i="2"/>
  <c r="U254" i="2"/>
  <c r="A365" i="2"/>
  <c r="A368" i="2"/>
  <c r="A359" i="2"/>
  <c r="F278" i="2"/>
  <c r="F275" i="2"/>
  <c r="F269" i="2"/>
  <c r="K275" i="2"/>
  <c r="K278" i="2"/>
  <c r="K269" i="2"/>
  <c r="P275" i="2"/>
  <c r="P269" i="2"/>
  <c r="P278" i="2"/>
  <c r="Z275" i="2" l="1"/>
  <c r="Z269" i="2"/>
  <c r="Z278" i="2"/>
  <c r="U275" i="2"/>
  <c r="U269" i="2"/>
  <c r="U278" i="2"/>
  <c r="K293" i="2"/>
  <c r="K284" i="2"/>
  <c r="K290" i="2"/>
  <c r="P290" i="2"/>
  <c r="P293" i="2"/>
  <c r="P284" i="2"/>
  <c r="F293" i="2"/>
  <c r="F284" i="2"/>
  <c r="F290" i="2"/>
  <c r="A380" i="2"/>
  <c r="A383" i="2"/>
  <c r="A374" i="2"/>
  <c r="Z293" i="2" l="1"/>
  <c r="Z284" i="2"/>
  <c r="Z290" i="2"/>
  <c r="U293" i="2"/>
  <c r="U284" i="2"/>
  <c r="U290" i="2"/>
  <c r="A395" i="2"/>
  <c r="A398" i="2"/>
  <c r="A389" i="2"/>
  <c r="F308" i="2"/>
  <c r="F299" i="2"/>
  <c r="F305" i="2"/>
  <c r="P299" i="2"/>
  <c r="P305" i="2"/>
  <c r="P308" i="2"/>
  <c r="K305" i="2"/>
  <c r="K299" i="2"/>
  <c r="K308" i="2"/>
  <c r="Z305" i="2" l="1"/>
  <c r="Z299" i="2"/>
  <c r="Z308" i="2"/>
  <c r="U305" i="2"/>
  <c r="U299" i="2"/>
  <c r="U308" i="2"/>
  <c r="K323" i="2"/>
  <c r="K314" i="2"/>
  <c r="K320" i="2"/>
  <c r="F323" i="2"/>
  <c r="F320" i="2"/>
  <c r="F314" i="2"/>
  <c r="A410" i="2"/>
  <c r="A413" i="2"/>
  <c r="A404" i="2"/>
  <c r="P320" i="2"/>
  <c r="P323" i="2"/>
  <c r="P314" i="2"/>
  <c r="Z323" i="2" l="1"/>
  <c r="Z314" i="2"/>
  <c r="Z320" i="2"/>
  <c r="U323" i="2"/>
  <c r="U320" i="2"/>
  <c r="U314" i="2"/>
  <c r="A425" i="2"/>
  <c r="A428" i="2"/>
  <c r="A419" i="2"/>
  <c r="F329" i="2"/>
  <c r="F338" i="2"/>
  <c r="F335" i="2"/>
  <c r="P329" i="2"/>
  <c r="P338" i="2"/>
  <c r="P335" i="2"/>
  <c r="K329" i="2"/>
  <c r="K338" i="2"/>
  <c r="K335" i="2"/>
  <c r="Z335" i="2" l="1"/>
  <c r="Z329" i="2"/>
  <c r="Z338" i="2"/>
  <c r="U335" i="2"/>
  <c r="U329" i="2"/>
  <c r="U338" i="2"/>
  <c r="P344" i="2"/>
  <c r="P350" i="2"/>
  <c r="P353" i="2"/>
  <c r="K353" i="2"/>
  <c r="K350" i="2"/>
  <c r="K344" i="2"/>
  <c r="A434" i="2"/>
  <c r="A440" i="2"/>
  <c r="A443" i="2"/>
  <c r="F350" i="2"/>
  <c r="F344" i="2"/>
  <c r="F353" i="2"/>
  <c r="Z353" i="2" l="1"/>
  <c r="Z344" i="2"/>
  <c r="Z350" i="2"/>
  <c r="U353" i="2"/>
  <c r="U350" i="2"/>
  <c r="U344" i="2"/>
  <c r="P365" i="2"/>
  <c r="P368" i="2"/>
  <c r="P359" i="2"/>
  <c r="F365" i="2"/>
  <c r="F359" i="2"/>
  <c r="F368" i="2"/>
  <c r="K365" i="2"/>
  <c r="K368" i="2"/>
  <c r="K359" i="2"/>
  <c r="A449" i="2"/>
  <c r="A455" i="2"/>
  <c r="A458" i="2"/>
  <c r="Z365" i="2" l="1"/>
  <c r="Z359" i="2"/>
  <c r="Z368" i="2"/>
  <c r="U365" i="2"/>
  <c r="U359" i="2"/>
  <c r="U368" i="2"/>
  <c r="A470" i="2"/>
  <c r="A464" i="2"/>
  <c r="A473" i="2"/>
  <c r="K374" i="2"/>
  <c r="K380" i="2"/>
  <c r="K383" i="2"/>
  <c r="F374" i="2"/>
  <c r="F380" i="2"/>
  <c r="F383" i="2"/>
  <c r="P383" i="2"/>
  <c r="P374" i="2"/>
  <c r="P380" i="2"/>
  <c r="Z383" i="2" l="1"/>
  <c r="Z380" i="2"/>
  <c r="Z374" i="2"/>
  <c r="U383" i="2"/>
  <c r="U380" i="2"/>
  <c r="U374" i="2"/>
  <c r="F398" i="2"/>
  <c r="F389" i="2"/>
  <c r="F395" i="2"/>
  <c r="A479" i="2"/>
  <c r="A485" i="2"/>
  <c r="A488" i="2"/>
  <c r="P395" i="2"/>
  <c r="P389" i="2"/>
  <c r="P398" i="2"/>
  <c r="K398" i="2"/>
  <c r="K389" i="2"/>
  <c r="K395" i="2"/>
  <c r="Z395" i="2" l="1"/>
  <c r="Z389" i="2"/>
  <c r="Z398" i="2"/>
  <c r="U395" i="2"/>
  <c r="U389" i="2"/>
  <c r="U398" i="2"/>
  <c r="K413" i="2"/>
  <c r="K404" i="2"/>
  <c r="K410" i="2"/>
  <c r="A494" i="2"/>
  <c r="A500" i="2"/>
  <c r="A503" i="2"/>
  <c r="P410" i="2"/>
  <c r="P404" i="2"/>
  <c r="P413" i="2"/>
  <c r="F404" i="2"/>
  <c r="F413" i="2"/>
  <c r="F410" i="2"/>
  <c r="Z413" i="2" l="1"/>
  <c r="Z404" i="2"/>
  <c r="Z410" i="2"/>
  <c r="U413" i="2"/>
  <c r="U410" i="2"/>
  <c r="U404" i="2"/>
  <c r="F425" i="2"/>
  <c r="F428" i="2"/>
  <c r="F419" i="2"/>
  <c r="A509" i="2"/>
  <c r="A518" i="2"/>
  <c r="A515" i="2"/>
  <c r="P428" i="2"/>
  <c r="P425" i="2"/>
  <c r="P419" i="2"/>
  <c r="K425" i="2"/>
  <c r="K419" i="2"/>
  <c r="K428" i="2"/>
  <c r="Z425" i="2" l="1"/>
  <c r="Z419" i="2"/>
  <c r="Z428" i="2"/>
  <c r="U425" i="2"/>
  <c r="U419" i="2"/>
  <c r="U428" i="2"/>
  <c r="K440" i="2"/>
  <c r="K443" i="2"/>
  <c r="K434" i="2"/>
  <c r="F440" i="2"/>
  <c r="F443" i="2"/>
  <c r="F434" i="2"/>
  <c r="P443" i="2"/>
  <c r="P434" i="2"/>
  <c r="P440" i="2"/>
  <c r="A524" i="2"/>
  <c r="A533" i="2"/>
  <c r="A530" i="2"/>
  <c r="Z443" i="2" l="1"/>
  <c r="Z434" i="2"/>
  <c r="Z440" i="2"/>
  <c r="U443" i="2"/>
  <c r="U440" i="2"/>
  <c r="U434" i="2"/>
  <c r="A548" i="2"/>
  <c r="A545" i="2"/>
  <c r="A539" i="2"/>
  <c r="P458" i="2"/>
  <c r="P449" i="2"/>
  <c r="P455" i="2"/>
  <c r="K455" i="2"/>
  <c r="K449" i="2"/>
  <c r="K458" i="2"/>
  <c r="F449" i="2"/>
  <c r="F458" i="2"/>
  <c r="F455" i="2"/>
  <c r="Z455" i="2" l="1"/>
  <c r="Z449" i="2"/>
  <c r="Z458" i="2"/>
  <c r="U455" i="2"/>
  <c r="U458" i="2"/>
  <c r="U449" i="2"/>
  <c r="F470" i="2"/>
  <c r="F464" i="2"/>
  <c r="F473" i="2"/>
  <c r="P470" i="2"/>
  <c r="P464" i="2"/>
  <c r="P473" i="2"/>
  <c r="K473" i="2"/>
  <c r="K464" i="2"/>
  <c r="K470" i="2"/>
  <c r="A563" i="2"/>
  <c r="A554" i="2"/>
  <c r="A560" i="2"/>
  <c r="Z473" i="2" l="1"/>
  <c r="Z464" i="2"/>
  <c r="Z470" i="2"/>
  <c r="U473" i="2"/>
  <c r="U470" i="2"/>
  <c r="U464" i="2"/>
  <c r="K479" i="2"/>
  <c r="K488" i="2"/>
  <c r="K485" i="2"/>
  <c r="F479" i="2"/>
  <c r="F488" i="2"/>
  <c r="F485" i="2"/>
  <c r="A575" i="2"/>
  <c r="A578" i="2"/>
  <c r="A569" i="2"/>
  <c r="P488" i="2"/>
  <c r="P485" i="2"/>
  <c r="P479" i="2"/>
  <c r="Z485" i="2" l="1"/>
  <c r="Z479" i="2"/>
  <c r="Z488" i="2"/>
  <c r="U485" i="2"/>
  <c r="U479" i="2"/>
  <c r="U488" i="2"/>
  <c r="A584" i="2"/>
  <c r="A590" i="2"/>
  <c r="A593" i="2"/>
  <c r="P503" i="2"/>
  <c r="P500" i="2"/>
  <c r="P494" i="2"/>
  <c r="K500" i="2"/>
  <c r="K494" i="2"/>
  <c r="K503" i="2"/>
  <c r="F503" i="2"/>
  <c r="F500" i="2"/>
  <c r="F494" i="2"/>
  <c r="Z503" i="2" l="1"/>
  <c r="Z494" i="2"/>
  <c r="Z500" i="2"/>
  <c r="U503" i="2"/>
  <c r="U500" i="2"/>
  <c r="U494" i="2"/>
  <c r="A599" i="2"/>
  <c r="A605" i="2"/>
  <c r="A608" i="2"/>
  <c r="F515" i="2"/>
  <c r="F509" i="2"/>
  <c r="F518" i="2"/>
  <c r="K515" i="2"/>
  <c r="K509" i="2"/>
  <c r="K518" i="2"/>
  <c r="P509" i="2"/>
  <c r="P518" i="2"/>
  <c r="P515" i="2"/>
  <c r="Z515" i="2" l="1"/>
  <c r="Z509" i="2"/>
  <c r="Z518" i="2"/>
  <c r="U515" i="2"/>
  <c r="U509" i="2"/>
  <c r="U518" i="2"/>
  <c r="P530" i="2"/>
  <c r="P524" i="2"/>
  <c r="P533" i="2"/>
  <c r="F524" i="2"/>
  <c r="F533" i="2"/>
  <c r="F530" i="2"/>
  <c r="A620" i="2"/>
  <c r="A623" i="2"/>
  <c r="A614" i="2"/>
  <c r="K533" i="2"/>
  <c r="K524" i="2"/>
  <c r="K530" i="2"/>
  <c r="Z524" i="2" l="1"/>
  <c r="Z533" i="2"/>
  <c r="Z530" i="2"/>
  <c r="U533" i="2"/>
  <c r="U530" i="2"/>
  <c r="U524" i="2"/>
  <c r="P548" i="2"/>
  <c r="P539" i="2"/>
  <c r="P545" i="2"/>
  <c r="K539" i="2"/>
  <c r="K545" i="2"/>
  <c r="K548" i="2"/>
  <c r="A635" i="2"/>
  <c r="A638" i="2"/>
  <c r="A629" i="2"/>
  <c r="F539" i="2"/>
  <c r="F545" i="2"/>
  <c r="F548" i="2"/>
  <c r="Z548" i="2" l="1"/>
  <c r="Z545" i="2"/>
  <c r="Z539" i="2"/>
  <c r="U545" i="2"/>
  <c r="U539" i="2"/>
  <c r="U548" i="2"/>
  <c r="F560" i="2"/>
  <c r="F554" i="2"/>
  <c r="F563" i="2"/>
  <c r="A650" i="2"/>
  <c r="A653" i="2"/>
  <c r="A644" i="2"/>
  <c r="K560" i="2"/>
  <c r="K563" i="2"/>
  <c r="K554" i="2"/>
  <c r="P563" i="2"/>
  <c r="P554" i="2"/>
  <c r="P560" i="2"/>
  <c r="Z554" i="2" l="1"/>
  <c r="Z563" i="2"/>
  <c r="Z560" i="2"/>
  <c r="U563" i="2"/>
  <c r="U560" i="2"/>
  <c r="U554" i="2"/>
  <c r="F575" i="2"/>
  <c r="F578" i="2"/>
  <c r="F569" i="2"/>
  <c r="P575" i="2"/>
  <c r="P578" i="2"/>
  <c r="P569" i="2"/>
  <c r="K569" i="2"/>
  <c r="K578" i="2"/>
  <c r="K575" i="2"/>
  <c r="A665" i="2"/>
  <c r="A668" i="2"/>
  <c r="A659" i="2"/>
  <c r="Z578" i="2" l="1"/>
  <c r="Z575" i="2"/>
  <c r="Z569" i="2"/>
  <c r="U575" i="2"/>
  <c r="U569" i="2"/>
  <c r="U578" i="2"/>
  <c r="K584" i="2"/>
  <c r="K590" i="2"/>
  <c r="K593" i="2"/>
  <c r="A674" i="2"/>
  <c r="A680" i="2"/>
  <c r="A683" i="2"/>
  <c r="F590" i="2"/>
  <c r="F584" i="2"/>
  <c r="F593" i="2"/>
  <c r="P590" i="2"/>
  <c r="P593" i="2"/>
  <c r="P584" i="2"/>
  <c r="Z584" i="2" l="1"/>
  <c r="Z593" i="2"/>
  <c r="Z590" i="2"/>
  <c r="U593" i="2"/>
  <c r="U590" i="2"/>
  <c r="U584" i="2"/>
  <c r="P599" i="2"/>
  <c r="P605" i="2"/>
  <c r="P608" i="2"/>
  <c r="K608" i="2"/>
  <c r="K599" i="2"/>
  <c r="K605" i="2"/>
  <c r="A698" i="2"/>
  <c r="A689" i="2"/>
  <c r="A695" i="2"/>
  <c r="F599" i="2"/>
  <c r="F608" i="2"/>
  <c r="F605" i="2"/>
  <c r="Z608" i="2" l="1"/>
  <c r="Z605" i="2"/>
  <c r="Z599" i="2"/>
  <c r="U605" i="2"/>
  <c r="U599" i="2"/>
  <c r="U608" i="2"/>
  <c r="A713" i="2"/>
  <c r="A704" i="2"/>
  <c r="A710" i="2"/>
  <c r="P620" i="2"/>
  <c r="P623" i="2"/>
  <c r="P614" i="2"/>
  <c r="K614" i="2"/>
  <c r="K623" i="2"/>
  <c r="K620" i="2"/>
  <c r="F614" i="2"/>
  <c r="F623" i="2"/>
  <c r="F620" i="2"/>
  <c r="Z623" i="2" l="1"/>
  <c r="Z614" i="2"/>
  <c r="Z620" i="2"/>
  <c r="U623" i="2"/>
  <c r="U620" i="2"/>
  <c r="U614" i="2"/>
  <c r="K629" i="2"/>
  <c r="K635" i="2"/>
  <c r="K638" i="2"/>
  <c r="F629" i="2"/>
  <c r="F638" i="2"/>
  <c r="F635" i="2"/>
  <c r="P638" i="2"/>
  <c r="P629" i="2"/>
  <c r="P635" i="2"/>
  <c r="A725" i="2"/>
  <c r="A728" i="2"/>
  <c r="A719" i="2"/>
  <c r="Z635" i="2" l="1"/>
  <c r="Z629" i="2"/>
  <c r="Z638" i="2"/>
  <c r="U638" i="2"/>
  <c r="U635" i="2"/>
  <c r="U629" i="2"/>
  <c r="A740" i="2"/>
  <c r="A743" i="2"/>
  <c r="A734" i="2"/>
  <c r="P650" i="2"/>
  <c r="P653" i="2"/>
  <c r="P644" i="2"/>
  <c r="K653" i="2"/>
  <c r="K644" i="2"/>
  <c r="K650" i="2"/>
  <c r="F650" i="2"/>
  <c r="F653" i="2"/>
  <c r="F644" i="2"/>
  <c r="Z653" i="2" l="1"/>
  <c r="Z644" i="2"/>
  <c r="Z650" i="2"/>
  <c r="U653" i="2"/>
  <c r="U650" i="2"/>
  <c r="U644" i="2"/>
  <c r="F668" i="2"/>
  <c r="F665" i="2"/>
  <c r="F659" i="2"/>
  <c r="A749" i="2"/>
  <c r="A755" i="2"/>
  <c r="K659" i="2"/>
  <c r="K665" i="2"/>
  <c r="K668" i="2"/>
  <c r="P665" i="2"/>
  <c r="P659" i="2"/>
  <c r="P668" i="2"/>
  <c r="Z665" i="2" l="1"/>
  <c r="Z659" i="2"/>
  <c r="Z668" i="2"/>
  <c r="U665" i="2"/>
  <c r="U659" i="2"/>
  <c r="U668" i="2"/>
  <c r="P680" i="2"/>
  <c r="P683" i="2"/>
  <c r="P674" i="2"/>
  <c r="K674" i="2"/>
  <c r="K680" i="2"/>
  <c r="K683" i="2"/>
  <c r="F680" i="2"/>
  <c r="F674" i="2"/>
  <c r="F683" i="2"/>
  <c r="Z683" i="2" l="1"/>
  <c r="Z674" i="2"/>
  <c r="Z680" i="2"/>
  <c r="U683" i="2"/>
  <c r="U680" i="2"/>
  <c r="U674" i="2"/>
  <c r="F698" i="2"/>
  <c r="F695" i="2"/>
  <c r="F689" i="2"/>
  <c r="K698" i="2"/>
  <c r="K695" i="2"/>
  <c r="K689" i="2"/>
  <c r="P695" i="2"/>
  <c r="P698" i="2"/>
  <c r="P689" i="2"/>
  <c r="Z695" i="2" l="1"/>
  <c r="Z689" i="2"/>
  <c r="Z698" i="2"/>
  <c r="U695" i="2"/>
  <c r="U698" i="2"/>
  <c r="U689" i="2"/>
  <c r="P713" i="2"/>
  <c r="P710" i="2"/>
  <c r="P704" i="2"/>
  <c r="K713" i="2"/>
  <c r="K710" i="2"/>
  <c r="K704" i="2"/>
  <c r="F713" i="2"/>
  <c r="F710" i="2"/>
  <c r="F704" i="2"/>
  <c r="Z713" i="2" l="1"/>
  <c r="Z710" i="2"/>
  <c r="Z704" i="2"/>
  <c r="U713" i="2"/>
  <c r="U710" i="2"/>
  <c r="U704" i="2"/>
  <c r="F719" i="2"/>
  <c r="F725" i="2"/>
  <c r="F728" i="2"/>
  <c r="K719" i="2"/>
  <c r="K725" i="2"/>
  <c r="K728" i="2"/>
  <c r="P725" i="2"/>
  <c r="P719" i="2"/>
  <c r="P728" i="2"/>
  <c r="Z725" i="2" l="1"/>
  <c r="Z719" i="2"/>
  <c r="Z728" i="2"/>
  <c r="U725" i="2"/>
  <c r="U719" i="2"/>
  <c r="U728" i="2"/>
  <c r="P740" i="2"/>
  <c r="P734" i="2"/>
  <c r="P743" i="2"/>
  <c r="F743" i="2"/>
  <c r="F734" i="2"/>
  <c r="F740" i="2"/>
  <c r="K740" i="2"/>
  <c r="K734" i="2"/>
  <c r="K743" i="2"/>
  <c r="Z743" i="2" l="1"/>
  <c r="Z734" i="2"/>
  <c r="Z740" i="2"/>
  <c r="U743" i="2"/>
  <c r="U734" i="2"/>
  <c r="U740" i="2"/>
  <c r="F749" i="2"/>
  <c r="F755" i="2"/>
  <c r="P755" i="2"/>
  <c r="P749" i="2"/>
  <c r="K755" i="2"/>
  <c r="K749" i="2"/>
  <c r="Z755" i="2" l="1"/>
  <c r="Z749" i="2"/>
  <c r="U755" i="2"/>
  <c r="U7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Vilberty Vasconcelos</author>
  </authors>
  <commentList>
    <comment ref="N106" authorId="0" shapeId="0" xr:uid="{510ADC57-2261-4C39-85C3-0308914FEF25}">
      <text>
        <r>
          <rPr>
            <b/>
            <sz val="9"/>
            <color indexed="81"/>
            <rFont val="Segoe UI"/>
            <family val="2"/>
          </rPr>
          <t>Vilberty Vasconcelos:</t>
        </r>
        <r>
          <rPr>
            <sz val="9"/>
            <color indexed="81"/>
            <rFont val="Segoe UI"/>
            <family val="2"/>
          </rPr>
          <t xml:space="preserve">
CÓDIGO 6570</t>
        </r>
      </text>
    </comment>
    <comment ref="N107" authorId="0" shapeId="0" xr:uid="{436BC800-A498-42AC-A184-46ECB7429859}">
      <text>
        <r>
          <rPr>
            <b/>
            <sz val="9"/>
            <color indexed="81"/>
            <rFont val="Segoe UI"/>
            <family val="2"/>
          </rPr>
          <t>Vilberty Vasconcelos:</t>
        </r>
        <r>
          <rPr>
            <sz val="9"/>
            <color indexed="81"/>
            <rFont val="Segoe UI"/>
            <family val="2"/>
          </rPr>
          <t xml:space="preserve">
Interpolação dos itens 6570 e 6567 do ORSE/SE
</t>
        </r>
      </text>
    </comment>
    <comment ref="N108" authorId="0" shapeId="0" xr:uid="{106D3727-EE43-48AD-9C7F-18DADE4BBEF7}">
      <text>
        <r>
          <rPr>
            <b/>
            <sz val="9"/>
            <color indexed="81"/>
            <rFont val="Segoe UI"/>
            <family val="2"/>
          </rPr>
          <t>Vilberty Vasconcelos:</t>
        </r>
        <r>
          <rPr>
            <sz val="9"/>
            <color indexed="81"/>
            <rFont val="Segoe UI"/>
            <family val="2"/>
          </rPr>
          <t xml:space="preserve">
CÓDIGO 6567</t>
        </r>
      </text>
    </comment>
    <comment ref="N109" authorId="0" shapeId="0" xr:uid="{FC2ABFF9-998D-4FEC-AB4D-52A9EC9306AF}">
      <text>
        <r>
          <rPr>
            <b/>
            <sz val="9"/>
            <color indexed="81"/>
            <rFont val="Segoe UI"/>
            <family val="2"/>
          </rPr>
          <t>Vilberty Vasconcelos:</t>
        </r>
        <r>
          <rPr>
            <sz val="9"/>
            <color indexed="81"/>
            <rFont val="Segoe UI"/>
            <family val="2"/>
          </rPr>
          <t xml:space="preserve">
Interpolação dos itens 
 do ORSE/SE com ENGEPRED
</t>
        </r>
      </text>
    </comment>
    <comment ref="N116" authorId="0" shapeId="0" xr:uid="{D4931F18-D870-482E-B7B5-9E9AEF8937D0}">
      <text>
        <r>
          <rPr>
            <b/>
            <sz val="9"/>
            <color indexed="81"/>
            <rFont val="Segoe UI"/>
            <family val="2"/>
          </rPr>
          <t>Vilberty Vasconcelos:</t>
        </r>
        <r>
          <rPr>
            <sz val="9"/>
            <color indexed="81"/>
            <rFont val="Segoe UI"/>
            <family val="2"/>
          </rPr>
          <t xml:space="preserve">
Código 6582</t>
        </r>
      </text>
    </comment>
    <comment ref="N117" authorId="0" shapeId="0" xr:uid="{0071915E-5F28-432D-9A95-3E5A73395641}">
      <text>
        <r>
          <rPr>
            <b/>
            <sz val="9"/>
            <color indexed="81"/>
            <rFont val="Segoe UI"/>
            <family val="2"/>
          </rPr>
          <t>Vilberty Vasconcelos:</t>
        </r>
        <r>
          <rPr>
            <sz val="9"/>
            <color indexed="81"/>
            <rFont val="Segoe UI"/>
            <family val="2"/>
          </rPr>
          <t xml:space="preserve">
Códgo 6583
</t>
        </r>
      </text>
    </comment>
  </commentList>
</comments>
</file>

<file path=xl/sharedStrings.xml><?xml version="1.0" encoding="utf-8"?>
<sst xmlns="http://schemas.openxmlformats.org/spreadsheetml/2006/main" count="1593" uniqueCount="378">
  <si>
    <t>CÓDIGO</t>
  </si>
  <si>
    <t>UNID</t>
  </si>
  <si>
    <t>PROP RECEB</t>
  </si>
  <si>
    <t>EMPRESA</t>
  </si>
  <si>
    <t>TELEFONE</t>
  </si>
  <si>
    <t>CONTATO</t>
  </si>
  <si>
    <t>E-MAIL</t>
  </si>
  <si>
    <t>SITE</t>
  </si>
  <si>
    <t>PRODUTO</t>
  </si>
  <si>
    <t>DDD</t>
  </si>
  <si>
    <t>NUMERO 1</t>
  </si>
  <si>
    <t>NUMERO 2</t>
  </si>
  <si>
    <t>CÓDIGO DA EMPRESA</t>
  </si>
  <si>
    <t>NOME DA EMPRESA</t>
  </si>
  <si>
    <t>TIPO DO PRODUTO</t>
  </si>
  <si>
    <t>DESCRIÇÃO DOS INUSMOS COTADOS</t>
  </si>
  <si>
    <t>FORNECEDOR 01</t>
  </si>
  <si>
    <t>FORNECEDOR 02</t>
  </si>
  <si>
    <t>FORNECEDOR 03</t>
  </si>
  <si>
    <t>P. UNIT (R$)</t>
  </si>
  <si>
    <t>NOME</t>
  </si>
  <si>
    <t>CÓD.</t>
  </si>
  <si>
    <t>DATA</t>
  </si>
  <si>
    <t>CADASTRO GERAL DE FORNECEDORES</t>
  </si>
  <si>
    <t>MAPA DE COTAÇÕES</t>
  </si>
  <si>
    <t>PREÇO MÍNIMO</t>
  </si>
  <si>
    <t xml:space="preserve">     PROJETO: RECUPERAÇÃO DO SISTEMA DE TRENS URBANOS DE JOÃO PESSOA</t>
  </si>
  <si>
    <t xml:space="preserve">     ENDEREÇO: JOÃO PESSOA / PB</t>
  </si>
  <si>
    <t>MOBILIÁRIO</t>
  </si>
  <si>
    <t>ESPECIALIDADE</t>
  </si>
  <si>
    <t>Poder Judiciário
Justiça Federal da Paraíba</t>
  </si>
  <si>
    <t xml:space="preserve">FOLHA Nº: </t>
  </si>
  <si>
    <t>OBJETO:</t>
  </si>
  <si>
    <t xml:space="preserve">PROJETO EXECUTIVO DO EDIFÍCIO ANEXO DA SEÇÃO JUDICIÁRIA EM JOÃO PESSOA – PB </t>
  </si>
  <si>
    <t xml:space="preserve">DATA BASE: </t>
  </si>
  <si>
    <t>TRIBUTAÇÃO:</t>
  </si>
  <si>
    <t>COM DESONERAÇÃO</t>
  </si>
  <si>
    <t>LOCAL:</t>
  </si>
  <si>
    <t xml:space="preserve">JOÃO PESSOA – PB </t>
  </si>
  <si>
    <t>ENC.SOCIAIS MENSALISTA</t>
  </si>
  <si>
    <t>ENC.SOCIAIS HORISTA</t>
  </si>
  <si>
    <t xml:space="preserve">OBRA: </t>
  </si>
  <si>
    <t xml:space="preserve">EDIFÍCIO ANEXO DA SEÇÃO JUDICIÁRIA EM JOÃO PESSOA – PB </t>
  </si>
  <si>
    <t>BDI DIFERENCIADO:</t>
  </si>
  <si>
    <t>BDI INFRAESTRUTURA:</t>
  </si>
  <si>
    <t>CÓD</t>
  </si>
  <si>
    <t>ADMINISTRAÇÃO</t>
  </si>
  <si>
    <t>LOJA OBRAFÁCIL</t>
  </si>
  <si>
    <t>INTERNET</t>
  </si>
  <si>
    <t>www.lojaobrafacil.com.br</t>
  </si>
  <si>
    <t>LOUÇAS E METAIS</t>
  </si>
  <si>
    <t>LOJA CASA E CONSTRUÇÃO</t>
  </si>
  <si>
    <t>www.cec.com.br</t>
  </si>
  <si>
    <t xml:space="preserve">LOJA MERC COM </t>
  </si>
  <si>
    <t>www.lojamerc.com.br</t>
  </si>
  <si>
    <t>LOJA COMALI</t>
  </si>
  <si>
    <t>www.comali.com.br</t>
  </si>
  <si>
    <t>KALUNGA</t>
  </si>
  <si>
    <t>www.kalunga.com.br</t>
  </si>
  <si>
    <t>SHOPPING BRAILLE</t>
  </si>
  <si>
    <t>http://shoppingdobraille.com.br</t>
  </si>
  <si>
    <t>PISO TÁTIL</t>
  </si>
  <si>
    <t>LOJA CIGAME</t>
  </si>
  <si>
    <t>www.cigame.com.br</t>
  </si>
  <si>
    <t>ELÉTRICA</t>
  </si>
  <si>
    <t>INFRA ELETROCALHAS</t>
  </si>
  <si>
    <t>www.infraeletrocalhas.com.br</t>
  </si>
  <si>
    <t>CEMAR</t>
  </si>
  <si>
    <t>www.cemar.com.br</t>
  </si>
  <si>
    <t>WBX RACKS</t>
  </si>
  <si>
    <t>www.wbxracks.com.br</t>
  </si>
  <si>
    <t>NET COMPUTADORES</t>
  </si>
  <si>
    <t>www.netcomputadores.com.br</t>
  </si>
  <si>
    <t>CENTRAL CABOS</t>
  </si>
  <si>
    <t>www.centralcabos.com.br</t>
  </si>
  <si>
    <t>AEROTEX.COM</t>
  </si>
  <si>
    <t>www.aerotexextintores.com.br</t>
  </si>
  <si>
    <t>INCÊNDIO</t>
  </si>
  <si>
    <t>CONCEITO SEGURANÇA</t>
  </si>
  <si>
    <t>www.conceitosegurança.com.br</t>
  </si>
  <si>
    <t>INTELMATEC</t>
  </si>
  <si>
    <t>www.intelmatec.com.br</t>
  </si>
  <si>
    <t>ACQUAFORT</t>
  </si>
  <si>
    <t>www.acquafort.com.br</t>
  </si>
  <si>
    <t>UPPERSERG</t>
  </si>
  <si>
    <t>www.upperserg.com.br</t>
  </si>
  <si>
    <t>CIRILO CABOS</t>
  </si>
  <si>
    <t>www.cirilocabos.com.br</t>
  </si>
  <si>
    <t>MADEIRA MADEIRA</t>
  </si>
  <si>
    <t>www.madeiramadeira.com.br</t>
  </si>
  <si>
    <t>TELHA NORTE</t>
  </si>
  <si>
    <t>www.telhanorte.com.br</t>
  </si>
  <si>
    <t>GREEN AGE</t>
  </si>
  <si>
    <t>www.greenage.com.br</t>
  </si>
  <si>
    <t>BOREAL LED</t>
  </si>
  <si>
    <t>www.borealled.com.br</t>
  </si>
  <si>
    <t>LOJA SUPERCOM</t>
  </si>
  <si>
    <t>www.lojasupercom.com.br</t>
  </si>
  <si>
    <t>LOJA ILUMINIM</t>
  </si>
  <si>
    <t>www.iluminim.com.br</t>
  </si>
  <si>
    <t>FRIGELAR</t>
  </si>
  <si>
    <t>MAGAZINE DO AR</t>
  </si>
  <si>
    <t>www.magazinedoar.com.br</t>
  </si>
  <si>
    <t xml:space="preserve">AR CONDICIONADO </t>
  </si>
  <si>
    <t>ILUMINAÇÃO</t>
  </si>
  <si>
    <t>HIDRAULICA</t>
  </si>
  <si>
    <t>COTIS45101</t>
  </si>
  <si>
    <t>CABO DE COBRE FLEXIVEL, BLINDADO 2X0,75MM2</t>
  </si>
  <si>
    <t>M</t>
  </si>
  <si>
    <t>COTIS45102</t>
  </si>
  <si>
    <t>GÁS REFRIGERANTE R-410</t>
  </si>
  <si>
    <t>KG</t>
  </si>
  <si>
    <t>COTIS45103</t>
  </si>
  <si>
    <t>VÁLVULA DE BLOQUEIO ¼” - FORNECIMENTO E INSTALAÇÃO</t>
  </si>
  <si>
    <t>UN</t>
  </si>
  <si>
    <t>COTIS45104</t>
  </si>
  <si>
    <t>VÁLVULA DE BLOQUEIO ½” - FORNECIMENTO E INSTALAÇÃO</t>
  </si>
  <si>
    <t>COTIS45105</t>
  </si>
  <si>
    <t>VÁLVULA DE BLOQUEIO 3/8” - FORNECIMENTO E INSTALAÇÃO</t>
  </si>
  <si>
    <t>COTIS45106</t>
  </si>
  <si>
    <t>VÁLVULA DE BLOQUEIO 5/8” - FORNECIMENTO E INSTALAÇÃO</t>
  </si>
  <si>
    <t>COTIS45107</t>
  </si>
  <si>
    <t>MULTIKIT E102SNB  - FORNECIMENTO E INSTALAÇÃO</t>
  </si>
  <si>
    <t xml:space="preserve">UN </t>
  </si>
  <si>
    <t>COTIS45108</t>
  </si>
  <si>
    <t>MULTIKIT E162SNB - FORNECIMENTO E INSTALAÇÃO</t>
  </si>
  <si>
    <t>COTIS45109</t>
  </si>
  <si>
    <t>REGULADOR DE VAZÃO KVR125 - FORNECIMENTO E INSTALAÇÃO</t>
  </si>
  <si>
    <t>COTIS45110</t>
  </si>
  <si>
    <t>REDE DE DUTO - TUBO PVC E CONEXÕES 10" - FORNECIMENTO E INSTALAÇÃO</t>
  </si>
  <si>
    <t>COTIS45111</t>
  </si>
  <si>
    <t>REDE DE DUTO - TUBO PVC E CONEXÕES 6" - FORNECIMENTO E INSTALAÇÃO</t>
  </si>
  <si>
    <t>COTIS45112</t>
  </si>
  <si>
    <t>REDE DE DUTO - TUBO PVC E CONEXÕES 8" - FORNECIMENTO E INSTALAÇÃO</t>
  </si>
  <si>
    <t>COTIS45113</t>
  </si>
  <si>
    <t>CALÇO DE BORRACHA - FORNECIMENTO E INSTALAÇÃO</t>
  </si>
  <si>
    <t>COTIS45114</t>
  </si>
  <si>
    <t>CS NET WEB – MÓDULO DE CONTROLE CENTRAL - FORNECIMENTO E INSTALAÇÃO</t>
  </si>
  <si>
    <t>COTIS45115</t>
  </si>
  <si>
    <t>DIFUSOR VENTIDEC DVK200 - FORNECIMENTO E INSTALAÇÃO</t>
  </si>
  <si>
    <t>CLIMATIZAÇÃO</t>
  </si>
  <si>
    <t>COTIS45001</t>
  </si>
  <si>
    <t>UNIDADE CONDENSADORA, SEGUNDO CARACTERISTICAS TECNICAS: 380V, MODELO RAS14FSNS, HITACHI, SET FREE OU EQUIVALENTE TECNICO - FORNECIMENTO E INSTALAÇÃO</t>
  </si>
  <si>
    <t>COTIS45002</t>
  </si>
  <si>
    <t>UNIDADE CONDENSADORA, SEGUNDO CARACTERISTICAS TECNICAS: 380V, MODELO RAS16FSNS, HITACHI, SET FREE OU EQUIVALENTE TECNICO - FORNECIMENTO E INSTALAÇÃO</t>
  </si>
  <si>
    <t>COTIS45003</t>
  </si>
  <si>
    <t>UNIDADE CONDENSADORA, SEGUNDO CARACTERISTICAS TECNICAS: 380V, MODELO RAS18FSNS, HITACHI, SET FREE OU EQUIVALENTE TECNICO - FORNECIMENTO E INSTALAÇÃO</t>
  </si>
  <si>
    <t>COTIS45004</t>
  </si>
  <si>
    <t>UNIDADE EVAPORADORA, SEGUNDO CARACTERISTICAS TECNICAS: MODELO RCD1.0FSN3CI, 2 VIAS , HITACHI, SET FREE OU EQUIVALENTE TECNICO - FORNECIMENTO E INSTALAÇÃO</t>
  </si>
  <si>
    <t>COTIS45005</t>
  </si>
  <si>
    <t>UNIDADE EVAPORADORA, SEGUNDO CARACTERISTICAS TECNICAS: MODELO RCD1.5FSN3CI, 2 VIAS , HITACHI, SET FREE OU EQUIVALENTE TECNICO - FORNECIMENTO E INSTALAÇÃO</t>
  </si>
  <si>
    <t>COTIS45006</t>
  </si>
  <si>
    <t>UNIDADE EVAPORADORA, SEGUNDO CARACTERISTICAS TECNICAS: MODELO RCD2.5FSN3CI, 2 VIAS , HITACHI, SET FREE OU EQUIVALENTE TECNICO - FORNECIMENTO E INSTALAÇÃO</t>
  </si>
  <si>
    <t>COTIS45007</t>
  </si>
  <si>
    <t>UNIDADE EVAPORADORA, SEGUNDO CARACTERISTICAS TECNICAS: MODELO RCI1.0FSN3B4, 4 VIAS , HITACHI, SET FREE OU EQUIVALENTE TECNICO - FORNECIMENTO E INSTALAÇÃO</t>
  </si>
  <si>
    <t>COTIS45008</t>
  </si>
  <si>
    <t>UNIDADE EVAPORADORA, SEGUNDO CARACTERISTICAS TECNICAS: MODELO RCI1.5FSN3B4, 4 VIAS , HITACHI, SET FREE OU EQUIVALENTE TECNICO - FORNECIMENTO E INSTALAÇÃO</t>
  </si>
  <si>
    <t>COTIS45009</t>
  </si>
  <si>
    <t>UNIDADE EVAPORADORA, SEGUNDO CARACTERISTICAS TECNICAS: MODELO RCI2.0FSN3B4, 4 VIAS , HITACHI, SET FREE OU EQUIVALENTE TECNICO - FORNECIMENTO E INSTALAÇÃO</t>
  </si>
  <si>
    <t>COTIS45010</t>
  </si>
  <si>
    <t>UNIDADE EVAPORADORA, SEGUNDO CARACTERISTICAS TECNICAS: MODELO RCI2.5FSN3B4, 4 VIAS , HITACHI, SET FREE OU EQUIVALENTE TECNICO - FORNECIMENTO E INSTALAÇÃO</t>
  </si>
  <si>
    <t>COTIS45011</t>
  </si>
  <si>
    <t>UNIDADE EVAPORADORA, SEGUNDO CARACTERISTICAS TECNICAS: MODELO RCI3.0FSN3B4, 4 VIAS , HITACHI, SET FREE OU EQUIVALENTE TECNICO - FORNECIMENTO E INSTALAÇÃO</t>
  </si>
  <si>
    <t>COTIS45012</t>
  </si>
  <si>
    <t>UNIDADE EVAPORADORA, SEGUNDO CARACTERISTICAS TECNICAS: MODELO RCI4.0FSN3B4, 4 VIAS , HITACHI, SET FREE OU EQUIVALENTE TECNICO - FORNECIMENTO E INSTALAÇÃO</t>
  </si>
  <si>
    <t>COTIS45022</t>
  </si>
  <si>
    <t>FORNECIMENTO DE INTERCAMBIADOR DE CALOR, MODELOKPI 050 DA HITACHI, 500 m³/H, PF 220V, 60Hz, MONOFÁSICO, 600W OU EQUIVALENTE TECNICO</t>
  </si>
  <si>
    <t>COTIS45023</t>
  </si>
  <si>
    <t>FORNECIMENTO DE INTERCAMBIADOR DE CALOR, MODELOKPI 100 DA HITACHI, 1000 m³/H, PF 220V, 60Hz, MONOFÁSICO, 600W OU EQUIVALENTE TECNICO</t>
  </si>
  <si>
    <t>COTIS45019</t>
  </si>
  <si>
    <t>UNIDADE EVAPORADORA, SEGUNDO CARACTERISTICAS TECNICAS: MODELO RCS1.0FSNCII, 1 VIA , HITACHI, SET FREE OU EQUIVALENTE TECNICO - FORNECIMENTO E INSTALAÇÃO</t>
  </si>
  <si>
    <t>COTIS45034</t>
  </si>
  <si>
    <t>FORNECIMENTO DE TUBO DE COBRE 5/8" PARA AR CONDICIONADO</t>
  </si>
  <si>
    <t>COTIS45035</t>
  </si>
  <si>
    <t>FORNECIMENTO DE TUBO DE COBRE 7/8" PARA AR CONDICIONADO</t>
  </si>
  <si>
    <t>COTIS45036</t>
  </si>
  <si>
    <t>FORNECIMENTO DE TUBO DE COBRE 1 1/8" PARA AR CONDICIONADO</t>
  </si>
  <si>
    <t>COTIS34001</t>
  </si>
  <si>
    <t>CÂMERA IP MINI-DOME COM INFRAVERMELHO - FORNECIMENTO</t>
  </si>
  <si>
    <t>COTIS34002</t>
  </si>
  <si>
    <t>ELETROCALHA TIPO 'U' GALVANIZADA PERFURADA SEM TAMPA 100X50MM - FORNECIMENTO</t>
  </si>
  <si>
    <t>COTIS34003</t>
  </si>
  <si>
    <t>ELETROCALHA TIPO 'U' GALVANIZADA PERFURADA SEM TAMPA 100X100MM - FORNECIMENTO</t>
  </si>
  <si>
    <t>COTIS34004</t>
  </si>
  <si>
    <t>ELETROCALHA TIPO 'U' GALVANIZADA PERFURADA SEM TAMPA 200X100MM - FORNECIMENTO</t>
  </si>
  <si>
    <t>COTIS34005</t>
  </si>
  <si>
    <t>ELETROCALHA TIPO 'U' GALVANIZADA PERFURADA SEM TAMPA 50X50MM - FORNECIMENTO</t>
  </si>
  <si>
    <t>COTIS34006</t>
  </si>
  <si>
    <t>TÊ HORIZONTAL DE 90° 100X50MM - FORNECIMENTO</t>
  </si>
  <si>
    <t>COTIS34007</t>
  </si>
  <si>
    <t>TÊ HORIZONTAL DE 90° 200X100MM - FORNECIMENTO</t>
  </si>
  <si>
    <t>COTIS34008</t>
  </si>
  <si>
    <t>REDUÇÃO CONCÊNTRICA 100X50MM - FORNECIMENTO</t>
  </si>
  <si>
    <t>COTIS34009</t>
  </si>
  <si>
    <t>REDUÇÃO CONCÊNTRICA 200X100MM - FORNECIMENTO</t>
  </si>
  <si>
    <t>COTIS34010</t>
  </si>
  <si>
    <t>CURVA HORIZONTAL DE 90° 50MM - FORNECIMENTO</t>
  </si>
  <si>
    <t>COTIS34011</t>
  </si>
  <si>
    <t>CURVA HORIZONTAL DE 90° 200MM - FORNECIMENTO</t>
  </si>
  <si>
    <t>COTIS34013</t>
  </si>
  <si>
    <t>COTIS34014</t>
  </si>
  <si>
    <t>SWITCH POE GERENCIÁVEL E EMPILHÁVEL 24 PORTAS 10/100 + 2 GIGABIT/SFP + 2 SFP 5G - FORNECIMENTO</t>
  </si>
  <si>
    <t>COTIS34015</t>
  </si>
  <si>
    <t>ROTEADOR WIFI INDOOR UNIFI AP (UAP) 300MBPS, 400FT, 802.11 B/G/N - FORNECIMENTO</t>
  </si>
  <si>
    <t>COTIS34017</t>
  </si>
  <si>
    <t>VOICE PANEL 30 PORTAS 19" - FORNECIMENTO</t>
  </si>
  <si>
    <t>COTIS34018</t>
  </si>
  <si>
    <t>ORGANIZADOR DE CABOS HORIZONTAL FECHADO 1U ALTA DENSIDADE - FORNECIMENTO</t>
  </si>
  <si>
    <t>COTIS34019</t>
  </si>
  <si>
    <t>CALHA COM 8 TOMADAS 2P+T 20A PARA RACK 19" 2M SEM INTERRUPTOR E FUSÍVEL. - FORNECIMENTO</t>
  </si>
  <si>
    <t>COTIS34020</t>
  </si>
  <si>
    <t>BANDEJA PARA RACK 19" - FORNECIMENTO</t>
  </si>
  <si>
    <t>COTIS34022</t>
  </si>
  <si>
    <t>CABO HDMI ᴓ32MM - FORNECIMENTO</t>
  </si>
  <si>
    <t>COTIS35001</t>
  </si>
  <si>
    <t>CENTRAL ENDEREÇÁVEL DE 2 LOOPS (GAMA CF-2000) - FORNECIMENTO, INSTALAÇÃO, TESTE E COMISSIONAMENTO</t>
  </si>
  <si>
    <t>COTIS35002</t>
  </si>
  <si>
    <t>DETECTOR ÓPTICO ENDEREÇÁVEL - FORNECIMENTO, INSTALAÇÃO, TESTE E COMISSIONAMENTO</t>
  </si>
  <si>
    <t>COTIS35003</t>
  </si>
  <si>
    <t>DETECTOR TÉRMICO ENDEREÇÁVEL - FORNECIMENTO, INSTALAÇÃO, TESTE E COMISSIONAMENTO</t>
  </si>
  <si>
    <t>COTIS35005</t>
  </si>
  <si>
    <t>ACIONADOR MANUAL ENDEREÇÁVEL, MONTAGEM SALIENTE, IP42 - FORNECIMENTO, INSTALAÇÃO, TESTE E COMISSIONAMENTO</t>
  </si>
  <si>
    <t>COTIS35008</t>
  </si>
  <si>
    <t>SIRENE ENDEREÇÁVEL COM FLASH - FORNECIMENTO, INSTALAÇÃO, TESTE E COMISSIONAMENTO</t>
  </si>
  <si>
    <t>COTIS35009</t>
  </si>
  <si>
    <t>MÓDULO COM 1 ENTRADA - FORNECIMENTO, INSTALAÇÃO, TESTE E COMISSIONAMENTO</t>
  </si>
  <si>
    <t>COTIS35010</t>
  </si>
  <si>
    <t>CABO BLINDADO PARA DETECÇÃO DE INCÊNDIO 600V - 1,5MM² - FORNECIMENTO, INSTALAÇÃO, TESTE E COMISSIONAMENTO</t>
  </si>
  <si>
    <t>ELETRÔNICOS</t>
  </si>
  <si>
    <t>COTSV36001</t>
  </si>
  <si>
    <t>CERTIFICAÇÃO DO CABEAMENTO METÁLICO</t>
  </si>
  <si>
    <t>UND</t>
  </si>
  <si>
    <t>COTIS28001</t>
  </si>
  <si>
    <t>GRELHA QUADRADA BRANCA 100MM - TIGRE - FORNECIMENTO</t>
  </si>
  <si>
    <t>COTIS28002</t>
  </si>
  <si>
    <t xml:space="preserve">TÊ DERIVADOR P/ DUCHA E CAIXA ACOPLADA JAPI,  INSTALADO EM RAMAL OU SUB-RAMAL DE ÁGUA - FORNECIMENTO </t>
  </si>
  <si>
    <t>COTIS28003</t>
  </si>
  <si>
    <t>PORTA GRELHA QUADRADO P/ GRELHA QUADRADA BRANCO 100MM - TIGRE - FORNECIMENTO</t>
  </si>
  <si>
    <t>COTIS28004</t>
  </si>
  <si>
    <t>PORTA GRELHA QUADRADO P/ GRELHA QUADRADA BRANCO 150MM - TIGRE - FORNECIMENTO</t>
  </si>
  <si>
    <t>COTIS28005</t>
  </si>
  <si>
    <t>LUVA SOLDAVEL COM ROSCA, DRYFIX PVC, 25 MM X 1/2", PARA AGUA FRIA PREDIAL - FORNECIMENTO</t>
  </si>
  <si>
    <t>HIDROSSANITÁRIO</t>
  </si>
  <si>
    <t>COTIS31102</t>
  </si>
  <si>
    <t>QUADRO DISTRIBUIÇÃO SCHNEIDER PRAGMA 24 MÓDULOS PRA25124 - 40A</t>
  </si>
  <si>
    <t>COTIS31103</t>
  </si>
  <si>
    <t>QUADRO DISTRIBUIÇÃO SCHNEIDER PRAGMA 36 MÓDULOS PRA25224 - 150A</t>
  </si>
  <si>
    <t>COTIS31104</t>
  </si>
  <si>
    <t>QUADRO DISTRIBUIÇÃO SCHNEIDER PRAGMA 48 MÓDULOS PRA25224 - 150A</t>
  </si>
  <si>
    <t>COTIS31105</t>
  </si>
  <si>
    <t>QUADRO DISTRIBUIÇÃO SCHNEIDER PRAGMA 54 MÓDULOS PRA25318 - 100A</t>
  </si>
  <si>
    <t>COTIS31106</t>
  </si>
  <si>
    <t>QUADRO DISTRIBUIÇÃO SCHNEIDER PRAGMA 72 MÓDULOS PRA25324 - 80A</t>
  </si>
  <si>
    <t>COTIS31107</t>
  </si>
  <si>
    <t>INTERRUPTOR DIFERENCIAL RESIDUAL  DR  TETRAPOLAR CORRENTE RESIDUAL 30MA, CORRENTE NOMINAL DE 40A - FORNECIMENTO E INSTALAÇÃO</t>
  </si>
  <si>
    <t>COTIS9001</t>
  </si>
  <si>
    <t>LUMINÁRIA DE EMBUTIR EM LED, QUADRADA, 3W - FORNECIMENTO</t>
  </si>
  <si>
    <t>COTIS9002</t>
  </si>
  <si>
    <t>LUMINÁRIA DE EMBUTIR EM LED, QUADRADA, 6W - FORNECIMENTO</t>
  </si>
  <si>
    <t>COTIS9003</t>
  </si>
  <si>
    <t>LUMINÁRIA DE EMBUTIR EM LED, QUADRADA, 9W - FORNECIMENTO</t>
  </si>
  <si>
    <t>COTIS9004</t>
  </si>
  <si>
    <t>LUMINÁRIA DE EMBUTIR EM LED, QUADRADA, 12W - FORNECIMENTO</t>
  </si>
  <si>
    <t>COTIS9005</t>
  </si>
  <si>
    <t>LUMINÁRIA DE EMBUTIR EM LED, QUADRADA, 18W - FORNECIMENTO</t>
  </si>
  <si>
    <t>COTIS9006</t>
  </si>
  <si>
    <t>LUMINÁRIA DE EMBUTIR EM LED, QUADRADA, 24W - FORNECIMENTO</t>
  </si>
  <si>
    <t>COTIS9007</t>
  </si>
  <si>
    <t>LUMINÁRIA DE EMBUTIR QUADRADA PARA 4 LÂMPADAS LED T8 ALETA ALUMÍNIO 4X9W=36W - FORNECIMENTO</t>
  </si>
  <si>
    <t>COTIS30041</t>
  </si>
  <si>
    <t>INTERRUPTOR DIFERENCIAL RESIDUAL  DR  BIPOLAR CORRENTE RESIDUAL 30MA, CORRENTE NOMINAL DE 25A</t>
  </si>
  <si>
    <t>COTIS30045</t>
  </si>
  <si>
    <t>DISJUNTOR TRIPOLAR DE CAPACIDADE PARA 100A, CURVA C</t>
  </si>
  <si>
    <t>COTIS4001</t>
  </si>
  <si>
    <t>CONECTOR FORRO GESSO KNAUF</t>
  </si>
  <si>
    <t>COTIS4002</t>
  </si>
  <si>
    <t>SUPORTE NIVELADO PARA FORRO KNAUF</t>
  </si>
  <si>
    <t>COTIS4003</t>
  </si>
  <si>
    <t>PUXADOR EM AÇO INOX POLIDO PARA PORTA DE CORRER COM 60CM DE COMPRIMENTO</t>
  </si>
  <si>
    <t>COTIS4004</t>
  </si>
  <si>
    <t>PEDESTAL DE AÇO GALVANIZADO ROSQUEADO C/PORCAS E TRAVANTES, C/BASE EM PVC DE ENGENHARIA E ALETAS DE INOX</t>
  </si>
  <si>
    <t>COTIS4005</t>
  </si>
  <si>
    <t>PISO TÁTIL DE ALERTA EM AÇO INOX FABRICAÇÃO: PLANETA ACESSÍVEL, MOSAIK ACCESSUS OU EQUIVALENTE TÉCNICO</t>
  </si>
  <si>
    <t>M2</t>
  </si>
  <si>
    <t>COTIS4006</t>
  </si>
  <si>
    <t xml:space="preserve">PISO TÁTIL DIRECIONAL EM AÇO INOX FABRICAÇÃO: PLANETA ACESSÍVEL, MOSAIK ACCESSUS OU EQUIVALENTE TÉCNICO 
</t>
  </si>
  <si>
    <t>COTIS4007</t>
  </si>
  <si>
    <t>BARRA DE APOIO RETA, EM ACO INOX POLIDO, COMPRIMENTO 40CM, DIAMETRO MINIMO 3 CM - FORNECIMENTO E INSTALAÇÃO</t>
  </si>
  <si>
    <t>ARQUITETURA</t>
  </si>
  <si>
    <t>COTIS3096</t>
  </si>
  <si>
    <t>COTIS3098</t>
  </si>
  <si>
    <t>COTIS3099</t>
  </si>
  <si>
    <t>COTIS3100</t>
  </si>
  <si>
    <t xml:space="preserve">LAVATÓRIO DE CANTO EM LOUÇA BRANCA, LINHA IZY, REF.: L.101,  </t>
  </si>
  <si>
    <t>COTIS3105</t>
  </si>
  <si>
    <t>COTIS3106</t>
  </si>
  <si>
    <t>CUBA EM AÇO INOXIDÁVEL 0,34X0,40X0,17M  TRAMONTINA OU EQUIVALENTE TÉCNICO</t>
  </si>
  <si>
    <t>COTIS3108</t>
  </si>
  <si>
    <t xml:space="preserve">DESVIADOR UNIVERSAL COM DUCHA MANUAL BELLE ÉPOQUE CÓDIGO 1972.C.BEP </t>
  </si>
  <si>
    <t>COTIS3109</t>
  </si>
  <si>
    <t>COTIS3110</t>
  </si>
  <si>
    <t>DUCHA HIGIÊNICA, LINHA ASPEN, C35, DECA OU EQUIVALENTE TÉCNICO.</t>
  </si>
  <si>
    <t>COTIS3111</t>
  </si>
  <si>
    <t>TORNEIRA PARA COZINHA DE MESA BICA MÓVEL ASPEN, CÓD.: 1167.C35, ACABAMENTO CROMADO, DECA, OU EQUIVALENTE TÉCNICO</t>
  </si>
  <si>
    <t>COTIS3112</t>
  </si>
  <si>
    <t>TORNEIRA PARA LAVATÓRIO DE MESA, LINHA DECAMATIC, REF. 1173, ACABAMENTO CROMADO, DECA, OU EQUIVALENTE TÉCNICO.</t>
  </si>
  <si>
    <t>COTIS3116</t>
  </si>
  <si>
    <t>COTIS3117</t>
  </si>
  <si>
    <t>COTIS4008</t>
  </si>
  <si>
    <t>BORRACHA AMORTECEDORA PARA PORTA</t>
  </si>
  <si>
    <t>BACIA PARA CAIXA ACOPLADA VOGUE PLUS DECA P.505.17, INCLUSIVE CAIXA ACOPLADA DUAL FLUX (3 A 6) LITROS</t>
  </si>
  <si>
    <t>BACIA CONVENCIONAL ABNT SEM ABERTURA FRONTAL VOGUE PLUS DECA P.510.17</t>
  </si>
  <si>
    <t>DISPENSADOR PARA SABÃO LÍQUIDO</t>
  </si>
  <si>
    <t>COTIS4009</t>
  </si>
  <si>
    <t>CUBA TANQUE INOX CT500 50X40X23CM FURO 2 1/2"</t>
  </si>
  <si>
    <t>COTSV0006</t>
  </si>
  <si>
    <t xml:space="preserve">CUSTO COM ART PRINCIPAL </t>
  </si>
  <si>
    <t>COTSV0007</t>
  </si>
  <si>
    <t>CUSTO COM ART VINCULADA</t>
  </si>
  <si>
    <t>CREA/ CONFEA</t>
  </si>
  <si>
    <t>PROMADE</t>
  </si>
  <si>
    <t>LOJA PORTELLO</t>
  </si>
  <si>
    <t>VOCÊ CONSTROI</t>
  </si>
  <si>
    <t xml:space="preserve">GYPCENTER </t>
  </si>
  <si>
    <t>ARTESANA</t>
  </si>
  <si>
    <t>ORSE</t>
  </si>
  <si>
    <t>ENGPRED</t>
  </si>
  <si>
    <t>COTIS4010</t>
  </si>
  <si>
    <t>DIVISÓRIA PISO TETO EM ALUMÍNIO ANODIZADO/ VIDRO DUPLO JATEADO - FORNECIMENTO E INSTALAÇÃO</t>
  </si>
  <si>
    <t>ATA DE REGISTRO DE PREÇO UASG 160.152 - PREGÃO ELETRÔNICO 04/2018</t>
  </si>
  <si>
    <t>PREGÃO ELETRÔNICO - AMBIANCH</t>
  </si>
  <si>
    <t>DIVISÓRIA</t>
  </si>
  <si>
    <t>COTIS4011</t>
  </si>
  <si>
    <t>REGISTRO DE PREÇO</t>
  </si>
  <si>
    <t xml:space="preserve">PUXADOR TIPO ORION </t>
  </si>
  <si>
    <t>COTIS4012</t>
  </si>
  <si>
    <t>FECHADURA DE SOBREPOR PARA PORTA OU GAVETA 21MM</t>
  </si>
  <si>
    <t>COTIS4013</t>
  </si>
  <si>
    <t>REVESTIMENTO CERÂMICO PARA PISO OU PAREDE, 30 X 60 CM, PORCELANATO, LINHA WHITE HOME, ANTÁRTIDA, PORTOBELLO OU SIMILAR</t>
  </si>
  <si>
    <t>COTIS4014</t>
  </si>
  <si>
    <t>CAIXA DE EMBUTIR MONTANA - M9000 - COM ACABAMENTO</t>
  </si>
  <si>
    <t>COTIS4015</t>
  </si>
  <si>
    <t>TORNEIRA PARA COZINHA DE MESA BICA MÓVEL LINK, CÓD.: 1166.C37, ACABAMENTO CROMADO, DECA, OU EQUIVALENTE TÉCNICO</t>
  </si>
  <si>
    <t>COTIS4016</t>
  </si>
  <si>
    <t>TORNEIRA PARA TANQUE PAREDEL LINK, CÓD.: 1159.C37, ACABAMENTO CROMADO, DECA, OU EQUIVALENTE TÉCNICO</t>
  </si>
  <si>
    <t>COTIS4017</t>
  </si>
  <si>
    <t xml:space="preserve">PLACA DE MDF 18MM COM REVESTIMENTO MADEIRADO </t>
  </si>
  <si>
    <t>COTIS4018</t>
  </si>
  <si>
    <t>VÁLVULA ESCOAMENTO TAMPA METAL P/ LAVATÓRIO,CUBAS DECA 1602.C</t>
  </si>
  <si>
    <t>RACK CABLING ALTA DENSIDADE 36U'S DO TIPO ABERTO. - FORNECIMENTO</t>
  </si>
  <si>
    <t>CISSA MAGAZINE</t>
  </si>
  <si>
    <t>ELETRÔNICO</t>
  </si>
  <si>
    <t xml:space="preserve">KABUM </t>
  </si>
  <si>
    <t>INTENET</t>
  </si>
  <si>
    <t>SEGURANÇA JATO</t>
  </si>
  <si>
    <t>ARTECH</t>
  </si>
  <si>
    <t>VAROTTI</t>
  </si>
  <si>
    <t>VIEWTECH</t>
  </si>
  <si>
    <t>LEROY MERLIN</t>
  </si>
  <si>
    <t>LAB MADEIRA</t>
  </si>
  <si>
    <t>CASA MARCENEIRO</t>
  </si>
  <si>
    <t>BRISASUL</t>
  </si>
  <si>
    <t>MULTIFER</t>
  </si>
  <si>
    <t>FRIO SHOPPING</t>
  </si>
  <si>
    <t>POLIPARTS</t>
  </si>
  <si>
    <t>PROJETO</t>
  </si>
  <si>
    <t>TABELA</t>
  </si>
  <si>
    <t>COTIS4019</t>
  </si>
  <si>
    <t>DOBRADIÇA ROBOCO 165 GRAUS</t>
  </si>
  <si>
    <t>COTIS34023</t>
  </si>
  <si>
    <t xml:space="preserve">PLUG RJ-45 PARA CABO CAT.6 - FORNECIMENTO E INSTALAÇÃO </t>
  </si>
  <si>
    <t>CASA SHOW</t>
  </si>
  <si>
    <t>LOJA DO PUXADOR</t>
  </si>
  <si>
    <t>COTIS30046</t>
  </si>
  <si>
    <t>DISJUNTOR TRIPOLAR DE CAPACIDADE PARA 80A, CURVA B</t>
  </si>
  <si>
    <t>COTIS9008</t>
  </si>
  <si>
    <t>LUMINARIA DE EMBUTIR EM LED</t>
  </si>
  <si>
    <t>NORDIFE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</si>
</sst>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* #,##0_);_(* \(#,##0\);_(* &quot;-&quot;??_);_(@_)"/>
    <numFmt numFmtId="168" formatCode="0000"/>
    <numFmt numFmtId="169" formatCode="000"/>
    <numFmt numFmtId="170" formatCode="#."/>
    <numFmt numFmtId="171" formatCode="_([$€]* #,##0.00_);_([$€]* \(#,##0.00\);_([$€]* &quot;-&quot;??_);_(@_)"/>
    <numFmt numFmtId="172" formatCode="[$€]#,##0.00_);[Red]\([$€]#,##0.00\)"/>
    <numFmt numFmtId="173" formatCode="\$#,##0\ ;\(\$#,##0\)"/>
    <numFmt numFmtId="174" formatCode="_(&quot;Cr$&quot;* #,##0.00_);_(&quot;Cr$&quot;* \(#,##0.00\);_(&quot;Cr$&quot;* &quot;-&quot;??_);_(@_)"/>
    <numFmt numFmtId="175" formatCode="#.##0000"/>
    <numFmt numFmtId="176" formatCode="[$-F800]dddd\,\ mmmm\ dd\,\ yyyy"/>
    <numFmt numFmtId="177" formatCode="&quot;R$&quot;\ #,##0.00"/>
    <numFmt numFmtId="178" formatCode="mmmm/yyyy"/>
  </numFmts>
  <fonts count="6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32"/>
      <name val="Arial"/>
      <family val="2"/>
    </font>
    <font>
      <sz val="72"/>
      <name val="Arial"/>
      <family val="2"/>
    </font>
    <font>
      <sz val="65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Courier"/>
      <family val="3"/>
    </font>
    <font>
      <sz val="12"/>
      <color indexed="24"/>
      <name val="Arial"/>
      <family val="2"/>
    </font>
    <font>
      <b/>
      <sz val="8"/>
      <name val="Times New Roman"/>
      <family val="1"/>
    </font>
    <font>
      <sz val="1"/>
      <color indexed="18"/>
      <name val="Courier"/>
      <family val="3"/>
    </font>
    <font>
      <b/>
      <sz val="1"/>
      <color indexed="16"/>
      <name val="Courier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64"/>
      <name val="Arial"/>
      <family val="2"/>
    </font>
    <font>
      <u/>
      <sz val="9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 Narrow"/>
      <family val="2"/>
    </font>
    <font>
      <b/>
      <sz val="10"/>
      <name val="Arial Narrow"/>
      <family val="2"/>
    </font>
    <font>
      <sz val="12"/>
      <color rgb="FFFF0000"/>
      <name val="Arial Narrow"/>
      <family val="2"/>
    </font>
    <font>
      <sz val="10"/>
      <name val="Arial Narrow"/>
      <family val="2"/>
    </font>
    <font>
      <sz val="10"/>
      <color rgb="FF0070C0"/>
      <name val="Arial Narrow"/>
      <family val="2"/>
    </font>
    <font>
      <b/>
      <sz val="12"/>
      <name val="Arial Narrow"/>
      <family val="2"/>
    </font>
    <font>
      <b/>
      <sz val="10"/>
      <color rgb="FF0070C0"/>
      <name val="Arial Narrow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89">
    <xf numFmtId="0" fontId="0" fillId="0" borderId="0"/>
    <xf numFmtId="166" fontId="5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9" fillId="0" borderId="0" applyFont="0" applyFill="0" applyBorder="0" applyAlignment="0" applyProtection="0"/>
    <xf numFmtId="170" fontId="30" fillId="0" borderId="0">
      <protection locked="0"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171" fontId="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4" fillId="0" borderId="0"/>
    <xf numFmtId="170" fontId="30" fillId="0" borderId="0">
      <protection locked="0"/>
    </xf>
    <xf numFmtId="0" fontId="3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0" borderId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2" fillId="0" borderId="4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22" fillId="0" borderId="4"/>
    <xf numFmtId="0" fontId="36" fillId="0" borderId="0"/>
    <xf numFmtId="0" fontId="22" fillId="0" borderId="4"/>
    <xf numFmtId="0" fontId="36" fillId="0" borderId="0"/>
    <xf numFmtId="0" fontId="36" fillId="0" borderId="0"/>
    <xf numFmtId="0" fontId="4" fillId="23" borderId="5" applyNumberFormat="0" applyFont="0" applyAlignment="0" applyProtection="0"/>
    <xf numFmtId="0" fontId="2" fillId="24" borderId="4" applyNumberFormat="0" applyFont="0" applyBorder="0" applyAlignment="0" applyProtection="0">
      <alignment horizontal="center"/>
    </xf>
    <xf numFmtId="170" fontId="30" fillId="0" borderId="0">
      <protection locked="0"/>
    </xf>
    <xf numFmtId="0" fontId="33" fillId="0" borderId="6" applyNumberFormat="0" applyFont="0" applyBorder="0" applyAlignment="0"/>
    <xf numFmtId="170" fontId="3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6" borderId="7" applyNumberFormat="0" applyAlignment="0" applyProtection="0"/>
    <xf numFmtId="170" fontId="34" fillId="0" borderId="0"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35" fillId="0" borderId="0">
      <protection locked="0"/>
    </xf>
    <xf numFmtId="170" fontId="35" fillId="0" borderId="0">
      <protection locked="0"/>
    </xf>
    <xf numFmtId="0" fontId="21" fillId="0" borderId="11" applyNumberFormat="0" applyFill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5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16" borderId="1" applyNumberFormat="0" applyAlignment="0" applyProtection="0"/>
    <xf numFmtId="0" fontId="12" fillId="3" borderId="0" applyNumberFormat="0" applyBorder="0" applyAlignment="0" applyProtection="0"/>
    <xf numFmtId="16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23" borderId="5" applyNumberFormat="0" applyFont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36" fillId="0" borderId="0" applyFont="0" applyFill="0" applyBorder="0" applyAlignment="0" applyProtection="0"/>
  </cellStyleXfs>
  <cellXfs count="198">
    <xf numFmtId="0" fontId="0" fillId="0" borderId="0" xfId="0"/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68" fontId="24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9" fontId="41" fillId="0" borderId="4" xfId="0" applyNumberFormat="1" applyFont="1" applyFill="1" applyBorder="1" applyAlignment="1">
      <alignment horizontal="center" vertical="center"/>
    </xf>
    <xf numFmtId="0" fontId="45" fillId="0" borderId="4" xfId="0" applyNumberFormat="1" applyFont="1" applyFill="1" applyBorder="1" applyAlignment="1">
      <alignment vertical="center" wrapText="1"/>
    </xf>
    <xf numFmtId="0" fontId="45" fillId="0" borderId="4" xfId="0" applyNumberFormat="1" applyFont="1" applyFill="1" applyBorder="1" applyAlignment="1">
      <alignment horizontal="center" vertical="center" wrapText="1"/>
    </xf>
    <xf numFmtId="0" fontId="42" fillId="0" borderId="4" xfId="44" applyNumberFormat="1" applyFont="1" applyFill="1" applyBorder="1" applyAlignment="1">
      <alignment horizontal="center" vertical="center" wrapText="1"/>
    </xf>
    <xf numFmtId="0" fontId="37" fillId="0" borderId="4" xfId="44" applyNumberForma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3" fontId="41" fillId="0" borderId="4" xfId="0" applyNumberFormat="1" applyFont="1" applyFill="1" applyBorder="1" applyAlignment="1">
      <alignment horizontal="center" vertical="center" wrapText="1"/>
    </xf>
    <xf numFmtId="0" fontId="49" fillId="0" borderId="4" xfId="44" applyNumberFormat="1" applyFont="1" applyFill="1" applyBorder="1" applyAlignment="1">
      <alignment horizontal="center" vertical="center" wrapText="1"/>
    </xf>
    <xf numFmtId="0" fontId="52" fillId="0" borderId="36" xfId="187" applyFont="1" applyFill="1" applyBorder="1" applyAlignment="1">
      <alignment horizontal="center" vertical="center" wrapText="1"/>
    </xf>
    <xf numFmtId="0" fontId="53" fillId="0" borderId="0" xfId="187" applyFont="1" applyFill="1" applyBorder="1" applyAlignment="1" applyProtection="1">
      <alignment vertical="center" wrapText="1"/>
    </xf>
    <xf numFmtId="0" fontId="56" fillId="0" borderId="0" xfId="187" applyFont="1" applyFill="1" applyBorder="1" applyAlignment="1" applyProtection="1">
      <alignment vertical="center" wrapText="1"/>
    </xf>
    <xf numFmtId="10" fontId="55" fillId="0" borderId="4" xfId="187" applyNumberFormat="1" applyFont="1" applyFill="1" applyBorder="1" applyAlignment="1" applyProtection="1">
      <alignment wrapText="1"/>
    </xf>
    <xf numFmtId="0" fontId="51" fillId="0" borderId="18" xfId="187" applyFont="1" applyFill="1" applyBorder="1" applyAlignment="1" applyProtection="1">
      <alignment vertical="center" wrapText="1"/>
    </xf>
    <xf numFmtId="178" fontId="55" fillId="0" borderId="48" xfId="187" applyNumberFormat="1" applyFont="1" applyBorder="1" applyAlignment="1">
      <alignment horizontal="center" vertical="top" wrapText="1"/>
    </xf>
    <xf numFmtId="177" fontId="57" fillId="0" borderId="48" xfId="187" applyNumberFormat="1" applyFont="1" applyBorder="1" applyAlignment="1">
      <alignment horizontal="center" wrapText="1"/>
    </xf>
    <xf numFmtId="169" fontId="41" fillId="0" borderId="51" xfId="0" applyNumberFormat="1" applyFont="1" applyFill="1" applyBorder="1" applyAlignment="1">
      <alignment horizontal="center" vertical="center"/>
    </xf>
    <xf numFmtId="0" fontId="45" fillId="0" borderId="51" xfId="0" applyNumberFormat="1" applyFont="1" applyFill="1" applyBorder="1" applyAlignment="1">
      <alignment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37" fillId="0" borderId="51" xfId="44" applyNumberFormat="1" applyFill="1" applyBorder="1" applyAlignment="1">
      <alignment horizontal="center" vertical="center" wrapText="1"/>
    </xf>
    <xf numFmtId="0" fontId="23" fillId="26" borderId="56" xfId="0" applyNumberFormat="1" applyFont="1" applyFill="1" applyBorder="1" applyAlignment="1">
      <alignment horizontal="center" vertical="center" wrapText="1"/>
    </xf>
    <xf numFmtId="0" fontId="23" fillId="26" borderId="5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9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167" fontId="0" fillId="0" borderId="0" xfId="0" applyNumberFormat="1" applyAlignment="1">
      <alignment vertical="top" wrapText="1"/>
    </xf>
    <xf numFmtId="176" fontId="0" fillId="0" borderId="0" xfId="0" applyNumberFormat="1" applyAlignment="1">
      <alignment vertical="top" wrapText="1"/>
    </xf>
    <xf numFmtId="20" fontId="0" fillId="0" borderId="0" xfId="0" applyNumberForma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167" fontId="36" fillId="25" borderId="0" xfId="124" applyNumberFormat="1" applyFont="1" applyFill="1" applyBorder="1" applyAlignment="1">
      <alignment vertical="top" wrapText="1"/>
    </xf>
    <xf numFmtId="0" fontId="45" fillId="0" borderId="27" xfId="0" applyFont="1" applyFill="1" applyBorder="1" applyAlignment="1">
      <alignment horizontal="center" vertical="top" wrapText="1"/>
    </xf>
    <xf numFmtId="0" fontId="45" fillId="0" borderId="4" xfId="0" applyFont="1" applyFill="1" applyBorder="1" applyAlignment="1">
      <alignment vertical="top" wrapText="1"/>
    </xf>
    <xf numFmtId="0" fontId="45" fillId="0" borderId="28" xfId="0" applyFont="1" applyFill="1" applyBorder="1" applyAlignment="1">
      <alignment horizontal="center" vertical="top" wrapText="1"/>
    </xf>
    <xf numFmtId="165" fontId="3" fillId="0" borderId="31" xfId="132" applyFont="1" applyFill="1" applyBorder="1" applyAlignment="1">
      <alignment horizontal="center" vertical="top" wrapText="1"/>
    </xf>
    <xf numFmtId="0" fontId="50" fillId="0" borderId="0" xfId="0" applyNumberFormat="1" applyFont="1" applyFill="1" applyBorder="1" applyAlignment="1">
      <alignment vertical="top" wrapText="1"/>
    </xf>
    <xf numFmtId="167" fontId="50" fillId="0" borderId="0" xfId="124" applyNumberFormat="1" applyFont="1" applyFill="1" applyBorder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38" fillId="29" borderId="25" xfId="0" applyFont="1" applyFill="1" applyBorder="1" applyAlignment="1">
      <alignment horizontal="center" vertical="top" wrapText="1"/>
    </xf>
    <xf numFmtId="0" fontId="38" fillId="29" borderId="12" xfId="0" applyFont="1" applyFill="1" applyBorder="1" applyAlignment="1">
      <alignment horizontal="center" vertical="top" wrapText="1"/>
    </xf>
    <xf numFmtId="0" fontId="38" fillId="29" borderId="26" xfId="0" applyFont="1" applyFill="1" applyBorder="1" applyAlignment="1">
      <alignment horizontal="center" vertical="top" wrapText="1"/>
    </xf>
    <xf numFmtId="165" fontId="45" fillId="29" borderId="27" xfId="132" applyFont="1" applyFill="1" applyBorder="1" applyAlignment="1">
      <alignment horizontal="center" vertical="top" wrapText="1"/>
    </xf>
    <xf numFmtId="0" fontId="46" fillId="29" borderId="4" xfId="0" applyFont="1" applyFill="1" applyBorder="1" applyAlignment="1">
      <alignment horizontal="center" vertical="top" wrapText="1"/>
    </xf>
    <xf numFmtId="14" fontId="46" fillId="29" borderId="28" xfId="0" applyNumberFormat="1" applyFont="1" applyFill="1" applyBorder="1" applyAlignment="1">
      <alignment horizontal="center" vertical="top" wrapText="1"/>
    </xf>
    <xf numFmtId="0" fontId="38" fillId="30" borderId="25" xfId="0" applyFont="1" applyFill="1" applyBorder="1" applyAlignment="1">
      <alignment horizontal="center" vertical="top" wrapText="1"/>
    </xf>
    <xf numFmtId="0" fontId="38" fillId="30" borderId="12" xfId="0" applyFont="1" applyFill="1" applyBorder="1" applyAlignment="1">
      <alignment horizontal="center" vertical="top" wrapText="1"/>
    </xf>
    <xf numFmtId="0" fontId="38" fillId="30" borderId="26" xfId="0" applyFont="1" applyFill="1" applyBorder="1" applyAlignment="1">
      <alignment horizontal="center" vertical="top" wrapText="1"/>
    </xf>
    <xf numFmtId="165" fontId="45" fillId="30" borderId="27" xfId="132" applyFont="1" applyFill="1" applyBorder="1" applyAlignment="1">
      <alignment horizontal="center" vertical="top" wrapText="1"/>
    </xf>
    <xf numFmtId="0" fontId="46" fillId="30" borderId="4" xfId="0" applyFont="1" applyFill="1" applyBorder="1" applyAlignment="1">
      <alignment horizontal="center" vertical="top" wrapText="1"/>
    </xf>
    <xf numFmtId="14" fontId="46" fillId="30" borderId="28" xfId="0" applyNumberFormat="1" applyFont="1" applyFill="1" applyBorder="1" applyAlignment="1">
      <alignment horizontal="center" vertical="top" wrapText="1"/>
    </xf>
    <xf numFmtId="0" fontId="38" fillId="31" borderId="25" xfId="0" applyFont="1" applyFill="1" applyBorder="1" applyAlignment="1">
      <alignment horizontal="center" vertical="top" wrapText="1"/>
    </xf>
    <xf numFmtId="0" fontId="38" fillId="31" borderId="12" xfId="0" applyFont="1" applyFill="1" applyBorder="1" applyAlignment="1">
      <alignment horizontal="center" vertical="top" wrapText="1"/>
    </xf>
    <xf numFmtId="0" fontId="38" fillId="31" borderId="26" xfId="0" applyFont="1" applyFill="1" applyBorder="1" applyAlignment="1">
      <alignment horizontal="center" vertical="top" wrapText="1"/>
    </xf>
    <xf numFmtId="165" fontId="45" fillId="31" borderId="27" xfId="132" applyFont="1" applyFill="1" applyBorder="1" applyAlignment="1">
      <alignment horizontal="center" vertical="top" wrapText="1"/>
    </xf>
    <xf numFmtId="0" fontId="46" fillId="31" borderId="4" xfId="0" applyFont="1" applyFill="1" applyBorder="1" applyAlignment="1">
      <alignment horizontal="center" vertical="top" wrapText="1"/>
    </xf>
    <xf numFmtId="14" fontId="46" fillId="31" borderId="28" xfId="0" applyNumberFormat="1" applyFont="1" applyFill="1" applyBorder="1" applyAlignment="1">
      <alignment horizontal="center" vertical="top" wrapText="1"/>
    </xf>
    <xf numFmtId="0" fontId="38" fillId="27" borderId="58" xfId="0" applyFont="1" applyFill="1" applyBorder="1" applyAlignment="1">
      <alignment horizontal="center" vertical="top" wrapText="1"/>
    </xf>
    <xf numFmtId="0" fontId="38" fillId="27" borderId="0" xfId="0" applyFont="1" applyFill="1" applyBorder="1" applyAlignment="1">
      <alignment horizontal="center" vertical="top" wrapText="1"/>
    </xf>
    <xf numFmtId="0" fontId="38" fillId="27" borderId="59" xfId="0" applyFont="1" applyFill="1" applyBorder="1" applyAlignment="1">
      <alignment horizontal="center" vertical="top" wrapText="1"/>
    </xf>
    <xf numFmtId="0" fontId="38" fillId="27" borderId="32" xfId="0" applyFont="1" applyFill="1" applyBorder="1" applyAlignment="1">
      <alignment horizontal="center" vertical="top" wrapText="1"/>
    </xf>
    <xf numFmtId="0" fontId="38" fillId="27" borderId="33" xfId="0" applyFont="1" applyFill="1" applyBorder="1" applyAlignment="1">
      <alignment horizontal="center" vertical="top" wrapText="1"/>
    </xf>
    <xf numFmtId="0" fontId="38" fillId="27" borderId="34" xfId="0" applyFont="1" applyFill="1" applyBorder="1" applyAlignment="1">
      <alignment horizontal="center" vertical="top" wrapText="1"/>
    </xf>
    <xf numFmtId="0" fontId="38" fillId="27" borderId="13" xfId="0" applyFont="1" applyFill="1" applyBorder="1" applyAlignment="1">
      <alignment horizontal="center" vertical="top" wrapText="1"/>
    </xf>
    <xf numFmtId="0" fontId="0" fillId="27" borderId="0" xfId="0" applyFill="1" applyBorder="1" applyAlignment="1">
      <alignment horizontal="center" vertical="top" wrapText="1"/>
    </xf>
    <xf numFmtId="167" fontId="36" fillId="27" borderId="0" xfId="124" applyNumberFormat="1" applyFont="1" applyFill="1" applyBorder="1" applyAlignment="1">
      <alignment vertical="top" wrapText="1"/>
    </xf>
    <xf numFmtId="0" fontId="0" fillId="27" borderId="0" xfId="0" applyFill="1" applyAlignment="1">
      <alignment vertical="top" wrapText="1"/>
    </xf>
    <xf numFmtId="169" fontId="0" fillId="0" borderId="0" xfId="188" applyNumberFormat="1" applyFont="1" applyAlignment="1">
      <alignment vertical="top" wrapText="1"/>
    </xf>
    <xf numFmtId="169" fontId="38" fillId="29" borderId="50" xfId="188" applyNumberFormat="1" applyFont="1" applyFill="1" applyBorder="1" applyAlignment="1">
      <alignment horizontal="center" vertical="top" wrapText="1"/>
    </xf>
    <xf numFmtId="169" fontId="38" fillId="27" borderId="46" xfId="188" applyNumberFormat="1" applyFont="1" applyFill="1" applyBorder="1" applyAlignment="1">
      <alignment horizontal="center" vertical="top" wrapText="1"/>
    </xf>
    <xf numFmtId="169" fontId="45" fillId="29" borderId="49" xfId="188" applyNumberFormat="1" applyFont="1" applyFill="1" applyBorder="1" applyAlignment="1">
      <alignment horizontal="center" vertical="top" wrapText="1"/>
    </xf>
    <xf numFmtId="169" fontId="0" fillId="0" borderId="0" xfId="0" applyNumberFormat="1" applyAlignment="1">
      <alignment vertical="top" wrapText="1"/>
    </xf>
    <xf numFmtId="169" fontId="43" fillId="0" borderId="0" xfId="0" applyNumberFormat="1" applyFont="1" applyAlignment="1">
      <alignment vertical="top" wrapText="1"/>
    </xf>
    <xf numFmtId="169" fontId="38" fillId="30" borderId="50" xfId="0" applyNumberFormat="1" applyFont="1" applyFill="1" applyBorder="1" applyAlignment="1">
      <alignment horizontal="center" vertical="top" wrapText="1"/>
    </xf>
    <xf numFmtId="169" fontId="38" fillId="27" borderId="46" xfId="0" applyNumberFormat="1" applyFont="1" applyFill="1" applyBorder="1" applyAlignment="1">
      <alignment horizontal="center" vertical="top" wrapText="1"/>
    </xf>
    <xf numFmtId="169" fontId="45" fillId="30" borderId="49" xfId="132" applyNumberFormat="1" applyFont="1" applyFill="1" applyBorder="1" applyAlignment="1">
      <alignment horizontal="center" vertical="top" wrapText="1"/>
    </xf>
    <xf numFmtId="169" fontId="40" fillId="0" borderId="0" xfId="0" applyNumberFormat="1" applyFont="1" applyAlignment="1">
      <alignment vertical="top" wrapText="1"/>
    </xf>
    <xf numFmtId="169" fontId="38" fillId="31" borderId="50" xfId="0" applyNumberFormat="1" applyFont="1" applyFill="1" applyBorder="1" applyAlignment="1">
      <alignment horizontal="center" vertical="top" wrapText="1"/>
    </xf>
    <xf numFmtId="169" fontId="45" fillId="31" borderId="49" xfId="132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169" fontId="0" fillId="0" borderId="0" xfId="188" applyNumberFormat="1" applyFont="1" applyFill="1" applyBorder="1" applyAlignment="1">
      <alignment vertical="top" wrapText="1"/>
    </xf>
    <xf numFmtId="169" fontId="0" fillId="0" borderId="0" xfId="0" applyNumberFormat="1" applyFill="1" applyBorder="1" applyAlignment="1">
      <alignment vertical="top" wrapText="1"/>
    </xf>
    <xf numFmtId="0" fontId="58" fillId="0" borderId="27" xfId="0" applyFont="1" applyFill="1" applyBorder="1" applyAlignment="1">
      <alignment horizontal="center" vertical="top" wrapText="1"/>
    </xf>
    <xf numFmtId="0" fontId="58" fillId="0" borderId="4" xfId="0" applyFont="1" applyFill="1" applyBorder="1" applyAlignment="1">
      <alignment vertical="top" wrapText="1"/>
    </xf>
    <xf numFmtId="0" fontId="58" fillId="0" borderId="28" xfId="0" applyFont="1" applyFill="1" applyBorder="1" applyAlignment="1">
      <alignment horizontal="center" vertical="top" wrapText="1"/>
    </xf>
    <xf numFmtId="165" fontId="58" fillId="29" borderId="27" xfId="132" applyFont="1" applyFill="1" applyBorder="1" applyAlignment="1">
      <alignment horizontal="center" vertical="top" wrapText="1"/>
    </xf>
    <xf numFmtId="169" fontId="58" fillId="29" borderId="49" xfId="188" applyNumberFormat="1" applyFont="1" applyFill="1" applyBorder="1" applyAlignment="1">
      <alignment horizontal="center" vertical="top" wrapText="1"/>
    </xf>
    <xf numFmtId="0" fontId="59" fillId="29" borderId="4" xfId="0" applyFont="1" applyFill="1" applyBorder="1" applyAlignment="1">
      <alignment horizontal="center" vertical="top" wrapText="1"/>
    </xf>
    <xf numFmtId="14" fontId="59" fillId="29" borderId="28" xfId="0" applyNumberFormat="1" applyFont="1" applyFill="1" applyBorder="1" applyAlignment="1">
      <alignment horizontal="center" vertical="top" wrapText="1"/>
    </xf>
    <xf numFmtId="165" fontId="58" fillId="30" borderId="27" xfId="132" applyFont="1" applyFill="1" applyBorder="1" applyAlignment="1">
      <alignment horizontal="center" vertical="top" wrapText="1"/>
    </xf>
    <xf numFmtId="169" fontId="58" fillId="30" borderId="49" xfId="132" applyNumberFormat="1" applyFont="1" applyFill="1" applyBorder="1" applyAlignment="1">
      <alignment horizontal="center" vertical="top" wrapText="1"/>
    </xf>
    <xf numFmtId="0" fontId="59" fillId="30" borderId="4" xfId="0" applyFont="1" applyFill="1" applyBorder="1" applyAlignment="1">
      <alignment horizontal="center" vertical="top" wrapText="1"/>
    </xf>
    <xf numFmtId="14" fontId="59" fillId="30" borderId="28" xfId="0" applyNumberFormat="1" applyFont="1" applyFill="1" applyBorder="1" applyAlignment="1">
      <alignment horizontal="center" vertical="top" wrapText="1"/>
    </xf>
    <xf numFmtId="165" fontId="58" fillId="31" borderId="27" xfId="132" applyFont="1" applyFill="1" applyBorder="1" applyAlignment="1">
      <alignment horizontal="center" vertical="top" wrapText="1"/>
    </xf>
    <xf numFmtId="169" fontId="58" fillId="31" borderId="49" xfId="132" applyNumberFormat="1" applyFont="1" applyFill="1" applyBorder="1" applyAlignment="1">
      <alignment horizontal="center" vertical="top" wrapText="1"/>
    </xf>
    <xf numFmtId="0" fontId="59" fillId="31" borderId="4" xfId="0" applyFont="1" applyFill="1" applyBorder="1" applyAlignment="1">
      <alignment horizontal="center" vertical="top" wrapText="1"/>
    </xf>
    <xf numFmtId="14" fontId="59" fillId="31" borderId="28" xfId="0" applyNumberFormat="1" applyFont="1" applyFill="1" applyBorder="1" applyAlignment="1">
      <alignment horizontal="center" vertical="top" wrapText="1"/>
    </xf>
    <xf numFmtId="0" fontId="60" fillId="0" borderId="0" xfId="0" applyNumberFormat="1" applyFont="1" applyFill="1" applyBorder="1" applyAlignment="1">
      <alignment vertical="top" wrapText="1"/>
    </xf>
    <xf numFmtId="167" fontId="60" fillId="0" borderId="0" xfId="124" applyNumberFormat="1" applyFont="1" applyFill="1" applyBorder="1" applyAlignment="1">
      <alignment vertical="top" wrapText="1"/>
    </xf>
    <xf numFmtId="0" fontId="60" fillId="0" borderId="0" xfId="0" applyFont="1" applyFill="1" applyAlignment="1">
      <alignment vertical="top" wrapText="1"/>
    </xf>
    <xf numFmtId="169" fontId="62" fillId="0" borderId="4" xfId="0" applyNumberFormat="1" applyFont="1" applyFill="1" applyBorder="1" applyAlignment="1">
      <alignment horizontal="center" vertical="center"/>
    </xf>
    <xf numFmtId="0" fontId="62" fillId="0" borderId="4" xfId="0" applyNumberFormat="1" applyFont="1" applyFill="1" applyBorder="1" applyAlignment="1">
      <alignment vertical="center" wrapText="1"/>
    </xf>
    <xf numFmtId="0" fontId="62" fillId="0" borderId="4" xfId="0" applyNumberFormat="1" applyFont="1" applyFill="1" applyBorder="1" applyAlignment="1">
      <alignment horizontal="center" vertical="center" wrapText="1"/>
    </xf>
    <xf numFmtId="0" fontId="63" fillId="0" borderId="4" xfId="0" applyNumberFormat="1" applyFont="1" applyFill="1" applyBorder="1" applyAlignment="1">
      <alignment horizontal="center" vertical="center" wrapText="1"/>
    </xf>
    <xf numFmtId="0" fontId="64" fillId="0" borderId="4" xfId="44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0" fillId="27" borderId="58" xfId="0" applyFont="1" applyFill="1" applyBorder="1" applyAlignment="1">
      <alignment horizontal="center" vertical="top" wrapText="1"/>
    </xf>
    <xf numFmtId="0" fontId="60" fillId="27" borderId="0" xfId="0" applyFont="1" applyFill="1" applyBorder="1" applyAlignment="1">
      <alignment horizontal="center" vertical="top" wrapText="1"/>
    </xf>
    <xf numFmtId="0" fontId="60" fillId="27" borderId="59" xfId="0" applyFont="1" applyFill="1" applyBorder="1" applyAlignment="1">
      <alignment horizontal="center" vertical="top" wrapText="1"/>
    </xf>
    <xf numFmtId="0" fontId="60" fillId="27" borderId="32" xfId="0" applyFont="1" applyFill="1" applyBorder="1" applyAlignment="1">
      <alignment horizontal="center" vertical="top" wrapText="1"/>
    </xf>
    <xf numFmtId="169" fontId="60" fillId="27" borderId="46" xfId="188" applyNumberFormat="1" applyFont="1" applyFill="1" applyBorder="1" applyAlignment="1">
      <alignment horizontal="center" vertical="top" wrapText="1"/>
    </xf>
    <xf numFmtId="0" fontId="60" fillId="27" borderId="33" xfId="0" applyFont="1" applyFill="1" applyBorder="1" applyAlignment="1">
      <alignment horizontal="center" vertical="top" wrapText="1"/>
    </xf>
    <xf numFmtId="0" fontId="60" fillId="27" borderId="34" xfId="0" applyFont="1" applyFill="1" applyBorder="1" applyAlignment="1">
      <alignment horizontal="center" vertical="top" wrapText="1"/>
    </xf>
    <xf numFmtId="169" fontId="60" fillId="27" borderId="46" xfId="0" applyNumberFormat="1" applyFont="1" applyFill="1" applyBorder="1" applyAlignment="1">
      <alignment horizontal="center" vertical="top" wrapText="1"/>
    </xf>
    <xf numFmtId="0" fontId="60" fillId="27" borderId="13" xfId="0" applyFont="1" applyFill="1" applyBorder="1" applyAlignment="1">
      <alignment horizontal="center" vertical="top" wrapText="1"/>
    </xf>
    <xf numFmtId="0" fontId="50" fillId="27" borderId="0" xfId="0" applyFont="1" applyFill="1" applyBorder="1" applyAlignment="1">
      <alignment horizontal="center" vertical="top" wrapText="1"/>
    </xf>
    <xf numFmtId="167" fontId="50" fillId="27" borderId="0" xfId="124" applyNumberFormat="1" applyFont="1" applyFill="1" applyBorder="1" applyAlignment="1">
      <alignment vertical="top" wrapText="1"/>
    </xf>
    <xf numFmtId="0" fontId="50" fillId="27" borderId="0" xfId="0" applyFont="1" applyFill="1" applyAlignment="1">
      <alignment vertical="top" wrapText="1"/>
    </xf>
    <xf numFmtId="177" fontId="52" fillId="32" borderId="4" xfId="187" applyNumberFormat="1" applyFont="1" applyFill="1" applyBorder="1" applyAlignment="1">
      <alignment vertical="top" wrapText="1"/>
    </xf>
    <xf numFmtId="177" fontId="52" fillId="32" borderId="4" xfId="187" applyNumberFormat="1" applyFont="1" applyFill="1" applyBorder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168" fontId="25" fillId="0" borderId="0" xfId="0" applyNumberFormat="1" applyFont="1" applyFill="1" applyBorder="1" applyAlignment="1">
      <alignment horizontal="center" vertical="center" wrapText="1"/>
    </xf>
    <xf numFmtId="168" fontId="24" fillId="28" borderId="0" xfId="0" applyNumberFormat="1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48" fillId="0" borderId="0" xfId="0" applyNumberFormat="1" applyFont="1" applyFill="1" applyBorder="1" applyAlignment="1">
      <alignment horizontal="center" vertical="center" wrapText="1"/>
    </xf>
    <xf numFmtId="0" fontId="51" fillId="0" borderId="14" xfId="187" applyFont="1" applyFill="1" applyBorder="1" applyAlignment="1" applyProtection="1">
      <alignment horizontal="center" vertical="center" wrapText="1"/>
    </xf>
    <xf numFmtId="0" fontId="51" fillId="0" borderId="35" xfId="187" applyFont="1" applyFill="1" applyBorder="1" applyAlignment="1" applyProtection="1">
      <alignment horizontal="center" vertical="center" wrapText="1"/>
    </xf>
    <xf numFmtId="0" fontId="52" fillId="32" borderId="37" xfId="187" applyFont="1" applyFill="1" applyBorder="1" applyAlignment="1">
      <alignment horizontal="center" vertical="top" wrapText="1"/>
    </xf>
    <xf numFmtId="0" fontId="52" fillId="32" borderId="40" xfId="187" applyFont="1" applyFill="1" applyBorder="1" applyAlignment="1">
      <alignment horizontal="center" vertical="top" wrapText="1"/>
    </xf>
    <xf numFmtId="0" fontId="54" fillId="0" borderId="38" xfId="187" applyFont="1" applyFill="1" applyBorder="1" applyAlignment="1" applyProtection="1">
      <alignment vertical="top" wrapText="1"/>
    </xf>
    <xf numFmtId="0" fontId="54" fillId="0" borderId="35" xfId="187" applyFont="1" applyFill="1" applyBorder="1" applyAlignment="1" applyProtection="1">
      <alignment vertical="top" wrapText="1"/>
    </xf>
    <xf numFmtId="0" fontId="54" fillId="0" borderId="39" xfId="187" applyFont="1" applyFill="1" applyBorder="1" applyAlignment="1" applyProtection="1">
      <alignment vertical="top" wrapText="1"/>
    </xf>
    <xf numFmtId="0" fontId="54" fillId="0" borderId="41" xfId="187" applyFont="1" applyFill="1" applyBorder="1" applyAlignment="1" applyProtection="1">
      <alignment vertical="top" wrapText="1"/>
    </xf>
    <xf numFmtId="0" fontId="54" fillId="0" borderId="42" xfId="187" applyFont="1" applyFill="1" applyBorder="1" applyAlignment="1" applyProtection="1">
      <alignment vertical="top" wrapText="1"/>
    </xf>
    <xf numFmtId="0" fontId="54" fillId="0" borderId="43" xfId="187" applyFont="1" applyFill="1" applyBorder="1" applyAlignment="1" applyProtection="1">
      <alignment vertical="top" wrapText="1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49" fontId="23" fillId="26" borderId="37" xfId="0" applyNumberFormat="1" applyFont="1" applyFill="1" applyBorder="1" applyAlignment="1">
      <alignment horizontal="center" vertical="center" wrapText="1"/>
    </xf>
    <xf numFmtId="49" fontId="23" fillId="26" borderId="47" xfId="0" applyNumberFormat="1" applyFont="1" applyFill="1" applyBorder="1" applyAlignment="1">
      <alignment horizontal="center" vertical="center" wrapText="1"/>
    </xf>
    <xf numFmtId="0" fontId="23" fillId="26" borderId="52" xfId="0" applyFont="1" applyFill="1" applyBorder="1" applyAlignment="1">
      <alignment horizontal="center" vertical="center" wrapText="1"/>
    </xf>
    <xf numFmtId="0" fontId="23" fillId="26" borderId="56" xfId="0" applyFont="1" applyFill="1" applyBorder="1" applyAlignment="1">
      <alignment horizontal="center" vertical="center" wrapText="1"/>
    </xf>
    <xf numFmtId="0" fontId="23" fillId="26" borderId="53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54" xfId="0" applyFont="1" applyFill="1" applyBorder="1" applyAlignment="1">
      <alignment horizontal="center" vertical="center" wrapText="1"/>
    </xf>
    <xf numFmtId="0" fontId="23" fillId="26" borderId="55" xfId="0" applyFont="1" applyFill="1" applyBorder="1" applyAlignment="1">
      <alignment horizontal="center" vertical="center" wrapText="1"/>
    </xf>
    <xf numFmtId="0" fontId="23" fillId="26" borderId="57" xfId="0" applyFont="1" applyFill="1" applyBorder="1" applyAlignment="1">
      <alignment horizontal="center" vertical="center" wrapText="1"/>
    </xf>
    <xf numFmtId="0" fontId="52" fillId="32" borderId="32" xfId="187" applyFont="1" applyFill="1" applyBorder="1" applyAlignment="1">
      <alignment horizontal="center" vertical="top" wrapText="1"/>
    </xf>
    <xf numFmtId="0" fontId="52" fillId="32" borderId="47" xfId="187" applyFont="1" applyFill="1" applyBorder="1" applyAlignment="1">
      <alignment horizontal="center" vertical="top" wrapText="1"/>
    </xf>
    <xf numFmtId="0" fontId="54" fillId="0" borderId="44" xfId="187" applyFont="1" applyFill="1" applyBorder="1" applyAlignment="1" applyProtection="1">
      <alignment horizontal="left" vertical="top" wrapText="1"/>
    </xf>
    <xf numFmtId="0" fontId="54" fillId="0" borderId="45" xfId="187" applyFont="1" applyFill="1" applyBorder="1" applyAlignment="1" applyProtection="1">
      <alignment horizontal="left" vertical="top" wrapText="1"/>
    </xf>
    <xf numFmtId="0" fontId="54" fillId="0" borderId="46" xfId="187" applyFont="1" applyFill="1" applyBorder="1" applyAlignment="1" applyProtection="1">
      <alignment horizontal="left" vertical="top" wrapText="1"/>
    </xf>
    <xf numFmtId="0" fontId="54" fillId="0" borderId="19" xfId="187" applyFont="1" applyFill="1" applyBorder="1" applyAlignment="1" applyProtection="1">
      <alignment horizontal="left" vertical="top" wrapText="1"/>
    </xf>
    <xf numFmtId="0" fontId="54" fillId="0" borderId="20" xfId="187" applyFont="1" applyFill="1" applyBorder="1" applyAlignment="1" applyProtection="1">
      <alignment horizontal="left" vertical="top" wrapText="1"/>
    </xf>
    <xf numFmtId="0" fontId="54" fillId="0" borderId="15" xfId="187" applyFont="1" applyFill="1" applyBorder="1" applyAlignment="1" applyProtection="1">
      <alignment horizontal="left" vertical="top" wrapText="1"/>
    </xf>
    <xf numFmtId="0" fontId="54" fillId="0" borderId="44" xfId="187" applyFont="1" applyFill="1" applyBorder="1" applyAlignment="1" applyProtection="1">
      <alignment vertical="top" wrapText="1"/>
    </xf>
    <xf numFmtId="0" fontId="54" fillId="0" borderId="45" xfId="187" applyFont="1" applyFill="1" applyBorder="1" applyAlignment="1" applyProtection="1">
      <alignment vertical="top" wrapText="1"/>
    </xf>
    <xf numFmtId="0" fontId="54" fillId="0" borderId="46" xfId="187" applyFont="1" applyFill="1" applyBorder="1" applyAlignment="1" applyProtection="1">
      <alignment vertical="top" wrapText="1"/>
    </xf>
    <xf numFmtId="49" fontId="47" fillId="0" borderId="21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/>
    </xf>
    <xf numFmtId="0" fontId="40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47" fillId="0" borderId="21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8" fillId="0" borderId="29" xfId="0" applyFont="1" applyFill="1" applyBorder="1" applyAlignment="1">
      <alignment horizontal="center" vertical="top" wrapText="1"/>
    </xf>
    <xf numFmtId="0" fontId="38" fillId="0" borderId="30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 vertical="top" wrapText="1"/>
    </xf>
    <xf numFmtId="0" fontId="38" fillId="29" borderId="23" xfId="0" applyFont="1" applyFill="1" applyBorder="1" applyAlignment="1">
      <alignment horizontal="center" vertical="top" wrapText="1"/>
    </xf>
    <xf numFmtId="0" fontId="38" fillId="29" borderId="18" xfId="0" applyFont="1" applyFill="1" applyBorder="1" applyAlignment="1">
      <alignment horizontal="center" vertical="top" wrapText="1"/>
    </xf>
    <xf numFmtId="0" fontId="38" fillId="29" borderId="24" xfId="0" applyFont="1" applyFill="1" applyBorder="1" applyAlignment="1">
      <alignment horizontal="center" vertical="top" wrapText="1"/>
    </xf>
    <xf numFmtId="0" fontId="38" fillId="30" borderId="23" xfId="0" applyFont="1" applyFill="1" applyBorder="1" applyAlignment="1">
      <alignment horizontal="center" vertical="top" wrapText="1"/>
    </xf>
    <xf numFmtId="0" fontId="38" fillId="30" borderId="18" xfId="0" applyFont="1" applyFill="1" applyBorder="1" applyAlignment="1">
      <alignment horizontal="center" vertical="top" wrapText="1"/>
    </xf>
    <xf numFmtId="0" fontId="38" fillId="30" borderId="24" xfId="0" applyFont="1" applyFill="1" applyBorder="1" applyAlignment="1">
      <alignment horizontal="center" vertical="top" wrapText="1"/>
    </xf>
    <xf numFmtId="0" fontId="38" fillId="31" borderId="23" xfId="0" applyFont="1" applyFill="1" applyBorder="1" applyAlignment="1">
      <alignment horizontal="center" vertical="top" wrapText="1"/>
    </xf>
    <xf numFmtId="0" fontId="38" fillId="31" borderId="18" xfId="0" applyFont="1" applyFill="1" applyBorder="1" applyAlignment="1">
      <alignment horizontal="center" vertical="top" wrapText="1"/>
    </xf>
    <xf numFmtId="0" fontId="38" fillId="31" borderId="24" xfId="0" applyFont="1" applyFill="1" applyBorder="1" applyAlignment="1">
      <alignment horizontal="center" vertical="top" wrapText="1"/>
    </xf>
  </cellXfs>
  <cellStyles count="189">
    <cellStyle name="0,0_x000d__x000a_NA_x000d__x000a_" xfId="187" xr:uid="{00000000-0005-0000-0000-000000000000}"/>
    <cellStyle name="12" xfId="1" xr:uid="{00000000-0005-0000-0000-000001000000}"/>
    <cellStyle name="12 2" xfId="133" xr:uid="{00000000-0005-0000-0000-000002000000}"/>
    <cellStyle name="20% - Ênfase1 2" xfId="2" xr:uid="{00000000-0005-0000-0000-000003000000}"/>
    <cellStyle name="20% - Ênfase1 3" xfId="134" xr:uid="{00000000-0005-0000-0000-000004000000}"/>
    <cellStyle name="20% - Ênfase2 2" xfId="3" xr:uid="{00000000-0005-0000-0000-000005000000}"/>
    <cellStyle name="20% - Ênfase2 3" xfId="135" xr:uid="{00000000-0005-0000-0000-000006000000}"/>
    <cellStyle name="20% - Ênfase3 2" xfId="4" xr:uid="{00000000-0005-0000-0000-000007000000}"/>
    <cellStyle name="20% - Ênfase3 3" xfId="136" xr:uid="{00000000-0005-0000-0000-000008000000}"/>
    <cellStyle name="20% - Ênfase4 2" xfId="5" xr:uid="{00000000-0005-0000-0000-000009000000}"/>
    <cellStyle name="20% - Ênfase4 3" xfId="137" xr:uid="{00000000-0005-0000-0000-00000A000000}"/>
    <cellStyle name="20% - Ênfase5 2" xfId="6" xr:uid="{00000000-0005-0000-0000-00000B000000}"/>
    <cellStyle name="20% - Ênfase5 3" xfId="138" xr:uid="{00000000-0005-0000-0000-00000C000000}"/>
    <cellStyle name="20% - Ênfase6 2" xfId="7" xr:uid="{00000000-0005-0000-0000-00000D000000}"/>
    <cellStyle name="20% - Ênfase6 3" xfId="139" xr:uid="{00000000-0005-0000-0000-00000E000000}"/>
    <cellStyle name="40% - Ênfase1 2" xfId="8" xr:uid="{00000000-0005-0000-0000-00000F000000}"/>
    <cellStyle name="40% - Ênfase1 3" xfId="140" xr:uid="{00000000-0005-0000-0000-000010000000}"/>
    <cellStyle name="40% - Ênfase2 2" xfId="9" xr:uid="{00000000-0005-0000-0000-000011000000}"/>
    <cellStyle name="40% - Ênfase2 3" xfId="141" xr:uid="{00000000-0005-0000-0000-000012000000}"/>
    <cellStyle name="40% - Ênfase3 2" xfId="10" xr:uid="{00000000-0005-0000-0000-000013000000}"/>
    <cellStyle name="40% - Ênfase3 3" xfId="142" xr:uid="{00000000-0005-0000-0000-000014000000}"/>
    <cellStyle name="40% - Ênfase4 2" xfId="11" xr:uid="{00000000-0005-0000-0000-000015000000}"/>
    <cellStyle name="40% - Ênfase4 3" xfId="143" xr:uid="{00000000-0005-0000-0000-000016000000}"/>
    <cellStyle name="40% - Ênfase5 2" xfId="12" xr:uid="{00000000-0005-0000-0000-000017000000}"/>
    <cellStyle name="40% - Ênfase5 3" xfId="144" xr:uid="{00000000-0005-0000-0000-000018000000}"/>
    <cellStyle name="40% - Ênfase6 2" xfId="13" xr:uid="{00000000-0005-0000-0000-000019000000}"/>
    <cellStyle name="40% - Ênfase6 3" xfId="145" xr:uid="{00000000-0005-0000-0000-00001A000000}"/>
    <cellStyle name="60% - Ênfase1 2" xfId="14" xr:uid="{00000000-0005-0000-0000-00001B000000}"/>
    <cellStyle name="60% - Ênfase1 3" xfId="146" xr:uid="{00000000-0005-0000-0000-00001C000000}"/>
    <cellStyle name="60% - Ênfase2 2" xfId="15" xr:uid="{00000000-0005-0000-0000-00001D000000}"/>
    <cellStyle name="60% - Ênfase2 3" xfId="147" xr:uid="{00000000-0005-0000-0000-00001E000000}"/>
    <cellStyle name="60% - Ênfase3 2" xfId="16" xr:uid="{00000000-0005-0000-0000-00001F000000}"/>
    <cellStyle name="60% - Ênfase3 3" xfId="148" xr:uid="{00000000-0005-0000-0000-000020000000}"/>
    <cellStyle name="60% - Ênfase4 2" xfId="17" xr:uid="{00000000-0005-0000-0000-000021000000}"/>
    <cellStyle name="60% - Ênfase4 3" xfId="149" xr:uid="{00000000-0005-0000-0000-000022000000}"/>
    <cellStyle name="60% - Ênfase5 2" xfId="18" xr:uid="{00000000-0005-0000-0000-000023000000}"/>
    <cellStyle name="60% - Ênfase5 3" xfId="150" xr:uid="{00000000-0005-0000-0000-000024000000}"/>
    <cellStyle name="60% - Ênfase6 2" xfId="19" xr:uid="{00000000-0005-0000-0000-000025000000}"/>
    <cellStyle name="60% - Ênfase6 3" xfId="151" xr:uid="{00000000-0005-0000-0000-000026000000}"/>
    <cellStyle name="Bom 2" xfId="20" xr:uid="{00000000-0005-0000-0000-000027000000}"/>
    <cellStyle name="Bom 3" xfId="152" xr:uid="{00000000-0005-0000-0000-000028000000}"/>
    <cellStyle name="Cabeçalho 1" xfId="21" xr:uid="{00000000-0005-0000-0000-000029000000}"/>
    <cellStyle name="Cabeçalho 2" xfId="22" xr:uid="{00000000-0005-0000-0000-00002A000000}"/>
    <cellStyle name="Cálculo 2" xfId="23" xr:uid="{00000000-0005-0000-0000-00002B000000}"/>
    <cellStyle name="Cálculo 3" xfId="153" xr:uid="{00000000-0005-0000-0000-00002C000000}"/>
    <cellStyle name="Célula de Verificação 2" xfId="24" xr:uid="{00000000-0005-0000-0000-00002D000000}"/>
    <cellStyle name="Célula de Verificação 3" xfId="154" xr:uid="{00000000-0005-0000-0000-00002E000000}"/>
    <cellStyle name="Célula Vinculada 2" xfId="25" xr:uid="{00000000-0005-0000-0000-00002F000000}"/>
    <cellStyle name="Célula Vinculada 3" xfId="155" xr:uid="{00000000-0005-0000-0000-000030000000}"/>
    <cellStyle name="Comma 2" xfId="26" xr:uid="{00000000-0005-0000-0000-000031000000}"/>
    <cellStyle name="Comma 2 2" xfId="27" xr:uid="{00000000-0005-0000-0000-000032000000}"/>
    <cellStyle name="Comma 2_BR.04_102.88_23796_01 - PSQ  Drenagem" xfId="28" xr:uid="{00000000-0005-0000-0000-000033000000}"/>
    <cellStyle name="Comma0" xfId="29" xr:uid="{00000000-0005-0000-0000-000034000000}"/>
    <cellStyle name="Data" xfId="30" xr:uid="{00000000-0005-0000-0000-000035000000}"/>
    <cellStyle name="Ênfase1 2" xfId="31" xr:uid="{00000000-0005-0000-0000-000036000000}"/>
    <cellStyle name="Ênfase1 3" xfId="156" xr:uid="{00000000-0005-0000-0000-000037000000}"/>
    <cellStyle name="Ênfase2 2" xfId="32" xr:uid="{00000000-0005-0000-0000-000038000000}"/>
    <cellStyle name="Ênfase2 3" xfId="157" xr:uid="{00000000-0005-0000-0000-000039000000}"/>
    <cellStyle name="Ênfase3 2" xfId="33" xr:uid="{00000000-0005-0000-0000-00003A000000}"/>
    <cellStyle name="Ênfase3 3" xfId="158" xr:uid="{00000000-0005-0000-0000-00003B000000}"/>
    <cellStyle name="Ênfase4 2" xfId="34" xr:uid="{00000000-0005-0000-0000-00003C000000}"/>
    <cellStyle name="Ênfase4 3" xfId="159" xr:uid="{00000000-0005-0000-0000-00003D000000}"/>
    <cellStyle name="Ênfase5 2" xfId="35" xr:uid="{00000000-0005-0000-0000-00003E000000}"/>
    <cellStyle name="Ênfase5 3" xfId="160" xr:uid="{00000000-0005-0000-0000-00003F000000}"/>
    <cellStyle name="Ênfase6 2" xfId="36" xr:uid="{00000000-0005-0000-0000-000040000000}"/>
    <cellStyle name="Ênfase6 3" xfId="161" xr:uid="{00000000-0005-0000-0000-000041000000}"/>
    <cellStyle name="Entrada 2" xfId="37" xr:uid="{00000000-0005-0000-0000-000042000000}"/>
    <cellStyle name="Entrada 3" xfId="162" xr:uid="{00000000-0005-0000-0000-000043000000}"/>
    <cellStyle name="Euro" xfId="38" xr:uid="{00000000-0005-0000-0000-000044000000}"/>
    <cellStyle name="Euro 2" xfId="39" xr:uid="{00000000-0005-0000-0000-000045000000}"/>
    <cellStyle name="Euro 3" xfId="40" xr:uid="{00000000-0005-0000-0000-000046000000}"/>
    <cellStyle name="Euro 4" xfId="41" xr:uid="{00000000-0005-0000-0000-000047000000}"/>
    <cellStyle name="Excel Built-in Normal" xfId="42" xr:uid="{00000000-0005-0000-0000-000048000000}"/>
    <cellStyle name="Fixo" xfId="43" xr:uid="{00000000-0005-0000-0000-000049000000}"/>
    <cellStyle name="Hiperlink" xfId="44" builtinId="8"/>
    <cellStyle name="Incorreto 2" xfId="45" xr:uid="{00000000-0005-0000-0000-00004B000000}"/>
    <cellStyle name="Incorreto 3" xfId="163" xr:uid="{00000000-0005-0000-0000-00004C000000}"/>
    <cellStyle name="Indefinido" xfId="46" xr:uid="{00000000-0005-0000-0000-00004D000000}"/>
    <cellStyle name="Moeda" xfId="132" builtinId="4"/>
    <cellStyle name="Moeda 2" xfId="47" xr:uid="{00000000-0005-0000-0000-00004F000000}"/>
    <cellStyle name="Moeda 2 2" xfId="48" xr:uid="{00000000-0005-0000-0000-000050000000}"/>
    <cellStyle name="Moeda 2 2 2" xfId="49" xr:uid="{00000000-0005-0000-0000-000051000000}"/>
    <cellStyle name="Moeda 2 2 3" xfId="164" xr:uid="{00000000-0005-0000-0000-000052000000}"/>
    <cellStyle name="Moeda 2 3" xfId="50" xr:uid="{00000000-0005-0000-0000-000053000000}"/>
    <cellStyle name="Moeda 2 4" xfId="51" xr:uid="{00000000-0005-0000-0000-000054000000}"/>
    <cellStyle name="Moeda 3" xfId="52" xr:uid="{00000000-0005-0000-0000-000055000000}"/>
    <cellStyle name="Moeda 4" xfId="53" xr:uid="{00000000-0005-0000-0000-000056000000}"/>
    <cellStyle name="Moeda0" xfId="54" xr:uid="{00000000-0005-0000-0000-000057000000}"/>
    <cellStyle name="mpenho" xfId="55" xr:uid="{00000000-0005-0000-0000-000058000000}"/>
    <cellStyle name="mpenho 2" xfId="56" xr:uid="{00000000-0005-0000-0000-000059000000}"/>
    <cellStyle name="Neutra 2" xfId="57" xr:uid="{00000000-0005-0000-0000-00005A000000}"/>
    <cellStyle name="Neutra 3" xfId="58" xr:uid="{00000000-0005-0000-0000-00005B000000}"/>
    <cellStyle name="Neutra 4" xfId="165" xr:uid="{00000000-0005-0000-0000-00005C000000}"/>
    <cellStyle name="Normal" xfId="0" builtinId="0"/>
    <cellStyle name="Normal 10" xfId="59" xr:uid="{00000000-0005-0000-0000-00005E000000}"/>
    <cellStyle name="Normal 11" xfId="60" xr:uid="{00000000-0005-0000-0000-00005F000000}"/>
    <cellStyle name="Normal 12" xfId="166" xr:uid="{00000000-0005-0000-0000-000060000000}"/>
    <cellStyle name="Normal 13" xfId="167" xr:uid="{00000000-0005-0000-0000-000061000000}"/>
    <cellStyle name="Normal 2" xfId="61" xr:uid="{00000000-0005-0000-0000-000062000000}"/>
    <cellStyle name="Normal 2 2" xfId="62" xr:uid="{00000000-0005-0000-0000-000063000000}"/>
    <cellStyle name="Normal 2 2 2" xfId="63" xr:uid="{00000000-0005-0000-0000-000064000000}"/>
    <cellStyle name="Normal 2 3" xfId="64" xr:uid="{00000000-0005-0000-0000-000065000000}"/>
    <cellStyle name="Normal 3" xfId="65" xr:uid="{00000000-0005-0000-0000-000066000000}"/>
    <cellStyle name="Normal 3 2" xfId="66" xr:uid="{00000000-0005-0000-0000-000067000000}"/>
    <cellStyle name="Normal 3 2 2" xfId="67" xr:uid="{00000000-0005-0000-0000-000068000000}"/>
    <cellStyle name="Normal 3 3" xfId="68" xr:uid="{00000000-0005-0000-0000-000069000000}"/>
    <cellStyle name="Normal 3 3 2" xfId="69" xr:uid="{00000000-0005-0000-0000-00006A000000}"/>
    <cellStyle name="Normal 3 4" xfId="70" xr:uid="{00000000-0005-0000-0000-00006B000000}"/>
    <cellStyle name="Normal 3_AERO.NATAL - PLANILHA GERAL - PROJETO BÁSICO V.19 - Juliana" xfId="71" xr:uid="{00000000-0005-0000-0000-00006C000000}"/>
    <cellStyle name="Normal 4" xfId="72" xr:uid="{00000000-0005-0000-0000-00006D000000}"/>
    <cellStyle name="Normal 4 2" xfId="73" xr:uid="{00000000-0005-0000-0000-00006E000000}"/>
    <cellStyle name="Normal 5" xfId="74" xr:uid="{00000000-0005-0000-0000-00006F000000}"/>
    <cellStyle name="Normal 5 2" xfId="75" xr:uid="{00000000-0005-0000-0000-000070000000}"/>
    <cellStyle name="Normal 5 2 2" xfId="76" xr:uid="{00000000-0005-0000-0000-000071000000}"/>
    <cellStyle name="Normal 5 2 3" xfId="168" xr:uid="{00000000-0005-0000-0000-000072000000}"/>
    <cellStyle name="Normal 5 3" xfId="77" xr:uid="{00000000-0005-0000-0000-000073000000}"/>
    <cellStyle name="Normal 5 4" xfId="169" xr:uid="{00000000-0005-0000-0000-000074000000}"/>
    <cellStyle name="Normal 6" xfId="78" xr:uid="{00000000-0005-0000-0000-000075000000}"/>
    <cellStyle name="Normal 7" xfId="79" xr:uid="{00000000-0005-0000-0000-000076000000}"/>
    <cellStyle name="Normal 7 2" xfId="170" xr:uid="{00000000-0005-0000-0000-000077000000}"/>
    <cellStyle name="Normal 8" xfId="80" xr:uid="{00000000-0005-0000-0000-000078000000}"/>
    <cellStyle name="Normal 9" xfId="81" xr:uid="{00000000-0005-0000-0000-000079000000}"/>
    <cellStyle name="Normal 9 2" xfId="82" xr:uid="{00000000-0005-0000-0000-00007A000000}"/>
    <cellStyle name="Normal 9 2 2" xfId="171" xr:uid="{00000000-0005-0000-0000-00007B000000}"/>
    <cellStyle name="Normal 9 3" xfId="172" xr:uid="{00000000-0005-0000-0000-00007C000000}"/>
    <cellStyle name="Nota 2" xfId="83" xr:uid="{00000000-0005-0000-0000-00007D000000}"/>
    <cellStyle name="Nota 3" xfId="173" xr:uid="{00000000-0005-0000-0000-00007E000000}"/>
    <cellStyle name="padroes" xfId="84" xr:uid="{00000000-0005-0000-0000-00007F000000}"/>
    <cellStyle name="Percentual" xfId="85" xr:uid="{00000000-0005-0000-0000-000080000000}"/>
    <cellStyle name="planilhas" xfId="86" xr:uid="{00000000-0005-0000-0000-000081000000}"/>
    <cellStyle name="Ponto" xfId="87" xr:uid="{00000000-0005-0000-0000-000082000000}"/>
    <cellStyle name="Porcentagem 2" xfId="88" xr:uid="{00000000-0005-0000-0000-000083000000}"/>
    <cellStyle name="Porcentagem 2 2" xfId="89" xr:uid="{00000000-0005-0000-0000-000084000000}"/>
    <cellStyle name="Porcentagem 2 2 2" xfId="90" xr:uid="{00000000-0005-0000-0000-000085000000}"/>
    <cellStyle name="Porcentagem 2 3" xfId="91" xr:uid="{00000000-0005-0000-0000-000086000000}"/>
    <cellStyle name="Porcentagem 2 4" xfId="92" xr:uid="{00000000-0005-0000-0000-000087000000}"/>
    <cellStyle name="Porcentagem 3" xfId="93" xr:uid="{00000000-0005-0000-0000-000088000000}"/>
    <cellStyle name="Porcentagem 4" xfId="94" xr:uid="{00000000-0005-0000-0000-000089000000}"/>
    <cellStyle name="Saída 2" xfId="95" xr:uid="{00000000-0005-0000-0000-00008A000000}"/>
    <cellStyle name="Saída 3" xfId="174" xr:uid="{00000000-0005-0000-0000-00008B000000}"/>
    <cellStyle name="Separador de m" xfId="96" xr:uid="{00000000-0005-0000-0000-00008C000000}"/>
    <cellStyle name="Separador de milhares 2" xfId="97" xr:uid="{00000000-0005-0000-0000-00008D000000}"/>
    <cellStyle name="Separador de milhares 2 2" xfId="98" xr:uid="{00000000-0005-0000-0000-00008E000000}"/>
    <cellStyle name="Separador de milhares 2 3" xfId="99" xr:uid="{00000000-0005-0000-0000-00008F000000}"/>
    <cellStyle name="Separador de milhares 2 4" xfId="100" xr:uid="{00000000-0005-0000-0000-000090000000}"/>
    <cellStyle name="Separador de milhares 3" xfId="101" xr:uid="{00000000-0005-0000-0000-000091000000}"/>
    <cellStyle name="Separador de milhares 3 2" xfId="102" xr:uid="{00000000-0005-0000-0000-000092000000}"/>
    <cellStyle name="Separador de milhares 3 2 2" xfId="103" xr:uid="{00000000-0005-0000-0000-000093000000}"/>
    <cellStyle name="Separador de milhares 4" xfId="104" xr:uid="{00000000-0005-0000-0000-000094000000}"/>
    <cellStyle name="Separador de milhares 4 2" xfId="105" xr:uid="{00000000-0005-0000-0000-000095000000}"/>
    <cellStyle name="Separador de milhares 5" xfId="106" xr:uid="{00000000-0005-0000-0000-000096000000}"/>
    <cellStyle name="Separador de milhares 6" xfId="107" xr:uid="{00000000-0005-0000-0000-000097000000}"/>
    <cellStyle name="Separador de milhares 6 2" xfId="108" xr:uid="{00000000-0005-0000-0000-000098000000}"/>
    <cellStyle name="Separador de milhares 6 2 2" xfId="109" xr:uid="{00000000-0005-0000-0000-000099000000}"/>
    <cellStyle name="Separador de milhares 6 3" xfId="110" xr:uid="{00000000-0005-0000-0000-00009A000000}"/>
    <cellStyle name="Separador de milhares 7" xfId="111" xr:uid="{00000000-0005-0000-0000-00009B000000}"/>
    <cellStyle name="Separador de milhares 8" xfId="112" xr:uid="{00000000-0005-0000-0000-00009C000000}"/>
    <cellStyle name="Texto de Aviso 2" xfId="113" xr:uid="{00000000-0005-0000-0000-00009D000000}"/>
    <cellStyle name="Texto de Aviso 3" xfId="175" xr:uid="{00000000-0005-0000-0000-00009E000000}"/>
    <cellStyle name="Texto Explicativo 2" xfId="114" xr:uid="{00000000-0005-0000-0000-00009F000000}"/>
    <cellStyle name="Texto Explicativo 3" xfId="176" xr:uid="{00000000-0005-0000-0000-0000A0000000}"/>
    <cellStyle name="Título 1 1" xfId="115" xr:uid="{00000000-0005-0000-0000-0000A1000000}"/>
    <cellStyle name="Título 1 2" xfId="116" xr:uid="{00000000-0005-0000-0000-0000A2000000}"/>
    <cellStyle name="Título 1 3" xfId="177" xr:uid="{00000000-0005-0000-0000-0000A3000000}"/>
    <cellStyle name="Título 2 2" xfId="117" xr:uid="{00000000-0005-0000-0000-0000A4000000}"/>
    <cellStyle name="Título 2 3" xfId="178" xr:uid="{00000000-0005-0000-0000-0000A5000000}"/>
    <cellStyle name="Título 3 2" xfId="118" xr:uid="{00000000-0005-0000-0000-0000A6000000}"/>
    <cellStyle name="Título 3 3" xfId="179" xr:uid="{00000000-0005-0000-0000-0000A7000000}"/>
    <cellStyle name="Título 4 2" xfId="119" xr:uid="{00000000-0005-0000-0000-0000A8000000}"/>
    <cellStyle name="Título 4 3" xfId="180" xr:uid="{00000000-0005-0000-0000-0000A9000000}"/>
    <cellStyle name="Título 5" xfId="120" xr:uid="{00000000-0005-0000-0000-0000AA000000}"/>
    <cellStyle name="Título 6" xfId="181" xr:uid="{00000000-0005-0000-0000-0000AB000000}"/>
    <cellStyle name="Titulo1" xfId="121" xr:uid="{00000000-0005-0000-0000-0000AC000000}"/>
    <cellStyle name="Titulo2" xfId="122" xr:uid="{00000000-0005-0000-0000-0000AD000000}"/>
    <cellStyle name="Total 2" xfId="123" xr:uid="{00000000-0005-0000-0000-0000AE000000}"/>
    <cellStyle name="Total 3" xfId="182" xr:uid="{00000000-0005-0000-0000-0000AF000000}"/>
    <cellStyle name="Vírgula" xfId="188" builtinId="3"/>
    <cellStyle name="Vírgula 2" xfId="124" xr:uid="{00000000-0005-0000-0000-0000B1000000}"/>
    <cellStyle name="Vírgula 2 2" xfId="125" xr:uid="{00000000-0005-0000-0000-0000B2000000}"/>
    <cellStyle name="Vírgula 2_BR.04_102.88_23796_01 - PSQ  Drenagem" xfId="126" xr:uid="{00000000-0005-0000-0000-0000B3000000}"/>
    <cellStyle name="Vírgula 3" xfId="127" xr:uid="{00000000-0005-0000-0000-0000B4000000}"/>
    <cellStyle name="Vírgula 3 2" xfId="128" xr:uid="{00000000-0005-0000-0000-0000B5000000}"/>
    <cellStyle name="Vírgula 4" xfId="129" xr:uid="{00000000-0005-0000-0000-0000B6000000}"/>
    <cellStyle name="Vírgula 5" xfId="130" xr:uid="{00000000-0005-0000-0000-0000B7000000}"/>
    <cellStyle name="Vírgula 6" xfId="183" xr:uid="{00000000-0005-0000-0000-0000B8000000}"/>
    <cellStyle name="Vírgula 7" xfId="184" xr:uid="{00000000-0005-0000-0000-0000B9000000}"/>
    <cellStyle name="Vírgula 8" xfId="185" xr:uid="{00000000-0005-0000-0000-0000BA000000}"/>
    <cellStyle name="Vírgula 9" xfId="186" xr:uid="{00000000-0005-0000-0000-0000BB000000}"/>
    <cellStyle name="Vírgula0" xfId="131" xr:uid="{00000000-0005-0000-0000-0000BC000000}"/>
  </cellStyles>
  <dxfs count="0"/>
  <tableStyles count="0" defaultTableStyle="TableStyleMedium2" defaultPivotStyle="PivotStyleLight16"/>
  <colors>
    <mruColors>
      <color rgb="FF008000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114301</xdr:rowOff>
    </xdr:from>
    <xdr:to>
      <xdr:col>0</xdr:col>
      <xdr:colOff>1482436</xdr:colOff>
      <xdr:row>4</xdr:row>
      <xdr:rowOff>1</xdr:rowOff>
    </xdr:to>
    <xdr:pic>
      <xdr:nvPicPr>
        <xdr:cNvPr id="14" name="Picture 372" descr="image001">
          <a:extLst>
            <a:ext uri="{FF2B5EF4-FFF2-40B4-BE49-F238E27FC236}">
              <a16:creationId xmlns:a16="http://schemas.microsoft.com/office/drawing/2014/main" id="{F2770872-4207-44B2-98BF-6E5FC82D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1368136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152400</xdr:colOff>
      <xdr:row>0</xdr:row>
      <xdr:rowOff>76200</xdr:rowOff>
    </xdr:from>
    <xdr:to>
      <xdr:col>5</xdr:col>
      <xdr:colOff>1520536</xdr:colOff>
      <xdr:row>3</xdr:row>
      <xdr:rowOff>152400</xdr:rowOff>
    </xdr:to>
    <xdr:pic>
      <xdr:nvPicPr>
        <xdr:cNvPr id="16" name="Picture 372" descr="image001">
          <a:extLst>
            <a:ext uri="{FF2B5EF4-FFF2-40B4-BE49-F238E27FC236}">
              <a16:creationId xmlns:a16="http://schemas.microsoft.com/office/drawing/2014/main" id="{E7E93BF9-0719-406F-9C45-EADDD1C5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76200"/>
          <a:ext cx="1368136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152400</xdr:colOff>
      <xdr:row>0</xdr:row>
      <xdr:rowOff>76200</xdr:rowOff>
    </xdr:from>
    <xdr:to>
      <xdr:col>10</xdr:col>
      <xdr:colOff>1520536</xdr:colOff>
      <xdr:row>3</xdr:row>
      <xdr:rowOff>152400</xdr:rowOff>
    </xdr:to>
    <xdr:pic>
      <xdr:nvPicPr>
        <xdr:cNvPr id="17" name="Picture 372" descr="image001">
          <a:extLst>
            <a:ext uri="{FF2B5EF4-FFF2-40B4-BE49-F238E27FC236}">
              <a16:creationId xmlns:a16="http://schemas.microsoft.com/office/drawing/2014/main" id="{0EECBBCE-E895-439E-94A5-40B3C1AF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0" y="76200"/>
          <a:ext cx="1368136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0</xdr:row>
      <xdr:rowOff>76200</xdr:rowOff>
    </xdr:from>
    <xdr:to>
      <xdr:col>15</xdr:col>
      <xdr:colOff>1520536</xdr:colOff>
      <xdr:row>3</xdr:row>
      <xdr:rowOff>152400</xdr:rowOff>
    </xdr:to>
    <xdr:pic>
      <xdr:nvPicPr>
        <xdr:cNvPr id="18" name="Picture 372" descr="image001">
          <a:extLst>
            <a:ext uri="{FF2B5EF4-FFF2-40B4-BE49-F238E27FC236}">
              <a16:creationId xmlns:a16="http://schemas.microsoft.com/office/drawing/2014/main" id="{60F52773-C52C-4948-9A1F-361B6168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9700" y="76200"/>
          <a:ext cx="1368136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152400</xdr:colOff>
      <xdr:row>0</xdr:row>
      <xdr:rowOff>76200</xdr:rowOff>
    </xdr:from>
    <xdr:to>
      <xdr:col>20</xdr:col>
      <xdr:colOff>1520536</xdr:colOff>
      <xdr:row>3</xdr:row>
      <xdr:rowOff>152400</xdr:rowOff>
    </xdr:to>
    <xdr:pic>
      <xdr:nvPicPr>
        <xdr:cNvPr id="19" name="Picture 372" descr="image001">
          <a:extLst>
            <a:ext uri="{FF2B5EF4-FFF2-40B4-BE49-F238E27FC236}">
              <a16:creationId xmlns:a16="http://schemas.microsoft.com/office/drawing/2014/main" id="{86222E8A-AC9D-4E02-924E-FBC325B5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0" y="76200"/>
          <a:ext cx="1368136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152400</xdr:colOff>
      <xdr:row>0</xdr:row>
      <xdr:rowOff>76200</xdr:rowOff>
    </xdr:from>
    <xdr:to>
      <xdr:col>25</xdr:col>
      <xdr:colOff>1520536</xdr:colOff>
      <xdr:row>3</xdr:row>
      <xdr:rowOff>152400</xdr:rowOff>
    </xdr:to>
    <xdr:pic>
      <xdr:nvPicPr>
        <xdr:cNvPr id="20" name="Picture 372" descr="image001">
          <a:extLst>
            <a:ext uri="{FF2B5EF4-FFF2-40B4-BE49-F238E27FC236}">
              <a16:creationId xmlns:a16="http://schemas.microsoft.com/office/drawing/2014/main" id="{D1C16E97-118A-4641-BCC0-72E6C4B6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7900" y="76200"/>
          <a:ext cx="1368136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0</xdr:row>
      <xdr:rowOff>27214</xdr:rowOff>
    </xdr:from>
    <xdr:to>
      <xdr:col>0</xdr:col>
      <xdr:colOff>938892</xdr:colOff>
      <xdr:row>1</xdr:row>
      <xdr:rowOff>4823</xdr:rowOff>
    </xdr:to>
    <xdr:pic>
      <xdr:nvPicPr>
        <xdr:cNvPr id="7" name="Picture 372" descr="image001">
          <a:extLst>
            <a:ext uri="{FF2B5EF4-FFF2-40B4-BE49-F238E27FC236}">
              <a16:creationId xmlns:a16="http://schemas.microsoft.com/office/drawing/2014/main" id="{9D14734E-679B-4BB1-9B43-CA61BF72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27214"/>
          <a:ext cx="884464" cy="863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40821</xdr:colOff>
      <xdr:row>4</xdr:row>
      <xdr:rowOff>67347</xdr:rowOff>
    </xdr:to>
    <xdr:pic>
      <xdr:nvPicPr>
        <xdr:cNvPr id="2" name="Picture 372" descr="image001">
          <a:extLst>
            <a:ext uri="{FF2B5EF4-FFF2-40B4-BE49-F238E27FC236}">
              <a16:creationId xmlns:a16="http://schemas.microsoft.com/office/drawing/2014/main" id="{BCEF6C14-5FA7-46BD-B365-7D506D91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8" cy="1074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game.com.br/" TargetMode="External"/><Relationship Id="rId13" Type="http://schemas.openxmlformats.org/officeDocument/2006/relationships/hyperlink" Target="http://www.centralcabos.com.br/" TargetMode="External"/><Relationship Id="rId18" Type="http://schemas.openxmlformats.org/officeDocument/2006/relationships/hyperlink" Target="http://www.upperserg.com.br/" TargetMode="External"/><Relationship Id="rId26" Type="http://schemas.openxmlformats.org/officeDocument/2006/relationships/hyperlink" Target="http://www.magazinedoar.com.br/" TargetMode="External"/><Relationship Id="rId3" Type="http://schemas.openxmlformats.org/officeDocument/2006/relationships/hyperlink" Target="http://www.lojaobrafacil.com.br/" TargetMode="External"/><Relationship Id="rId21" Type="http://schemas.openxmlformats.org/officeDocument/2006/relationships/hyperlink" Target="http://www.telhanorte.com.br/" TargetMode="External"/><Relationship Id="rId7" Type="http://schemas.openxmlformats.org/officeDocument/2006/relationships/hyperlink" Target="http://www.kalunga.com.br/" TargetMode="External"/><Relationship Id="rId12" Type="http://schemas.openxmlformats.org/officeDocument/2006/relationships/hyperlink" Target="http://www.netcomputadores.com.br/" TargetMode="External"/><Relationship Id="rId17" Type="http://schemas.openxmlformats.org/officeDocument/2006/relationships/hyperlink" Target="http://www.acquafort.com.br/" TargetMode="External"/><Relationship Id="rId25" Type="http://schemas.openxmlformats.org/officeDocument/2006/relationships/hyperlink" Target="http://www.iluminim.com.br/" TargetMode="External"/><Relationship Id="rId2" Type="http://schemas.openxmlformats.org/officeDocument/2006/relationships/printerSettings" Target="../printerSettings/printerSettings5.bin"/><Relationship Id="rId16" Type="http://schemas.openxmlformats.org/officeDocument/2006/relationships/hyperlink" Target="http://www.intelmatec.com.br/" TargetMode="External"/><Relationship Id="rId20" Type="http://schemas.openxmlformats.org/officeDocument/2006/relationships/hyperlink" Target="http://www.madeiramadeira.com.br/" TargetMode="External"/><Relationship Id="rId1" Type="http://schemas.openxmlformats.org/officeDocument/2006/relationships/printerSettings" Target="../printerSettings/printerSettings4.bin"/><Relationship Id="rId6" Type="http://schemas.openxmlformats.org/officeDocument/2006/relationships/hyperlink" Target="http://www.comali.com.br/" TargetMode="External"/><Relationship Id="rId11" Type="http://schemas.openxmlformats.org/officeDocument/2006/relationships/hyperlink" Target="http://www.cemar.com.br/" TargetMode="External"/><Relationship Id="rId24" Type="http://schemas.openxmlformats.org/officeDocument/2006/relationships/hyperlink" Target="http://www.lojasupercom.com.br/" TargetMode="External"/><Relationship Id="rId5" Type="http://schemas.openxmlformats.org/officeDocument/2006/relationships/hyperlink" Target="http://www.lojamerc.com.br/" TargetMode="External"/><Relationship Id="rId15" Type="http://schemas.openxmlformats.org/officeDocument/2006/relationships/hyperlink" Target="http://www.conceitoseguran&#231;a.com.br/" TargetMode="External"/><Relationship Id="rId23" Type="http://schemas.openxmlformats.org/officeDocument/2006/relationships/hyperlink" Target="http://www.borealled.com.br/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http://www.infraeletrocalhas.com.br/" TargetMode="External"/><Relationship Id="rId19" Type="http://schemas.openxmlformats.org/officeDocument/2006/relationships/hyperlink" Target="http://www.cirilocabos.com.br/" TargetMode="External"/><Relationship Id="rId4" Type="http://schemas.openxmlformats.org/officeDocument/2006/relationships/hyperlink" Target="http://www.cec.com.br/" TargetMode="External"/><Relationship Id="rId9" Type="http://schemas.openxmlformats.org/officeDocument/2006/relationships/hyperlink" Target="http://www.wbxracks.com.br/" TargetMode="External"/><Relationship Id="rId14" Type="http://schemas.openxmlformats.org/officeDocument/2006/relationships/hyperlink" Target="http://www.aerotexextintores.com.br/" TargetMode="External"/><Relationship Id="rId22" Type="http://schemas.openxmlformats.org/officeDocument/2006/relationships/hyperlink" Target="http://www.greenage.com.br/" TargetMode="External"/><Relationship Id="rId27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55"/>
  <sheetViews>
    <sheetView view="pageBreakPreview" topLeftCell="J1" zoomScale="25" zoomScaleNormal="40" zoomScaleSheetLayoutView="25" workbookViewId="0">
      <selection activeCell="P35" sqref="P35:T35"/>
    </sheetView>
  </sheetViews>
  <sheetFormatPr defaultRowHeight="15.6" x14ac:dyDescent="0.3"/>
  <cols>
    <col min="1" max="1" width="23.6640625" style="10" bestFit="1" customWidth="1"/>
    <col min="2" max="2" width="29.6640625" style="11" customWidth="1"/>
    <col min="3" max="3" width="77.109375" style="12" customWidth="1"/>
    <col min="4" max="4" width="32.109375" style="13" bestFit="1" customWidth="1"/>
    <col min="5" max="5" width="14.6640625" style="14" bestFit="1" customWidth="1"/>
    <col min="6" max="6" width="23.6640625" style="10" bestFit="1" customWidth="1"/>
    <col min="7" max="7" width="29.6640625" style="11" customWidth="1"/>
    <col min="8" max="8" width="77.109375" style="12" customWidth="1"/>
    <col min="9" max="9" width="32.109375" style="13" bestFit="1" customWidth="1"/>
    <col min="10" max="10" width="14.6640625" style="14" bestFit="1" customWidth="1"/>
    <col min="11" max="11" width="23.6640625" style="10" bestFit="1" customWidth="1"/>
    <col min="12" max="12" width="29.6640625" style="11" customWidth="1"/>
    <col min="13" max="13" width="77.109375" style="12" customWidth="1"/>
    <col min="14" max="14" width="32.109375" style="13" bestFit="1" customWidth="1"/>
    <col min="15" max="15" width="14.6640625" style="14" bestFit="1" customWidth="1"/>
    <col min="16" max="16" width="23.6640625" style="10" bestFit="1" customWidth="1"/>
    <col min="17" max="17" width="29.6640625" style="11" customWidth="1"/>
    <col min="18" max="18" width="77.109375" style="12" customWidth="1"/>
    <col min="19" max="19" width="32.109375" style="13" bestFit="1" customWidth="1"/>
    <col min="20" max="20" width="14.6640625" style="14" bestFit="1" customWidth="1"/>
    <col min="21" max="21" width="23.6640625" style="10" bestFit="1" customWidth="1"/>
    <col min="22" max="22" width="29.6640625" style="11" customWidth="1"/>
    <col min="23" max="23" width="77.109375" style="12" customWidth="1"/>
    <col min="24" max="24" width="32.109375" style="13" bestFit="1" customWidth="1"/>
    <col min="25" max="25" width="14.6640625" style="14" bestFit="1" customWidth="1"/>
    <col min="26" max="26" width="23.6640625" style="10" bestFit="1" customWidth="1"/>
    <col min="27" max="27" width="29.6640625" style="11" customWidth="1"/>
    <col min="28" max="28" width="77.109375" style="12" customWidth="1"/>
    <col min="29" max="29" width="32.109375" style="13" bestFit="1" customWidth="1"/>
    <col min="30" max="30" width="14.6640625" style="14" bestFit="1" customWidth="1"/>
  </cols>
  <sheetData>
    <row r="1" spans="1:30" ht="31.5" customHeight="1" x14ac:dyDescent="0.3">
      <c r="A1" s="135" t="s">
        <v>30</v>
      </c>
      <c r="B1" s="136"/>
      <c r="C1" s="136"/>
      <c r="D1" s="136"/>
      <c r="E1" s="136"/>
      <c r="F1" s="135" t="s">
        <v>30</v>
      </c>
      <c r="G1" s="136"/>
      <c r="H1" s="136"/>
      <c r="I1" s="136"/>
      <c r="J1" s="136"/>
      <c r="K1" s="135" t="s">
        <v>30</v>
      </c>
      <c r="L1" s="136"/>
      <c r="M1" s="136"/>
      <c r="N1" s="136"/>
      <c r="O1" s="136"/>
      <c r="P1" s="135" t="s">
        <v>30</v>
      </c>
      <c r="Q1" s="136"/>
      <c r="R1" s="136"/>
      <c r="S1" s="136"/>
      <c r="T1" s="136"/>
      <c r="U1" s="135" t="s">
        <v>30</v>
      </c>
      <c r="V1" s="136"/>
      <c r="W1" s="136"/>
      <c r="X1" s="136"/>
      <c r="Y1" s="136"/>
      <c r="Z1" s="135" t="s">
        <v>30</v>
      </c>
      <c r="AA1" s="136"/>
      <c r="AB1" s="136"/>
      <c r="AC1" s="136"/>
      <c r="AD1" s="136"/>
    </row>
    <row r="2" spans="1:30" ht="31.5" customHeight="1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 ht="31.5" customHeight="1" x14ac:dyDescent="0.3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5" spans="1:30" ht="40.5" customHeight="1" x14ac:dyDescent="0.3">
      <c r="A5" s="138" t="s">
        <v>12</v>
      </c>
      <c r="B5" s="138"/>
      <c r="C5" s="138"/>
      <c r="D5" s="138"/>
      <c r="E5" s="138"/>
      <c r="F5" s="138" t="s">
        <v>12</v>
      </c>
      <c r="G5" s="138"/>
      <c r="H5" s="138"/>
      <c r="I5" s="138"/>
      <c r="J5" s="138"/>
      <c r="K5" s="138" t="s">
        <v>12</v>
      </c>
      <c r="L5" s="138"/>
      <c r="M5" s="138"/>
      <c r="N5" s="138"/>
      <c r="O5" s="138"/>
      <c r="P5" s="138" t="s">
        <v>12</v>
      </c>
      <c r="Q5" s="138"/>
      <c r="R5" s="138"/>
      <c r="S5" s="138"/>
      <c r="T5" s="138"/>
      <c r="U5" s="138" t="s">
        <v>12</v>
      </c>
      <c r="V5" s="138"/>
      <c r="W5" s="138"/>
      <c r="X5" s="138"/>
      <c r="Y5" s="138"/>
      <c r="Z5" s="138" t="s">
        <v>12</v>
      </c>
      <c r="AA5" s="138"/>
      <c r="AB5" s="138"/>
      <c r="AC5" s="138"/>
      <c r="AD5" s="138"/>
    </row>
    <row r="6" spans="1:30" ht="39.6" x14ac:dyDescent="0.3">
      <c r="A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90" x14ac:dyDescent="0.3">
      <c r="A7" s="139">
        <v>1</v>
      </c>
      <c r="B7" s="139"/>
      <c r="C7" s="139"/>
      <c r="D7" s="139"/>
      <c r="E7" s="139"/>
      <c r="F7" s="139">
        <f>A7+50</f>
        <v>51</v>
      </c>
      <c r="G7" s="139"/>
      <c r="H7" s="139"/>
      <c r="I7" s="139"/>
      <c r="J7" s="139"/>
      <c r="K7" s="139">
        <f>F7+50</f>
        <v>101</v>
      </c>
      <c r="L7" s="139"/>
      <c r="M7" s="139"/>
      <c r="N7" s="139"/>
      <c r="O7" s="139"/>
      <c r="P7" s="139">
        <f>K7+50</f>
        <v>151</v>
      </c>
      <c r="Q7" s="139"/>
      <c r="R7" s="139"/>
      <c r="S7" s="139"/>
      <c r="T7" s="139"/>
      <c r="U7" s="139">
        <f>P7+50</f>
        <v>201</v>
      </c>
      <c r="V7" s="139"/>
      <c r="W7" s="139"/>
      <c r="X7" s="139"/>
      <c r="Y7" s="139"/>
      <c r="Z7" s="139">
        <f>U7+50</f>
        <v>251</v>
      </c>
      <c r="AA7" s="139"/>
      <c r="AB7" s="139"/>
      <c r="AC7" s="139"/>
      <c r="AD7" s="139"/>
    </row>
    <row r="8" spans="1:30" ht="15" x14ac:dyDescent="0.3">
      <c r="A8" s="5"/>
      <c r="B8" s="6"/>
      <c r="C8" s="7"/>
      <c r="D8" s="8"/>
      <c r="E8" s="9"/>
      <c r="F8" s="5"/>
      <c r="G8" s="6"/>
      <c r="H8" s="7"/>
      <c r="I8" s="8"/>
      <c r="J8" s="9"/>
      <c r="K8" s="5"/>
      <c r="L8" s="6"/>
      <c r="M8" s="7"/>
      <c r="N8" s="8"/>
      <c r="O8" s="9"/>
      <c r="P8" s="5"/>
      <c r="Q8" s="6"/>
      <c r="R8" s="7"/>
      <c r="S8" s="8"/>
      <c r="T8" s="9"/>
      <c r="U8" s="5"/>
      <c r="V8" s="6"/>
      <c r="W8" s="7"/>
      <c r="X8" s="8"/>
      <c r="Y8" s="9"/>
      <c r="Z8" s="5"/>
      <c r="AA8" s="6"/>
      <c r="AB8" s="7"/>
      <c r="AC8" s="8"/>
      <c r="AD8" s="9"/>
    </row>
    <row r="9" spans="1:30" ht="15" x14ac:dyDescent="0.3">
      <c r="A9" s="5"/>
      <c r="B9" s="6"/>
      <c r="C9" s="7"/>
      <c r="D9" s="8"/>
      <c r="E9" s="9"/>
      <c r="F9" s="5"/>
      <c r="G9" s="6"/>
      <c r="H9" s="7"/>
      <c r="I9" s="8"/>
      <c r="J9" s="9"/>
      <c r="K9" s="5"/>
      <c r="L9" s="6"/>
      <c r="M9" s="7"/>
      <c r="N9" s="8"/>
      <c r="O9" s="9"/>
      <c r="P9" s="5"/>
      <c r="Q9" s="6"/>
      <c r="R9" s="7"/>
      <c r="S9" s="8"/>
      <c r="T9" s="9"/>
      <c r="U9" s="5"/>
      <c r="V9" s="6"/>
      <c r="W9" s="7"/>
      <c r="X9" s="8"/>
      <c r="Y9" s="9"/>
      <c r="Z9" s="5"/>
      <c r="AA9" s="6"/>
      <c r="AB9" s="7"/>
      <c r="AC9" s="8"/>
      <c r="AD9" s="9"/>
    </row>
    <row r="10" spans="1:30" ht="15" x14ac:dyDescent="0.3">
      <c r="A10" s="5"/>
      <c r="B10" s="6"/>
      <c r="C10" s="7"/>
      <c r="D10" s="8"/>
      <c r="E10" s="9"/>
      <c r="F10" s="5"/>
      <c r="G10" s="6"/>
      <c r="H10" s="7"/>
      <c r="I10" s="8"/>
      <c r="J10" s="9"/>
      <c r="K10" s="5"/>
      <c r="L10" s="6"/>
      <c r="M10" s="7"/>
      <c r="N10" s="8"/>
      <c r="O10" s="9"/>
      <c r="P10" s="5"/>
      <c r="Q10" s="6"/>
      <c r="R10" s="7"/>
      <c r="S10" s="8"/>
      <c r="T10" s="9"/>
      <c r="U10" s="5"/>
      <c r="V10" s="6"/>
      <c r="W10" s="7"/>
      <c r="X10" s="8"/>
      <c r="Y10" s="9"/>
      <c r="Z10" s="5"/>
      <c r="AA10" s="6"/>
      <c r="AB10" s="7"/>
      <c r="AC10" s="8"/>
      <c r="AD10" s="9"/>
    </row>
    <row r="11" spans="1:30" ht="40.5" customHeight="1" x14ac:dyDescent="0.3">
      <c r="A11" s="138" t="s">
        <v>13</v>
      </c>
      <c r="B11" s="138"/>
      <c r="C11" s="138"/>
      <c r="D11" s="138"/>
      <c r="E11" s="138"/>
      <c r="F11" s="138" t="s">
        <v>13</v>
      </c>
      <c r="G11" s="138"/>
      <c r="H11" s="138"/>
      <c r="I11" s="138"/>
      <c r="J11" s="138"/>
      <c r="K11" s="138" t="s">
        <v>13</v>
      </c>
      <c r="L11" s="138"/>
      <c r="M11" s="138"/>
      <c r="N11" s="138"/>
      <c r="O11" s="138"/>
      <c r="P11" s="138" t="s">
        <v>13</v>
      </c>
      <c r="Q11" s="138"/>
      <c r="R11" s="138"/>
      <c r="S11" s="138"/>
      <c r="T11" s="138"/>
      <c r="U11" s="138" t="s">
        <v>13</v>
      </c>
      <c r="V11" s="138"/>
      <c r="W11" s="138"/>
      <c r="X11" s="138"/>
      <c r="Y11" s="138"/>
      <c r="Z11" s="138" t="s">
        <v>13</v>
      </c>
      <c r="AA11" s="138"/>
      <c r="AB11" s="138"/>
      <c r="AC11" s="138"/>
      <c r="AD11" s="138"/>
    </row>
    <row r="12" spans="1:30" ht="39.6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333" customHeight="1" x14ac:dyDescent="0.3">
      <c r="A13" s="140" t="str">
        <f>VLOOKUP(A7,'CADASTRO DE FORNECEDORES'!A:I,2,)</f>
        <v>LOJA OBRAFÁCIL</v>
      </c>
      <c r="B13" s="140"/>
      <c r="C13" s="140"/>
      <c r="D13" s="140"/>
      <c r="E13" s="140"/>
      <c r="F13" s="140" t="str">
        <f>VLOOKUP(F7,'CADASTRO DE FORNECEDORES'!A:I,2,)</f>
        <v>CASA SHOW</v>
      </c>
      <c r="G13" s="140"/>
      <c r="H13" s="140"/>
      <c r="I13" s="140"/>
      <c r="J13" s="140"/>
      <c r="K13" s="140" t="e">
        <f>VLOOKUP(K7,'CADASTRO DE FORNECEDORES'!A:I,2,)</f>
        <v>#N/A</v>
      </c>
      <c r="L13" s="140"/>
      <c r="M13" s="140"/>
      <c r="N13" s="140"/>
      <c r="O13" s="140"/>
      <c r="P13" s="140" t="e">
        <f>VLOOKUP(P7,'CADASTRO DE FORNECEDORES'!A:I,2,)</f>
        <v>#N/A</v>
      </c>
      <c r="Q13" s="140"/>
      <c r="R13" s="140"/>
      <c r="S13" s="140"/>
      <c r="T13" s="140"/>
      <c r="U13" s="140" t="e">
        <f>VLOOKUP(U7,'CADASTRO DE FORNECEDORES'!$A:$I,2,)</f>
        <v>#N/A</v>
      </c>
      <c r="V13" s="140"/>
      <c r="W13" s="140"/>
      <c r="X13" s="140"/>
      <c r="Y13" s="140"/>
      <c r="Z13" s="140" t="e">
        <f>VLOOKUP(Z7,'CADASTRO DE FORNECEDORES'!$A:$I,2,)</f>
        <v>#N/A</v>
      </c>
      <c r="AA13" s="140"/>
      <c r="AB13" s="140"/>
      <c r="AC13" s="140"/>
      <c r="AD13" s="140"/>
    </row>
    <row r="14" spans="1:30" ht="15" x14ac:dyDescent="0.3">
      <c r="A14" s="5"/>
      <c r="B14" s="6"/>
      <c r="C14" s="7"/>
      <c r="D14" s="8"/>
      <c r="E14" s="9"/>
      <c r="F14" s="5"/>
      <c r="G14" s="6"/>
      <c r="H14" s="7"/>
      <c r="I14" s="8"/>
      <c r="J14" s="9"/>
      <c r="K14" s="5"/>
      <c r="L14" s="6"/>
      <c r="M14" s="7"/>
      <c r="N14" s="8"/>
      <c r="O14" s="9"/>
      <c r="P14" s="5"/>
      <c r="Q14" s="6"/>
      <c r="R14" s="7"/>
      <c r="S14" s="8"/>
      <c r="T14" s="9"/>
      <c r="U14" s="5"/>
      <c r="V14" s="6"/>
      <c r="W14" s="7"/>
      <c r="X14" s="8"/>
      <c r="Y14" s="9"/>
      <c r="Z14" s="5"/>
      <c r="AA14" s="6"/>
      <c r="AB14" s="7"/>
      <c r="AC14" s="8"/>
      <c r="AD14" s="9"/>
    </row>
    <row r="15" spans="1:30" ht="15" x14ac:dyDescent="0.3">
      <c r="A15" s="5"/>
      <c r="B15" s="6"/>
      <c r="C15" s="7"/>
      <c r="D15" s="8"/>
      <c r="E15" s="9"/>
      <c r="F15" s="5"/>
      <c r="G15" s="6"/>
      <c r="H15" s="7"/>
      <c r="I15" s="8"/>
      <c r="J15" s="9"/>
      <c r="K15" s="5"/>
      <c r="L15" s="6"/>
      <c r="M15" s="7"/>
      <c r="N15" s="8"/>
      <c r="O15" s="9"/>
      <c r="P15" s="5"/>
      <c r="Q15" s="6"/>
      <c r="R15" s="7"/>
      <c r="S15" s="8"/>
      <c r="T15" s="9"/>
      <c r="U15" s="5"/>
      <c r="V15" s="6"/>
      <c r="W15" s="7"/>
      <c r="X15" s="8"/>
      <c r="Y15" s="9"/>
      <c r="Z15" s="5"/>
      <c r="AA15" s="6"/>
      <c r="AB15" s="7"/>
      <c r="AC15" s="8"/>
      <c r="AD15" s="9"/>
    </row>
    <row r="16" spans="1:30" ht="15" x14ac:dyDescent="0.3">
      <c r="A16" s="5"/>
      <c r="B16" s="6"/>
      <c r="C16" s="7"/>
      <c r="D16" s="8"/>
      <c r="E16" s="9"/>
      <c r="F16" s="5"/>
      <c r="G16" s="6"/>
      <c r="H16" s="7"/>
      <c r="I16" s="8"/>
      <c r="J16" s="9"/>
      <c r="K16" s="5"/>
      <c r="L16" s="6"/>
      <c r="M16" s="7"/>
      <c r="N16" s="8"/>
      <c r="O16" s="9"/>
      <c r="P16" s="5"/>
      <c r="Q16" s="6"/>
      <c r="R16" s="7"/>
      <c r="S16" s="8"/>
      <c r="T16" s="9"/>
      <c r="U16" s="5"/>
      <c r="V16" s="6"/>
      <c r="W16" s="7"/>
      <c r="X16" s="8"/>
      <c r="Y16" s="9"/>
      <c r="Z16" s="5"/>
      <c r="AA16" s="6"/>
      <c r="AB16" s="7"/>
      <c r="AC16" s="8"/>
      <c r="AD16" s="9"/>
    </row>
    <row r="17" spans="1:30" ht="40.5" customHeight="1" x14ac:dyDescent="0.3">
      <c r="A17" s="138" t="s">
        <v>14</v>
      </c>
      <c r="B17" s="138"/>
      <c r="C17" s="138"/>
      <c r="D17" s="138"/>
      <c r="E17" s="138"/>
      <c r="F17" s="138" t="s">
        <v>14</v>
      </c>
      <c r="G17" s="138"/>
      <c r="H17" s="138"/>
      <c r="I17" s="138"/>
      <c r="J17" s="138"/>
      <c r="K17" s="138" t="s">
        <v>14</v>
      </c>
      <c r="L17" s="138"/>
      <c r="M17" s="138"/>
      <c r="N17" s="138"/>
      <c r="O17" s="138"/>
      <c r="P17" s="138" t="s">
        <v>14</v>
      </c>
      <c r="Q17" s="138"/>
      <c r="R17" s="138"/>
      <c r="S17" s="138"/>
      <c r="T17" s="138"/>
      <c r="U17" s="138" t="s">
        <v>14</v>
      </c>
      <c r="V17" s="138"/>
      <c r="W17" s="138"/>
      <c r="X17" s="138"/>
      <c r="Y17" s="138"/>
      <c r="Z17" s="138" t="s">
        <v>14</v>
      </c>
      <c r="AA17" s="138"/>
      <c r="AB17" s="138"/>
      <c r="AC17" s="138"/>
      <c r="AD17" s="138"/>
    </row>
    <row r="18" spans="1:30" ht="39.6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216" customHeight="1" x14ac:dyDescent="0.3">
      <c r="A19" s="141" t="str">
        <f>VLOOKUP(A7,'CADASTRO DE FORNECEDORES'!A:I,9,)</f>
        <v>LOUÇAS E METAIS</v>
      </c>
      <c r="B19" s="141"/>
      <c r="C19" s="141"/>
      <c r="D19" s="141"/>
      <c r="E19" s="141"/>
      <c r="F19" s="137">
        <f>VLOOKUP(F7,'CADASTRO DE FORNECEDORES'!A:I,9,)</f>
        <v>0</v>
      </c>
      <c r="G19" s="137"/>
      <c r="H19" s="137"/>
      <c r="I19" s="137"/>
      <c r="J19" s="137"/>
      <c r="K19" s="137" t="e">
        <f>VLOOKUP(K7,'CADASTRO DE FORNECEDORES'!A:I,9,)</f>
        <v>#N/A</v>
      </c>
      <c r="L19" s="137"/>
      <c r="M19" s="137"/>
      <c r="N19" s="137"/>
      <c r="O19" s="137"/>
      <c r="P19" s="137" t="e">
        <f>VLOOKUP(P7,'CADASTRO DE FORNECEDORES'!A:I,9,)</f>
        <v>#N/A</v>
      </c>
      <c r="Q19" s="137"/>
      <c r="R19" s="137"/>
      <c r="S19" s="137"/>
      <c r="T19" s="137"/>
      <c r="U19" s="137" t="e">
        <f>VLOOKUP(U7,'CADASTRO DE FORNECEDORES'!$A:$I,9,)</f>
        <v>#N/A</v>
      </c>
      <c r="V19" s="137"/>
      <c r="W19" s="137"/>
      <c r="X19" s="137"/>
      <c r="Y19" s="137"/>
      <c r="Z19" s="137" t="e">
        <f>VLOOKUP(Z7,'CADASTRO DE FORNECEDORES'!$A:$I,9,)</f>
        <v>#N/A</v>
      </c>
      <c r="AA19" s="137"/>
      <c r="AB19" s="137"/>
      <c r="AC19" s="137"/>
      <c r="AD19" s="137"/>
    </row>
    <row r="20" spans="1:30" ht="15" x14ac:dyDescent="0.3">
      <c r="A20" s="5"/>
      <c r="B20" s="6"/>
      <c r="C20" s="7"/>
      <c r="D20" s="8"/>
      <c r="E20" s="9"/>
      <c r="F20" s="5"/>
      <c r="G20" s="6"/>
      <c r="H20" s="7"/>
      <c r="I20" s="8"/>
      <c r="J20" s="9"/>
      <c r="K20" s="5"/>
      <c r="L20" s="6"/>
      <c r="M20" s="7"/>
      <c r="N20" s="8"/>
      <c r="O20" s="9"/>
      <c r="P20" s="5"/>
      <c r="Q20" s="6"/>
      <c r="R20" s="7"/>
      <c r="S20" s="8"/>
      <c r="T20" s="9"/>
      <c r="U20" s="5"/>
      <c r="V20" s="6"/>
      <c r="W20" s="7"/>
      <c r="X20" s="8"/>
      <c r="Y20" s="9"/>
      <c r="Z20" s="5"/>
      <c r="AA20" s="6"/>
      <c r="AB20" s="7"/>
      <c r="AC20" s="8"/>
      <c r="AD20" s="9"/>
    </row>
    <row r="21" spans="1:30" ht="40.5" customHeight="1" x14ac:dyDescent="0.3">
      <c r="A21" s="138" t="s">
        <v>12</v>
      </c>
      <c r="B21" s="138"/>
      <c r="C21" s="138"/>
      <c r="D21" s="138"/>
      <c r="E21" s="138"/>
      <c r="F21" s="138" t="s">
        <v>12</v>
      </c>
      <c r="G21" s="138"/>
      <c r="H21" s="138"/>
      <c r="I21" s="138"/>
      <c r="J21" s="138"/>
      <c r="K21" s="138" t="s">
        <v>12</v>
      </c>
      <c r="L21" s="138"/>
      <c r="M21" s="138"/>
      <c r="N21" s="138"/>
      <c r="O21" s="138"/>
      <c r="P21" s="138" t="s">
        <v>12</v>
      </c>
      <c r="Q21" s="138"/>
      <c r="R21" s="138"/>
      <c r="S21" s="138"/>
      <c r="T21" s="138"/>
      <c r="U21" s="138" t="s">
        <v>12</v>
      </c>
      <c r="V21" s="138"/>
      <c r="W21" s="138"/>
      <c r="X21" s="138"/>
      <c r="Y21" s="138"/>
      <c r="Z21" s="138" t="s">
        <v>12</v>
      </c>
      <c r="AA21" s="138"/>
      <c r="AB21" s="138"/>
      <c r="AC21" s="138"/>
      <c r="AD21" s="138"/>
    </row>
    <row r="22" spans="1:30" ht="39.6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90" x14ac:dyDescent="0.3">
      <c r="A23" s="139">
        <f>A7+1</f>
        <v>2</v>
      </c>
      <c r="B23" s="139"/>
      <c r="C23" s="139"/>
      <c r="D23" s="139"/>
      <c r="E23" s="139"/>
      <c r="F23" s="139">
        <f>F7+1</f>
        <v>52</v>
      </c>
      <c r="G23" s="139"/>
      <c r="H23" s="139"/>
      <c r="I23" s="139"/>
      <c r="J23" s="139"/>
      <c r="K23" s="139">
        <f>K7+1</f>
        <v>102</v>
      </c>
      <c r="L23" s="139"/>
      <c r="M23" s="139"/>
      <c r="N23" s="139"/>
      <c r="O23" s="139"/>
      <c r="P23" s="139">
        <f>P7+1</f>
        <v>152</v>
      </c>
      <c r="Q23" s="139"/>
      <c r="R23" s="139"/>
      <c r="S23" s="139"/>
      <c r="T23" s="139"/>
      <c r="U23" s="139">
        <f>U7+1</f>
        <v>202</v>
      </c>
      <c r="V23" s="139"/>
      <c r="W23" s="139"/>
      <c r="X23" s="139"/>
      <c r="Y23" s="139"/>
      <c r="Z23" s="139">
        <f>Z7+1</f>
        <v>252</v>
      </c>
      <c r="AA23" s="139"/>
      <c r="AB23" s="139"/>
      <c r="AC23" s="139"/>
      <c r="AD23" s="139"/>
    </row>
    <row r="24" spans="1:30" ht="15" x14ac:dyDescent="0.3">
      <c r="A24" s="5"/>
      <c r="B24" s="6"/>
      <c r="C24" s="7"/>
      <c r="D24" s="8"/>
      <c r="E24" s="9"/>
      <c r="F24" s="5"/>
      <c r="G24" s="6"/>
      <c r="H24" s="7"/>
      <c r="I24" s="8"/>
      <c r="J24" s="9"/>
      <c r="K24" s="5"/>
      <c r="L24" s="6"/>
      <c r="M24" s="7"/>
      <c r="N24" s="8"/>
      <c r="O24" s="9"/>
      <c r="P24" s="5"/>
      <c r="Q24" s="6"/>
      <c r="R24" s="7"/>
      <c r="S24" s="8"/>
      <c r="T24" s="9"/>
      <c r="U24" s="5"/>
      <c r="V24" s="6"/>
      <c r="W24" s="7"/>
      <c r="X24" s="8"/>
      <c r="Y24" s="9"/>
      <c r="Z24" s="5"/>
      <c r="AA24" s="6"/>
      <c r="AB24" s="7"/>
      <c r="AC24" s="8"/>
      <c r="AD24" s="9"/>
    </row>
    <row r="25" spans="1:30" ht="15" x14ac:dyDescent="0.3">
      <c r="A25" s="5"/>
      <c r="B25" s="6"/>
      <c r="C25" s="7"/>
      <c r="D25" s="8"/>
      <c r="E25" s="9"/>
      <c r="F25" s="5"/>
      <c r="G25" s="6"/>
      <c r="H25" s="7"/>
      <c r="I25" s="8"/>
      <c r="J25" s="9"/>
      <c r="K25" s="5"/>
      <c r="L25" s="6"/>
      <c r="M25" s="7"/>
      <c r="N25" s="8"/>
      <c r="O25" s="9"/>
      <c r="P25" s="5"/>
      <c r="Q25" s="6"/>
      <c r="R25" s="7"/>
      <c r="S25" s="8"/>
      <c r="T25" s="9"/>
      <c r="U25" s="5"/>
      <c r="V25" s="6"/>
      <c r="W25" s="7"/>
      <c r="X25" s="8"/>
      <c r="Y25" s="9"/>
      <c r="Z25" s="5"/>
      <c r="AA25" s="6"/>
      <c r="AB25" s="7"/>
      <c r="AC25" s="8"/>
      <c r="AD25" s="9"/>
    </row>
    <row r="26" spans="1:30" ht="15" x14ac:dyDescent="0.3">
      <c r="A26" s="5"/>
      <c r="B26" s="6"/>
      <c r="C26" s="7"/>
      <c r="D26" s="8"/>
      <c r="E26" s="9"/>
      <c r="F26" s="5"/>
      <c r="G26" s="6"/>
      <c r="H26" s="7"/>
      <c r="I26" s="8"/>
      <c r="J26" s="9"/>
      <c r="K26" s="5"/>
      <c r="L26" s="6"/>
      <c r="M26" s="7"/>
      <c r="N26" s="8"/>
      <c r="O26" s="9"/>
      <c r="P26" s="5"/>
      <c r="Q26" s="6"/>
      <c r="R26" s="7"/>
      <c r="S26" s="8"/>
      <c r="T26" s="9"/>
      <c r="U26" s="5"/>
      <c r="V26" s="6"/>
      <c r="W26" s="7"/>
      <c r="X26" s="8"/>
      <c r="Y26" s="9"/>
      <c r="Z26" s="5"/>
      <c r="AA26" s="6"/>
      <c r="AB26" s="7"/>
      <c r="AC26" s="8"/>
      <c r="AD26" s="9"/>
    </row>
    <row r="27" spans="1:30" ht="40.5" customHeight="1" x14ac:dyDescent="0.3">
      <c r="A27" s="138" t="s">
        <v>13</v>
      </c>
      <c r="B27" s="138"/>
      <c r="C27" s="138"/>
      <c r="D27" s="138"/>
      <c r="E27" s="138"/>
      <c r="F27" s="138" t="s">
        <v>13</v>
      </c>
      <c r="G27" s="138"/>
      <c r="H27" s="138"/>
      <c r="I27" s="138"/>
      <c r="J27" s="138"/>
      <c r="K27" s="138" t="s">
        <v>13</v>
      </c>
      <c r="L27" s="138"/>
      <c r="M27" s="138"/>
      <c r="N27" s="138"/>
      <c r="O27" s="138"/>
      <c r="P27" s="138" t="s">
        <v>13</v>
      </c>
      <c r="Q27" s="138"/>
      <c r="R27" s="138"/>
      <c r="S27" s="138"/>
      <c r="T27" s="138"/>
      <c r="U27" s="138" t="s">
        <v>13</v>
      </c>
      <c r="V27" s="138"/>
      <c r="W27" s="138"/>
      <c r="X27" s="138"/>
      <c r="Y27" s="138"/>
      <c r="Z27" s="138" t="s">
        <v>13</v>
      </c>
      <c r="AA27" s="138"/>
      <c r="AB27" s="138"/>
      <c r="AC27" s="138"/>
      <c r="AD27" s="138"/>
    </row>
    <row r="28" spans="1:30" ht="39.6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333" customHeight="1" x14ac:dyDescent="0.3">
      <c r="A29" s="140" t="str">
        <f>VLOOKUP(A23,'CADASTRO DE FORNECEDORES'!A:I,2,)</f>
        <v>LOJA CASA E CONSTRUÇÃO</v>
      </c>
      <c r="B29" s="140"/>
      <c r="C29" s="140"/>
      <c r="D29" s="140"/>
      <c r="E29" s="140"/>
      <c r="F29" s="140" t="str">
        <f>VLOOKUP(F23,'CADASTRO DE FORNECEDORES'!A:I,2,)</f>
        <v>LOJA DO PUXADOR</v>
      </c>
      <c r="G29" s="140"/>
      <c r="H29" s="140"/>
      <c r="I29" s="140"/>
      <c r="J29" s="140"/>
      <c r="K29" s="140" t="e">
        <f>VLOOKUP(K23,'CADASTRO DE FORNECEDORES'!A:I,2,)</f>
        <v>#N/A</v>
      </c>
      <c r="L29" s="140"/>
      <c r="M29" s="140"/>
      <c r="N29" s="140"/>
      <c r="O29" s="140"/>
      <c r="P29" s="140" t="e">
        <f>VLOOKUP(P23,'CADASTRO DE FORNECEDORES'!A:I,2,)</f>
        <v>#N/A</v>
      </c>
      <c r="Q29" s="140"/>
      <c r="R29" s="140"/>
      <c r="S29" s="140"/>
      <c r="T29" s="140"/>
      <c r="U29" s="140" t="e">
        <f>VLOOKUP(U23,'CADASTRO DE FORNECEDORES'!$A:$I,2,)</f>
        <v>#N/A</v>
      </c>
      <c r="V29" s="140"/>
      <c r="W29" s="140"/>
      <c r="X29" s="140"/>
      <c r="Y29" s="140"/>
      <c r="Z29" s="140" t="e">
        <f>VLOOKUP(Z23,'CADASTRO DE FORNECEDORES'!$A:$I,2,)</f>
        <v>#N/A</v>
      </c>
      <c r="AA29" s="140"/>
      <c r="AB29" s="140"/>
      <c r="AC29" s="140"/>
      <c r="AD29" s="140"/>
    </row>
    <row r="30" spans="1:30" ht="15" x14ac:dyDescent="0.3">
      <c r="A30" s="5"/>
      <c r="B30" s="6"/>
      <c r="C30" s="7"/>
      <c r="D30" s="8"/>
      <c r="E30" s="9"/>
      <c r="F30" s="5"/>
      <c r="G30" s="6"/>
      <c r="H30" s="7"/>
      <c r="I30" s="8"/>
      <c r="J30" s="9"/>
      <c r="K30" s="5"/>
      <c r="L30" s="6"/>
      <c r="M30" s="7"/>
      <c r="N30" s="8"/>
      <c r="O30" s="9"/>
      <c r="P30" s="5"/>
      <c r="Q30" s="6"/>
      <c r="R30" s="7"/>
      <c r="S30" s="8"/>
      <c r="T30" s="9"/>
      <c r="U30" s="5"/>
      <c r="V30" s="6"/>
      <c r="W30" s="7"/>
      <c r="X30" s="8"/>
      <c r="Y30" s="9"/>
      <c r="Z30" s="5"/>
      <c r="AA30" s="6"/>
      <c r="AB30" s="7"/>
      <c r="AC30" s="8"/>
      <c r="AD30" s="9"/>
    </row>
    <row r="31" spans="1:30" ht="15" x14ac:dyDescent="0.3">
      <c r="A31" s="5"/>
      <c r="B31" s="6"/>
      <c r="C31" s="7"/>
      <c r="D31" s="8"/>
      <c r="E31" s="9"/>
      <c r="F31" s="5"/>
      <c r="G31" s="6"/>
      <c r="H31" s="7"/>
      <c r="I31" s="8"/>
      <c r="J31" s="9"/>
      <c r="K31" s="5"/>
      <c r="L31" s="6"/>
      <c r="M31" s="7"/>
      <c r="N31" s="8"/>
      <c r="O31" s="9"/>
      <c r="P31" s="5"/>
      <c r="Q31" s="6"/>
      <c r="R31" s="7"/>
      <c r="S31" s="8"/>
      <c r="T31" s="9"/>
      <c r="U31" s="5"/>
      <c r="V31" s="6"/>
      <c r="W31" s="7"/>
      <c r="X31" s="8"/>
      <c r="Y31" s="9"/>
      <c r="Z31" s="5"/>
      <c r="AA31" s="6"/>
      <c r="AB31" s="7"/>
      <c r="AC31" s="8"/>
      <c r="AD31" s="9"/>
    </row>
    <row r="32" spans="1:30" ht="15" x14ac:dyDescent="0.3">
      <c r="A32" s="5"/>
      <c r="B32" s="6"/>
      <c r="C32" s="7"/>
      <c r="D32" s="8"/>
      <c r="E32" s="9"/>
      <c r="F32" s="5"/>
      <c r="G32" s="6"/>
      <c r="H32" s="7"/>
      <c r="I32" s="8"/>
      <c r="J32" s="9"/>
      <c r="K32" s="5"/>
      <c r="L32" s="6"/>
      <c r="M32" s="7"/>
      <c r="N32" s="8"/>
      <c r="O32" s="9"/>
      <c r="P32" s="5"/>
      <c r="Q32" s="6"/>
      <c r="R32" s="7"/>
      <c r="S32" s="8"/>
      <c r="T32" s="9"/>
      <c r="U32" s="5"/>
      <c r="V32" s="6"/>
      <c r="W32" s="7"/>
      <c r="X32" s="8"/>
      <c r="Y32" s="9"/>
      <c r="Z32" s="5"/>
      <c r="AA32" s="6"/>
      <c r="AB32" s="7"/>
      <c r="AC32" s="8"/>
      <c r="AD32" s="9"/>
    </row>
    <row r="33" spans="1:30" ht="40.5" customHeight="1" x14ac:dyDescent="0.3">
      <c r="A33" s="138" t="s">
        <v>14</v>
      </c>
      <c r="B33" s="138"/>
      <c r="C33" s="138"/>
      <c r="D33" s="138"/>
      <c r="E33" s="138"/>
      <c r="F33" s="138" t="s">
        <v>14</v>
      </c>
      <c r="G33" s="138"/>
      <c r="H33" s="138"/>
      <c r="I33" s="138"/>
      <c r="J33" s="138"/>
      <c r="K33" s="138" t="s">
        <v>14</v>
      </c>
      <c r="L33" s="138"/>
      <c r="M33" s="138"/>
      <c r="N33" s="138"/>
      <c r="O33" s="138"/>
      <c r="P33" s="138" t="s">
        <v>14</v>
      </c>
      <c r="Q33" s="138"/>
      <c r="R33" s="138"/>
      <c r="S33" s="138"/>
      <c r="T33" s="138"/>
      <c r="U33" s="138" t="s">
        <v>14</v>
      </c>
      <c r="V33" s="138"/>
      <c r="W33" s="138"/>
      <c r="X33" s="138"/>
      <c r="Y33" s="138"/>
      <c r="Z33" s="138" t="s">
        <v>14</v>
      </c>
      <c r="AA33" s="138"/>
      <c r="AB33" s="138"/>
      <c r="AC33" s="138"/>
      <c r="AD33" s="138"/>
    </row>
    <row r="34" spans="1:30" ht="39.6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216" customHeight="1" x14ac:dyDescent="0.3">
      <c r="A35" s="141" t="str">
        <f>VLOOKUP(A23,'CADASTRO DE FORNECEDORES'!A:I,9,)</f>
        <v>LOUÇAS E METAIS</v>
      </c>
      <c r="B35" s="141"/>
      <c r="C35" s="141"/>
      <c r="D35" s="141"/>
      <c r="E35" s="141"/>
      <c r="F35" s="137">
        <f>VLOOKUP(F23,'CADASTRO DE FORNECEDORES'!A:I,9,)</f>
        <v>0</v>
      </c>
      <c r="G35" s="137"/>
      <c r="H35" s="137"/>
      <c r="I35" s="137"/>
      <c r="J35" s="137"/>
      <c r="K35" s="137" t="e">
        <f>VLOOKUP(K23,'CADASTRO DE FORNECEDORES'!A:I,9,)</f>
        <v>#N/A</v>
      </c>
      <c r="L35" s="137"/>
      <c r="M35" s="137"/>
      <c r="N35" s="137"/>
      <c r="O35" s="137"/>
      <c r="P35" s="137" t="e">
        <f>VLOOKUP(P23,'CADASTRO DE FORNECEDORES'!A:IM,9,)</f>
        <v>#N/A</v>
      </c>
      <c r="Q35" s="137"/>
      <c r="R35" s="137"/>
      <c r="S35" s="137"/>
      <c r="T35" s="137"/>
      <c r="U35" s="137" t="e">
        <f>VLOOKUP(U23,'CADASTRO DE FORNECEDORES'!$A:$I,9,)</f>
        <v>#N/A</v>
      </c>
      <c r="V35" s="137"/>
      <c r="W35" s="137"/>
      <c r="X35" s="137"/>
      <c r="Y35" s="137"/>
      <c r="Z35" s="137" t="e">
        <f>VLOOKUP(Z23,'CADASTRO DE FORNECEDORES'!$A:$I,9,)</f>
        <v>#N/A</v>
      </c>
      <c r="AA35" s="137"/>
      <c r="AB35" s="137"/>
      <c r="AC35" s="137"/>
      <c r="AD35" s="137"/>
    </row>
    <row r="36" spans="1:30" ht="40.5" customHeight="1" x14ac:dyDescent="0.3">
      <c r="A36" s="138" t="s">
        <v>12</v>
      </c>
      <c r="B36" s="138"/>
      <c r="C36" s="138"/>
      <c r="D36" s="138"/>
      <c r="E36" s="138"/>
      <c r="F36" s="138" t="s">
        <v>12</v>
      </c>
      <c r="G36" s="138"/>
      <c r="H36" s="138"/>
      <c r="I36" s="138"/>
      <c r="J36" s="138"/>
      <c r="K36" s="138" t="s">
        <v>12</v>
      </c>
      <c r="L36" s="138"/>
      <c r="M36" s="138"/>
      <c r="N36" s="138"/>
      <c r="O36" s="138"/>
      <c r="P36" s="138" t="s">
        <v>12</v>
      </c>
      <c r="Q36" s="138"/>
      <c r="R36" s="138"/>
      <c r="S36" s="138"/>
      <c r="T36" s="138"/>
      <c r="U36" s="138" t="s">
        <v>12</v>
      </c>
      <c r="V36" s="138"/>
      <c r="W36" s="138"/>
      <c r="X36" s="138"/>
      <c r="Y36" s="138"/>
      <c r="Z36" s="138" t="s">
        <v>12</v>
      </c>
      <c r="AA36" s="138"/>
      <c r="AB36" s="138"/>
      <c r="AC36" s="138"/>
      <c r="AD36" s="138"/>
    </row>
    <row r="37" spans="1:30" ht="39.6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90" x14ac:dyDescent="0.3">
      <c r="A38" s="139">
        <f>A23+1</f>
        <v>3</v>
      </c>
      <c r="B38" s="139"/>
      <c r="C38" s="139"/>
      <c r="D38" s="139"/>
      <c r="E38" s="139"/>
      <c r="F38" s="139">
        <f>F23+1</f>
        <v>53</v>
      </c>
      <c r="G38" s="139"/>
      <c r="H38" s="139"/>
      <c r="I38" s="139"/>
      <c r="J38" s="139"/>
      <c r="K38" s="139">
        <f>K23+1</f>
        <v>103</v>
      </c>
      <c r="L38" s="139"/>
      <c r="M38" s="139"/>
      <c r="N38" s="139"/>
      <c r="O38" s="139"/>
      <c r="P38" s="139">
        <f>P23+1</f>
        <v>153</v>
      </c>
      <c r="Q38" s="139"/>
      <c r="R38" s="139"/>
      <c r="S38" s="139"/>
      <c r="T38" s="139"/>
      <c r="U38" s="139">
        <f>U23+1</f>
        <v>203</v>
      </c>
      <c r="V38" s="139"/>
      <c r="W38" s="139"/>
      <c r="X38" s="139"/>
      <c r="Y38" s="139"/>
      <c r="Z38" s="139">
        <f>Z23+1</f>
        <v>253</v>
      </c>
      <c r="AA38" s="139"/>
      <c r="AB38" s="139"/>
      <c r="AC38" s="139"/>
      <c r="AD38" s="139"/>
    </row>
    <row r="39" spans="1:30" ht="15" x14ac:dyDescent="0.3">
      <c r="A39" s="5"/>
      <c r="B39" s="6"/>
      <c r="C39" s="7"/>
      <c r="D39" s="8"/>
      <c r="E39" s="9"/>
      <c r="F39" s="5"/>
      <c r="G39" s="6"/>
      <c r="H39" s="7"/>
      <c r="I39" s="8"/>
      <c r="J39" s="9"/>
      <c r="K39" s="5"/>
      <c r="L39" s="6"/>
      <c r="M39" s="7"/>
      <c r="N39" s="8"/>
      <c r="O39" s="9"/>
      <c r="P39" s="5"/>
      <c r="Q39" s="6"/>
      <c r="R39" s="7"/>
      <c r="S39" s="8"/>
      <c r="T39" s="9"/>
      <c r="U39" s="5"/>
      <c r="V39" s="6"/>
      <c r="W39" s="7"/>
      <c r="X39" s="8"/>
      <c r="Y39" s="9"/>
      <c r="Z39" s="5"/>
      <c r="AA39" s="6"/>
      <c r="AB39" s="7"/>
      <c r="AC39" s="8"/>
      <c r="AD39" s="9"/>
    </row>
    <row r="40" spans="1:30" ht="15" x14ac:dyDescent="0.3">
      <c r="A40" s="5"/>
      <c r="B40" s="6"/>
      <c r="C40" s="7"/>
      <c r="D40" s="8"/>
      <c r="E40" s="9"/>
      <c r="F40" s="5"/>
      <c r="G40" s="6"/>
      <c r="H40" s="7"/>
      <c r="I40" s="8"/>
      <c r="J40" s="9"/>
      <c r="K40" s="5"/>
      <c r="L40" s="6"/>
      <c r="M40" s="7"/>
      <c r="N40" s="8"/>
      <c r="O40" s="9"/>
      <c r="P40" s="5"/>
      <c r="Q40" s="6"/>
      <c r="R40" s="7"/>
      <c r="S40" s="8"/>
      <c r="T40" s="9"/>
      <c r="U40" s="5"/>
      <c r="V40" s="6"/>
      <c r="W40" s="7"/>
      <c r="X40" s="8"/>
      <c r="Y40" s="9"/>
      <c r="Z40" s="5"/>
      <c r="AA40" s="6"/>
      <c r="AB40" s="7"/>
      <c r="AC40" s="8"/>
      <c r="AD40" s="9"/>
    </row>
    <row r="41" spans="1:30" ht="15" x14ac:dyDescent="0.3">
      <c r="A41" s="5"/>
      <c r="B41" s="6"/>
      <c r="C41" s="7"/>
      <c r="D41" s="8"/>
      <c r="E41" s="9"/>
      <c r="F41" s="5"/>
      <c r="G41" s="6"/>
      <c r="H41" s="7"/>
      <c r="I41" s="8"/>
      <c r="J41" s="9"/>
      <c r="K41" s="5"/>
      <c r="L41" s="6"/>
      <c r="M41" s="7"/>
      <c r="N41" s="8"/>
      <c r="O41" s="9"/>
      <c r="P41" s="5"/>
      <c r="Q41" s="6"/>
      <c r="R41" s="7"/>
      <c r="S41" s="8"/>
      <c r="T41" s="9"/>
      <c r="U41" s="5"/>
      <c r="V41" s="6"/>
      <c r="W41" s="7"/>
      <c r="X41" s="8"/>
      <c r="Y41" s="9"/>
      <c r="Z41" s="5"/>
      <c r="AA41" s="6"/>
      <c r="AB41" s="7"/>
      <c r="AC41" s="8"/>
      <c r="AD41" s="9"/>
    </row>
    <row r="42" spans="1:30" ht="40.5" customHeight="1" x14ac:dyDescent="0.3">
      <c r="A42" s="138" t="s">
        <v>13</v>
      </c>
      <c r="B42" s="138"/>
      <c r="C42" s="138"/>
      <c r="D42" s="138"/>
      <c r="E42" s="138"/>
      <c r="F42" s="138" t="s">
        <v>13</v>
      </c>
      <c r="G42" s="138"/>
      <c r="H42" s="138"/>
      <c r="I42" s="138"/>
      <c r="J42" s="138"/>
      <c r="K42" s="138" t="s">
        <v>13</v>
      </c>
      <c r="L42" s="138"/>
      <c r="M42" s="138"/>
      <c r="N42" s="138"/>
      <c r="O42" s="138"/>
      <c r="P42" s="138" t="s">
        <v>13</v>
      </c>
      <c r="Q42" s="138"/>
      <c r="R42" s="138"/>
      <c r="S42" s="138"/>
      <c r="T42" s="138"/>
      <c r="U42" s="138" t="s">
        <v>13</v>
      </c>
      <c r="V42" s="138"/>
      <c r="W42" s="138"/>
      <c r="X42" s="138"/>
      <c r="Y42" s="138"/>
      <c r="Z42" s="138" t="s">
        <v>13</v>
      </c>
      <c r="AA42" s="138"/>
      <c r="AB42" s="138"/>
      <c r="AC42" s="138"/>
      <c r="AD42" s="138"/>
    </row>
    <row r="43" spans="1:30" ht="39.6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333" customHeight="1" x14ac:dyDescent="0.3">
      <c r="A44" s="140" t="str">
        <f>VLOOKUP(A38,'CADASTRO DE FORNECEDORES'!A:I,2,)</f>
        <v xml:space="preserve">LOJA MERC COM </v>
      </c>
      <c r="B44" s="140"/>
      <c r="C44" s="140"/>
      <c r="D44" s="140"/>
      <c r="E44" s="140"/>
      <c r="F44" s="140" t="str">
        <f>VLOOKUP(F38,'CADASTRO DE FORNECEDORES'!A:I,2,)</f>
        <v>NORDIFE</v>
      </c>
      <c r="G44" s="140"/>
      <c r="H44" s="140"/>
      <c r="I44" s="140"/>
      <c r="J44" s="140"/>
      <c r="K44" s="140" t="e">
        <f>VLOOKUP(K38,'CADASTRO DE FORNECEDORES'!A:I,2,)</f>
        <v>#N/A</v>
      </c>
      <c r="L44" s="140"/>
      <c r="M44" s="140"/>
      <c r="N44" s="140"/>
      <c r="O44" s="140"/>
      <c r="P44" s="140" t="e">
        <f>VLOOKUP(P38,'CADASTRO DE FORNECEDORES'!A:I,2,)</f>
        <v>#N/A</v>
      </c>
      <c r="Q44" s="140"/>
      <c r="R44" s="140"/>
      <c r="S44" s="140"/>
      <c r="T44" s="140"/>
      <c r="U44" s="140" t="e">
        <f>VLOOKUP(U38,'CADASTRO DE FORNECEDORES'!$A:$I,2,)</f>
        <v>#N/A</v>
      </c>
      <c r="V44" s="140"/>
      <c r="W44" s="140"/>
      <c r="X44" s="140"/>
      <c r="Y44" s="140"/>
      <c r="Z44" s="140" t="e">
        <f>VLOOKUP(Z38,'CADASTRO DE FORNECEDORES'!$A:$I,2,)</f>
        <v>#N/A</v>
      </c>
      <c r="AA44" s="140"/>
      <c r="AB44" s="140"/>
      <c r="AC44" s="140"/>
      <c r="AD44" s="140"/>
    </row>
    <row r="45" spans="1:30" ht="15" x14ac:dyDescent="0.3">
      <c r="A45" s="5"/>
      <c r="B45" s="6"/>
      <c r="C45" s="7"/>
      <c r="D45" s="8"/>
      <c r="E45" s="9"/>
      <c r="F45" s="5"/>
      <c r="G45" s="6"/>
      <c r="H45" s="7"/>
      <c r="I45" s="8"/>
      <c r="J45" s="9"/>
      <c r="K45" s="5"/>
      <c r="L45" s="6"/>
      <c r="M45" s="7"/>
      <c r="N45" s="8"/>
      <c r="O45" s="9"/>
      <c r="P45" s="5"/>
      <c r="Q45" s="6"/>
      <c r="R45" s="7"/>
      <c r="S45" s="8"/>
      <c r="T45" s="9"/>
      <c r="U45" s="5"/>
      <c r="V45" s="6"/>
      <c r="W45" s="7"/>
      <c r="X45" s="8"/>
      <c r="Y45" s="9"/>
      <c r="Z45" s="5"/>
      <c r="AA45" s="6"/>
      <c r="AB45" s="7"/>
      <c r="AC45" s="8"/>
      <c r="AD45" s="9"/>
    </row>
    <row r="46" spans="1:30" ht="15" x14ac:dyDescent="0.3">
      <c r="A46" s="5"/>
      <c r="B46" s="6"/>
      <c r="C46" s="7"/>
      <c r="D46" s="8"/>
      <c r="E46" s="9"/>
      <c r="F46" s="5"/>
      <c r="G46" s="6"/>
      <c r="H46" s="7"/>
      <c r="I46" s="8"/>
      <c r="J46" s="9"/>
      <c r="K46" s="5"/>
      <c r="L46" s="6"/>
      <c r="M46" s="7"/>
      <c r="N46" s="8"/>
      <c r="O46" s="9"/>
      <c r="P46" s="5"/>
      <c r="Q46" s="6"/>
      <c r="R46" s="7"/>
      <c r="S46" s="8"/>
      <c r="T46" s="9"/>
      <c r="U46" s="5"/>
      <c r="V46" s="6"/>
      <c r="W46" s="7"/>
      <c r="X46" s="8"/>
      <c r="Y46" s="9"/>
      <c r="Z46" s="5"/>
      <c r="AA46" s="6"/>
      <c r="AB46" s="7"/>
      <c r="AC46" s="8"/>
      <c r="AD46" s="9"/>
    </row>
    <row r="47" spans="1:30" ht="15" x14ac:dyDescent="0.3">
      <c r="A47" s="5"/>
      <c r="B47" s="6"/>
      <c r="C47" s="7"/>
      <c r="D47" s="8"/>
      <c r="E47" s="9"/>
      <c r="F47" s="5"/>
      <c r="G47" s="6"/>
      <c r="H47" s="7"/>
      <c r="I47" s="8"/>
      <c r="J47" s="9"/>
      <c r="K47" s="5"/>
      <c r="L47" s="6"/>
      <c r="M47" s="7"/>
      <c r="N47" s="8"/>
      <c r="O47" s="9"/>
      <c r="P47" s="5"/>
      <c r="Q47" s="6"/>
      <c r="R47" s="7"/>
      <c r="S47" s="8"/>
      <c r="T47" s="9"/>
      <c r="U47" s="5"/>
      <c r="V47" s="6"/>
      <c r="W47" s="7"/>
      <c r="X47" s="8"/>
      <c r="Y47" s="9"/>
      <c r="Z47" s="5"/>
      <c r="AA47" s="6"/>
      <c r="AB47" s="7"/>
      <c r="AC47" s="8"/>
      <c r="AD47" s="9"/>
    </row>
    <row r="48" spans="1:30" ht="40.5" customHeight="1" x14ac:dyDescent="0.3">
      <c r="A48" s="138" t="s">
        <v>14</v>
      </c>
      <c r="B48" s="138"/>
      <c r="C48" s="138"/>
      <c r="D48" s="138"/>
      <c r="E48" s="138"/>
      <c r="F48" s="138" t="s">
        <v>14</v>
      </c>
      <c r="G48" s="138"/>
      <c r="H48" s="138"/>
      <c r="I48" s="138"/>
      <c r="J48" s="138"/>
      <c r="K48" s="138" t="s">
        <v>14</v>
      </c>
      <c r="L48" s="138"/>
      <c r="M48" s="138"/>
      <c r="N48" s="138"/>
      <c r="O48" s="138"/>
      <c r="P48" s="138" t="s">
        <v>14</v>
      </c>
      <c r="Q48" s="138"/>
      <c r="R48" s="138"/>
      <c r="S48" s="138"/>
      <c r="T48" s="138"/>
      <c r="U48" s="138" t="s">
        <v>14</v>
      </c>
      <c r="V48" s="138"/>
      <c r="W48" s="138"/>
      <c r="X48" s="138"/>
      <c r="Y48" s="138"/>
      <c r="Z48" s="138" t="s">
        <v>14</v>
      </c>
      <c r="AA48" s="138"/>
      <c r="AB48" s="138"/>
      <c r="AC48" s="138"/>
      <c r="AD48" s="138"/>
    </row>
    <row r="49" spans="1:30" ht="39.6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216" customHeight="1" x14ac:dyDescent="0.3">
      <c r="A50" s="141" t="str">
        <f>VLOOKUP(A38,'CADASTRO DE FORNECEDORES'!A:I,9,)</f>
        <v>LOUÇAS E METAIS</v>
      </c>
      <c r="B50" s="141"/>
      <c r="C50" s="141"/>
      <c r="D50" s="141"/>
      <c r="E50" s="141"/>
      <c r="F50" s="137">
        <f>VLOOKUP(F38,'CADASTRO DE FORNECEDORES'!A:I,9,)</f>
        <v>0</v>
      </c>
      <c r="G50" s="137"/>
      <c r="H50" s="137"/>
      <c r="I50" s="137"/>
      <c r="J50" s="137"/>
      <c r="K50" s="137" t="e">
        <f>VLOOKUP(K38,'CADASTRO DE FORNECEDORES'!A:I,9,)</f>
        <v>#N/A</v>
      </c>
      <c r="L50" s="137"/>
      <c r="M50" s="137"/>
      <c r="N50" s="137"/>
      <c r="O50" s="137"/>
      <c r="P50" s="137" t="e">
        <f>VLOOKUP(P38,'CADASTRO DE FORNECEDORES'!A:I,9,)</f>
        <v>#N/A</v>
      </c>
      <c r="Q50" s="137"/>
      <c r="R50" s="137"/>
      <c r="S50" s="137"/>
      <c r="T50" s="137"/>
      <c r="U50" s="137" t="e">
        <f>VLOOKUP(U38,'CADASTRO DE FORNECEDORES'!$A:$I,9,)</f>
        <v>#N/A</v>
      </c>
      <c r="V50" s="137"/>
      <c r="W50" s="137"/>
      <c r="X50" s="137"/>
      <c r="Y50" s="137"/>
      <c r="Z50" s="137" t="e">
        <f>VLOOKUP(Z38,'CADASTRO DE FORNECEDORES'!$A:$I,9,)</f>
        <v>#N/A</v>
      </c>
      <c r="AA50" s="137"/>
      <c r="AB50" s="137"/>
      <c r="AC50" s="137"/>
      <c r="AD50" s="137"/>
    </row>
    <row r="51" spans="1:30" ht="40.5" customHeight="1" x14ac:dyDescent="0.3">
      <c r="A51" s="138" t="s">
        <v>12</v>
      </c>
      <c r="B51" s="138"/>
      <c r="C51" s="138"/>
      <c r="D51" s="138"/>
      <c r="E51" s="138"/>
      <c r="F51" s="138" t="s">
        <v>12</v>
      </c>
      <c r="G51" s="138"/>
      <c r="H51" s="138"/>
      <c r="I51" s="138"/>
      <c r="J51" s="138"/>
      <c r="K51" s="138" t="s">
        <v>12</v>
      </c>
      <c r="L51" s="138"/>
      <c r="M51" s="138"/>
      <c r="N51" s="138"/>
      <c r="O51" s="138"/>
      <c r="P51" s="138" t="s">
        <v>12</v>
      </c>
      <c r="Q51" s="138"/>
      <c r="R51" s="138"/>
      <c r="S51" s="138"/>
      <c r="T51" s="138"/>
      <c r="U51" s="138" t="s">
        <v>12</v>
      </c>
      <c r="V51" s="138"/>
      <c r="W51" s="138"/>
      <c r="X51" s="138"/>
      <c r="Y51" s="138"/>
      <c r="Z51" s="138" t="s">
        <v>12</v>
      </c>
      <c r="AA51" s="138"/>
      <c r="AB51" s="138"/>
      <c r="AC51" s="138"/>
      <c r="AD51" s="138"/>
    </row>
    <row r="52" spans="1:30" ht="39.6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90" x14ac:dyDescent="0.3">
      <c r="A53" s="139">
        <f>A38+1</f>
        <v>4</v>
      </c>
      <c r="B53" s="139"/>
      <c r="C53" s="139"/>
      <c r="D53" s="139"/>
      <c r="E53" s="139"/>
      <c r="F53" s="139">
        <f>F38+1</f>
        <v>54</v>
      </c>
      <c r="G53" s="139"/>
      <c r="H53" s="139"/>
      <c r="I53" s="139"/>
      <c r="J53" s="139"/>
      <c r="K53" s="139">
        <f>K38+1</f>
        <v>104</v>
      </c>
      <c r="L53" s="139"/>
      <c r="M53" s="139"/>
      <c r="N53" s="139"/>
      <c r="O53" s="139"/>
      <c r="P53" s="139">
        <f>P38+1</f>
        <v>154</v>
      </c>
      <c r="Q53" s="139"/>
      <c r="R53" s="139"/>
      <c r="S53" s="139"/>
      <c r="T53" s="139"/>
      <c r="U53" s="139">
        <f t="shared" ref="U53" si="0">U38+1</f>
        <v>204</v>
      </c>
      <c r="V53" s="139"/>
      <c r="W53" s="139"/>
      <c r="X53" s="139"/>
      <c r="Y53" s="139"/>
      <c r="Z53" s="139">
        <f t="shared" ref="Z53" si="1">Z38+1</f>
        <v>254</v>
      </c>
      <c r="AA53" s="139"/>
      <c r="AB53" s="139"/>
      <c r="AC53" s="139"/>
      <c r="AD53" s="139"/>
    </row>
    <row r="54" spans="1:30" ht="15" x14ac:dyDescent="0.3">
      <c r="A54" s="5"/>
      <c r="B54" s="6"/>
      <c r="C54" s="7"/>
      <c r="D54" s="8"/>
      <c r="E54" s="9"/>
      <c r="F54" s="5"/>
      <c r="G54" s="6"/>
      <c r="H54" s="7"/>
      <c r="I54" s="8"/>
      <c r="J54" s="9"/>
      <c r="K54" s="5"/>
      <c r="L54" s="6"/>
      <c r="M54" s="7"/>
      <c r="N54" s="8"/>
      <c r="O54" s="9"/>
      <c r="P54" s="5"/>
      <c r="Q54" s="6"/>
      <c r="R54" s="7"/>
      <c r="S54" s="8"/>
      <c r="T54" s="9"/>
      <c r="U54" s="5"/>
      <c r="V54" s="6"/>
      <c r="W54" s="7"/>
      <c r="X54" s="8"/>
      <c r="Y54" s="9"/>
      <c r="Z54" s="5"/>
      <c r="AA54" s="6"/>
      <c r="AB54" s="7"/>
      <c r="AC54" s="8"/>
      <c r="AD54" s="9"/>
    </row>
    <row r="55" spans="1:30" ht="15" x14ac:dyDescent="0.3">
      <c r="A55" s="5"/>
      <c r="B55" s="6"/>
      <c r="C55" s="7"/>
      <c r="D55" s="8"/>
      <c r="E55" s="9"/>
      <c r="F55" s="5"/>
      <c r="G55" s="6"/>
      <c r="H55" s="7"/>
      <c r="I55" s="8"/>
      <c r="J55" s="9"/>
      <c r="K55" s="5"/>
      <c r="L55" s="6"/>
      <c r="M55" s="7"/>
      <c r="N55" s="8"/>
      <c r="O55" s="9"/>
      <c r="P55" s="5"/>
      <c r="Q55" s="6"/>
      <c r="R55" s="7"/>
      <c r="S55" s="8"/>
      <c r="T55" s="9"/>
      <c r="U55" s="5"/>
      <c r="V55" s="6"/>
      <c r="W55" s="7"/>
      <c r="X55" s="8"/>
      <c r="Y55" s="9"/>
      <c r="Z55" s="5"/>
      <c r="AA55" s="6"/>
      <c r="AB55" s="7"/>
      <c r="AC55" s="8"/>
      <c r="AD55" s="9"/>
    </row>
    <row r="56" spans="1:30" ht="15" x14ac:dyDescent="0.3">
      <c r="A56" s="5"/>
      <c r="B56" s="6"/>
      <c r="C56" s="7"/>
      <c r="D56" s="8"/>
      <c r="E56" s="9"/>
      <c r="F56" s="5"/>
      <c r="G56" s="6"/>
      <c r="H56" s="7"/>
      <c r="I56" s="8"/>
      <c r="J56" s="9"/>
      <c r="K56" s="5"/>
      <c r="L56" s="6"/>
      <c r="M56" s="7"/>
      <c r="N56" s="8"/>
      <c r="O56" s="9"/>
      <c r="P56" s="5"/>
      <c r="Q56" s="6"/>
      <c r="R56" s="7"/>
      <c r="S56" s="8"/>
      <c r="T56" s="9"/>
      <c r="U56" s="5"/>
      <c r="V56" s="6"/>
      <c r="W56" s="7"/>
      <c r="X56" s="8"/>
      <c r="Y56" s="9"/>
      <c r="Z56" s="5"/>
      <c r="AA56" s="6"/>
      <c r="AB56" s="7"/>
      <c r="AC56" s="8"/>
      <c r="AD56" s="9"/>
    </row>
    <row r="57" spans="1:30" ht="40.5" customHeight="1" x14ac:dyDescent="0.3">
      <c r="A57" s="138" t="s">
        <v>13</v>
      </c>
      <c r="B57" s="138"/>
      <c r="C57" s="138"/>
      <c r="D57" s="138"/>
      <c r="E57" s="138"/>
      <c r="F57" s="138" t="s">
        <v>13</v>
      </c>
      <c r="G57" s="138"/>
      <c r="H57" s="138"/>
      <c r="I57" s="138"/>
      <c r="J57" s="138"/>
      <c r="K57" s="138" t="s">
        <v>13</v>
      </c>
      <c r="L57" s="138"/>
      <c r="M57" s="138"/>
      <c r="N57" s="138"/>
      <c r="O57" s="138"/>
      <c r="P57" s="138" t="s">
        <v>13</v>
      </c>
      <c r="Q57" s="138"/>
      <c r="R57" s="138"/>
      <c r="S57" s="138"/>
      <c r="T57" s="138"/>
      <c r="U57" s="138" t="s">
        <v>13</v>
      </c>
      <c r="V57" s="138"/>
      <c r="W57" s="138"/>
      <c r="X57" s="138"/>
      <c r="Y57" s="138"/>
      <c r="Z57" s="138" t="s">
        <v>13</v>
      </c>
      <c r="AA57" s="138"/>
      <c r="AB57" s="138"/>
      <c r="AC57" s="138"/>
      <c r="AD57" s="138"/>
    </row>
    <row r="58" spans="1:30" ht="39.6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333" customHeight="1" x14ac:dyDescent="0.3">
      <c r="A59" s="140" t="str">
        <f>VLOOKUP(A53,'CADASTRO DE FORNECEDORES'!A:I,2,)</f>
        <v>LOJA COMALI</v>
      </c>
      <c r="B59" s="140"/>
      <c r="C59" s="140"/>
      <c r="D59" s="140"/>
      <c r="E59" s="140"/>
      <c r="F59" s="140">
        <f>VLOOKUP(F53,'CADASTRO DE FORNECEDORES'!A:I,2,)</f>
        <v>0</v>
      </c>
      <c r="G59" s="140"/>
      <c r="H59" s="140"/>
      <c r="I59" s="140"/>
      <c r="J59" s="140"/>
      <c r="K59" s="140" t="e">
        <f>VLOOKUP(K53,'CADASTRO DE FORNECEDORES'!A:I,2,)</f>
        <v>#N/A</v>
      </c>
      <c r="L59" s="140"/>
      <c r="M59" s="140"/>
      <c r="N59" s="140"/>
      <c r="O59" s="140"/>
      <c r="P59" s="140" t="e">
        <f>VLOOKUP(P53,'CADASTRO DE FORNECEDORES'!A:I,2,)</f>
        <v>#N/A</v>
      </c>
      <c r="Q59" s="140"/>
      <c r="R59" s="140"/>
      <c r="S59" s="140"/>
      <c r="T59" s="140"/>
      <c r="U59" s="140" t="e">
        <f>VLOOKUP(U53,'CADASTRO DE FORNECEDORES'!$A:$I,2,)</f>
        <v>#N/A</v>
      </c>
      <c r="V59" s="140"/>
      <c r="W59" s="140"/>
      <c r="X59" s="140"/>
      <c r="Y59" s="140"/>
      <c r="Z59" s="140" t="e">
        <f>VLOOKUP(Z53,'CADASTRO DE FORNECEDORES'!$A:$I,2,)</f>
        <v>#N/A</v>
      </c>
      <c r="AA59" s="140"/>
      <c r="AB59" s="140"/>
      <c r="AC59" s="140"/>
      <c r="AD59" s="140"/>
    </row>
    <row r="60" spans="1:30" ht="15" x14ac:dyDescent="0.3">
      <c r="A60" s="5"/>
      <c r="B60" s="6"/>
      <c r="C60" s="7"/>
      <c r="D60" s="8"/>
      <c r="E60" s="9"/>
      <c r="F60" s="5"/>
      <c r="G60" s="6"/>
      <c r="H60" s="7"/>
      <c r="I60" s="8"/>
      <c r="J60" s="9"/>
      <c r="K60" s="5"/>
      <c r="L60" s="6"/>
      <c r="M60" s="7"/>
      <c r="N60" s="8"/>
      <c r="O60" s="9"/>
      <c r="P60" s="5"/>
      <c r="Q60" s="6"/>
      <c r="R60" s="7"/>
      <c r="S60" s="8"/>
      <c r="T60" s="9"/>
      <c r="U60" s="5"/>
      <c r="V60" s="6"/>
      <c r="W60" s="7"/>
      <c r="X60" s="8"/>
      <c r="Y60" s="9"/>
      <c r="Z60" s="5"/>
      <c r="AA60" s="6"/>
      <c r="AB60" s="7"/>
      <c r="AC60" s="8"/>
      <c r="AD60" s="9"/>
    </row>
    <row r="61" spans="1:30" ht="15" x14ac:dyDescent="0.3">
      <c r="A61" s="5"/>
      <c r="B61" s="6"/>
      <c r="C61" s="7"/>
      <c r="D61" s="8"/>
      <c r="E61" s="9"/>
      <c r="F61" s="5"/>
      <c r="G61" s="6"/>
      <c r="H61" s="7"/>
      <c r="I61" s="8"/>
      <c r="J61" s="9"/>
      <c r="K61" s="5"/>
      <c r="L61" s="6"/>
      <c r="M61" s="7"/>
      <c r="N61" s="8"/>
      <c r="O61" s="9"/>
      <c r="P61" s="5"/>
      <c r="Q61" s="6"/>
      <c r="R61" s="7"/>
      <c r="S61" s="8"/>
      <c r="T61" s="9"/>
      <c r="U61" s="5"/>
      <c r="V61" s="6"/>
      <c r="W61" s="7"/>
      <c r="X61" s="8"/>
      <c r="Y61" s="9"/>
      <c r="Z61" s="5"/>
      <c r="AA61" s="6"/>
      <c r="AB61" s="7"/>
      <c r="AC61" s="8"/>
      <c r="AD61" s="9"/>
    </row>
    <row r="62" spans="1:30" ht="15" x14ac:dyDescent="0.3">
      <c r="A62" s="5"/>
      <c r="B62" s="6"/>
      <c r="C62" s="7"/>
      <c r="D62" s="8"/>
      <c r="E62" s="9"/>
      <c r="F62" s="5"/>
      <c r="G62" s="6"/>
      <c r="H62" s="7"/>
      <c r="I62" s="8"/>
      <c r="J62" s="9"/>
      <c r="K62" s="5"/>
      <c r="L62" s="6"/>
      <c r="M62" s="7"/>
      <c r="N62" s="8"/>
      <c r="O62" s="9"/>
      <c r="P62" s="5"/>
      <c r="Q62" s="6"/>
      <c r="R62" s="7"/>
      <c r="S62" s="8"/>
      <c r="T62" s="9"/>
      <c r="U62" s="5"/>
      <c r="V62" s="6"/>
      <c r="W62" s="7"/>
      <c r="X62" s="8"/>
      <c r="Y62" s="9"/>
      <c r="Z62" s="5"/>
      <c r="AA62" s="6"/>
      <c r="AB62" s="7"/>
      <c r="AC62" s="8"/>
      <c r="AD62" s="9"/>
    </row>
    <row r="63" spans="1:30" ht="40.5" customHeight="1" x14ac:dyDescent="0.3">
      <c r="A63" s="138" t="s">
        <v>14</v>
      </c>
      <c r="B63" s="138"/>
      <c r="C63" s="138"/>
      <c r="D63" s="138"/>
      <c r="E63" s="138"/>
      <c r="F63" s="138" t="s">
        <v>14</v>
      </c>
      <c r="G63" s="138"/>
      <c r="H63" s="138"/>
      <c r="I63" s="138"/>
      <c r="J63" s="138"/>
      <c r="K63" s="138" t="s">
        <v>14</v>
      </c>
      <c r="L63" s="138"/>
      <c r="M63" s="138"/>
      <c r="N63" s="138"/>
      <c r="O63" s="138"/>
      <c r="P63" s="138" t="s">
        <v>14</v>
      </c>
      <c r="Q63" s="138"/>
      <c r="R63" s="138"/>
      <c r="S63" s="138"/>
      <c r="T63" s="138"/>
      <c r="U63" s="138" t="s">
        <v>14</v>
      </c>
      <c r="V63" s="138"/>
      <c r="W63" s="138"/>
      <c r="X63" s="138"/>
      <c r="Y63" s="138"/>
      <c r="Z63" s="138" t="s">
        <v>14</v>
      </c>
      <c r="AA63" s="138"/>
      <c r="AB63" s="138"/>
      <c r="AC63" s="138"/>
      <c r="AD63" s="138"/>
    </row>
    <row r="64" spans="1:30" ht="39.6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216" customHeight="1" x14ac:dyDescent="0.3">
      <c r="A65" s="137" t="str">
        <f>VLOOKUP(A53,'CADASTRO DE FORNECEDORES'!A:I,9,)</f>
        <v>LOUÇAS E METAIS</v>
      </c>
      <c r="B65" s="137"/>
      <c r="C65" s="137"/>
      <c r="D65" s="137"/>
      <c r="E65" s="137"/>
      <c r="F65" s="137">
        <f>VLOOKUP(F53,'CADASTRO DE FORNECEDORES'!A:I,9,)</f>
        <v>0</v>
      </c>
      <c r="G65" s="137"/>
      <c r="H65" s="137"/>
      <c r="I65" s="137"/>
      <c r="J65" s="137"/>
      <c r="K65" s="137" t="e">
        <f>VLOOKUP(K53,'CADASTRO DE FORNECEDORES'!A:I,9,)</f>
        <v>#N/A</v>
      </c>
      <c r="L65" s="137"/>
      <c r="M65" s="137"/>
      <c r="N65" s="137"/>
      <c r="O65" s="137"/>
      <c r="P65" s="137" t="e">
        <f>VLOOKUP(P53,'CADASTRO DE FORNECEDORES'!A:I,9,)</f>
        <v>#N/A</v>
      </c>
      <c r="Q65" s="137"/>
      <c r="R65" s="137"/>
      <c r="S65" s="137"/>
      <c r="T65" s="137"/>
      <c r="U65" s="137" t="e">
        <f>VLOOKUP(U53,'CADASTRO DE FORNECEDORES'!$A:$I,9,)</f>
        <v>#N/A</v>
      </c>
      <c r="V65" s="137"/>
      <c r="W65" s="137"/>
      <c r="X65" s="137"/>
      <c r="Y65" s="137"/>
      <c r="Z65" s="137" t="e">
        <f>VLOOKUP(Z53,'CADASTRO DE FORNECEDORES'!$A:$I,9,)</f>
        <v>#N/A</v>
      </c>
      <c r="AA65" s="137"/>
      <c r="AB65" s="137"/>
      <c r="AC65" s="137"/>
      <c r="AD65" s="137"/>
    </row>
    <row r="66" spans="1:30" ht="40.5" customHeight="1" x14ac:dyDescent="0.3">
      <c r="A66" s="138" t="s">
        <v>12</v>
      </c>
      <c r="B66" s="138"/>
      <c r="C66" s="138"/>
      <c r="D66" s="138"/>
      <c r="E66" s="138"/>
      <c r="F66" s="138" t="s">
        <v>12</v>
      </c>
      <c r="G66" s="138"/>
      <c r="H66" s="138"/>
      <c r="I66" s="138"/>
      <c r="J66" s="138"/>
      <c r="K66" s="138" t="s">
        <v>12</v>
      </c>
      <c r="L66" s="138"/>
      <c r="M66" s="138"/>
      <c r="N66" s="138"/>
      <c r="O66" s="138"/>
      <c r="P66" s="138" t="s">
        <v>12</v>
      </c>
      <c r="Q66" s="138"/>
      <c r="R66" s="138"/>
      <c r="S66" s="138"/>
      <c r="T66" s="138"/>
      <c r="U66" s="138" t="s">
        <v>12</v>
      </c>
      <c r="V66" s="138"/>
      <c r="W66" s="138"/>
      <c r="X66" s="138"/>
      <c r="Y66" s="138"/>
      <c r="Z66" s="138" t="s">
        <v>12</v>
      </c>
      <c r="AA66" s="138"/>
      <c r="AB66" s="138"/>
      <c r="AC66" s="138"/>
      <c r="AD66" s="138"/>
    </row>
    <row r="67" spans="1:30" ht="39.6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90" x14ac:dyDescent="0.3">
      <c r="A68" s="139">
        <f>A53+1</f>
        <v>5</v>
      </c>
      <c r="B68" s="139"/>
      <c r="C68" s="139"/>
      <c r="D68" s="139"/>
      <c r="E68" s="139"/>
      <c r="F68" s="139">
        <f>F53+1</f>
        <v>55</v>
      </c>
      <c r="G68" s="139"/>
      <c r="H68" s="139"/>
      <c r="I68" s="139"/>
      <c r="J68" s="139"/>
      <c r="K68" s="139">
        <f>K53+1</f>
        <v>105</v>
      </c>
      <c r="L68" s="139"/>
      <c r="M68" s="139"/>
      <c r="N68" s="139"/>
      <c r="O68" s="139"/>
      <c r="P68" s="139">
        <f>P53+1</f>
        <v>155</v>
      </c>
      <c r="Q68" s="139"/>
      <c r="R68" s="139"/>
      <c r="S68" s="139"/>
      <c r="T68" s="139"/>
      <c r="U68" s="139">
        <f t="shared" ref="U68" si="2">U53+1</f>
        <v>205</v>
      </c>
      <c r="V68" s="139"/>
      <c r="W68" s="139"/>
      <c r="X68" s="139"/>
      <c r="Y68" s="139"/>
      <c r="Z68" s="139">
        <f t="shared" ref="Z68" si="3">Z53+1</f>
        <v>255</v>
      </c>
      <c r="AA68" s="139"/>
      <c r="AB68" s="139"/>
      <c r="AC68" s="139"/>
      <c r="AD68" s="139"/>
    </row>
    <row r="69" spans="1:30" ht="15" x14ac:dyDescent="0.3">
      <c r="A69" s="5"/>
      <c r="B69" s="6"/>
      <c r="C69" s="7"/>
      <c r="D69" s="8"/>
      <c r="E69" s="9"/>
      <c r="F69" s="5"/>
      <c r="G69" s="6"/>
      <c r="H69" s="7"/>
      <c r="I69" s="8"/>
      <c r="J69" s="9"/>
      <c r="K69" s="5"/>
      <c r="L69" s="6"/>
      <c r="M69" s="7"/>
      <c r="N69" s="8"/>
      <c r="O69" s="9"/>
      <c r="P69" s="5"/>
      <c r="Q69" s="6"/>
      <c r="R69" s="7"/>
      <c r="S69" s="8"/>
      <c r="T69" s="9"/>
      <c r="U69" s="5"/>
      <c r="V69" s="6"/>
      <c r="W69" s="7"/>
      <c r="X69" s="8"/>
      <c r="Y69" s="9"/>
      <c r="Z69" s="5"/>
      <c r="AA69" s="6"/>
      <c r="AB69" s="7"/>
      <c r="AC69" s="8"/>
      <c r="AD69" s="9"/>
    </row>
    <row r="70" spans="1:30" ht="15" x14ac:dyDescent="0.3">
      <c r="A70" s="5"/>
      <c r="B70" s="6"/>
      <c r="C70" s="7"/>
      <c r="D70" s="8"/>
      <c r="E70" s="9"/>
      <c r="F70" s="5"/>
      <c r="G70" s="6"/>
      <c r="H70" s="7"/>
      <c r="I70" s="8"/>
      <c r="J70" s="9"/>
      <c r="K70" s="5"/>
      <c r="L70" s="6"/>
      <c r="M70" s="7"/>
      <c r="N70" s="8"/>
      <c r="O70" s="9"/>
      <c r="P70" s="5"/>
      <c r="Q70" s="6"/>
      <c r="R70" s="7"/>
      <c r="S70" s="8"/>
      <c r="T70" s="9"/>
      <c r="U70" s="5"/>
      <c r="V70" s="6"/>
      <c r="W70" s="7"/>
      <c r="X70" s="8"/>
      <c r="Y70" s="9"/>
      <c r="Z70" s="5"/>
      <c r="AA70" s="6"/>
      <c r="AB70" s="7"/>
      <c r="AC70" s="8"/>
      <c r="AD70" s="9"/>
    </row>
    <row r="71" spans="1:30" ht="15" x14ac:dyDescent="0.3">
      <c r="A71" s="5"/>
      <c r="B71" s="6"/>
      <c r="C71" s="7"/>
      <c r="D71" s="8"/>
      <c r="E71" s="9"/>
      <c r="F71" s="5"/>
      <c r="G71" s="6"/>
      <c r="H71" s="7"/>
      <c r="I71" s="8"/>
      <c r="J71" s="9"/>
      <c r="K71" s="5"/>
      <c r="L71" s="6"/>
      <c r="M71" s="7"/>
      <c r="N71" s="8"/>
      <c r="O71" s="9"/>
      <c r="P71" s="5"/>
      <c r="Q71" s="6"/>
      <c r="R71" s="7"/>
      <c r="S71" s="8"/>
      <c r="T71" s="9"/>
      <c r="U71" s="5"/>
      <c r="V71" s="6"/>
      <c r="W71" s="7"/>
      <c r="X71" s="8"/>
      <c r="Y71" s="9"/>
      <c r="Z71" s="5"/>
      <c r="AA71" s="6"/>
      <c r="AB71" s="7"/>
      <c r="AC71" s="8"/>
      <c r="AD71" s="9"/>
    </row>
    <row r="72" spans="1:30" ht="40.5" customHeight="1" x14ac:dyDescent="0.3">
      <c r="A72" s="138" t="s">
        <v>13</v>
      </c>
      <c r="B72" s="138"/>
      <c r="C72" s="138"/>
      <c r="D72" s="138"/>
      <c r="E72" s="138"/>
      <c r="F72" s="138" t="s">
        <v>13</v>
      </c>
      <c r="G72" s="138"/>
      <c r="H72" s="138"/>
      <c r="I72" s="138"/>
      <c r="J72" s="138"/>
      <c r="K72" s="138" t="s">
        <v>13</v>
      </c>
      <c r="L72" s="138"/>
      <c r="M72" s="138"/>
      <c r="N72" s="138"/>
      <c r="O72" s="138"/>
      <c r="P72" s="138" t="s">
        <v>13</v>
      </c>
      <c r="Q72" s="138"/>
      <c r="R72" s="138"/>
      <c r="S72" s="138"/>
      <c r="T72" s="138"/>
      <c r="U72" s="138" t="s">
        <v>13</v>
      </c>
      <c r="V72" s="138"/>
      <c r="W72" s="138"/>
      <c r="X72" s="138"/>
      <c r="Y72" s="138"/>
      <c r="Z72" s="138" t="s">
        <v>13</v>
      </c>
      <c r="AA72" s="138"/>
      <c r="AB72" s="138"/>
      <c r="AC72" s="138"/>
      <c r="AD72" s="138"/>
    </row>
    <row r="73" spans="1:30" ht="39.6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333" customHeight="1" x14ac:dyDescent="0.3">
      <c r="A74" s="140" t="str">
        <f>VLOOKUP(A68,'CADASTRO DE FORNECEDORES'!A:I,2,)</f>
        <v>KALUNGA</v>
      </c>
      <c r="B74" s="140"/>
      <c r="C74" s="140"/>
      <c r="D74" s="140"/>
      <c r="E74" s="140"/>
      <c r="F74" s="140">
        <f>VLOOKUP(F68,'CADASTRO DE FORNECEDORES'!A:I,2,)</f>
        <v>0</v>
      </c>
      <c r="G74" s="140"/>
      <c r="H74" s="140"/>
      <c r="I74" s="140"/>
      <c r="J74" s="140"/>
      <c r="K74" s="140" t="e">
        <f>VLOOKUP(K68,'CADASTRO DE FORNECEDORES'!A:I,2,)</f>
        <v>#N/A</v>
      </c>
      <c r="L74" s="140"/>
      <c r="M74" s="140"/>
      <c r="N74" s="140"/>
      <c r="O74" s="140"/>
      <c r="P74" s="140" t="e">
        <f>VLOOKUP(P68,'CADASTRO DE FORNECEDORES'!A:I,2,)</f>
        <v>#N/A</v>
      </c>
      <c r="Q74" s="140"/>
      <c r="R74" s="140"/>
      <c r="S74" s="140"/>
      <c r="T74" s="140"/>
      <c r="U74" s="140" t="e">
        <f>VLOOKUP(U68,'CADASTRO DE FORNECEDORES'!$A:$I,2,)</f>
        <v>#N/A</v>
      </c>
      <c r="V74" s="140"/>
      <c r="W74" s="140"/>
      <c r="X74" s="140"/>
      <c r="Y74" s="140"/>
      <c r="Z74" s="140" t="e">
        <f>VLOOKUP(Z68,'CADASTRO DE FORNECEDORES'!$A:$I,2,)</f>
        <v>#N/A</v>
      </c>
      <c r="AA74" s="140"/>
      <c r="AB74" s="140"/>
      <c r="AC74" s="140"/>
      <c r="AD74" s="140"/>
    </row>
    <row r="75" spans="1:30" ht="15" x14ac:dyDescent="0.3">
      <c r="A75" s="5"/>
      <c r="B75" s="6"/>
      <c r="C75" s="7"/>
      <c r="D75" s="8"/>
      <c r="E75" s="9"/>
      <c r="F75" s="5"/>
      <c r="G75" s="6"/>
      <c r="H75" s="7"/>
      <c r="I75" s="8"/>
      <c r="J75" s="9"/>
      <c r="K75" s="5"/>
      <c r="L75" s="6"/>
      <c r="M75" s="7"/>
      <c r="N75" s="8"/>
      <c r="O75" s="9"/>
      <c r="P75" s="5"/>
      <c r="Q75" s="6"/>
      <c r="R75" s="7"/>
      <c r="S75" s="8"/>
      <c r="T75" s="9"/>
      <c r="U75" s="5"/>
      <c r="V75" s="6"/>
      <c r="W75" s="7"/>
      <c r="X75" s="8"/>
      <c r="Y75" s="9"/>
      <c r="Z75" s="5"/>
      <c r="AA75" s="6"/>
      <c r="AB75" s="7"/>
      <c r="AC75" s="8"/>
      <c r="AD75" s="9"/>
    </row>
    <row r="76" spans="1:30" ht="15" x14ac:dyDescent="0.3">
      <c r="A76" s="5"/>
      <c r="B76" s="6"/>
      <c r="C76" s="7"/>
      <c r="D76" s="8"/>
      <c r="E76" s="9"/>
      <c r="F76" s="5"/>
      <c r="G76" s="6"/>
      <c r="H76" s="7"/>
      <c r="I76" s="8"/>
      <c r="J76" s="9"/>
      <c r="K76" s="5"/>
      <c r="L76" s="6"/>
      <c r="M76" s="7"/>
      <c r="N76" s="8"/>
      <c r="O76" s="9"/>
      <c r="P76" s="5"/>
      <c r="Q76" s="6"/>
      <c r="R76" s="7"/>
      <c r="S76" s="8"/>
      <c r="T76" s="9"/>
      <c r="U76" s="5"/>
      <c r="V76" s="6"/>
      <c r="W76" s="7"/>
      <c r="X76" s="8"/>
      <c r="Y76" s="9"/>
      <c r="Z76" s="5"/>
      <c r="AA76" s="6"/>
      <c r="AB76" s="7"/>
      <c r="AC76" s="8"/>
      <c r="AD76" s="9"/>
    </row>
    <row r="77" spans="1:30" ht="15" x14ac:dyDescent="0.3">
      <c r="A77" s="5"/>
      <c r="B77" s="6"/>
      <c r="C77" s="7"/>
      <c r="D77" s="8"/>
      <c r="E77" s="9"/>
      <c r="F77" s="5"/>
      <c r="G77" s="6"/>
      <c r="H77" s="7"/>
      <c r="I77" s="8"/>
      <c r="J77" s="9"/>
      <c r="K77" s="5"/>
      <c r="L77" s="6"/>
      <c r="M77" s="7"/>
      <c r="N77" s="8"/>
      <c r="O77" s="9"/>
      <c r="P77" s="5"/>
      <c r="Q77" s="6"/>
      <c r="R77" s="7"/>
      <c r="S77" s="8"/>
      <c r="T77" s="9"/>
      <c r="U77" s="5"/>
      <c r="V77" s="6"/>
      <c r="W77" s="7"/>
      <c r="X77" s="8"/>
      <c r="Y77" s="9"/>
      <c r="Z77" s="5"/>
      <c r="AA77" s="6"/>
      <c r="AB77" s="7"/>
      <c r="AC77" s="8"/>
      <c r="AD77" s="9"/>
    </row>
    <row r="78" spans="1:30" ht="40.5" customHeight="1" x14ac:dyDescent="0.3">
      <c r="A78" s="138" t="s">
        <v>14</v>
      </c>
      <c r="B78" s="138"/>
      <c r="C78" s="138"/>
      <c r="D78" s="138"/>
      <c r="E78" s="138"/>
      <c r="F78" s="138" t="s">
        <v>14</v>
      </c>
      <c r="G78" s="138"/>
      <c r="H78" s="138"/>
      <c r="I78" s="138"/>
      <c r="J78" s="138"/>
      <c r="K78" s="138" t="s">
        <v>14</v>
      </c>
      <c r="L78" s="138"/>
      <c r="M78" s="138"/>
      <c r="N78" s="138"/>
      <c r="O78" s="138"/>
      <c r="P78" s="138" t="s">
        <v>14</v>
      </c>
      <c r="Q78" s="138"/>
      <c r="R78" s="138"/>
      <c r="S78" s="138"/>
      <c r="T78" s="138"/>
      <c r="U78" s="138" t="s">
        <v>14</v>
      </c>
      <c r="V78" s="138"/>
      <c r="W78" s="138"/>
      <c r="X78" s="138"/>
      <c r="Y78" s="138"/>
      <c r="Z78" s="138" t="s">
        <v>14</v>
      </c>
      <c r="AA78" s="138"/>
      <c r="AB78" s="138"/>
      <c r="AC78" s="138"/>
      <c r="AD78" s="138"/>
    </row>
    <row r="79" spans="1:30" ht="39.6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216" customHeight="1" x14ac:dyDescent="0.3">
      <c r="A80" s="137" t="str">
        <f>VLOOKUP(A68,'CADASTRO DE FORNECEDORES'!A:I,9,)</f>
        <v>LOUÇAS E METAIS</v>
      </c>
      <c r="B80" s="137"/>
      <c r="C80" s="137"/>
      <c r="D80" s="137"/>
      <c r="E80" s="137"/>
      <c r="F80" s="137">
        <f>VLOOKUP(F68,'CADASTRO DE FORNECEDORES'!A:I,9,)</f>
        <v>0</v>
      </c>
      <c r="G80" s="137"/>
      <c r="H80" s="137"/>
      <c r="I80" s="137"/>
      <c r="J80" s="137"/>
      <c r="K80" s="137" t="e">
        <f>VLOOKUP(K68,'CADASTRO DE FORNECEDORES'!A:I,9,)</f>
        <v>#N/A</v>
      </c>
      <c r="L80" s="137"/>
      <c r="M80" s="137"/>
      <c r="N80" s="137"/>
      <c r="O80" s="137"/>
      <c r="P80" s="137" t="e">
        <f>VLOOKUP(P68,'CADASTRO DE FORNECEDORES'!A:I,9,)</f>
        <v>#N/A</v>
      </c>
      <c r="Q80" s="137"/>
      <c r="R80" s="137"/>
      <c r="S80" s="137"/>
      <c r="T80" s="137"/>
      <c r="U80" s="137" t="e">
        <f>VLOOKUP(U68,'CADASTRO DE FORNECEDORES'!$A:$I,9,)</f>
        <v>#N/A</v>
      </c>
      <c r="V80" s="137"/>
      <c r="W80" s="137"/>
      <c r="X80" s="137"/>
      <c r="Y80" s="137"/>
      <c r="Z80" s="137" t="e">
        <f>VLOOKUP(Z68,'CADASTRO DE FORNECEDORES'!$A:$I,9,)</f>
        <v>#N/A</v>
      </c>
      <c r="AA80" s="137"/>
      <c r="AB80" s="137"/>
      <c r="AC80" s="137"/>
      <c r="AD80" s="137"/>
    </row>
    <row r="81" spans="1:30" ht="40.5" customHeight="1" x14ac:dyDescent="0.3">
      <c r="A81" s="138" t="s">
        <v>12</v>
      </c>
      <c r="B81" s="138"/>
      <c r="C81" s="138"/>
      <c r="D81" s="138"/>
      <c r="E81" s="138"/>
      <c r="F81" s="138" t="s">
        <v>12</v>
      </c>
      <c r="G81" s="138"/>
      <c r="H81" s="138"/>
      <c r="I81" s="138"/>
      <c r="J81" s="138"/>
      <c r="K81" s="138" t="s">
        <v>12</v>
      </c>
      <c r="L81" s="138"/>
      <c r="M81" s="138"/>
      <c r="N81" s="138"/>
      <c r="O81" s="138"/>
      <c r="P81" s="138" t="s">
        <v>12</v>
      </c>
      <c r="Q81" s="138"/>
      <c r="R81" s="138"/>
      <c r="S81" s="138"/>
      <c r="T81" s="138"/>
      <c r="U81" s="138" t="s">
        <v>12</v>
      </c>
      <c r="V81" s="138"/>
      <c r="W81" s="138"/>
      <c r="X81" s="138"/>
      <c r="Y81" s="138"/>
      <c r="Z81" s="138" t="s">
        <v>12</v>
      </c>
      <c r="AA81" s="138"/>
      <c r="AB81" s="138"/>
      <c r="AC81" s="138"/>
      <c r="AD81" s="138"/>
    </row>
    <row r="82" spans="1:30" ht="39.6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90" x14ac:dyDescent="0.3">
      <c r="A83" s="139">
        <f>A68+1</f>
        <v>6</v>
      </c>
      <c r="B83" s="139"/>
      <c r="C83" s="139"/>
      <c r="D83" s="139"/>
      <c r="E83" s="139"/>
      <c r="F83" s="139">
        <f>F68+1</f>
        <v>56</v>
      </c>
      <c r="G83" s="139"/>
      <c r="H83" s="139"/>
      <c r="I83" s="139"/>
      <c r="J83" s="139"/>
      <c r="K83" s="139">
        <f>K68+1</f>
        <v>106</v>
      </c>
      <c r="L83" s="139"/>
      <c r="M83" s="139"/>
      <c r="N83" s="139"/>
      <c r="O83" s="139"/>
      <c r="P83" s="139">
        <f>P68+1</f>
        <v>156</v>
      </c>
      <c r="Q83" s="139"/>
      <c r="R83" s="139"/>
      <c r="S83" s="139"/>
      <c r="T83" s="139"/>
      <c r="U83" s="139">
        <f t="shared" ref="U83" si="4">U68+1</f>
        <v>206</v>
      </c>
      <c r="V83" s="139"/>
      <c r="W83" s="139"/>
      <c r="X83" s="139"/>
      <c r="Y83" s="139"/>
      <c r="Z83" s="139">
        <f t="shared" ref="Z83" si="5">Z68+1</f>
        <v>256</v>
      </c>
      <c r="AA83" s="139"/>
      <c r="AB83" s="139"/>
      <c r="AC83" s="139"/>
      <c r="AD83" s="139"/>
    </row>
    <row r="84" spans="1:30" ht="15" x14ac:dyDescent="0.3">
      <c r="A84" s="5"/>
      <c r="B84" s="6"/>
      <c r="C84" s="7"/>
      <c r="D84" s="8"/>
      <c r="E84" s="9"/>
      <c r="F84" s="5"/>
      <c r="G84" s="6"/>
      <c r="H84" s="7"/>
      <c r="I84" s="8"/>
      <c r="J84" s="9"/>
      <c r="K84" s="5"/>
      <c r="L84" s="6"/>
      <c r="M84" s="7"/>
      <c r="N84" s="8"/>
      <c r="O84" s="9"/>
      <c r="P84" s="5"/>
      <c r="Q84" s="6"/>
      <c r="R84" s="7"/>
      <c r="S84" s="8"/>
      <c r="T84" s="9"/>
      <c r="U84" s="5"/>
      <c r="V84" s="6"/>
      <c r="W84" s="7"/>
      <c r="X84" s="8"/>
      <c r="Y84" s="9"/>
      <c r="Z84" s="5"/>
      <c r="AA84" s="6"/>
      <c r="AB84" s="7"/>
      <c r="AC84" s="8"/>
      <c r="AD84" s="9"/>
    </row>
    <row r="85" spans="1:30" ht="15" x14ac:dyDescent="0.3">
      <c r="A85" s="5"/>
      <c r="B85" s="6"/>
      <c r="C85" s="7"/>
      <c r="D85" s="8"/>
      <c r="E85" s="9"/>
      <c r="F85" s="5"/>
      <c r="G85" s="6"/>
      <c r="H85" s="7"/>
      <c r="I85" s="8"/>
      <c r="J85" s="9"/>
      <c r="K85" s="5"/>
      <c r="L85" s="6"/>
      <c r="M85" s="7"/>
      <c r="N85" s="8"/>
      <c r="O85" s="9"/>
      <c r="P85" s="5"/>
      <c r="Q85" s="6"/>
      <c r="R85" s="7"/>
      <c r="S85" s="8"/>
      <c r="T85" s="9"/>
      <c r="U85" s="5"/>
      <c r="V85" s="6"/>
      <c r="W85" s="7"/>
      <c r="X85" s="8"/>
      <c r="Y85" s="9"/>
      <c r="Z85" s="5"/>
      <c r="AA85" s="6"/>
      <c r="AB85" s="7"/>
      <c r="AC85" s="8"/>
      <c r="AD85" s="9"/>
    </row>
    <row r="86" spans="1:30" ht="15" x14ac:dyDescent="0.3">
      <c r="A86" s="5"/>
      <c r="B86" s="6"/>
      <c r="C86" s="7"/>
      <c r="D86" s="8"/>
      <c r="E86" s="9"/>
      <c r="F86" s="5"/>
      <c r="G86" s="6"/>
      <c r="H86" s="7"/>
      <c r="I86" s="8"/>
      <c r="J86" s="9"/>
      <c r="K86" s="5"/>
      <c r="L86" s="6"/>
      <c r="M86" s="7"/>
      <c r="N86" s="8"/>
      <c r="O86" s="9"/>
      <c r="P86" s="5"/>
      <c r="Q86" s="6"/>
      <c r="R86" s="7"/>
      <c r="S86" s="8"/>
      <c r="T86" s="9"/>
      <c r="U86" s="5"/>
      <c r="V86" s="6"/>
      <c r="W86" s="7"/>
      <c r="X86" s="8"/>
      <c r="Y86" s="9"/>
      <c r="Z86" s="5"/>
      <c r="AA86" s="6"/>
      <c r="AB86" s="7"/>
      <c r="AC86" s="8"/>
      <c r="AD86" s="9"/>
    </row>
    <row r="87" spans="1:30" ht="40.5" customHeight="1" x14ac:dyDescent="0.3">
      <c r="A87" s="138" t="s">
        <v>13</v>
      </c>
      <c r="B87" s="138"/>
      <c r="C87" s="138"/>
      <c r="D87" s="138"/>
      <c r="E87" s="138"/>
      <c r="F87" s="138" t="s">
        <v>13</v>
      </c>
      <c r="G87" s="138"/>
      <c r="H87" s="138"/>
      <c r="I87" s="138"/>
      <c r="J87" s="138"/>
      <c r="K87" s="138" t="s">
        <v>13</v>
      </c>
      <c r="L87" s="138"/>
      <c r="M87" s="138"/>
      <c r="N87" s="138"/>
      <c r="O87" s="138"/>
      <c r="P87" s="138" t="s">
        <v>13</v>
      </c>
      <c r="Q87" s="138"/>
      <c r="R87" s="138"/>
      <c r="S87" s="138"/>
      <c r="T87" s="138"/>
      <c r="U87" s="138" t="s">
        <v>13</v>
      </c>
      <c r="V87" s="138"/>
      <c r="W87" s="138"/>
      <c r="X87" s="138"/>
      <c r="Y87" s="138"/>
      <c r="Z87" s="138" t="s">
        <v>13</v>
      </c>
      <c r="AA87" s="138"/>
      <c r="AB87" s="138"/>
      <c r="AC87" s="138"/>
      <c r="AD87" s="138"/>
    </row>
    <row r="88" spans="1:30" ht="39.6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333" customHeight="1" x14ac:dyDescent="0.3">
      <c r="A89" s="140" t="str">
        <f>VLOOKUP(A83,'CADASTRO DE FORNECEDORES'!A:I,2,)</f>
        <v>SHOPPING BRAILLE</v>
      </c>
      <c r="B89" s="140"/>
      <c r="C89" s="140"/>
      <c r="D89" s="140"/>
      <c r="E89" s="140"/>
      <c r="F89" s="140">
        <f>VLOOKUP(F83,'CADASTRO DE FORNECEDORES'!A:I,2,)</f>
        <v>0</v>
      </c>
      <c r="G89" s="140"/>
      <c r="H89" s="140"/>
      <c r="I89" s="140"/>
      <c r="J89" s="140"/>
      <c r="K89" s="140" t="e">
        <f>VLOOKUP(K83,'CADASTRO DE FORNECEDORES'!A:I,2,)</f>
        <v>#N/A</v>
      </c>
      <c r="L89" s="140"/>
      <c r="M89" s="140"/>
      <c r="N89" s="140"/>
      <c r="O89" s="140"/>
      <c r="P89" s="140" t="e">
        <f>VLOOKUP(P83,'CADASTRO DE FORNECEDORES'!A:I,2,)</f>
        <v>#N/A</v>
      </c>
      <c r="Q89" s="140"/>
      <c r="R89" s="140"/>
      <c r="S89" s="140"/>
      <c r="T89" s="140"/>
      <c r="U89" s="140" t="e">
        <f>VLOOKUP(U83,'CADASTRO DE FORNECEDORES'!$A:$I,2,)</f>
        <v>#N/A</v>
      </c>
      <c r="V89" s="140"/>
      <c r="W89" s="140"/>
      <c r="X89" s="140"/>
      <c r="Y89" s="140"/>
      <c r="Z89" s="140" t="e">
        <f>VLOOKUP(Z83,'CADASTRO DE FORNECEDORES'!$A:$I,2,)</f>
        <v>#N/A</v>
      </c>
      <c r="AA89" s="140"/>
      <c r="AB89" s="140"/>
      <c r="AC89" s="140"/>
      <c r="AD89" s="140"/>
    </row>
    <row r="90" spans="1:30" ht="15" x14ac:dyDescent="0.3">
      <c r="A90" s="5"/>
      <c r="B90" s="6"/>
      <c r="C90" s="7"/>
      <c r="D90" s="8"/>
      <c r="E90" s="9"/>
      <c r="F90" s="5"/>
      <c r="G90" s="6"/>
      <c r="H90" s="7"/>
      <c r="I90" s="8"/>
      <c r="J90" s="9"/>
      <c r="K90" s="5"/>
      <c r="L90" s="6"/>
      <c r="M90" s="7"/>
      <c r="N90" s="8"/>
      <c r="O90" s="9"/>
      <c r="P90" s="5"/>
      <c r="Q90" s="6"/>
      <c r="R90" s="7"/>
      <c r="S90" s="8"/>
      <c r="T90" s="9"/>
      <c r="U90" s="5"/>
      <c r="V90" s="6"/>
      <c r="W90" s="7"/>
      <c r="X90" s="8"/>
      <c r="Y90" s="9"/>
      <c r="Z90" s="5"/>
      <c r="AA90" s="6"/>
      <c r="AB90" s="7"/>
      <c r="AC90" s="8"/>
      <c r="AD90" s="9"/>
    </row>
    <row r="91" spans="1:30" ht="15" x14ac:dyDescent="0.3">
      <c r="A91" s="5"/>
      <c r="B91" s="6"/>
      <c r="C91" s="7"/>
      <c r="D91" s="8"/>
      <c r="E91" s="9"/>
      <c r="F91" s="5"/>
      <c r="G91" s="6"/>
      <c r="H91" s="7"/>
      <c r="I91" s="8"/>
      <c r="J91" s="9"/>
      <c r="K91" s="5"/>
      <c r="L91" s="6"/>
      <c r="M91" s="7"/>
      <c r="N91" s="8"/>
      <c r="O91" s="9"/>
      <c r="P91" s="5"/>
      <c r="Q91" s="6"/>
      <c r="R91" s="7"/>
      <c r="S91" s="8"/>
      <c r="T91" s="9"/>
      <c r="U91" s="5"/>
      <c r="V91" s="6"/>
      <c r="W91" s="7"/>
      <c r="X91" s="8"/>
      <c r="Y91" s="9"/>
      <c r="Z91" s="5"/>
      <c r="AA91" s="6"/>
      <c r="AB91" s="7"/>
      <c r="AC91" s="8"/>
      <c r="AD91" s="9"/>
    </row>
    <row r="92" spans="1:30" ht="15" x14ac:dyDescent="0.3">
      <c r="A92" s="5"/>
      <c r="B92" s="6"/>
      <c r="C92" s="7"/>
      <c r="D92" s="8"/>
      <c r="E92" s="9"/>
      <c r="F92" s="5"/>
      <c r="G92" s="6"/>
      <c r="H92" s="7"/>
      <c r="I92" s="8"/>
      <c r="J92" s="9"/>
      <c r="K92" s="5"/>
      <c r="L92" s="6"/>
      <c r="M92" s="7"/>
      <c r="N92" s="8"/>
      <c r="O92" s="9"/>
      <c r="P92" s="5"/>
      <c r="Q92" s="6"/>
      <c r="R92" s="7"/>
      <c r="S92" s="8"/>
      <c r="T92" s="9"/>
      <c r="U92" s="5"/>
      <c r="V92" s="6"/>
      <c r="W92" s="7"/>
      <c r="X92" s="8"/>
      <c r="Y92" s="9"/>
      <c r="Z92" s="5"/>
      <c r="AA92" s="6"/>
      <c r="AB92" s="7"/>
      <c r="AC92" s="8"/>
      <c r="AD92" s="9"/>
    </row>
    <row r="93" spans="1:30" ht="40.5" customHeight="1" x14ac:dyDescent="0.3">
      <c r="A93" s="138" t="s">
        <v>14</v>
      </c>
      <c r="B93" s="138"/>
      <c r="C93" s="138"/>
      <c r="D93" s="138"/>
      <c r="E93" s="138"/>
      <c r="F93" s="138" t="s">
        <v>14</v>
      </c>
      <c r="G93" s="138"/>
      <c r="H93" s="138"/>
      <c r="I93" s="138"/>
      <c r="J93" s="138"/>
      <c r="K93" s="138" t="s">
        <v>14</v>
      </c>
      <c r="L93" s="138"/>
      <c r="M93" s="138"/>
      <c r="N93" s="138"/>
      <c r="O93" s="138"/>
      <c r="P93" s="138" t="s">
        <v>14</v>
      </c>
      <c r="Q93" s="138"/>
      <c r="R93" s="138"/>
      <c r="S93" s="138"/>
      <c r="T93" s="138"/>
      <c r="U93" s="138" t="s">
        <v>14</v>
      </c>
      <c r="V93" s="138"/>
      <c r="W93" s="138"/>
      <c r="X93" s="138"/>
      <c r="Y93" s="138"/>
      <c r="Z93" s="138" t="s">
        <v>14</v>
      </c>
      <c r="AA93" s="138"/>
      <c r="AB93" s="138"/>
      <c r="AC93" s="138"/>
      <c r="AD93" s="138"/>
    </row>
    <row r="94" spans="1:30" ht="39.6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216" customHeight="1" x14ac:dyDescent="0.3">
      <c r="A95" s="137" t="str">
        <f>VLOOKUP(A83,'CADASTRO DE FORNECEDORES'!A:I,9,)</f>
        <v>PISO TÁTIL</v>
      </c>
      <c r="B95" s="137"/>
      <c r="C95" s="137"/>
      <c r="D95" s="137"/>
      <c r="E95" s="137"/>
      <c r="F95" s="137">
        <f>VLOOKUP(F83,'CADASTRO DE FORNECEDORES'!A:I,9,)</f>
        <v>0</v>
      </c>
      <c r="G95" s="137"/>
      <c r="H95" s="137"/>
      <c r="I95" s="137"/>
      <c r="J95" s="137"/>
      <c r="K95" s="137" t="e">
        <f>VLOOKUP(K83,'CADASTRO DE FORNECEDORES'!A:I,9,)</f>
        <v>#N/A</v>
      </c>
      <c r="L95" s="137"/>
      <c r="M95" s="137"/>
      <c r="N95" s="137"/>
      <c r="O95" s="137"/>
      <c r="P95" s="137" t="e">
        <f>VLOOKUP(P83,'CADASTRO DE FORNECEDORES'!A:I,9,)</f>
        <v>#N/A</v>
      </c>
      <c r="Q95" s="137"/>
      <c r="R95" s="137"/>
      <c r="S95" s="137"/>
      <c r="T95" s="137"/>
      <c r="U95" s="137" t="e">
        <f>VLOOKUP(U83,'CADASTRO DE FORNECEDORES'!$A:$I,9,)</f>
        <v>#N/A</v>
      </c>
      <c r="V95" s="137"/>
      <c r="W95" s="137"/>
      <c r="X95" s="137"/>
      <c r="Y95" s="137"/>
      <c r="Z95" s="137" t="e">
        <f>VLOOKUP(Z83,'CADASTRO DE FORNECEDORES'!$A:$I,9,)</f>
        <v>#N/A</v>
      </c>
      <c r="AA95" s="137"/>
      <c r="AB95" s="137"/>
      <c r="AC95" s="137"/>
      <c r="AD95" s="137"/>
    </row>
    <row r="96" spans="1:30" ht="40.5" customHeight="1" x14ac:dyDescent="0.3">
      <c r="A96" s="138" t="s">
        <v>12</v>
      </c>
      <c r="B96" s="138"/>
      <c r="C96" s="138"/>
      <c r="D96" s="138"/>
      <c r="E96" s="138"/>
      <c r="F96" s="138" t="s">
        <v>12</v>
      </c>
      <c r="G96" s="138"/>
      <c r="H96" s="138"/>
      <c r="I96" s="138"/>
      <c r="J96" s="138"/>
      <c r="K96" s="138" t="s">
        <v>12</v>
      </c>
      <c r="L96" s="138"/>
      <c r="M96" s="138"/>
      <c r="N96" s="138"/>
      <c r="O96" s="138"/>
      <c r="P96" s="138" t="s">
        <v>12</v>
      </c>
      <c r="Q96" s="138"/>
      <c r="R96" s="138"/>
      <c r="S96" s="138"/>
      <c r="T96" s="138"/>
      <c r="U96" s="138" t="s">
        <v>12</v>
      </c>
      <c r="V96" s="138"/>
      <c r="W96" s="138"/>
      <c r="X96" s="138"/>
      <c r="Y96" s="138"/>
      <c r="Z96" s="138" t="s">
        <v>12</v>
      </c>
      <c r="AA96" s="138"/>
      <c r="AB96" s="138"/>
      <c r="AC96" s="138"/>
      <c r="AD96" s="138"/>
    </row>
    <row r="97" spans="1:30" ht="39.6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90" x14ac:dyDescent="0.3">
      <c r="A98" s="139">
        <f>A83+1</f>
        <v>7</v>
      </c>
      <c r="B98" s="139"/>
      <c r="C98" s="139"/>
      <c r="D98" s="139"/>
      <c r="E98" s="139"/>
      <c r="F98" s="139">
        <f>F83+1</f>
        <v>57</v>
      </c>
      <c r="G98" s="139"/>
      <c r="H98" s="139"/>
      <c r="I98" s="139"/>
      <c r="J98" s="139"/>
      <c r="K98" s="139">
        <f>K83+1</f>
        <v>107</v>
      </c>
      <c r="L98" s="139"/>
      <c r="M98" s="139"/>
      <c r="N98" s="139"/>
      <c r="O98" s="139"/>
      <c r="P98" s="139">
        <f>P83+1</f>
        <v>157</v>
      </c>
      <c r="Q98" s="139"/>
      <c r="R98" s="139"/>
      <c r="S98" s="139"/>
      <c r="T98" s="139"/>
      <c r="U98" s="139">
        <f t="shared" ref="U98" si="6">U83+1</f>
        <v>207</v>
      </c>
      <c r="V98" s="139"/>
      <c r="W98" s="139"/>
      <c r="X98" s="139"/>
      <c r="Y98" s="139"/>
      <c r="Z98" s="139">
        <f t="shared" ref="Z98" si="7">Z83+1</f>
        <v>257</v>
      </c>
      <c r="AA98" s="139"/>
      <c r="AB98" s="139"/>
      <c r="AC98" s="139"/>
      <c r="AD98" s="139"/>
    </row>
    <row r="99" spans="1:30" ht="15" x14ac:dyDescent="0.3">
      <c r="A99" s="5"/>
      <c r="B99" s="6"/>
      <c r="C99" s="7"/>
      <c r="D99" s="8"/>
      <c r="E99" s="9"/>
      <c r="F99" s="5"/>
      <c r="G99" s="6"/>
      <c r="H99" s="7"/>
      <c r="I99" s="8"/>
      <c r="J99" s="9"/>
      <c r="K99" s="5"/>
      <c r="L99" s="6"/>
      <c r="M99" s="7"/>
      <c r="N99" s="8"/>
      <c r="O99" s="9"/>
      <c r="P99" s="5"/>
      <c r="Q99" s="6"/>
      <c r="R99" s="7"/>
      <c r="S99" s="8"/>
      <c r="T99" s="9"/>
      <c r="U99" s="5"/>
      <c r="V99" s="6"/>
      <c r="W99" s="7"/>
      <c r="X99" s="8"/>
      <c r="Y99" s="9"/>
      <c r="Z99" s="5"/>
      <c r="AA99" s="6"/>
      <c r="AB99" s="7"/>
      <c r="AC99" s="8"/>
      <c r="AD99" s="9"/>
    </row>
    <row r="100" spans="1:30" ht="15" x14ac:dyDescent="0.3">
      <c r="A100" s="5"/>
      <c r="B100" s="6"/>
      <c r="C100" s="7"/>
      <c r="D100" s="8"/>
      <c r="E100" s="9"/>
      <c r="F100" s="5"/>
      <c r="G100" s="6"/>
      <c r="H100" s="7"/>
      <c r="I100" s="8"/>
      <c r="J100" s="9"/>
      <c r="K100" s="5"/>
      <c r="L100" s="6"/>
      <c r="M100" s="7"/>
      <c r="N100" s="8"/>
      <c r="O100" s="9"/>
      <c r="P100" s="5"/>
      <c r="Q100" s="6"/>
      <c r="R100" s="7"/>
      <c r="S100" s="8"/>
      <c r="T100" s="9"/>
      <c r="U100" s="5"/>
      <c r="V100" s="6"/>
      <c r="W100" s="7"/>
      <c r="X100" s="8"/>
      <c r="Y100" s="9"/>
      <c r="Z100" s="5"/>
      <c r="AA100" s="6"/>
      <c r="AB100" s="7"/>
      <c r="AC100" s="8"/>
      <c r="AD100" s="9"/>
    </row>
    <row r="101" spans="1:30" ht="15" x14ac:dyDescent="0.3">
      <c r="A101" s="5"/>
      <c r="B101" s="6"/>
      <c r="C101" s="7"/>
      <c r="D101" s="8"/>
      <c r="E101" s="9"/>
      <c r="F101" s="5"/>
      <c r="G101" s="6"/>
      <c r="H101" s="7"/>
      <c r="I101" s="8"/>
      <c r="J101" s="9"/>
      <c r="K101" s="5"/>
      <c r="L101" s="6"/>
      <c r="M101" s="7"/>
      <c r="N101" s="8"/>
      <c r="O101" s="9"/>
      <c r="P101" s="5"/>
      <c r="Q101" s="6"/>
      <c r="R101" s="7"/>
      <c r="S101" s="8"/>
      <c r="T101" s="9"/>
      <c r="U101" s="5"/>
      <c r="V101" s="6"/>
      <c r="W101" s="7"/>
      <c r="X101" s="8"/>
      <c r="Y101" s="9"/>
      <c r="Z101" s="5"/>
      <c r="AA101" s="6"/>
      <c r="AB101" s="7"/>
      <c r="AC101" s="8"/>
      <c r="AD101" s="9"/>
    </row>
    <row r="102" spans="1:30" ht="40.5" customHeight="1" x14ac:dyDescent="0.3">
      <c r="A102" s="138" t="s">
        <v>13</v>
      </c>
      <c r="B102" s="138"/>
      <c r="C102" s="138"/>
      <c r="D102" s="138"/>
      <c r="E102" s="138"/>
      <c r="F102" s="138" t="s">
        <v>13</v>
      </c>
      <c r="G102" s="138"/>
      <c r="H102" s="138"/>
      <c r="I102" s="138"/>
      <c r="J102" s="138"/>
      <c r="K102" s="138" t="s">
        <v>13</v>
      </c>
      <c r="L102" s="138"/>
      <c r="M102" s="138"/>
      <c r="N102" s="138"/>
      <c r="O102" s="138"/>
      <c r="P102" s="138" t="s">
        <v>13</v>
      </c>
      <c r="Q102" s="138"/>
      <c r="R102" s="138"/>
      <c r="S102" s="138"/>
      <c r="T102" s="138"/>
      <c r="U102" s="138" t="s">
        <v>13</v>
      </c>
      <c r="V102" s="138"/>
      <c r="W102" s="138"/>
      <c r="X102" s="138"/>
      <c r="Y102" s="138"/>
      <c r="Z102" s="138" t="s">
        <v>13</v>
      </c>
      <c r="AA102" s="138"/>
      <c r="AB102" s="138"/>
      <c r="AC102" s="138"/>
      <c r="AD102" s="138"/>
    </row>
    <row r="103" spans="1:30" ht="39.6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333" customHeight="1" x14ac:dyDescent="0.3">
      <c r="A104" s="140" t="str">
        <f>VLOOKUP(A98,'CADASTRO DE FORNECEDORES'!A:I,2,)</f>
        <v>LOJA CIGAME</v>
      </c>
      <c r="B104" s="140"/>
      <c r="C104" s="140"/>
      <c r="D104" s="140"/>
      <c r="E104" s="140"/>
      <c r="F104" s="140">
        <f>VLOOKUP(F98,'CADASTRO DE FORNECEDORES'!A:I,2,)</f>
        <v>0</v>
      </c>
      <c r="G104" s="140"/>
      <c r="H104" s="140"/>
      <c r="I104" s="140"/>
      <c r="J104" s="140"/>
      <c r="K104" s="140" t="e">
        <f>VLOOKUP(K98,'CADASTRO DE FORNECEDORES'!A:I,2,)</f>
        <v>#N/A</v>
      </c>
      <c r="L104" s="140"/>
      <c r="M104" s="140"/>
      <c r="N104" s="140"/>
      <c r="O104" s="140"/>
      <c r="P104" s="140" t="e">
        <f>VLOOKUP(P98,'CADASTRO DE FORNECEDORES'!A:I,2,)</f>
        <v>#N/A</v>
      </c>
      <c r="Q104" s="140"/>
      <c r="R104" s="140"/>
      <c r="S104" s="140"/>
      <c r="T104" s="140"/>
      <c r="U104" s="140" t="e">
        <f>VLOOKUP(U98,'CADASTRO DE FORNECEDORES'!$A:$I,2,)</f>
        <v>#N/A</v>
      </c>
      <c r="V104" s="140"/>
      <c r="W104" s="140"/>
      <c r="X104" s="140"/>
      <c r="Y104" s="140"/>
      <c r="Z104" s="140" t="e">
        <f>VLOOKUP(Z98,'CADASTRO DE FORNECEDORES'!$A:$I,2,)</f>
        <v>#N/A</v>
      </c>
      <c r="AA104" s="140"/>
      <c r="AB104" s="140"/>
      <c r="AC104" s="140"/>
      <c r="AD104" s="140"/>
    </row>
    <row r="105" spans="1:30" ht="15" x14ac:dyDescent="0.3">
      <c r="A105" s="5"/>
      <c r="B105" s="6"/>
      <c r="C105" s="7"/>
      <c r="D105" s="8"/>
      <c r="E105" s="9"/>
      <c r="F105" s="5"/>
      <c r="G105" s="6"/>
      <c r="H105" s="7"/>
      <c r="I105" s="8"/>
      <c r="J105" s="9"/>
      <c r="K105" s="5"/>
      <c r="L105" s="6"/>
      <c r="M105" s="7"/>
      <c r="N105" s="8"/>
      <c r="O105" s="9"/>
      <c r="P105" s="5"/>
      <c r="Q105" s="6"/>
      <c r="R105" s="7"/>
      <c r="S105" s="8"/>
      <c r="T105" s="9"/>
      <c r="U105" s="5"/>
      <c r="V105" s="6"/>
      <c r="W105" s="7"/>
      <c r="X105" s="8"/>
      <c r="Y105" s="9"/>
      <c r="Z105" s="5"/>
      <c r="AA105" s="6"/>
      <c r="AB105" s="7"/>
      <c r="AC105" s="8"/>
      <c r="AD105" s="9"/>
    </row>
    <row r="106" spans="1:30" ht="15" x14ac:dyDescent="0.3">
      <c r="A106" s="5"/>
      <c r="B106" s="6"/>
      <c r="C106" s="7"/>
      <c r="D106" s="8"/>
      <c r="E106" s="9"/>
      <c r="F106" s="5"/>
      <c r="G106" s="6"/>
      <c r="H106" s="7"/>
      <c r="I106" s="8"/>
      <c r="J106" s="9"/>
      <c r="K106" s="5"/>
      <c r="L106" s="6"/>
      <c r="M106" s="7"/>
      <c r="N106" s="8"/>
      <c r="O106" s="9"/>
      <c r="P106" s="5"/>
      <c r="Q106" s="6"/>
      <c r="R106" s="7"/>
      <c r="S106" s="8"/>
      <c r="T106" s="9"/>
      <c r="U106" s="5"/>
      <c r="V106" s="6"/>
      <c r="W106" s="7"/>
      <c r="X106" s="8"/>
      <c r="Y106" s="9"/>
      <c r="Z106" s="5"/>
      <c r="AA106" s="6"/>
      <c r="AB106" s="7"/>
      <c r="AC106" s="8"/>
      <c r="AD106" s="9"/>
    </row>
    <row r="107" spans="1:30" ht="15" x14ac:dyDescent="0.3">
      <c r="A107" s="5"/>
      <c r="B107" s="6"/>
      <c r="C107" s="7"/>
      <c r="D107" s="8"/>
      <c r="E107" s="9"/>
      <c r="F107" s="5"/>
      <c r="G107" s="6"/>
      <c r="H107" s="7"/>
      <c r="I107" s="8"/>
      <c r="J107" s="9"/>
      <c r="K107" s="5"/>
      <c r="L107" s="6"/>
      <c r="M107" s="7"/>
      <c r="N107" s="8"/>
      <c r="O107" s="9"/>
      <c r="P107" s="5"/>
      <c r="Q107" s="6"/>
      <c r="R107" s="7"/>
      <c r="S107" s="8"/>
      <c r="T107" s="9"/>
      <c r="U107" s="5"/>
      <c r="V107" s="6"/>
      <c r="W107" s="7"/>
      <c r="X107" s="8"/>
      <c r="Y107" s="9"/>
      <c r="Z107" s="5"/>
      <c r="AA107" s="6"/>
      <c r="AB107" s="7"/>
      <c r="AC107" s="8"/>
      <c r="AD107" s="9"/>
    </row>
    <row r="108" spans="1:30" ht="40.5" customHeight="1" x14ac:dyDescent="0.3">
      <c r="A108" s="138" t="s">
        <v>14</v>
      </c>
      <c r="B108" s="138"/>
      <c r="C108" s="138"/>
      <c r="D108" s="138"/>
      <c r="E108" s="138"/>
      <c r="F108" s="138" t="s">
        <v>14</v>
      </c>
      <c r="G108" s="138"/>
      <c r="H108" s="138"/>
      <c r="I108" s="138"/>
      <c r="J108" s="138"/>
      <c r="K108" s="138" t="s">
        <v>14</v>
      </c>
      <c r="L108" s="138"/>
      <c r="M108" s="138"/>
      <c r="N108" s="138"/>
      <c r="O108" s="138"/>
      <c r="P108" s="138" t="s">
        <v>14</v>
      </c>
      <c r="Q108" s="138"/>
      <c r="R108" s="138"/>
      <c r="S108" s="138"/>
      <c r="T108" s="138"/>
      <c r="U108" s="138" t="s">
        <v>14</v>
      </c>
      <c r="V108" s="138"/>
      <c r="W108" s="138"/>
      <c r="X108" s="138"/>
      <c r="Y108" s="138"/>
      <c r="Z108" s="138" t="s">
        <v>14</v>
      </c>
      <c r="AA108" s="138"/>
      <c r="AB108" s="138"/>
      <c r="AC108" s="138"/>
      <c r="AD108" s="138"/>
    </row>
    <row r="109" spans="1:30" ht="39.6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216" customHeight="1" x14ac:dyDescent="0.3">
      <c r="A110" s="137" t="str">
        <f>VLOOKUP(A98,'CADASTRO DE FORNECEDORES'!A:I,9,)</f>
        <v>ELÉTRICA</v>
      </c>
      <c r="B110" s="137"/>
      <c r="C110" s="137"/>
      <c r="D110" s="137"/>
      <c r="E110" s="137"/>
      <c r="F110" s="137">
        <f>VLOOKUP(F98,'CADASTRO DE FORNECEDORES'!A:I,9,)</f>
        <v>0</v>
      </c>
      <c r="G110" s="137"/>
      <c r="H110" s="137"/>
      <c r="I110" s="137"/>
      <c r="J110" s="137"/>
      <c r="K110" s="137" t="e">
        <f>VLOOKUP(K98,'CADASTRO DE FORNECEDORES'!A:I,9,)</f>
        <v>#N/A</v>
      </c>
      <c r="L110" s="137"/>
      <c r="M110" s="137"/>
      <c r="N110" s="137"/>
      <c r="O110" s="137"/>
      <c r="P110" s="137" t="e">
        <f>VLOOKUP(P98,'CADASTRO DE FORNECEDORES'!A:I,9,)</f>
        <v>#N/A</v>
      </c>
      <c r="Q110" s="137"/>
      <c r="R110" s="137"/>
      <c r="S110" s="137"/>
      <c r="T110" s="137"/>
      <c r="U110" s="137" t="e">
        <f>VLOOKUP(U98,'CADASTRO DE FORNECEDORES'!$A:$I,9,)</f>
        <v>#N/A</v>
      </c>
      <c r="V110" s="137"/>
      <c r="W110" s="137"/>
      <c r="X110" s="137"/>
      <c r="Y110" s="137"/>
      <c r="Z110" s="137" t="e">
        <f>VLOOKUP(Z98,'CADASTRO DE FORNECEDORES'!$A:$I,9,)</f>
        <v>#N/A</v>
      </c>
      <c r="AA110" s="137"/>
      <c r="AB110" s="137"/>
      <c r="AC110" s="137"/>
      <c r="AD110" s="137"/>
    </row>
    <row r="111" spans="1:30" ht="40.5" customHeight="1" x14ac:dyDescent="0.3">
      <c r="A111" s="138" t="s">
        <v>12</v>
      </c>
      <c r="B111" s="138"/>
      <c r="C111" s="138"/>
      <c r="D111" s="138"/>
      <c r="E111" s="138"/>
      <c r="F111" s="138" t="s">
        <v>12</v>
      </c>
      <c r="G111" s="138"/>
      <c r="H111" s="138"/>
      <c r="I111" s="138"/>
      <c r="J111" s="138"/>
      <c r="K111" s="138" t="s">
        <v>12</v>
      </c>
      <c r="L111" s="138"/>
      <c r="M111" s="138"/>
      <c r="N111" s="138"/>
      <c r="O111" s="138"/>
      <c r="P111" s="138" t="s">
        <v>12</v>
      </c>
      <c r="Q111" s="138"/>
      <c r="R111" s="138"/>
      <c r="S111" s="138"/>
      <c r="T111" s="138"/>
      <c r="U111" s="138" t="s">
        <v>12</v>
      </c>
      <c r="V111" s="138"/>
      <c r="W111" s="138"/>
      <c r="X111" s="138"/>
      <c r="Y111" s="138"/>
      <c r="Z111" s="138" t="s">
        <v>12</v>
      </c>
      <c r="AA111" s="138"/>
      <c r="AB111" s="138"/>
      <c r="AC111" s="138"/>
      <c r="AD111" s="138"/>
    </row>
    <row r="112" spans="1:30" ht="39.6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90" x14ac:dyDescent="0.3">
      <c r="A113" s="139">
        <f>A98+1</f>
        <v>8</v>
      </c>
      <c r="B113" s="139"/>
      <c r="C113" s="139"/>
      <c r="D113" s="139"/>
      <c r="E113" s="139"/>
      <c r="F113" s="139">
        <f>F98+1</f>
        <v>58</v>
      </c>
      <c r="G113" s="139"/>
      <c r="H113" s="139"/>
      <c r="I113" s="139"/>
      <c r="J113" s="139"/>
      <c r="K113" s="139">
        <f>K98+1</f>
        <v>108</v>
      </c>
      <c r="L113" s="139"/>
      <c r="M113" s="139"/>
      <c r="N113" s="139"/>
      <c r="O113" s="139"/>
      <c r="P113" s="139">
        <f>P98+1</f>
        <v>158</v>
      </c>
      <c r="Q113" s="139"/>
      <c r="R113" s="139"/>
      <c r="S113" s="139"/>
      <c r="T113" s="139"/>
      <c r="U113" s="139">
        <f t="shared" ref="U113" si="8">U98+1</f>
        <v>208</v>
      </c>
      <c r="V113" s="139"/>
      <c r="W113" s="139"/>
      <c r="X113" s="139"/>
      <c r="Y113" s="139"/>
      <c r="Z113" s="139">
        <f t="shared" ref="Z113" si="9">Z98+1</f>
        <v>258</v>
      </c>
      <c r="AA113" s="139"/>
      <c r="AB113" s="139"/>
      <c r="AC113" s="139"/>
      <c r="AD113" s="139"/>
    </row>
    <row r="114" spans="1:30" ht="15" x14ac:dyDescent="0.3">
      <c r="A114" s="5"/>
      <c r="B114" s="6"/>
      <c r="C114" s="7"/>
      <c r="D114" s="8"/>
      <c r="E114" s="9"/>
      <c r="F114" s="5"/>
      <c r="G114" s="6"/>
      <c r="H114" s="7"/>
      <c r="I114" s="8"/>
      <c r="J114" s="9"/>
      <c r="K114" s="5"/>
      <c r="L114" s="6"/>
      <c r="M114" s="7"/>
      <c r="N114" s="8"/>
      <c r="O114" s="9"/>
      <c r="P114" s="5"/>
      <c r="Q114" s="6"/>
      <c r="R114" s="7"/>
      <c r="S114" s="8"/>
      <c r="T114" s="9"/>
      <c r="U114" s="5"/>
      <c r="V114" s="6"/>
      <c r="W114" s="7"/>
      <c r="X114" s="8"/>
      <c r="Y114" s="9"/>
      <c r="Z114" s="5"/>
      <c r="AA114" s="6"/>
      <c r="AB114" s="7"/>
      <c r="AC114" s="8"/>
      <c r="AD114" s="9"/>
    </row>
    <row r="115" spans="1:30" ht="15" x14ac:dyDescent="0.3">
      <c r="A115" s="5"/>
      <c r="B115" s="6"/>
      <c r="C115" s="7"/>
      <c r="D115" s="8"/>
      <c r="E115" s="9"/>
      <c r="F115" s="5"/>
      <c r="G115" s="6"/>
      <c r="H115" s="7"/>
      <c r="I115" s="8"/>
      <c r="J115" s="9"/>
      <c r="K115" s="5"/>
      <c r="L115" s="6"/>
      <c r="M115" s="7"/>
      <c r="N115" s="8"/>
      <c r="O115" s="9"/>
      <c r="P115" s="5"/>
      <c r="Q115" s="6"/>
      <c r="R115" s="7"/>
      <c r="S115" s="8"/>
      <c r="T115" s="9"/>
      <c r="U115" s="5"/>
      <c r="V115" s="6"/>
      <c r="W115" s="7"/>
      <c r="X115" s="8"/>
      <c r="Y115" s="9"/>
      <c r="Z115" s="5"/>
      <c r="AA115" s="6"/>
      <c r="AB115" s="7"/>
      <c r="AC115" s="8"/>
      <c r="AD115" s="9"/>
    </row>
    <row r="116" spans="1:30" ht="15" x14ac:dyDescent="0.3">
      <c r="A116" s="5"/>
      <c r="B116" s="6"/>
      <c r="C116" s="7"/>
      <c r="D116" s="8"/>
      <c r="E116" s="9"/>
      <c r="F116" s="5"/>
      <c r="G116" s="6"/>
      <c r="H116" s="7"/>
      <c r="I116" s="8"/>
      <c r="J116" s="9"/>
      <c r="K116" s="5"/>
      <c r="L116" s="6"/>
      <c r="M116" s="7"/>
      <c r="N116" s="8"/>
      <c r="O116" s="9"/>
      <c r="P116" s="5"/>
      <c r="Q116" s="6"/>
      <c r="R116" s="7"/>
      <c r="S116" s="8"/>
      <c r="T116" s="9"/>
      <c r="U116" s="5"/>
      <c r="V116" s="6"/>
      <c r="W116" s="7"/>
      <c r="X116" s="8"/>
      <c r="Y116" s="9"/>
      <c r="Z116" s="5"/>
      <c r="AA116" s="6"/>
      <c r="AB116" s="7"/>
      <c r="AC116" s="8"/>
      <c r="AD116" s="9"/>
    </row>
    <row r="117" spans="1:30" ht="40.5" customHeight="1" x14ac:dyDescent="0.3">
      <c r="A117" s="138" t="s">
        <v>13</v>
      </c>
      <c r="B117" s="138"/>
      <c r="C117" s="138"/>
      <c r="D117" s="138"/>
      <c r="E117" s="138"/>
      <c r="F117" s="138" t="s">
        <v>13</v>
      </c>
      <c r="G117" s="138"/>
      <c r="H117" s="138"/>
      <c r="I117" s="138"/>
      <c r="J117" s="138"/>
      <c r="K117" s="138" t="s">
        <v>13</v>
      </c>
      <c r="L117" s="138"/>
      <c r="M117" s="138"/>
      <c r="N117" s="138"/>
      <c r="O117" s="138"/>
      <c r="P117" s="138" t="s">
        <v>13</v>
      </c>
      <c r="Q117" s="138"/>
      <c r="R117" s="138"/>
      <c r="S117" s="138"/>
      <c r="T117" s="138"/>
      <c r="U117" s="138" t="s">
        <v>13</v>
      </c>
      <c r="V117" s="138"/>
      <c r="W117" s="138"/>
      <c r="X117" s="138"/>
      <c r="Y117" s="138"/>
      <c r="Z117" s="138" t="s">
        <v>13</v>
      </c>
      <c r="AA117" s="138"/>
      <c r="AB117" s="138"/>
      <c r="AC117" s="138"/>
      <c r="AD117" s="138"/>
    </row>
    <row r="118" spans="1:30" ht="39.6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333" customHeight="1" x14ac:dyDescent="0.3">
      <c r="A119" s="140" t="str">
        <f>VLOOKUP(A113,'CADASTRO DE FORNECEDORES'!A:I,2,)</f>
        <v>CEMAR</v>
      </c>
      <c r="B119" s="140"/>
      <c r="C119" s="140"/>
      <c r="D119" s="140"/>
      <c r="E119" s="140"/>
      <c r="F119" s="140">
        <f>VLOOKUP(F113,'CADASTRO DE FORNECEDORES'!A:I,2,)</f>
        <v>0</v>
      </c>
      <c r="G119" s="140"/>
      <c r="H119" s="140"/>
      <c r="I119" s="140"/>
      <c r="J119" s="140"/>
      <c r="K119" s="140" t="e">
        <f>VLOOKUP(K113,'CADASTRO DE FORNECEDORES'!A:I,2,)</f>
        <v>#N/A</v>
      </c>
      <c r="L119" s="140"/>
      <c r="M119" s="140"/>
      <c r="N119" s="140"/>
      <c r="O119" s="140"/>
      <c r="P119" s="140" t="e">
        <f>VLOOKUP(P113,'CADASTRO DE FORNECEDORES'!A:I,2,)</f>
        <v>#N/A</v>
      </c>
      <c r="Q119" s="140"/>
      <c r="R119" s="140"/>
      <c r="S119" s="140"/>
      <c r="T119" s="140"/>
      <c r="U119" s="140" t="e">
        <f>VLOOKUP(U113,'CADASTRO DE FORNECEDORES'!$A:$I,2,)</f>
        <v>#N/A</v>
      </c>
      <c r="V119" s="140"/>
      <c r="W119" s="140"/>
      <c r="X119" s="140"/>
      <c r="Y119" s="140"/>
      <c r="Z119" s="140" t="e">
        <f>VLOOKUP(Z113,'CADASTRO DE FORNECEDORES'!$A:$I,2,)</f>
        <v>#N/A</v>
      </c>
      <c r="AA119" s="140"/>
      <c r="AB119" s="140"/>
      <c r="AC119" s="140"/>
      <c r="AD119" s="140"/>
    </row>
    <row r="120" spans="1:30" ht="15" x14ac:dyDescent="0.3">
      <c r="A120" s="5"/>
      <c r="B120" s="6"/>
      <c r="C120" s="7"/>
      <c r="D120" s="8"/>
      <c r="E120" s="9"/>
      <c r="F120" s="5"/>
      <c r="G120" s="6"/>
      <c r="H120" s="7"/>
      <c r="I120" s="8"/>
      <c r="J120" s="9"/>
      <c r="K120" s="5"/>
      <c r="L120" s="6"/>
      <c r="M120" s="7"/>
      <c r="N120" s="8"/>
      <c r="O120" s="9"/>
      <c r="P120" s="5"/>
      <c r="Q120" s="6"/>
      <c r="R120" s="7"/>
      <c r="S120" s="8"/>
      <c r="T120" s="9"/>
      <c r="U120" s="5"/>
      <c r="V120" s="6"/>
      <c r="W120" s="7"/>
      <c r="X120" s="8"/>
      <c r="Y120" s="9"/>
      <c r="Z120" s="5"/>
      <c r="AA120" s="6"/>
      <c r="AB120" s="7"/>
      <c r="AC120" s="8"/>
      <c r="AD120" s="9"/>
    </row>
    <row r="121" spans="1:30" ht="15" x14ac:dyDescent="0.3">
      <c r="A121" s="5"/>
      <c r="B121" s="6"/>
      <c r="C121" s="7"/>
      <c r="D121" s="8"/>
      <c r="E121" s="9"/>
      <c r="F121" s="5"/>
      <c r="G121" s="6"/>
      <c r="H121" s="7"/>
      <c r="I121" s="8"/>
      <c r="J121" s="9"/>
      <c r="K121" s="5"/>
      <c r="L121" s="6"/>
      <c r="M121" s="7"/>
      <c r="N121" s="8"/>
      <c r="O121" s="9"/>
      <c r="P121" s="5"/>
      <c r="Q121" s="6"/>
      <c r="R121" s="7"/>
      <c r="S121" s="8"/>
      <c r="T121" s="9"/>
      <c r="U121" s="5"/>
      <c r="V121" s="6"/>
      <c r="W121" s="7"/>
      <c r="X121" s="8"/>
      <c r="Y121" s="9"/>
      <c r="Z121" s="5"/>
      <c r="AA121" s="6"/>
      <c r="AB121" s="7"/>
      <c r="AC121" s="8"/>
      <c r="AD121" s="9"/>
    </row>
    <row r="122" spans="1:30" ht="15" x14ac:dyDescent="0.3">
      <c r="A122" s="5"/>
      <c r="B122" s="6"/>
      <c r="C122" s="7"/>
      <c r="D122" s="8"/>
      <c r="E122" s="9"/>
      <c r="F122" s="5"/>
      <c r="G122" s="6"/>
      <c r="H122" s="7"/>
      <c r="I122" s="8"/>
      <c r="J122" s="9"/>
      <c r="K122" s="5"/>
      <c r="L122" s="6"/>
      <c r="M122" s="7"/>
      <c r="N122" s="8"/>
      <c r="O122" s="9"/>
      <c r="P122" s="5"/>
      <c r="Q122" s="6"/>
      <c r="R122" s="7"/>
      <c r="S122" s="8"/>
      <c r="T122" s="9"/>
      <c r="U122" s="5"/>
      <c r="V122" s="6"/>
      <c r="W122" s="7"/>
      <c r="X122" s="8"/>
      <c r="Y122" s="9"/>
      <c r="Z122" s="5"/>
      <c r="AA122" s="6"/>
      <c r="AB122" s="7"/>
      <c r="AC122" s="8"/>
      <c r="AD122" s="9"/>
    </row>
    <row r="123" spans="1:30" ht="40.5" customHeight="1" x14ac:dyDescent="0.3">
      <c r="A123" s="138" t="s">
        <v>14</v>
      </c>
      <c r="B123" s="138"/>
      <c r="C123" s="138"/>
      <c r="D123" s="138"/>
      <c r="E123" s="138"/>
      <c r="F123" s="138" t="s">
        <v>14</v>
      </c>
      <c r="G123" s="138"/>
      <c r="H123" s="138"/>
      <c r="I123" s="138"/>
      <c r="J123" s="138"/>
      <c r="K123" s="138" t="s">
        <v>14</v>
      </c>
      <c r="L123" s="138"/>
      <c r="M123" s="138"/>
      <c r="N123" s="138"/>
      <c r="O123" s="138"/>
      <c r="P123" s="138" t="s">
        <v>14</v>
      </c>
      <c r="Q123" s="138"/>
      <c r="R123" s="138"/>
      <c r="S123" s="138"/>
      <c r="T123" s="138"/>
      <c r="U123" s="138" t="s">
        <v>14</v>
      </c>
      <c r="V123" s="138"/>
      <c r="W123" s="138"/>
      <c r="X123" s="138"/>
      <c r="Y123" s="138"/>
      <c r="Z123" s="138" t="s">
        <v>14</v>
      </c>
      <c r="AA123" s="138"/>
      <c r="AB123" s="138"/>
      <c r="AC123" s="138"/>
      <c r="AD123" s="138"/>
    </row>
    <row r="124" spans="1:30" ht="39.6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216" customHeight="1" x14ac:dyDescent="0.3">
      <c r="A125" s="137" t="str">
        <f>VLOOKUP(A113,'CADASTRO DE FORNECEDORES'!A:I,9,)</f>
        <v>ELÉTRICA</v>
      </c>
      <c r="B125" s="137"/>
      <c r="C125" s="137"/>
      <c r="D125" s="137"/>
      <c r="E125" s="137"/>
      <c r="F125" s="137">
        <f>VLOOKUP(F113,'CADASTRO DE FORNECEDORES'!A:I,9,)</f>
        <v>0</v>
      </c>
      <c r="G125" s="137"/>
      <c r="H125" s="137"/>
      <c r="I125" s="137"/>
      <c r="J125" s="137"/>
      <c r="K125" s="137" t="e">
        <f>VLOOKUP(K113,'CADASTRO DE FORNECEDORES'!A:I,9,)</f>
        <v>#N/A</v>
      </c>
      <c r="L125" s="137"/>
      <c r="M125" s="137"/>
      <c r="N125" s="137"/>
      <c r="O125" s="137"/>
      <c r="P125" s="137" t="e">
        <f>VLOOKUP(P113,'CADASTRO DE FORNECEDORES'!A:I,9,)</f>
        <v>#N/A</v>
      </c>
      <c r="Q125" s="137"/>
      <c r="R125" s="137"/>
      <c r="S125" s="137"/>
      <c r="T125" s="137"/>
      <c r="U125" s="137" t="e">
        <f>VLOOKUP(U113,'CADASTRO DE FORNECEDORES'!$A:$I,9,)</f>
        <v>#N/A</v>
      </c>
      <c r="V125" s="137"/>
      <c r="W125" s="137"/>
      <c r="X125" s="137"/>
      <c r="Y125" s="137"/>
      <c r="Z125" s="137" t="e">
        <f>VLOOKUP(Z113,'CADASTRO DE FORNECEDORES'!$A:$I,9,)</f>
        <v>#N/A</v>
      </c>
      <c r="AA125" s="137"/>
      <c r="AB125" s="137"/>
      <c r="AC125" s="137"/>
      <c r="AD125" s="137"/>
    </row>
    <row r="126" spans="1:30" ht="40.5" customHeight="1" x14ac:dyDescent="0.3">
      <c r="A126" s="138" t="s">
        <v>12</v>
      </c>
      <c r="B126" s="138"/>
      <c r="C126" s="138"/>
      <c r="D126" s="138"/>
      <c r="E126" s="138"/>
      <c r="F126" s="138" t="s">
        <v>12</v>
      </c>
      <c r="G126" s="138"/>
      <c r="H126" s="138"/>
      <c r="I126" s="138"/>
      <c r="J126" s="138"/>
      <c r="K126" s="138" t="s">
        <v>12</v>
      </c>
      <c r="L126" s="138"/>
      <c r="M126" s="138"/>
      <c r="N126" s="138"/>
      <c r="O126" s="138"/>
      <c r="P126" s="138" t="s">
        <v>12</v>
      </c>
      <c r="Q126" s="138"/>
      <c r="R126" s="138"/>
      <c r="S126" s="138"/>
      <c r="T126" s="138"/>
      <c r="U126" s="138" t="s">
        <v>12</v>
      </c>
      <c r="V126" s="138"/>
      <c r="W126" s="138"/>
      <c r="X126" s="138"/>
      <c r="Y126" s="138"/>
      <c r="Z126" s="138" t="s">
        <v>12</v>
      </c>
      <c r="AA126" s="138"/>
      <c r="AB126" s="138"/>
      <c r="AC126" s="138"/>
      <c r="AD126" s="138"/>
    </row>
    <row r="127" spans="1:30" ht="39.6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90" x14ac:dyDescent="0.3">
      <c r="A128" s="139">
        <f>A113+1</f>
        <v>9</v>
      </c>
      <c r="B128" s="139"/>
      <c r="C128" s="139"/>
      <c r="D128" s="139"/>
      <c r="E128" s="139"/>
      <c r="F128" s="139">
        <f>F113+1</f>
        <v>59</v>
      </c>
      <c r="G128" s="139"/>
      <c r="H128" s="139"/>
      <c r="I128" s="139"/>
      <c r="J128" s="139"/>
      <c r="K128" s="139">
        <f>K113+1</f>
        <v>109</v>
      </c>
      <c r="L128" s="139"/>
      <c r="M128" s="139"/>
      <c r="N128" s="139"/>
      <c r="O128" s="139"/>
      <c r="P128" s="139">
        <f>P113+1</f>
        <v>159</v>
      </c>
      <c r="Q128" s="139"/>
      <c r="R128" s="139"/>
      <c r="S128" s="139"/>
      <c r="T128" s="139"/>
      <c r="U128" s="139">
        <f t="shared" ref="U128" si="10">U113+1</f>
        <v>209</v>
      </c>
      <c r="V128" s="139"/>
      <c r="W128" s="139"/>
      <c r="X128" s="139"/>
      <c r="Y128" s="139"/>
      <c r="Z128" s="139">
        <f t="shared" ref="Z128" si="11">Z113+1</f>
        <v>259</v>
      </c>
      <c r="AA128" s="139"/>
      <c r="AB128" s="139"/>
      <c r="AC128" s="139"/>
      <c r="AD128" s="139"/>
    </row>
    <row r="129" spans="1:30" ht="15" x14ac:dyDescent="0.3">
      <c r="A129" s="5"/>
      <c r="B129" s="6"/>
      <c r="C129" s="7"/>
      <c r="D129" s="8"/>
      <c r="E129" s="9"/>
      <c r="F129" s="5"/>
      <c r="G129" s="6"/>
      <c r="H129" s="7"/>
      <c r="I129" s="8"/>
      <c r="J129" s="9"/>
      <c r="K129" s="5"/>
      <c r="L129" s="6"/>
      <c r="M129" s="7"/>
      <c r="N129" s="8"/>
      <c r="O129" s="9"/>
      <c r="P129" s="5"/>
      <c r="Q129" s="6"/>
      <c r="R129" s="7"/>
      <c r="S129" s="8"/>
      <c r="T129" s="9"/>
      <c r="U129" s="5"/>
      <c r="V129" s="6"/>
      <c r="W129" s="7"/>
      <c r="X129" s="8"/>
      <c r="Y129" s="9"/>
      <c r="Z129" s="5"/>
      <c r="AA129" s="6"/>
      <c r="AB129" s="7"/>
      <c r="AC129" s="8"/>
      <c r="AD129" s="9"/>
    </row>
    <row r="130" spans="1:30" ht="15" x14ac:dyDescent="0.3">
      <c r="A130" s="5"/>
      <c r="B130" s="6"/>
      <c r="C130" s="7"/>
      <c r="D130" s="8"/>
      <c r="E130" s="9"/>
      <c r="F130" s="5"/>
      <c r="G130" s="6"/>
      <c r="H130" s="7"/>
      <c r="I130" s="8"/>
      <c r="J130" s="9"/>
      <c r="K130" s="5"/>
      <c r="L130" s="6"/>
      <c r="M130" s="7"/>
      <c r="N130" s="8"/>
      <c r="O130" s="9"/>
      <c r="P130" s="5"/>
      <c r="Q130" s="6"/>
      <c r="R130" s="7"/>
      <c r="S130" s="8"/>
      <c r="T130" s="9"/>
      <c r="U130" s="5"/>
      <c r="V130" s="6"/>
      <c r="W130" s="7"/>
      <c r="X130" s="8"/>
      <c r="Y130" s="9"/>
      <c r="Z130" s="5"/>
      <c r="AA130" s="6"/>
      <c r="AB130" s="7"/>
      <c r="AC130" s="8"/>
      <c r="AD130" s="9"/>
    </row>
    <row r="131" spans="1:30" ht="15" x14ac:dyDescent="0.3">
      <c r="A131" s="5"/>
      <c r="B131" s="6"/>
      <c r="C131" s="7"/>
      <c r="D131" s="8"/>
      <c r="E131" s="9"/>
      <c r="F131" s="5"/>
      <c r="G131" s="6"/>
      <c r="H131" s="7"/>
      <c r="I131" s="8"/>
      <c r="J131" s="9"/>
      <c r="K131" s="5"/>
      <c r="L131" s="6"/>
      <c r="M131" s="7"/>
      <c r="N131" s="8"/>
      <c r="O131" s="9"/>
      <c r="P131" s="5"/>
      <c r="Q131" s="6"/>
      <c r="R131" s="7"/>
      <c r="S131" s="8"/>
      <c r="T131" s="9"/>
      <c r="U131" s="5"/>
      <c r="V131" s="6"/>
      <c r="W131" s="7"/>
      <c r="X131" s="8"/>
      <c r="Y131" s="9"/>
      <c r="Z131" s="5"/>
      <c r="AA131" s="6"/>
      <c r="AB131" s="7"/>
      <c r="AC131" s="8"/>
      <c r="AD131" s="9"/>
    </row>
    <row r="132" spans="1:30" ht="40.5" customHeight="1" x14ac:dyDescent="0.3">
      <c r="A132" s="138" t="s">
        <v>13</v>
      </c>
      <c r="B132" s="138"/>
      <c r="C132" s="138"/>
      <c r="D132" s="138"/>
      <c r="E132" s="138"/>
      <c r="F132" s="138" t="s">
        <v>13</v>
      </c>
      <c r="G132" s="138"/>
      <c r="H132" s="138"/>
      <c r="I132" s="138"/>
      <c r="J132" s="138"/>
      <c r="K132" s="138" t="s">
        <v>13</v>
      </c>
      <c r="L132" s="138"/>
      <c r="M132" s="138"/>
      <c r="N132" s="138"/>
      <c r="O132" s="138"/>
      <c r="P132" s="138" t="s">
        <v>13</v>
      </c>
      <c r="Q132" s="138"/>
      <c r="R132" s="138"/>
      <c r="S132" s="138"/>
      <c r="T132" s="138"/>
      <c r="U132" s="138" t="s">
        <v>13</v>
      </c>
      <c r="V132" s="138"/>
      <c r="W132" s="138"/>
      <c r="X132" s="138"/>
      <c r="Y132" s="138"/>
      <c r="Z132" s="138" t="s">
        <v>13</v>
      </c>
      <c r="AA132" s="138"/>
      <c r="AB132" s="138"/>
      <c r="AC132" s="138"/>
      <c r="AD132" s="138"/>
    </row>
    <row r="133" spans="1:30" ht="39.6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333" customHeight="1" x14ac:dyDescent="0.3">
      <c r="A134" s="140" t="str">
        <f>VLOOKUP(A128,'CADASTRO DE FORNECEDORES'!A:I,2,)</f>
        <v>WBX RACKS</v>
      </c>
      <c r="B134" s="140"/>
      <c r="C134" s="140"/>
      <c r="D134" s="140"/>
      <c r="E134" s="140"/>
      <c r="F134" s="140">
        <f>VLOOKUP(F128,'CADASTRO DE FORNECEDORES'!A:I,2,)</f>
        <v>0</v>
      </c>
      <c r="G134" s="140"/>
      <c r="H134" s="140"/>
      <c r="I134" s="140"/>
      <c r="J134" s="140"/>
      <c r="K134" s="140" t="e">
        <f>VLOOKUP(K128,'CADASTRO DE FORNECEDORES'!A:I,2,)</f>
        <v>#N/A</v>
      </c>
      <c r="L134" s="140"/>
      <c r="M134" s="140"/>
      <c r="N134" s="140"/>
      <c r="O134" s="140"/>
      <c r="P134" s="140" t="e">
        <f>VLOOKUP(P128,'CADASTRO DE FORNECEDORES'!A:I,2,)</f>
        <v>#N/A</v>
      </c>
      <c r="Q134" s="140"/>
      <c r="R134" s="140"/>
      <c r="S134" s="140"/>
      <c r="T134" s="140"/>
      <c r="U134" s="140" t="e">
        <f>VLOOKUP(U128,'CADASTRO DE FORNECEDORES'!$A:$I,2,)</f>
        <v>#N/A</v>
      </c>
      <c r="V134" s="140"/>
      <c r="W134" s="140"/>
      <c r="X134" s="140"/>
      <c r="Y134" s="140"/>
      <c r="Z134" s="140" t="e">
        <f>VLOOKUP(Z128,'CADASTRO DE FORNECEDORES'!$A:$I,2,)</f>
        <v>#N/A</v>
      </c>
      <c r="AA134" s="140"/>
      <c r="AB134" s="140"/>
      <c r="AC134" s="140"/>
      <c r="AD134" s="140"/>
    </row>
    <row r="135" spans="1:30" ht="15" x14ac:dyDescent="0.3">
      <c r="A135" s="5"/>
      <c r="B135" s="6"/>
      <c r="C135" s="7"/>
      <c r="D135" s="8"/>
      <c r="E135" s="9"/>
      <c r="F135" s="5"/>
      <c r="G135" s="6"/>
      <c r="H135" s="7"/>
      <c r="I135" s="8"/>
      <c r="J135" s="9"/>
      <c r="K135" s="5"/>
      <c r="L135" s="6"/>
      <c r="M135" s="7"/>
      <c r="N135" s="8"/>
      <c r="O135" s="9"/>
      <c r="P135" s="5"/>
      <c r="Q135" s="6"/>
      <c r="R135" s="7"/>
      <c r="S135" s="8"/>
      <c r="T135" s="9"/>
      <c r="U135" s="5"/>
      <c r="V135" s="6"/>
      <c r="W135" s="7"/>
      <c r="X135" s="8"/>
      <c r="Y135" s="9"/>
      <c r="Z135" s="5"/>
      <c r="AA135" s="6"/>
      <c r="AB135" s="7"/>
      <c r="AC135" s="8"/>
      <c r="AD135" s="9"/>
    </row>
    <row r="136" spans="1:30" ht="15" x14ac:dyDescent="0.3">
      <c r="A136" s="5"/>
      <c r="B136" s="6"/>
      <c r="C136" s="7"/>
      <c r="D136" s="8"/>
      <c r="E136" s="9"/>
      <c r="F136" s="5"/>
      <c r="G136" s="6"/>
      <c r="H136" s="7"/>
      <c r="I136" s="8"/>
      <c r="J136" s="9"/>
      <c r="K136" s="5"/>
      <c r="L136" s="6"/>
      <c r="M136" s="7"/>
      <c r="N136" s="8"/>
      <c r="O136" s="9"/>
      <c r="P136" s="5"/>
      <c r="Q136" s="6"/>
      <c r="R136" s="7"/>
      <c r="S136" s="8"/>
      <c r="T136" s="9"/>
      <c r="U136" s="5"/>
      <c r="V136" s="6"/>
      <c r="W136" s="7"/>
      <c r="X136" s="8"/>
      <c r="Y136" s="9"/>
      <c r="Z136" s="5"/>
      <c r="AA136" s="6"/>
      <c r="AB136" s="7"/>
      <c r="AC136" s="8"/>
      <c r="AD136" s="9"/>
    </row>
    <row r="137" spans="1:30" ht="15" x14ac:dyDescent="0.3">
      <c r="A137" s="5"/>
      <c r="B137" s="6"/>
      <c r="C137" s="7"/>
      <c r="D137" s="8"/>
      <c r="E137" s="9"/>
      <c r="F137" s="5"/>
      <c r="G137" s="6"/>
      <c r="H137" s="7"/>
      <c r="I137" s="8"/>
      <c r="J137" s="9"/>
      <c r="K137" s="5"/>
      <c r="L137" s="6"/>
      <c r="M137" s="7"/>
      <c r="N137" s="8"/>
      <c r="O137" s="9"/>
      <c r="P137" s="5"/>
      <c r="Q137" s="6"/>
      <c r="R137" s="7"/>
      <c r="S137" s="8"/>
      <c r="T137" s="9"/>
      <c r="U137" s="5"/>
      <c r="V137" s="6"/>
      <c r="W137" s="7"/>
      <c r="X137" s="8"/>
      <c r="Y137" s="9"/>
      <c r="Z137" s="5"/>
      <c r="AA137" s="6"/>
      <c r="AB137" s="7"/>
      <c r="AC137" s="8"/>
      <c r="AD137" s="9"/>
    </row>
    <row r="138" spans="1:30" ht="40.5" customHeight="1" x14ac:dyDescent="0.3">
      <c r="A138" s="138" t="s">
        <v>14</v>
      </c>
      <c r="B138" s="138"/>
      <c r="C138" s="138"/>
      <c r="D138" s="138"/>
      <c r="E138" s="138"/>
      <c r="F138" s="138" t="s">
        <v>14</v>
      </c>
      <c r="G138" s="138"/>
      <c r="H138" s="138"/>
      <c r="I138" s="138"/>
      <c r="J138" s="138"/>
      <c r="K138" s="138" t="s">
        <v>14</v>
      </c>
      <c r="L138" s="138"/>
      <c r="M138" s="138"/>
      <c r="N138" s="138"/>
      <c r="O138" s="138"/>
      <c r="P138" s="138" t="s">
        <v>14</v>
      </c>
      <c r="Q138" s="138"/>
      <c r="R138" s="138"/>
      <c r="S138" s="138"/>
      <c r="T138" s="138"/>
      <c r="U138" s="138" t="s">
        <v>14</v>
      </c>
      <c r="V138" s="138"/>
      <c r="W138" s="138"/>
      <c r="X138" s="138"/>
      <c r="Y138" s="138"/>
      <c r="Z138" s="138" t="s">
        <v>14</v>
      </c>
      <c r="AA138" s="138"/>
      <c r="AB138" s="138"/>
      <c r="AC138" s="138"/>
      <c r="AD138" s="138"/>
    </row>
    <row r="139" spans="1:30" ht="39.6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216" customHeight="1" x14ac:dyDescent="0.3">
      <c r="A140" s="137" t="str">
        <f>VLOOKUP(A128,'CADASTRO DE FORNECEDORES'!A:I,9,)</f>
        <v>ELÉTRICA</v>
      </c>
      <c r="B140" s="137"/>
      <c r="C140" s="137"/>
      <c r="D140" s="137"/>
      <c r="E140" s="137"/>
      <c r="F140" s="137">
        <f>VLOOKUP(F128,'CADASTRO DE FORNECEDORES'!A:I,9,)</f>
        <v>0</v>
      </c>
      <c r="G140" s="137"/>
      <c r="H140" s="137"/>
      <c r="I140" s="137"/>
      <c r="J140" s="137"/>
      <c r="K140" s="137" t="e">
        <f>VLOOKUP(K128,'CADASTRO DE FORNECEDORES'!A:I,9,)</f>
        <v>#N/A</v>
      </c>
      <c r="L140" s="137"/>
      <c r="M140" s="137"/>
      <c r="N140" s="137"/>
      <c r="O140" s="137"/>
      <c r="P140" s="137" t="e">
        <f>VLOOKUP(P128,'CADASTRO DE FORNECEDORES'!A:I,9,)</f>
        <v>#N/A</v>
      </c>
      <c r="Q140" s="137"/>
      <c r="R140" s="137"/>
      <c r="S140" s="137"/>
      <c r="T140" s="137"/>
      <c r="U140" s="137" t="e">
        <f>VLOOKUP(U128,'CADASTRO DE FORNECEDORES'!$A:$I,9,)</f>
        <v>#N/A</v>
      </c>
      <c r="V140" s="137"/>
      <c r="W140" s="137"/>
      <c r="X140" s="137"/>
      <c r="Y140" s="137"/>
      <c r="Z140" s="137" t="e">
        <f>VLOOKUP(Z128,'CADASTRO DE FORNECEDORES'!$A:$I,9,)</f>
        <v>#N/A</v>
      </c>
      <c r="AA140" s="137"/>
      <c r="AB140" s="137"/>
      <c r="AC140" s="137"/>
      <c r="AD140" s="137"/>
    </row>
    <row r="141" spans="1:30" ht="40.5" customHeight="1" x14ac:dyDescent="0.3">
      <c r="A141" s="138" t="s">
        <v>12</v>
      </c>
      <c r="B141" s="138"/>
      <c r="C141" s="138"/>
      <c r="D141" s="138"/>
      <c r="E141" s="138"/>
      <c r="F141" s="138" t="s">
        <v>12</v>
      </c>
      <c r="G141" s="138"/>
      <c r="H141" s="138"/>
      <c r="I141" s="138"/>
      <c r="J141" s="138"/>
      <c r="K141" s="138" t="s">
        <v>12</v>
      </c>
      <c r="L141" s="138"/>
      <c r="M141" s="138"/>
      <c r="N141" s="138"/>
      <c r="O141" s="138"/>
      <c r="P141" s="138" t="s">
        <v>12</v>
      </c>
      <c r="Q141" s="138"/>
      <c r="R141" s="138"/>
      <c r="S141" s="138"/>
      <c r="T141" s="138"/>
      <c r="U141" s="138" t="s">
        <v>12</v>
      </c>
      <c r="V141" s="138"/>
      <c r="W141" s="138"/>
      <c r="X141" s="138"/>
      <c r="Y141" s="138"/>
      <c r="Z141" s="138" t="s">
        <v>12</v>
      </c>
      <c r="AA141" s="138"/>
      <c r="AB141" s="138"/>
      <c r="AC141" s="138"/>
      <c r="AD141" s="138"/>
    </row>
    <row r="142" spans="1:30" ht="39.6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90" x14ac:dyDescent="0.3">
      <c r="A143" s="139">
        <f>A128+1</f>
        <v>10</v>
      </c>
      <c r="B143" s="139"/>
      <c r="C143" s="139"/>
      <c r="D143" s="139"/>
      <c r="E143" s="139"/>
      <c r="F143" s="139">
        <f>F128+1</f>
        <v>60</v>
      </c>
      <c r="G143" s="139"/>
      <c r="H143" s="139"/>
      <c r="I143" s="139"/>
      <c r="J143" s="139"/>
      <c r="K143" s="139">
        <f>K128+1</f>
        <v>110</v>
      </c>
      <c r="L143" s="139"/>
      <c r="M143" s="139"/>
      <c r="N143" s="139"/>
      <c r="O143" s="139"/>
      <c r="P143" s="139">
        <f>P128+1</f>
        <v>160</v>
      </c>
      <c r="Q143" s="139"/>
      <c r="R143" s="139"/>
      <c r="S143" s="139"/>
      <c r="T143" s="139"/>
      <c r="U143" s="139">
        <f t="shared" ref="U143" si="12">U128+1</f>
        <v>210</v>
      </c>
      <c r="V143" s="139"/>
      <c r="W143" s="139"/>
      <c r="X143" s="139"/>
      <c r="Y143" s="139"/>
      <c r="Z143" s="139">
        <f t="shared" ref="Z143" si="13">Z128+1</f>
        <v>260</v>
      </c>
      <c r="AA143" s="139"/>
      <c r="AB143" s="139"/>
      <c r="AC143" s="139"/>
      <c r="AD143" s="139"/>
    </row>
    <row r="144" spans="1:30" ht="15" x14ac:dyDescent="0.3">
      <c r="A144" s="5"/>
      <c r="B144" s="6"/>
      <c r="C144" s="7"/>
      <c r="D144" s="8"/>
      <c r="E144" s="9"/>
      <c r="F144" s="5"/>
      <c r="G144" s="6"/>
      <c r="H144" s="7"/>
      <c r="I144" s="8"/>
      <c r="J144" s="9"/>
      <c r="K144" s="5"/>
      <c r="L144" s="6"/>
      <c r="M144" s="7"/>
      <c r="N144" s="8"/>
      <c r="O144" s="9"/>
      <c r="P144" s="5"/>
      <c r="Q144" s="6"/>
      <c r="R144" s="7"/>
      <c r="S144" s="8"/>
      <c r="T144" s="9"/>
      <c r="U144" s="5"/>
      <c r="V144" s="6"/>
      <c r="W144" s="7"/>
      <c r="X144" s="8"/>
      <c r="Y144" s="9"/>
      <c r="Z144" s="5"/>
      <c r="AA144" s="6"/>
      <c r="AB144" s="7"/>
      <c r="AC144" s="8"/>
      <c r="AD144" s="9"/>
    </row>
    <row r="145" spans="1:30" ht="15" x14ac:dyDescent="0.3">
      <c r="A145" s="5"/>
      <c r="B145" s="6"/>
      <c r="C145" s="7"/>
      <c r="D145" s="8"/>
      <c r="E145" s="9"/>
      <c r="F145" s="5"/>
      <c r="G145" s="6"/>
      <c r="H145" s="7"/>
      <c r="I145" s="8"/>
      <c r="J145" s="9"/>
      <c r="K145" s="5"/>
      <c r="L145" s="6"/>
      <c r="M145" s="7"/>
      <c r="N145" s="8"/>
      <c r="O145" s="9"/>
      <c r="P145" s="5"/>
      <c r="Q145" s="6"/>
      <c r="R145" s="7"/>
      <c r="S145" s="8"/>
      <c r="T145" s="9"/>
      <c r="U145" s="5"/>
      <c r="V145" s="6"/>
      <c r="W145" s="7"/>
      <c r="X145" s="8"/>
      <c r="Y145" s="9"/>
      <c r="Z145" s="5"/>
      <c r="AA145" s="6"/>
      <c r="AB145" s="7"/>
      <c r="AC145" s="8"/>
      <c r="AD145" s="9"/>
    </row>
    <row r="146" spans="1:30" ht="15" x14ac:dyDescent="0.3">
      <c r="A146" s="5"/>
      <c r="B146" s="6"/>
      <c r="C146" s="7"/>
      <c r="D146" s="8"/>
      <c r="E146" s="9"/>
      <c r="F146" s="5"/>
      <c r="G146" s="6"/>
      <c r="H146" s="7"/>
      <c r="I146" s="8"/>
      <c r="J146" s="9"/>
      <c r="K146" s="5"/>
      <c r="L146" s="6"/>
      <c r="M146" s="7"/>
      <c r="N146" s="8"/>
      <c r="O146" s="9"/>
      <c r="P146" s="5"/>
      <c r="Q146" s="6"/>
      <c r="R146" s="7"/>
      <c r="S146" s="8"/>
      <c r="T146" s="9"/>
      <c r="U146" s="5"/>
      <c r="V146" s="6"/>
      <c r="W146" s="7"/>
      <c r="X146" s="8"/>
      <c r="Y146" s="9"/>
      <c r="Z146" s="5"/>
      <c r="AA146" s="6"/>
      <c r="AB146" s="7"/>
      <c r="AC146" s="8"/>
      <c r="AD146" s="9"/>
    </row>
    <row r="147" spans="1:30" ht="40.5" customHeight="1" x14ac:dyDescent="0.3">
      <c r="A147" s="138" t="s">
        <v>13</v>
      </c>
      <c r="B147" s="138"/>
      <c r="C147" s="138"/>
      <c r="D147" s="138"/>
      <c r="E147" s="138"/>
      <c r="F147" s="138" t="s">
        <v>13</v>
      </c>
      <c r="G147" s="138"/>
      <c r="H147" s="138"/>
      <c r="I147" s="138"/>
      <c r="J147" s="138"/>
      <c r="K147" s="138" t="s">
        <v>13</v>
      </c>
      <c r="L147" s="138"/>
      <c r="M147" s="138"/>
      <c r="N147" s="138"/>
      <c r="O147" s="138"/>
      <c r="P147" s="138" t="s">
        <v>13</v>
      </c>
      <c r="Q147" s="138"/>
      <c r="R147" s="138"/>
      <c r="S147" s="138"/>
      <c r="T147" s="138"/>
      <c r="U147" s="138" t="s">
        <v>13</v>
      </c>
      <c r="V147" s="138"/>
      <c r="W147" s="138"/>
      <c r="X147" s="138"/>
      <c r="Y147" s="138"/>
      <c r="Z147" s="138" t="s">
        <v>13</v>
      </c>
      <c r="AA147" s="138"/>
      <c r="AB147" s="138"/>
      <c r="AC147" s="138"/>
      <c r="AD147" s="138"/>
    </row>
    <row r="148" spans="1:30" ht="39.6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333" customHeight="1" x14ac:dyDescent="0.3">
      <c r="A149" s="140" t="str">
        <f>VLOOKUP(A143,'CADASTRO DE FORNECEDORES'!A:I,2,)</f>
        <v>NET COMPUTADORES</v>
      </c>
      <c r="B149" s="140"/>
      <c r="C149" s="140"/>
      <c r="D149" s="140"/>
      <c r="E149" s="140"/>
      <c r="F149" s="140">
        <f>VLOOKUP(F143,'CADASTRO DE FORNECEDORES'!A:I,2,)</f>
        <v>0</v>
      </c>
      <c r="G149" s="140"/>
      <c r="H149" s="140"/>
      <c r="I149" s="140"/>
      <c r="J149" s="140"/>
      <c r="K149" s="140" t="e">
        <f>VLOOKUP(K143,'CADASTRO DE FORNECEDORES'!A:I,2,)</f>
        <v>#N/A</v>
      </c>
      <c r="L149" s="140"/>
      <c r="M149" s="140"/>
      <c r="N149" s="140"/>
      <c r="O149" s="140"/>
      <c r="P149" s="140" t="e">
        <f>VLOOKUP(P143,'CADASTRO DE FORNECEDORES'!A:I,2,)</f>
        <v>#N/A</v>
      </c>
      <c r="Q149" s="140"/>
      <c r="R149" s="140"/>
      <c r="S149" s="140"/>
      <c r="T149" s="140"/>
      <c r="U149" s="140" t="e">
        <f>VLOOKUP(U143,'CADASTRO DE FORNECEDORES'!$A:$I,2,)</f>
        <v>#N/A</v>
      </c>
      <c r="V149" s="140"/>
      <c r="W149" s="140"/>
      <c r="X149" s="140"/>
      <c r="Y149" s="140"/>
      <c r="Z149" s="140" t="e">
        <f>VLOOKUP(Z143,'CADASTRO DE FORNECEDORES'!$A:$I,2,)</f>
        <v>#N/A</v>
      </c>
      <c r="AA149" s="140"/>
      <c r="AB149" s="140"/>
      <c r="AC149" s="140"/>
      <c r="AD149" s="140"/>
    </row>
    <row r="150" spans="1:30" ht="15" x14ac:dyDescent="0.3">
      <c r="A150" s="5"/>
      <c r="B150" s="6"/>
      <c r="C150" s="7"/>
      <c r="D150" s="8"/>
      <c r="E150" s="9"/>
      <c r="F150" s="5"/>
      <c r="G150" s="6"/>
      <c r="H150" s="7"/>
      <c r="I150" s="8"/>
      <c r="J150" s="9"/>
      <c r="K150" s="5"/>
      <c r="L150" s="6"/>
      <c r="M150" s="7"/>
      <c r="N150" s="8"/>
      <c r="O150" s="9"/>
      <c r="P150" s="5"/>
      <c r="Q150" s="6"/>
      <c r="R150" s="7"/>
      <c r="S150" s="8"/>
      <c r="T150" s="9"/>
      <c r="U150" s="5"/>
      <c r="V150" s="6"/>
      <c r="W150" s="7"/>
      <c r="X150" s="8"/>
      <c r="Y150" s="9"/>
      <c r="Z150" s="5"/>
      <c r="AA150" s="6"/>
      <c r="AB150" s="7"/>
      <c r="AC150" s="8"/>
      <c r="AD150" s="9"/>
    </row>
    <row r="151" spans="1:30" ht="15" x14ac:dyDescent="0.3">
      <c r="A151" s="5"/>
      <c r="B151" s="6"/>
      <c r="C151" s="7"/>
      <c r="D151" s="8"/>
      <c r="E151" s="9"/>
      <c r="F151" s="5"/>
      <c r="G151" s="6"/>
      <c r="H151" s="7"/>
      <c r="I151" s="8"/>
      <c r="J151" s="9"/>
      <c r="K151" s="5"/>
      <c r="L151" s="6"/>
      <c r="M151" s="7"/>
      <c r="N151" s="8"/>
      <c r="O151" s="9"/>
      <c r="P151" s="5"/>
      <c r="Q151" s="6"/>
      <c r="R151" s="7"/>
      <c r="S151" s="8"/>
      <c r="T151" s="9"/>
      <c r="U151" s="5"/>
      <c r="V151" s="6"/>
      <c r="W151" s="7"/>
      <c r="X151" s="8"/>
      <c r="Y151" s="9"/>
      <c r="Z151" s="5"/>
      <c r="AA151" s="6"/>
      <c r="AB151" s="7"/>
      <c r="AC151" s="8"/>
      <c r="AD151" s="9"/>
    </row>
    <row r="152" spans="1:30" ht="15" x14ac:dyDescent="0.3">
      <c r="A152" s="5"/>
      <c r="B152" s="6"/>
      <c r="C152" s="7"/>
      <c r="D152" s="8"/>
      <c r="E152" s="9"/>
      <c r="F152" s="5"/>
      <c r="G152" s="6"/>
      <c r="H152" s="7"/>
      <c r="I152" s="8"/>
      <c r="J152" s="9"/>
      <c r="K152" s="5"/>
      <c r="L152" s="6"/>
      <c r="M152" s="7"/>
      <c r="N152" s="8"/>
      <c r="O152" s="9"/>
      <c r="P152" s="5"/>
      <c r="Q152" s="6"/>
      <c r="R152" s="7"/>
      <c r="S152" s="8"/>
      <c r="T152" s="9"/>
      <c r="U152" s="5"/>
      <c r="V152" s="6"/>
      <c r="W152" s="7"/>
      <c r="X152" s="8"/>
      <c r="Y152" s="9"/>
      <c r="Z152" s="5"/>
      <c r="AA152" s="6"/>
      <c r="AB152" s="7"/>
      <c r="AC152" s="8"/>
      <c r="AD152" s="9"/>
    </row>
    <row r="153" spans="1:30" ht="40.5" customHeight="1" x14ac:dyDescent="0.3">
      <c r="A153" s="138" t="s">
        <v>14</v>
      </c>
      <c r="B153" s="138"/>
      <c r="C153" s="138"/>
      <c r="D153" s="138"/>
      <c r="E153" s="138"/>
      <c r="F153" s="138" t="s">
        <v>14</v>
      </c>
      <c r="G153" s="138"/>
      <c r="H153" s="138"/>
      <c r="I153" s="138"/>
      <c r="J153" s="138"/>
      <c r="K153" s="138" t="s">
        <v>14</v>
      </c>
      <c r="L153" s="138"/>
      <c r="M153" s="138"/>
      <c r="N153" s="138"/>
      <c r="O153" s="138"/>
      <c r="P153" s="138" t="s">
        <v>14</v>
      </c>
      <c r="Q153" s="138"/>
      <c r="R153" s="138"/>
      <c r="S153" s="138"/>
      <c r="T153" s="138"/>
      <c r="U153" s="138" t="s">
        <v>14</v>
      </c>
      <c r="V153" s="138"/>
      <c r="W153" s="138"/>
      <c r="X153" s="138"/>
      <c r="Y153" s="138"/>
      <c r="Z153" s="138" t="s">
        <v>14</v>
      </c>
      <c r="AA153" s="138"/>
      <c r="AB153" s="138"/>
      <c r="AC153" s="138"/>
      <c r="AD153" s="138"/>
    </row>
    <row r="154" spans="1:30" ht="39.6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216" customHeight="1" x14ac:dyDescent="0.3">
      <c r="A155" s="137" t="str">
        <f>VLOOKUP(A143,'CADASTRO DE FORNECEDORES'!A:I,9,)</f>
        <v>ELÉTRICA</v>
      </c>
      <c r="B155" s="137"/>
      <c r="C155" s="137"/>
      <c r="D155" s="137"/>
      <c r="E155" s="137"/>
      <c r="F155" s="137">
        <f>VLOOKUP(F143,'CADASTRO DE FORNECEDORES'!A:I,9,)</f>
        <v>0</v>
      </c>
      <c r="G155" s="137"/>
      <c r="H155" s="137"/>
      <c r="I155" s="137"/>
      <c r="J155" s="137"/>
      <c r="K155" s="137" t="e">
        <f>VLOOKUP(K143,'CADASTRO DE FORNECEDORES'!A:I,9,)</f>
        <v>#N/A</v>
      </c>
      <c r="L155" s="137"/>
      <c r="M155" s="137"/>
      <c r="N155" s="137"/>
      <c r="O155" s="137"/>
      <c r="P155" s="137" t="e">
        <f>VLOOKUP(P143,'CADASTRO DE FORNECEDORES'!A:I,9,)</f>
        <v>#N/A</v>
      </c>
      <c r="Q155" s="137"/>
      <c r="R155" s="137"/>
      <c r="S155" s="137"/>
      <c r="T155" s="137"/>
      <c r="U155" s="137" t="e">
        <f>VLOOKUP(U143,'CADASTRO DE FORNECEDORES'!$A:$I,9,)</f>
        <v>#N/A</v>
      </c>
      <c r="V155" s="137"/>
      <c r="W155" s="137"/>
      <c r="X155" s="137"/>
      <c r="Y155" s="137"/>
      <c r="Z155" s="137" t="e">
        <f>VLOOKUP(Z143,'CADASTRO DE FORNECEDORES'!$A:$I,9,)</f>
        <v>#N/A</v>
      </c>
      <c r="AA155" s="137"/>
      <c r="AB155" s="137"/>
      <c r="AC155" s="137"/>
      <c r="AD155" s="137"/>
    </row>
    <row r="156" spans="1:30" ht="40.5" customHeight="1" x14ac:dyDescent="0.3">
      <c r="A156" s="138" t="s">
        <v>12</v>
      </c>
      <c r="B156" s="138"/>
      <c r="C156" s="138"/>
      <c r="D156" s="138"/>
      <c r="E156" s="138"/>
      <c r="F156" s="138" t="s">
        <v>12</v>
      </c>
      <c r="G156" s="138"/>
      <c r="H156" s="138"/>
      <c r="I156" s="138"/>
      <c r="J156" s="138"/>
      <c r="K156" s="138" t="s">
        <v>12</v>
      </c>
      <c r="L156" s="138"/>
      <c r="M156" s="138"/>
      <c r="N156" s="138"/>
      <c r="O156" s="138"/>
      <c r="P156" s="138" t="s">
        <v>12</v>
      </c>
      <c r="Q156" s="138"/>
      <c r="R156" s="138"/>
      <c r="S156" s="138"/>
      <c r="T156" s="138"/>
      <c r="U156" s="138" t="s">
        <v>12</v>
      </c>
      <c r="V156" s="138"/>
      <c r="W156" s="138"/>
      <c r="X156" s="138"/>
      <c r="Y156" s="138"/>
      <c r="Z156" s="138" t="s">
        <v>12</v>
      </c>
      <c r="AA156" s="138"/>
      <c r="AB156" s="138"/>
      <c r="AC156" s="138"/>
      <c r="AD156" s="138"/>
    </row>
    <row r="157" spans="1:30" ht="39.6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90" x14ac:dyDescent="0.3">
      <c r="A158" s="139">
        <f>A143+1</f>
        <v>11</v>
      </c>
      <c r="B158" s="139"/>
      <c r="C158" s="139"/>
      <c r="D158" s="139"/>
      <c r="E158" s="139"/>
      <c r="F158" s="139">
        <f>F143+1</f>
        <v>61</v>
      </c>
      <c r="G158" s="139"/>
      <c r="H158" s="139"/>
      <c r="I158" s="139"/>
      <c r="J158" s="139"/>
      <c r="K158" s="139">
        <f>K143+1</f>
        <v>111</v>
      </c>
      <c r="L158" s="139"/>
      <c r="M158" s="139"/>
      <c r="N158" s="139"/>
      <c r="O158" s="139"/>
      <c r="P158" s="139">
        <f>P143+1</f>
        <v>161</v>
      </c>
      <c r="Q158" s="139"/>
      <c r="R158" s="139"/>
      <c r="S158" s="139"/>
      <c r="T158" s="139"/>
      <c r="U158" s="139">
        <f t="shared" ref="U158" si="14">U143+1</f>
        <v>211</v>
      </c>
      <c r="V158" s="139"/>
      <c r="W158" s="139"/>
      <c r="X158" s="139"/>
      <c r="Y158" s="139"/>
      <c r="Z158" s="139">
        <f t="shared" ref="Z158" si="15">Z143+1</f>
        <v>261</v>
      </c>
      <c r="AA158" s="139"/>
      <c r="AB158" s="139"/>
      <c r="AC158" s="139"/>
      <c r="AD158" s="139"/>
    </row>
    <row r="159" spans="1:30" ht="15" x14ac:dyDescent="0.3">
      <c r="A159" s="5"/>
      <c r="B159" s="6"/>
      <c r="C159" s="7"/>
      <c r="D159" s="8"/>
      <c r="E159" s="9"/>
      <c r="F159" s="5"/>
      <c r="G159" s="6"/>
      <c r="H159" s="7"/>
      <c r="I159" s="8"/>
      <c r="J159" s="9"/>
      <c r="K159" s="5"/>
      <c r="L159" s="6"/>
      <c r="M159" s="7"/>
      <c r="N159" s="8"/>
      <c r="O159" s="9"/>
      <c r="P159" s="5"/>
      <c r="Q159" s="6"/>
      <c r="R159" s="7"/>
      <c r="S159" s="8"/>
      <c r="T159" s="9"/>
      <c r="U159" s="5"/>
      <c r="V159" s="6"/>
      <c r="W159" s="7"/>
      <c r="X159" s="8"/>
      <c r="Y159" s="9"/>
      <c r="Z159" s="5"/>
      <c r="AA159" s="6"/>
      <c r="AB159" s="7"/>
      <c r="AC159" s="8"/>
      <c r="AD159" s="9"/>
    </row>
    <row r="160" spans="1:30" ht="15" x14ac:dyDescent="0.3">
      <c r="A160" s="5"/>
      <c r="B160" s="6"/>
      <c r="C160" s="7"/>
      <c r="D160" s="8"/>
      <c r="E160" s="9"/>
      <c r="F160" s="5"/>
      <c r="G160" s="6"/>
      <c r="H160" s="7"/>
      <c r="I160" s="8"/>
      <c r="J160" s="9"/>
      <c r="K160" s="5"/>
      <c r="L160" s="6"/>
      <c r="M160" s="7"/>
      <c r="N160" s="8"/>
      <c r="O160" s="9"/>
      <c r="P160" s="5"/>
      <c r="Q160" s="6"/>
      <c r="R160" s="7"/>
      <c r="S160" s="8"/>
      <c r="T160" s="9"/>
      <c r="U160" s="5"/>
      <c r="V160" s="6"/>
      <c r="W160" s="7"/>
      <c r="X160" s="8"/>
      <c r="Y160" s="9"/>
      <c r="Z160" s="5"/>
      <c r="AA160" s="6"/>
      <c r="AB160" s="7"/>
      <c r="AC160" s="8"/>
      <c r="AD160" s="9"/>
    </row>
    <row r="161" spans="1:30" ht="15" x14ac:dyDescent="0.3">
      <c r="A161" s="5"/>
      <c r="B161" s="6"/>
      <c r="C161" s="7"/>
      <c r="D161" s="8"/>
      <c r="E161" s="9"/>
      <c r="F161" s="5"/>
      <c r="G161" s="6"/>
      <c r="H161" s="7"/>
      <c r="I161" s="8"/>
      <c r="J161" s="9"/>
      <c r="K161" s="5"/>
      <c r="L161" s="6"/>
      <c r="M161" s="7"/>
      <c r="N161" s="8"/>
      <c r="O161" s="9"/>
      <c r="P161" s="5"/>
      <c r="Q161" s="6"/>
      <c r="R161" s="7"/>
      <c r="S161" s="8"/>
      <c r="T161" s="9"/>
      <c r="U161" s="5"/>
      <c r="V161" s="6"/>
      <c r="W161" s="7"/>
      <c r="X161" s="8"/>
      <c r="Y161" s="9"/>
      <c r="Z161" s="5"/>
      <c r="AA161" s="6"/>
      <c r="AB161" s="7"/>
      <c r="AC161" s="8"/>
      <c r="AD161" s="9"/>
    </row>
    <row r="162" spans="1:30" ht="40.5" customHeight="1" x14ac:dyDescent="0.3">
      <c r="A162" s="138" t="s">
        <v>13</v>
      </c>
      <c r="B162" s="138"/>
      <c r="C162" s="138"/>
      <c r="D162" s="138"/>
      <c r="E162" s="138"/>
      <c r="F162" s="138" t="s">
        <v>13</v>
      </c>
      <c r="G162" s="138"/>
      <c r="H162" s="138"/>
      <c r="I162" s="138"/>
      <c r="J162" s="138"/>
      <c r="K162" s="138" t="s">
        <v>13</v>
      </c>
      <c r="L162" s="138"/>
      <c r="M162" s="138"/>
      <c r="N162" s="138"/>
      <c r="O162" s="138"/>
      <c r="P162" s="138" t="s">
        <v>13</v>
      </c>
      <c r="Q162" s="138"/>
      <c r="R162" s="138"/>
      <c r="S162" s="138"/>
      <c r="T162" s="138"/>
      <c r="U162" s="138" t="s">
        <v>13</v>
      </c>
      <c r="V162" s="138"/>
      <c r="W162" s="138"/>
      <c r="X162" s="138"/>
      <c r="Y162" s="138"/>
      <c r="Z162" s="138" t="s">
        <v>13</v>
      </c>
      <c r="AA162" s="138"/>
      <c r="AB162" s="138"/>
      <c r="AC162" s="138"/>
      <c r="AD162" s="138"/>
    </row>
    <row r="163" spans="1:30" ht="39.6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333" customHeight="1" x14ac:dyDescent="0.3">
      <c r="A164" s="140" t="str">
        <f>VLOOKUP(A158,'CADASTRO DE FORNECEDORES'!A:I,2,)</f>
        <v>CENTRAL CABOS</v>
      </c>
      <c r="B164" s="140"/>
      <c r="C164" s="140"/>
      <c r="D164" s="140"/>
      <c r="E164" s="140"/>
      <c r="F164" s="140">
        <f>VLOOKUP(F158,'CADASTRO DE FORNECEDORES'!A:I,2,)</f>
        <v>0</v>
      </c>
      <c r="G164" s="140"/>
      <c r="H164" s="140"/>
      <c r="I164" s="140"/>
      <c r="J164" s="140"/>
      <c r="K164" s="140" t="e">
        <f>VLOOKUP(K158,'CADASTRO DE FORNECEDORES'!A:I,2,)</f>
        <v>#N/A</v>
      </c>
      <c r="L164" s="140"/>
      <c r="M164" s="140"/>
      <c r="N164" s="140"/>
      <c r="O164" s="140"/>
      <c r="P164" s="140" t="e">
        <f>VLOOKUP(P158,'CADASTRO DE FORNECEDORES'!A:I,2,)</f>
        <v>#N/A</v>
      </c>
      <c r="Q164" s="140"/>
      <c r="R164" s="140"/>
      <c r="S164" s="140"/>
      <c r="T164" s="140"/>
      <c r="U164" s="140" t="e">
        <f>VLOOKUP(U158,'CADASTRO DE FORNECEDORES'!$A:$I,2,)</f>
        <v>#N/A</v>
      </c>
      <c r="V164" s="140"/>
      <c r="W164" s="140"/>
      <c r="X164" s="140"/>
      <c r="Y164" s="140"/>
      <c r="Z164" s="140" t="e">
        <f>VLOOKUP(Z158,'CADASTRO DE FORNECEDORES'!$A:$I,2,)</f>
        <v>#N/A</v>
      </c>
      <c r="AA164" s="140"/>
      <c r="AB164" s="140"/>
      <c r="AC164" s="140"/>
      <c r="AD164" s="140"/>
    </row>
    <row r="165" spans="1:30" ht="15" x14ac:dyDescent="0.3">
      <c r="A165" s="5"/>
      <c r="B165" s="6"/>
      <c r="C165" s="7"/>
      <c r="D165" s="8"/>
      <c r="E165" s="9"/>
      <c r="F165" s="5"/>
      <c r="G165" s="6"/>
      <c r="H165" s="7"/>
      <c r="I165" s="8"/>
      <c r="J165" s="9"/>
      <c r="K165" s="5"/>
      <c r="L165" s="6"/>
      <c r="M165" s="7"/>
      <c r="N165" s="8"/>
      <c r="O165" s="9"/>
      <c r="P165" s="5"/>
      <c r="Q165" s="6"/>
      <c r="R165" s="7"/>
      <c r="S165" s="8"/>
      <c r="T165" s="9"/>
      <c r="U165" s="5"/>
      <c r="V165" s="6"/>
      <c r="W165" s="7"/>
      <c r="X165" s="8"/>
      <c r="Y165" s="9"/>
      <c r="Z165" s="5"/>
      <c r="AA165" s="6"/>
      <c r="AB165" s="7"/>
      <c r="AC165" s="8"/>
      <c r="AD165" s="9"/>
    </row>
    <row r="166" spans="1:30" ht="15" x14ac:dyDescent="0.3">
      <c r="A166" s="5"/>
      <c r="B166" s="6"/>
      <c r="C166" s="7"/>
      <c r="D166" s="8"/>
      <c r="E166" s="9"/>
      <c r="F166" s="5"/>
      <c r="G166" s="6"/>
      <c r="H166" s="7"/>
      <c r="I166" s="8"/>
      <c r="J166" s="9"/>
      <c r="K166" s="5"/>
      <c r="L166" s="6"/>
      <c r="M166" s="7"/>
      <c r="N166" s="8"/>
      <c r="O166" s="9"/>
      <c r="P166" s="5"/>
      <c r="Q166" s="6"/>
      <c r="R166" s="7"/>
      <c r="S166" s="8"/>
      <c r="T166" s="9"/>
      <c r="U166" s="5"/>
      <c r="V166" s="6"/>
      <c r="W166" s="7"/>
      <c r="X166" s="8"/>
      <c r="Y166" s="9"/>
      <c r="Z166" s="5"/>
      <c r="AA166" s="6"/>
      <c r="AB166" s="7"/>
      <c r="AC166" s="8"/>
      <c r="AD166" s="9"/>
    </row>
    <row r="167" spans="1:30" ht="15" x14ac:dyDescent="0.3">
      <c r="A167" s="5"/>
      <c r="B167" s="6"/>
      <c r="C167" s="7"/>
      <c r="D167" s="8"/>
      <c r="E167" s="9"/>
      <c r="F167" s="5"/>
      <c r="G167" s="6"/>
      <c r="H167" s="7"/>
      <c r="I167" s="8"/>
      <c r="J167" s="9"/>
      <c r="K167" s="5"/>
      <c r="L167" s="6"/>
      <c r="M167" s="7"/>
      <c r="N167" s="8"/>
      <c r="O167" s="9"/>
      <c r="P167" s="5"/>
      <c r="Q167" s="6"/>
      <c r="R167" s="7"/>
      <c r="S167" s="8"/>
      <c r="T167" s="9"/>
      <c r="U167" s="5"/>
      <c r="V167" s="6"/>
      <c r="W167" s="7"/>
      <c r="X167" s="8"/>
      <c r="Y167" s="9"/>
      <c r="Z167" s="5"/>
      <c r="AA167" s="6"/>
      <c r="AB167" s="7"/>
      <c r="AC167" s="8"/>
      <c r="AD167" s="9"/>
    </row>
    <row r="168" spans="1:30" ht="40.5" customHeight="1" x14ac:dyDescent="0.3">
      <c r="A168" s="138" t="s">
        <v>14</v>
      </c>
      <c r="B168" s="138"/>
      <c r="C168" s="138"/>
      <c r="D168" s="138"/>
      <c r="E168" s="138"/>
      <c r="F168" s="138" t="s">
        <v>14</v>
      </c>
      <c r="G168" s="138"/>
      <c r="H168" s="138"/>
      <c r="I168" s="138"/>
      <c r="J168" s="138"/>
      <c r="K168" s="138" t="s">
        <v>14</v>
      </c>
      <c r="L168" s="138"/>
      <c r="M168" s="138"/>
      <c r="N168" s="138"/>
      <c r="O168" s="138"/>
      <c r="P168" s="138" t="s">
        <v>14</v>
      </c>
      <c r="Q168" s="138"/>
      <c r="R168" s="138"/>
      <c r="S168" s="138"/>
      <c r="T168" s="138"/>
      <c r="U168" s="138" t="s">
        <v>14</v>
      </c>
      <c r="V168" s="138"/>
      <c r="W168" s="138"/>
      <c r="X168" s="138"/>
      <c r="Y168" s="138"/>
      <c r="Z168" s="138" t="s">
        <v>14</v>
      </c>
      <c r="AA168" s="138"/>
      <c r="AB168" s="138"/>
      <c r="AC168" s="138"/>
      <c r="AD168" s="138"/>
    </row>
    <row r="169" spans="1:30" ht="39.6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216" customHeight="1" x14ac:dyDescent="0.3">
      <c r="A170" s="137" t="str">
        <f>VLOOKUP(A158,'CADASTRO DE FORNECEDORES'!A:I,9,)</f>
        <v>INCÊNDIO</v>
      </c>
      <c r="B170" s="137"/>
      <c r="C170" s="137"/>
      <c r="D170" s="137"/>
      <c r="E170" s="137"/>
      <c r="F170" s="137">
        <f>VLOOKUP(F158,'CADASTRO DE FORNECEDORES'!A:I,9,)</f>
        <v>0</v>
      </c>
      <c r="G170" s="137"/>
      <c r="H170" s="137"/>
      <c r="I170" s="137"/>
      <c r="J170" s="137"/>
      <c r="K170" s="137" t="e">
        <f>VLOOKUP(K158,'CADASTRO DE FORNECEDORES'!A:I,9,)</f>
        <v>#N/A</v>
      </c>
      <c r="L170" s="137"/>
      <c r="M170" s="137"/>
      <c r="N170" s="137"/>
      <c r="O170" s="137"/>
      <c r="P170" s="137" t="e">
        <f>VLOOKUP(P158,'CADASTRO DE FORNECEDORES'!A:I,9,)</f>
        <v>#N/A</v>
      </c>
      <c r="Q170" s="137"/>
      <c r="R170" s="137"/>
      <c r="S170" s="137"/>
      <c r="T170" s="137"/>
      <c r="U170" s="137" t="e">
        <f>VLOOKUP(U158,'CADASTRO DE FORNECEDORES'!$A:$I,9,)</f>
        <v>#N/A</v>
      </c>
      <c r="V170" s="137"/>
      <c r="W170" s="137"/>
      <c r="X170" s="137"/>
      <c r="Y170" s="137"/>
      <c r="Z170" s="137" t="e">
        <f>VLOOKUP(Z158,'CADASTRO DE FORNECEDORES'!$A:$I,9,)</f>
        <v>#N/A</v>
      </c>
      <c r="AA170" s="137"/>
      <c r="AB170" s="137"/>
      <c r="AC170" s="137"/>
      <c r="AD170" s="137"/>
    </row>
    <row r="171" spans="1:30" ht="40.5" customHeight="1" x14ac:dyDescent="0.3">
      <c r="A171" s="138" t="s">
        <v>12</v>
      </c>
      <c r="B171" s="138"/>
      <c r="C171" s="138"/>
      <c r="D171" s="138"/>
      <c r="E171" s="138"/>
      <c r="F171" s="138" t="s">
        <v>12</v>
      </c>
      <c r="G171" s="138"/>
      <c r="H171" s="138"/>
      <c r="I171" s="138"/>
      <c r="J171" s="138"/>
      <c r="K171" s="138" t="s">
        <v>12</v>
      </c>
      <c r="L171" s="138"/>
      <c r="M171" s="138"/>
      <c r="N171" s="138"/>
      <c r="O171" s="138"/>
      <c r="P171" s="138" t="s">
        <v>12</v>
      </c>
      <c r="Q171" s="138"/>
      <c r="R171" s="138"/>
      <c r="S171" s="138"/>
      <c r="T171" s="138"/>
      <c r="U171" s="138" t="s">
        <v>12</v>
      </c>
      <c r="V171" s="138"/>
      <c r="W171" s="138"/>
      <c r="X171" s="138"/>
      <c r="Y171" s="138"/>
      <c r="Z171" s="138" t="s">
        <v>12</v>
      </c>
      <c r="AA171" s="138"/>
      <c r="AB171" s="138"/>
      <c r="AC171" s="138"/>
      <c r="AD171" s="138"/>
    </row>
    <row r="172" spans="1:30" ht="39.6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90" x14ac:dyDescent="0.3">
      <c r="A173" s="139">
        <f>A158+1</f>
        <v>12</v>
      </c>
      <c r="B173" s="139"/>
      <c r="C173" s="139"/>
      <c r="D173" s="139"/>
      <c r="E173" s="139"/>
      <c r="F173" s="139">
        <f>F158+1</f>
        <v>62</v>
      </c>
      <c r="G173" s="139"/>
      <c r="H173" s="139"/>
      <c r="I173" s="139"/>
      <c r="J173" s="139"/>
      <c r="K173" s="139">
        <f>K158+1</f>
        <v>112</v>
      </c>
      <c r="L173" s="139"/>
      <c r="M173" s="139"/>
      <c r="N173" s="139"/>
      <c r="O173" s="139"/>
      <c r="P173" s="139">
        <f>P158+1</f>
        <v>162</v>
      </c>
      <c r="Q173" s="139"/>
      <c r="R173" s="139"/>
      <c r="S173" s="139"/>
      <c r="T173" s="139"/>
      <c r="U173" s="139">
        <f t="shared" ref="U173" si="16">U158+1</f>
        <v>212</v>
      </c>
      <c r="V173" s="139"/>
      <c r="W173" s="139"/>
      <c r="X173" s="139"/>
      <c r="Y173" s="139"/>
      <c r="Z173" s="139">
        <f t="shared" ref="Z173" si="17">Z158+1</f>
        <v>262</v>
      </c>
      <c r="AA173" s="139"/>
      <c r="AB173" s="139"/>
      <c r="AC173" s="139"/>
      <c r="AD173" s="139"/>
    </row>
    <row r="174" spans="1:30" ht="15" x14ac:dyDescent="0.3">
      <c r="A174" s="5"/>
      <c r="B174" s="6"/>
      <c r="C174" s="7"/>
      <c r="D174" s="8"/>
      <c r="E174" s="9"/>
      <c r="F174" s="5"/>
      <c r="G174" s="6"/>
      <c r="H174" s="7"/>
      <c r="I174" s="8"/>
      <c r="J174" s="9"/>
      <c r="K174" s="5"/>
      <c r="L174" s="6"/>
      <c r="M174" s="7"/>
      <c r="N174" s="8"/>
      <c r="O174" s="9"/>
      <c r="P174" s="5"/>
      <c r="Q174" s="6"/>
      <c r="R174" s="7"/>
      <c r="S174" s="8"/>
      <c r="T174" s="9"/>
      <c r="U174" s="5"/>
      <c r="V174" s="6"/>
      <c r="W174" s="7"/>
      <c r="X174" s="8"/>
      <c r="Y174" s="9"/>
      <c r="Z174" s="5"/>
      <c r="AA174" s="6"/>
      <c r="AB174" s="7"/>
      <c r="AC174" s="8"/>
      <c r="AD174" s="9"/>
    </row>
    <row r="175" spans="1:30" ht="15" x14ac:dyDescent="0.3">
      <c r="A175" s="5"/>
      <c r="B175" s="6"/>
      <c r="C175" s="7"/>
      <c r="D175" s="8"/>
      <c r="E175" s="9"/>
      <c r="F175" s="5"/>
      <c r="G175" s="6"/>
      <c r="H175" s="7"/>
      <c r="I175" s="8"/>
      <c r="J175" s="9"/>
      <c r="K175" s="5"/>
      <c r="L175" s="6"/>
      <c r="M175" s="7"/>
      <c r="N175" s="8"/>
      <c r="O175" s="9"/>
      <c r="P175" s="5"/>
      <c r="Q175" s="6"/>
      <c r="R175" s="7"/>
      <c r="S175" s="8"/>
      <c r="T175" s="9"/>
      <c r="U175" s="5"/>
      <c r="V175" s="6"/>
      <c r="W175" s="7"/>
      <c r="X175" s="8"/>
      <c r="Y175" s="9"/>
      <c r="Z175" s="5"/>
      <c r="AA175" s="6"/>
      <c r="AB175" s="7"/>
      <c r="AC175" s="8"/>
      <c r="AD175" s="9"/>
    </row>
    <row r="176" spans="1:30" ht="15" x14ac:dyDescent="0.3">
      <c r="A176" s="5"/>
      <c r="B176" s="6"/>
      <c r="C176" s="7"/>
      <c r="D176" s="8"/>
      <c r="E176" s="9"/>
      <c r="F176" s="5"/>
      <c r="G176" s="6"/>
      <c r="H176" s="7"/>
      <c r="I176" s="8"/>
      <c r="J176" s="9"/>
      <c r="K176" s="5"/>
      <c r="L176" s="6"/>
      <c r="M176" s="7"/>
      <c r="N176" s="8"/>
      <c r="O176" s="9"/>
      <c r="P176" s="5"/>
      <c r="Q176" s="6"/>
      <c r="R176" s="7"/>
      <c r="S176" s="8"/>
      <c r="T176" s="9"/>
      <c r="U176" s="5"/>
      <c r="V176" s="6"/>
      <c r="W176" s="7"/>
      <c r="X176" s="8"/>
      <c r="Y176" s="9"/>
      <c r="Z176" s="5"/>
      <c r="AA176" s="6"/>
      <c r="AB176" s="7"/>
      <c r="AC176" s="8"/>
      <c r="AD176" s="9"/>
    </row>
    <row r="177" spans="1:30" ht="40.5" customHeight="1" x14ac:dyDescent="0.3">
      <c r="A177" s="138" t="s">
        <v>13</v>
      </c>
      <c r="B177" s="138"/>
      <c r="C177" s="138"/>
      <c r="D177" s="138"/>
      <c r="E177" s="138"/>
      <c r="F177" s="138" t="s">
        <v>13</v>
      </c>
      <c r="G177" s="138"/>
      <c r="H177" s="138"/>
      <c r="I177" s="138"/>
      <c r="J177" s="138"/>
      <c r="K177" s="138" t="s">
        <v>13</v>
      </c>
      <c r="L177" s="138"/>
      <c r="M177" s="138"/>
      <c r="N177" s="138"/>
      <c r="O177" s="138"/>
      <c r="P177" s="138" t="s">
        <v>13</v>
      </c>
      <c r="Q177" s="138"/>
      <c r="R177" s="138"/>
      <c r="S177" s="138"/>
      <c r="T177" s="138"/>
      <c r="U177" s="138" t="s">
        <v>13</v>
      </c>
      <c r="V177" s="138"/>
      <c r="W177" s="138"/>
      <c r="X177" s="138"/>
      <c r="Y177" s="138"/>
      <c r="Z177" s="138" t="s">
        <v>13</v>
      </c>
      <c r="AA177" s="138"/>
      <c r="AB177" s="138"/>
      <c r="AC177" s="138"/>
      <c r="AD177" s="138"/>
    </row>
    <row r="178" spans="1:30" ht="39.6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333" customHeight="1" x14ac:dyDescent="0.3">
      <c r="A179" s="140" t="str">
        <f>VLOOKUP(A173,'CADASTRO DE FORNECEDORES'!A:I,2,)</f>
        <v>AEROTEX.COM</v>
      </c>
      <c r="B179" s="140"/>
      <c r="C179" s="140"/>
      <c r="D179" s="140"/>
      <c r="E179" s="140"/>
      <c r="F179" s="140">
        <f>VLOOKUP(F173,'CADASTRO DE FORNECEDORES'!A:I,2,)</f>
        <v>0</v>
      </c>
      <c r="G179" s="140"/>
      <c r="H179" s="140"/>
      <c r="I179" s="140"/>
      <c r="J179" s="140"/>
      <c r="K179" s="140" t="e">
        <f>VLOOKUP(K173,'CADASTRO DE FORNECEDORES'!A:I,2,)</f>
        <v>#N/A</v>
      </c>
      <c r="L179" s="140"/>
      <c r="M179" s="140"/>
      <c r="N179" s="140"/>
      <c r="O179" s="140"/>
      <c r="P179" s="140" t="e">
        <f>VLOOKUP(P173,'CADASTRO DE FORNECEDORES'!A:I,2,)</f>
        <v>#N/A</v>
      </c>
      <c r="Q179" s="140"/>
      <c r="R179" s="140"/>
      <c r="S179" s="140"/>
      <c r="T179" s="140"/>
      <c r="U179" s="140" t="e">
        <f>VLOOKUP(U173,'CADASTRO DE FORNECEDORES'!$A:$I,2,)</f>
        <v>#N/A</v>
      </c>
      <c r="V179" s="140"/>
      <c r="W179" s="140"/>
      <c r="X179" s="140"/>
      <c r="Y179" s="140"/>
      <c r="Z179" s="140" t="e">
        <f>VLOOKUP(Z173,'CADASTRO DE FORNECEDORES'!$A:$I,2,)</f>
        <v>#N/A</v>
      </c>
      <c r="AA179" s="140"/>
      <c r="AB179" s="140"/>
      <c r="AC179" s="140"/>
      <c r="AD179" s="140"/>
    </row>
    <row r="180" spans="1:30" ht="15" x14ac:dyDescent="0.3">
      <c r="A180" s="5"/>
      <c r="B180" s="6"/>
      <c r="C180" s="7"/>
      <c r="D180" s="8"/>
      <c r="E180" s="9"/>
      <c r="F180" s="5"/>
      <c r="G180" s="6"/>
      <c r="H180" s="7"/>
      <c r="I180" s="8"/>
      <c r="J180" s="9"/>
      <c r="K180" s="5"/>
      <c r="L180" s="6"/>
      <c r="M180" s="7"/>
      <c r="N180" s="8"/>
      <c r="O180" s="9"/>
      <c r="P180" s="5"/>
      <c r="Q180" s="6"/>
      <c r="R180" s="7"/>
      <c r="S180" s="8"/>
      <c r="T180" s="9"/>
      <c r="U180" s="5"/>
      <c r="V180" s="6"/>
      <c r="W180" s="7"/>
      <c r="X180" s="8"/>
      <c r="Y180" s="9"/>
      <c r="Z180" s="5"/>
      <c r="AA180" s="6"/>
      <c r="AB180" s="7"/>
      <c r="AC180" s="8"/>
      <c r="AD180" s="9"/>
    </row>
    <row r="181" spans="1:30" ht="15" x14ac:dyDescent="0.3">
      <c r="A181" s="5"/>
      <c r="B181" s="6"/>
      <c r="C181" s="7"/>
      <c r="D181" s="8"/>
      <c r="E181" s="9"/>
      <c r="F181" s="5"/>
      <c r="G181" s="6"/>
      <c r="H181" s="7"/>
      <c r="I181" s="8"/>
      <c r="J181" s="9"/>
      <c r="K181" s="5"/>
      <c r="L181" s="6"/>
      <c r="M181" s="7"/>
      <c r="N181" s="8"/>
      <c r="O181" s="9"/>
      <c r="P181" s="5"/>
      <c r="Q181" s="6"/>
      <c r="R181" s="7"/>
      <c r="S181" s="8"/>
      <c r="T181" s="9"/>
      <c r="U181" s="5"/>
      <c r="V181" s="6"/>
      <c r="W181" s="7"/>
      <c r="X181" s="8"/>
      <c r="Y181" s="9"/>
      <c r="Z181" s="5"/>
      <c r="AA181" s="6"/>
      <c r="AB181" s="7"/>
      <c r="AC181" s="8"/>
      <c r="AD181" s="9"/>
    </row>
    <row r="182" spans="1:30" ht="15" x14ac:dyDescent="0.3">
      <c r="A182" s="5"/>
      <c r="B182" s="6"/>
      <c r="C182" s="7"/>
      <c r="D182" s="8"/>
      <c r="E182" s="9"/>
      <c r="F182" s="5"/>
      <c r="G182" s="6"/>
      <c r="H182" s="7"/>
      <c r="I182" s="8"/>
      <c r="J182" s="9"/>
      <c r="K182" s="5"/>
      <c r="L182" s="6"/>
      <c r="M182" s="7"/>
      <c r="N182" s="8"/>
      <c r="O182" s="9"/>
      <c r="P182" s="5"/>
      <c r="Q182" s="6"/>
      <c r="R182" s="7"/>
      <c r="S182" s="8"/>
      <c r="T182" s="9"/>
      <c r="U182" s="5"/>
      <c r="V182" s="6"/>
      <c r="W182" s="7"/>
      <c r="X182" s="8"/>
      <c r="Y182" s="9"/>
      <c r="Z182" s="5"/>
      <c r="AA182" s="6"/>
      <c r="AB182" s="7"/>
      <c r="AC182" s="8"/>
      <c r="AD182" s="9"/>
    </row>
    <row r="183" spans="1:30" ht="40.5" customHeight="1" x14ac:dyDescent="0.3">
      <c r="A183" s="138" t="s">
        <v>14</v>
      </c>
      <c r="B183" s="138"/>
      <c r="C183" s="138"/>
      <c r="D183" s="138"/>
      <c r="E183" s="138"/>
      <c r="F183" s="138" t="s">
        <v>14</v>
      </c>
      <c r="G183" s="138"/>
      <c r="H183" s="138"/>
      <c r="I183" s="138"/>
      <c r="J183" s="138"/>
      <c r="K183" s="138" t="s">
        <v>14</v>
      </c>
      <c r="L183" s="138"/>
      <c r="M183" s="138"/>
      <c r="N183" s="138"/>
      <c r="O183" s="138"/>
      <c r="P183" s="138" t="s">
        <v>14</v>
      </c>
      <c r="Q183" s="138"/>
      <c r="R183" s="138"/>
      <c r="S183" s="138"/>
      <c r="T183" s="138"/>
      <c r="U183" s="138" t="s">
        <v>14</v>
      </c>
      <c r="V183" s="138"/>
      <c r="W183" s="138"/>
      <c r="X183" s="138"/>
      <c r="Y183" s="138"/>
      <c r="Z183" s="138" t="s">
        <v>14</v>
      </c>
      <c r="AA183" s="138"/>
      <c r="AB183" s="138"/>
      <c r="AC183" s="138"/>
      <c r="AD183" s="138"/>
    </row>
    <row r="184" spans="1:30" ht="39.6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216" customHeight="1" x14ac:dyDescent="0.3">
      <c r="A185" s="137" t="str">
        <f>VLOOKUP(A173,'CADASTRO DE FORNECEDORES'!A:I,9,)</f>
        <v>INCÊNDIO</v>
      </c>
      <c r="B185" s="137"/>
      <c r="C185" s="137"/>
      <c r="D185" s="137"/>
      <c r="E185" s="137"/>
      <c r="F185" s="137">
        <f>VLOOKUP(F173,'CADASTRO DE FORNECEDORES'!A:I,9,)</f>
        <v>0</v>
      </c>
      <c r="G185" s="137"/>
      <c r="H185" s="137"/>
      <c r="I185" s="137"/>
      <c r="J185" s="137"/>
      <c r="K185" s="137" t="e">
        <f>VLOOKUP(K173,'CADASTRO DE FORNECEDORES'!A:I,9,)</f>
        <v>#N/A</v>
      </c>
      <c r="L185" s="137"/>
      <c r="M185" s="137"/>
      <c r="N185" s="137"/>
      <c r="O185" s="137"/>
      <c r="P185" s="137" t="e">
        <f>VLOOKUP(P173,'CADASTRO DE FORNECEDORES'!A:I,9,)</f>
        <v>#N/A</v>
      </c>
      <c r="Q185" s="137"/>
      <c r="R185" s="137"/>
      <c r="S185" s="137"/>
      <c r="T185" s="137"/>
      <c r="U185" s="137" t="e">
        <f>VLOOKUP(U173,'CADASTRO DE FORNECEDORES'!$A:$I,9,)</f>
        <v>#N/A</v>
      </c>
      <c r="V185" s="137"/>
      <c r="W185" s="137"/>
      <c r="X185" s="137"/>
      <c r="Y185" s="137"/>
      <c r="Z185" s="137" t="e">
        <f>VLOOKUP(Z173,'CADASTRO DE FORNECEDORES'!$A:$I,9,)</f>
        <v>#N/A</v>
      </c>
      <c r="AA185" s="137"/>
      <c r="AB185" s="137"/>
      <c r="AC185" s="137"/>
      <c r="AD185" s="137"/>
    </row>
    <row r="186" spans="1:30" ht="40.5" customHeight="1" x14ac:dyDescent="0.3">
      <c r="A186" s="138" t="s">
        <v>12</v>
      </c>
      <c r="B186" s="138"/>
      <c r="C186" s="138"/>
      <c r="D186" s="138"/>
      <c r="E186" s="138"/>
      <c r="F186" s="138" t="s">
        <v>12</v>
      </c>
      <c r="G186" s="138"/>
      <c r="H186" s="138"/>
      <c r="I186" s="138"/>
      <c r="J186" s="138"/>
      <c r="K186" s="138" t="s">
        <v>12</v>
      </c>
      <c r="L186" s="138"/>
      <c r="M186" s="138"/>
      <c r="N186" s="138"/>
      <c r="O186" s="138"/>
      <c r="P186" s="138" t="s">
        <v>12</v>
      </c>
      <c r="Q186" s="138"/>
      <c r="R186" s="138"/>
      <c r="S186" s="138"/>
      <c r="T186" s="138"/>
      <c r="U186" s="138" t="s">
        <v>12</v>
      </c>
      <c r="V186" s="138"/>
      <c r="W186" s="138"/>
      <c r="X186" s="138"/>
      <c r="Y186" s="138"/>
      <c r="Z186" s="138" t="s">
        <v>12</v>
      </c>
      <c r="AA186" s="138"/>
      <c r="AB186" s="138"/>
      <c r="AC186" s="138"/>
      <c r="AD186" s="138"/>
    </row>
    <row r="187" spans="1:30" ht="39.6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90" x14ac:dyDescent="0.3">
      <c r="A188" s="139">
        <f>A173+1</f>
        <v>13</v>
      </c>
      <c r="B188" s="139"/>
      <c r="C188" s="139"/>
      <c r="D188" s="139"/>
      <c r="E188" s="139"/>
      <c r="F188" s="139">
        <f>F173+1</f>
        <v>63</v>
      </c>
      <c r="G188" s="139"/>
      <c r="H188" s="139"/>
      <c r="I188" s="139"/>
      <c r="J188" s="139"/>
      <c r="K188" s="139">
        <f>K173+1</f>
        <v>113</v>
      </c>
      <c r="L188" s="139"/>
      <c r="M188" s="139"/>
      <c r="N188" s="139"/>
      <c r="O188" s="139"/>
      <c r="P188" s="139">
        <f>P173+1</f>
        <v>163</v>
      </c>
      <c r="Q188" s="139"/>
      <c r="R188" s="139"/>
      <c r="S188" s="139"/>
      <c r="T188" s="139"/>
      <c r="U188" s="139">
        <f t="shared" ref="U188" si="18">U173+1</f>
        <v>213</v>
      </c>
      <c r="V188" s="139"/>
      <c r="W188" s="139"/>
      <c r="X188" s="139"/>
      <c r="Y188" s="139"/>
      <c r="Z188" s="139">
        <f t="shared" ref="Z188" si="19">Z173+1</f>
        <v>263</v>
      </c>
      <c r="AA188" s="139"/>
      <c r="AB188" s="139"/>
      <c r="AC188" s="139"/>
      <c r="AD188" s="139"/>
    </row>
    <row r="189" spans="1:30" ht="15" x14ac:dyDescent="0.3">
      <c r="A189" s="5"/>
      <c r="B189" s="6"/>
      <c r="C189" s="7"/>
      <c r="D189" s="8"/>
      <c r="E189" s="9"/>
      <c r="F189" s="5"/>
      <c r="G189" s="6"/>
      <c r="H189" s="7"/>
      <c r="I189" s="8"/>
      <c r="J189" s="9"/>
      <c r="K189" s="5"/>
      <c r="L189" s="6"/>
      <c r="M189" s="7"/>
      <c r="N189" s="8"/>
      <c r="O189" s="9"/>
      <c r="P189" s="5"/>
      <c r="Q189" s="6"/>
      <c r="R189" s="7"/>
      <c r="S189" s="8"/>
      <c r="T189" s="9"/>
      <c r="U189" s="5"/>
      <c r="V189" s="6"/>
      <c r="W189" s="7"/>
      <c r="X189" s="8"/>
      <c r="Y189" s="9"/>
      <c r="Z189" s="5"/>
      <c r="AA189" s="6"/>
      <c r="AB189" s="7"/>
      <c r="AC189" s="8"/>
      <c r="AD189" s="9"/>
    </row>
    <row r="190" spans="1:30" ht="15" x14ac:dyDescent="0.3">
      <c r="A190" s="5"/>
      <c r="B190" s="6"/>
      <c r="C190" s="7"/>
      <c r="D190" s="8"/>
      <c r="E190" s="9"/>
      <c r="F190" s="5"/>
      <c r="G190" s="6"/>
      <c r="H190" s="7"/>
      <c r="I190" s="8"/>
      <c r="J190" s="9"/>
      <c r="K190" s="5"/>
      <c r="L190" s="6"/>
      <c r="M190" s="7"/>
      <c r="N190" s="8"/>
      <c r="O190" s="9"/>
      <c r="P190" s="5"/>
      <c r="Q190" s="6"/>
      <c r="R190" s="7"/>
      <c r="S190" s="8"/>
      <c r="T190" s="9"/>
      <c r="U190" s="5"/>
      <c r="V190" s="6"/>
      <c r="W190" s="7"/>
      <c r="X190" s="8"/>
      <c r="Y190" s="9"/>
      <c r="Z190" s="5"/>
      <c r="AA190" s="6"/>
      <c r="AB190" s="7"/>
      <c r="AC190" s="8"/>
      <c r="AD190" s="9"/>
    </row>
    <row r="191" spans="1:30" ht="15" x14ac:dyDescent="0.3">
      <c r="A191" s="5"/>
      <c r="B191" s="6"/>
      <c r="C191" s="7"/>
      <c r="D191" s="8"/>
      <c r="E191" s="9"/>
      <c r="F191" s="5"/>
      <c r="G191" s="6"/>
      <c r="H191" s="7"/>
      <c r="I191" s="8"/>
      <c r="J191" s="9"/>
      <c r="K191" s="5"/>
      <c r="L191" s="6"/>
      <c r="M191" s="7"/>
      <c r="N191" s="8"/>
      <c r="O191" s="9"/>
      <c r="P191" s="5"/>
      <c r="Q191" s="6"/>
      <c r="R191" s="7"/>
      <c r="S191" s="8"/>
      <c r="T191" s="9"/>
      <c r="U191" s="5"/>
      <c r="V191" s="6"/>
      <c r="W191" s="7"/>
      <c r="X191" s="8"/>
      <c r="Y191" s="9"/>
      <c r="Z191" s="5"/>
      <c r="AA191" s="6"/>
      <c r="AB191" s="7"/>
      <c r="AC191" s="8"/>
      <c r="AD191" s="9"/>
    </row>
    <row r="192" spans="1:30" ht="40.5" customHeight="1" x14ac:dyDescent="0.3">
      <c r="A192" s="138" t="s">
        <v>13</v>
      </c>
      <c r="B192" s="138"/>
      <c r="C192" s="138"/>
      <c r="D192" s="138"/>
      <c r="E192" s="138"/>
      <c r="F192" s="138" t="s">
        <v>13</v>
      </c>
      <c r="G192" s="138"/>
      <c r="H192" s="138"/>
      <c r="I192" s="138"/>
      <c r="J192" s="138"/>
      <c r="K192" s="138" t="s">
        <v>13</v>
      </c>
      <c r="L192" s="138"/>
      <c r="M192" s="138"/>
      <c r="N192" s="138"/>
      <c r="O192" s="138"/>
      <c r="P192" s="138" t="s">
        <v>13</v>
      </c>
      <c r="Q192" s="138"/>
      <c r="R192" s="138"/>
      <c r="S192" s="138"/>
      <c r="T192" s="138"/>
      <c r="U192" s="138" t="s">
        <v>13</v>
      </c>
      <c r="V192" s="138"/>
      <c r="W192" s="138"/>
      <c r="X192" s="138"/>
      <c r="Y192" s="138"/>
      <c r="Z192" s="138" t="s">
        <v>13</v>
      </c>
      <c r="AA192" s="138"/>
      <c r="AB192" s="138"/>
      <c r="AC192" s="138"/>
      <c r="AD192" s="138"/>
    </row>
    <row r="193" spans="1:30" ht="39.6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333" customHeight="1" x14ac:dyDescent="0.3">
      <c r="A194" s="140" t="str">
        <f>VLOOKUP(A188,'CADASTRO DE FORNECEDORES'!A:I,2,)</f>
        <v>CONCEITO SEGURANÇA</v>
      </c>
      <c r="B194" s="140"/>
      <c r="C194" s="140"/>
      <c r="D194" s="140"/>
      <c r="E194" s="140"/>
      <c r="F194" s="140" t="e">
        <f>VLOOKUP(F188,'CADASTRO DE FORNECEDORES'!A:I,2,)</f>
        <v>#N/A</v>
      </c>
      <c r="G194" s="140"/>
      <c r="H194" s="140"/>
      <c r="I194" s="140"/>
      <c r="J194" s="140"/>
      <c r="K194" s="140" t="e">
        <f>VLOOKUP(K188,'CADASTRO DE FORNECEDORES'!A:I,2,)</f>
        <v>#N/A</v>
      </c>
      <c r="L194" s="140"/>
      <c r="M194" s="140"/>
      <c r="N194" s="140"/>
      <c r="O194" s="140"/>
      <c r="P194" s="140" t="e">
        <f>VLOOKUP(P188,'CADASTRO DE FORNECEDORES'!A:I,2,)</f>
        <v>#N/A</v>
      </c>
      <c r="Q194" s="140"/>
      <c r="R194" s="140"/>
      <c r="S194" s="140"/>
      <c r="T194" s="140"/>
      <c r="U194" s="140" t="e">
        <f>VLOOKUP(U188,'CADASTRO DE FORNECEDORES'!$A:$I,2,)</f>
        <v>#N/A</v>
      </c>
      <c r="V194" s="140"/>
      <c r="W194" s="140"/>
      <c r="X194" s="140"/>
      <c r="Y194" s="140"/>
      <c r="Z194" s="140" t="e">
        <f>VLOOKUP(Z188,'CADASTRO DE FORNECEDORES'!$A:$I,2,)</f>
        <v>#N/A</v>
      </c>
      <c r="AA194" s="140"/>
      <c r="AB194" s="140"/>
      <c r="AC194" s="140"/>
      <c r="AD194" s="140"/>
    </row>
    <row r="195" spans="1:30" ht="15" x14ac:dyDescent="0.3">
      <c r="A195" s="5"/>
      <c r="B195" s="6"/>
      <c r="C195" s="7"/>
      <c r="D195" s="8"/>
      <c r="E195" s="9"/>
      <c r="F195" s="5"/>
      <c r="G195" s="6"/>
      <c r="H195" s="7"/>
      <c r="I195" s="8"/>
      <c r="J195" s="9"/>
      <c r="K195" s="5"/>
      <c r="L195" s="6"/>
      <c r="M195" s="7"/>
      <c r="N195" s="8"/>
      <c r="O195" s="9"/>
      <c r="P195" s="5"/>
      <c r="Q195" s="6"/>
      <c r="R195" s="7"/>
      <c r="S195" s="8"/>
      <c r="T195" s="9"/>
      <c r="U195" s="5"/>
      <c r="V195" s="6"/>
      <c r="W195" s="7"/>
      <c r="X195" s="8"/>
      <c r="Y195" s="9"/>
      <c r="Z195" s="5"/>
      <c r="AA195" s="6"/>
      <c r="AB195" s="7"/>
      <c r="AC195" s="8"/>
      <c r="AD195" s="9"/>
    </row>
    <row r="196" spans="1:30" ht="15" x14ac:dyDescent="0.3">
      <c r="A196" s="5"/>
      <c r="B196" s="6"/>
      <c r="C196" s="7"/>
      <c r="D196" s="8"/>
      <c r="E196" s="9"/>
      <c r="F196" s="5"/>
      <c r="G196" s="6"/>
      <c r="H196" s="7"/>
      <c r="I196" s="8"/>
      <c r="J196" s="9"/>
      <c r="K196" s="5"/>
      <c r="L196" s="6"/>
      <c r="M196" s="7"/>
      <c r="N196" s="8"/>
      <c r="O196" s="9"/>
      <c r="P196" s="5"/>
      <c r="Q196" s="6"/>
      <c r="R196" s="7"/>
      <c r="S196" s="8"/>
      <c r="T196" s="9"/>
      <c r="U196" s="5"/>
      <c r="V196" s="6"/>
      <c r="W196" s="7"/>
      <c r="X196" s="8"/>
      <c r="Y196" s="9"/>
      <c r="Z196" s="5"/>
      <c r="AA196" s="6"/>
      <c r="AB196" s="7"/>
      <c r="AC196" s="8"/>
      <c r="AD196" s="9"/>
    </row>
    <row r="197" spans="1:30" ht="15" x14ac:dyDescent="0.3">
      <c r="A197" s="5"/>
      <c r="B197" s="6"/>
      <c r="C197" s="7"/>
      <c r="D197" s="8"/>
      <c r="E197" s="9"/>
      <c r="F197" s="5"/>
      <c r="G197" s="6"/>
      <c r="H197" s="7"/>
      <c r="I197" s="8"/>
      <c r="J197" s="9"/>
      <c r="K197" s="5"/>
      <c r="L197" s="6"/>
      <c r="M197" s="7"/>
      <c r="N197" s="8"/>
      <c r="O197" s="9"/>
      <c r="P197" s="5"/>
      <c r="Q197" s="6"/>
      <c r="R197" s="7"/>
      <c r="S197" s="8"/>
      <c r="T197" s="9"/>
      <c r="U197" s="5"/>
      <c r="V197" s="6"/>
      <c r="W197" s="7"/>
      <c r="X197" s="8"/>
      <c r="Y197" s="9"/>
      <c r="Z197" s="5"/>
      <c r="AA197" s="6"/>
      <c r="AB197" s="7"/>
      <c r="AC197" s="8"/>
      <c r="AD197" s="9"/>
    </row>
    <row r="198" spans="1:30" ht="40.5" customHeight="1" x14ac:dyDescent="0.3">
      <c r="A198" s="138" t="s">
        <v>14</v>
      </c>
      <c r="B198" s="138"/>
      <c r="C198" s="138"/>
      <c r="D198" s="138"/>
      <c r="E198" s="138"/>
      <c r="F198" s="138" t="s">
        <v>14</v>
      </c>
      <c r="G198" s="138"/>
      <c r="H198" s="138"/>
      <c r="I198" s="138"/>
      <c r="J198" s="138"/>
      <c r="K198" s="138" t="s">
        <v>14</v>
      </c>
      <c r="L198" s="138"/>
      <c r="M198" s="138"/>
      <c r="N198" s="138"/>
      <c r="O198" s="138"/>
      <c r="P198" s="138" t="s">
        <v>14</v>
      </c>
      <c r="Q198" s="138"/>
      <c r="R198" s="138"/>
      <c r="S198" s="138"/>
      <c r="T198" s="138"/>
      <c r="U198" s="138" t="s">
        <v>14</v>
      </c>
      <c r="V198" s="138"/>
      <c r="W198" s="138"/>
      <c r="X198" s="138"/>
      <c r="Y198" s="138"/>
      <c r="Z198" s="138" t="s">
        <v>14</v>
      </c>
      <c r="AA198" s="138"/>
      <c r="AB198" s="138"/>
      <c r="AC198" s="138"/>
      <c r="AD198" s="138"/>
    </row>
    <row r="199" spans="1:30" ht="39.6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216" customHeight="1" x14ac:dyDescent="0.3">
      <c r="A200" s="137" t="str">
        <f>VLOOKUP(A188,'CADASTRO DE FORNECEDORES'!A:I,9,)</f>
        <v>INCÊNDIO</v>
      </c>
      <c r="B200" s="137"/>
      <c r="C200" s="137"/>
      <c r="D200" s="137"/>
      <c r="E200" s="137"/>
      <c r="F200" s="137" t="e">
        <f>VLOOKUP(F188,'CADASTRO DE FORNECEDORES'!A:I,9,)</f>
        <v>#N/A</v>
      </c>
      <c r="G200" s="137"/>
      <c r="H200" s="137"/>
      <c r="I200" s="137"/>
      <c r="J200" s="137"/>
      <c r="K200" s="137" t="e">
        <f>VLOOKUP(K188,'CADASTRO DE FORNECEDORES'!A:I,9,)</f>
        <v>#N/A</v>
      </c>
      <c r="L200" s="137"/>
      <c r="M200" s="137"/>
      <c r="N200" s="137"/>
      <c r="O200" s="137"/>
      <c r="P200" s="137" t="e">
        <f>VLOOKUP(P188,'CADASTRO DE FORNECEDORES'!A:I,9,)</f>
        <v>#N/A</v>
      </c>
      <c r="Q200" s="137"/>
      <c r="R200" s="137"/>
      <c r="S200" s="137"/>
      <c r="T200" s="137"/>
      <c r="U200" s="137" t="e">
        <f>VLOOKUP(U188,'CADASTRO DE FORNECEDORES'!$A:$I,9,)</f>
        <v>#N/A</v>
      </c>
      <c r="V200" s="137"/>
      <c r="W200" s="137"/>
      <c r="X200" s="137"/>
      <c r="Y200" s="137"/>
      <c r="Z200" s="137" t="e">
        <f>VLOOKUP(Z188,'CADASTRO DE FORNECEDORES'!$A:$I,9,)</f>
        <v>#N/A</v>
      </c>
      <c r="AA200" s="137"/>
      <c r="AB200" s="137"/>
      <c r="AC200" s="137"/>
      <c r="AD200" s="137"/>
    </row>
    <row r="201" spans="1:30" ht="40.5" customHeight="1" x14ac:dyDescent="0.3">
      <c r="A201" s="138" t="s">
        <v>12</v>
      </c>
      <c r="B201" s="138"/>
      <c r="C201" s="138"/>
      <c r="D201" s="138"/>
      <c r="E201" s="138"/>
      <c r="F201" s="138" t="s">
        <v>12</v>
      </c>
      <c r="G201" s="138"/>
      <c r="H201" s="138"/>
      <c r="I201" s="138"/>
      <c r="J201" s="138"/>
      <c r="K201" s="138" t="s">
        <v>12</v>
      </c>
      <c r="L201" s="138"/>
      <c r="M201" s="138"/>
      <c r="N201" s="138"/>
      <c r="O201" s="138"/>
      <c r="P201" s="138" t="s">
        <v>12</v>
      </c>
      <c r="Q201" s="138"/>
      <c r="R201" s="138"/>
      <c r="S201" s="138"/>
      <c r="T201" s="138"/>
      <c r="U201" s="138" t="s">
        <v>12</v>
      </c>
      <c r="V201" s="138"/>
      <c r="W201" s="138"/>
      <c r="X201" s="138"/>
      <c r="Y201" s="138"/>
      <c r="Z201" s="138" t="s">
        <v>12</v>
      </c>
      <c r="AA201" s="138"/>
      <c r="AB201" s="138"/>
      <c r="AC201" s="138"/>
      <c r="AD201" s="138"/>
    </row>
    <row r="202" spans="1:30" ht="39.6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90" x14ac:dyDescent="0.3">
      <c r="A203" s="139">
        <f>A188+1</f>
        <v>14</v>
      </c>
      <c r="B203" s="139"/>
      <c r="C203" s="139"/>
      <c r="D203" s="139"/>
      <c r="E203" s="139"/>
      <c r="F203" s="139">
        <f>F188+1</f>
        <v>64</v>
      </c>
      <c r="G203" s="139"/>
      <c r="H203" s="139"/>
      <c r="I203" s="139"/>
      <c r="J203" s="139"/>
      <c r="K203" s="139">
        <f>K188+1</f>
        <v>114</v>
      </c>
      <c r="L203" s="139"/>
      <c r="M203" s="139"/>
      <c r="N203" s="139"/>
      <c r="O203" s="139"/>
      <c r="P203" s="139">
        <f>P188+1</f>
        <v>164</v>
      </c>
      <c r="Q203" s="139"/>
      <c r="R203" s="139"/>
      <c r="S203" s="139"/>
      <c r="T203" s="139"/>
      <c r="U203" s="139">
        <f t="shared" ref="U203" si="20">U188+1</f>
        <v>214</v>
      </c>
      <c r="V203" s="139"/>
      <c r="W203" s="139"/>
      <c r="X203" s="139"/>
      <c r="Y203" s="139"/>
      <c r="Z203" s="139">
        <f t="shared" ref="Z203" si="21">Z188+1</f>
        <v>264</v>
      </c>
      <c r="AA203" s="139"/>
      <c r="AB203" s="139"/>
      <c r="AC203" s="139"/>
      <c r="AD203" s="139"/>
    </row>
    <row r="204" spans="1:30" ht="15" x14ac:dyDescent="0.3">
      <c r="A204" s="5"/>
      <c r="B204" s="6"/>
      <c r="C204" s="7"/>
      <c r="D204" s="8"/>
      <c r="E204" s="9"/>
      <c r="F204" s="5"/>
      <c r="G204" s="6"/>
      <c r="H204" s="7"/>
      <c r="I204" s="8"/>
      <c r="J204" s="9"/>
      <c r="K204" s="5"/>
      <c r="L204" s="6"/>
      <c r="M204" s="7"/>
      <c r="N204" s="8"/>
      <c r="O204" s="9"/>
      <c r="P204" s="5"/>
      <c r="Q204" s="6"/>
      <c r="R204" s="7"/>
      <c r="S204" s="8"/>
      <c r="T204" s="9"/>
      <c r="U204" s="5"/>
      <c r="V204" s="6"/>
      <c r="W204" s="7"/>
      <c r="X204" s="8"/>
      <c r="Y204" s="9"/>
      <c r="Z204" s="5"/>
      <c r="AA204" s="6"/>
      <c r="AB204" s="7"/>
      <c r="AC204" s="8"/>
      <c r="AD204" s="9"/>
    </row>
    <row r="205" spans="1:30" ht="15" x14ac:dyDescent="0.3">
      <c r="A205" s="5"/>
      <c r="B205" s="6"/>
      <c r="C205" s="7"/>
      <c r="D205" s="8"/>
      <c r="E205" s="9"/>
      <c r="F205" s="5"/>
      <c r="G205" s="6"/>
      <c r="H205" s="7"/>
      <c r="I205" s="8"/>
      <c r="J205" s="9"/>
      <c r="K205" s="5"/>
      <c r="L205" s="6"/>
      <c r="M205" s="7"/>
      <c r="N205" s="8"/>
      <c r="O205" s="9"/>
      <c r="P205" s="5"/>
      <c r="Q205" s="6"/>
      <c r="R205" s="7"/>
      <c r="S205" s="8"/>
      <c r="T205" s="9"/>
      <c r="U205" s="5"/>
      <c r="V205" s="6"/>
      <c r="W205" s="7"/>
      <c r="X205" s="8"/>
      <c r="Y205" s="9"/>
      <c r="Z205" s="5"/>
      <c r="AA205" s="6"/>
      <c r="AB205" s="7"/>
      <c r="AC205" s="8"/>
      <c r="AD205" s="9"/>
    </row>
    <row r="206" spans="1:30" ht="15" x14ac:dyDescent="0.3">
      <c r="A206" s="5"/>
      <c r="B206" s="6"/>
      <c r="C206" s="7"/>
      <c r="D206" s="8"/>
      <c r="E206" s="9"/>
      <c r="F206" s="5"/>
      <c r="G206" s="6"/>
      <c r="H206" s="7"/>
      <c r="I206" s="8"/>
      <c r="J206" s="9"/>
      <c r="K206" s="5"/>
      <c r="L206" s="6"/>
      <c r="M206" s="7"/>
      <c r="N206" s="8"/>
      <c r="O206" s="9"/>
      <c r="P206" s="5"/>
      <c r="Q206" s="6"/>
      <c r="R206" s="7"/>
      <c r="S206" s="8"/>
      <c r="T206" s="9"/>
      <c r="U206" s="5"/>
      <c r="V206" s="6"/>
      <c r="W206" s="7"/>
      <c r="X206" s="8"/>
      <c r="Y206" s="9"/>
      <c r="Z206" s="5"/>
      <c r="AA206" s="6"/>
      <c r="AB206" s="7"/>
      <c r="AC206" s="8"/>
      <c r="AD206" s="9"/>
    </row>
    <row r="207" spans="1:30" ht="40.5" customHeight="1" x14ac:dyDescent="0.3">
      <c r="A207" s="138" t="s">
        <v>13</v>
      </c>
      <c r="B207" s="138"/>
      <c r="C207" s="138"/>
      <c r="D207" s="138"/>
      <c r="E207" s="138"/>
      <c r="F207" s="138" t="s">
        <v>13</v>
      </c>
      <c r="G207" s="138"/>
      <c r="H207" s="138"/>
      <c r="I207" s="138"/>
      <c r="J207" s="138"/>
      <c r="K207" s="138" t="s">
        <v>13</v>
      </c>
      <c r="L207" s="138"/>
      <c r="M207" s="138"/>
      <c r="N207" s="138"/>
      <c r="O207" s="138"/>
      <c r="P207" s="138" t="s">
        <v>13</v>
      </c>
      <c r="Q207" s="138"/>
      <c r="R207" s="138"/>
      <c r="S207" s="138"/>
      <c r="T207" s="138"/>
      <c r="U207" s="138" t="s">
        <v>13</v>
      </c>
      <c r="V207" s="138"/>
      <c r="W207" s="138"/>
      <c r="X207" s="138"/>
      <c r="Y207" s="138"/>
      <c r="Z207" s="138" t="s">
        <v>13</v>
      </c>
      <c r="AA207" s="138"/>
      <c r="AB207" s="138"/>
      <c r="AC207" s="138"/>
      <c r="AD207" s="138"/>
    </row>
    <row r="208" spans="1:30" ht="39.6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333" customHeight="1" x14ac:dyDescent="0.3">
      <c r="A209" s="140" t="str">
        <f>VLOOKUP(A203,'CADASTRO DE FORNECEDORES'!A:I,2,)</f>
        <v>INTELMATEC</v>
      </c>
      <c r="B209" s="140"/>
      <c r="C209" s="140"/>
      <c r="D209" s="140"/>
      <c r="E209" s="140"/>
      <c r="F209" s="140" t="e">
        <f>VLOOKUP(F203,'CADASTRO DE FORNECEDORES'!A:I,2,)</f>
        <v>#N/A</v>
      </c>
      <c r="G209" s="140"/>
      <c r="H209" s="140"/>
      <c r="I209" s="140"/>
      <c r="J209" s="140"/>
      <c r="K209" s="140" t="e">
        <f>VLOOKUP(K203,'CADASTRO DE FORNECEDORES'!A:I,2,)</f>
        <v>#N/A</v>
      </c>
      <c r="L209" s="140"/>
      <c r="M209" s="140"/>
      <c r="N209" s="140"/>
      <c r="O209" s="140"/>
      <c r="P209" s="140" t="e">
        <f>VLOOKUP(P203,'CADASTRO DE FORNECEDORES'!A:I,2,)</f>
        <v>#N/A</v>
      </c>
      <c r="Q209" s="140"/>
      <c r="R209" s="140"/>
      <c r="S209" s="140"/>
      <c r="T209" s="140"/>
      <c r="U209" s="140" t="e">
        <f>VLOOKUP(U203,'CADASTRO DE FORNECEDORES'!$A:$I,2,)</f>
        <v>#N/A</v>
      </c>
      <c r="V209" s="140"/>
      <c r="W209" s="140"/>
      <c r="X209" s="140"/>
      <c r="Y209" s="140"/>
      <c r="Z209" s="140" t="e">
        <f>VLOOKUP(Z203,'CADASTRO DE FORNECEDORES'!$A:$I,2,)</f>
        <v>#N/A</v>
      </c>
      <c r="AA209" s="140"/>
      <c r="AB209" s="140"/>
      <c r="AC209" s="140"/>
      <c r="AD209" s="140"/>
    </row>
    <row r="210" spans="1:30" ht="15" x14ac:dyDescent="0.3">
      <c r="A210" s="5"/>
      <c r="B210" s="6"/>
      <c r="C210" s="7"/>
      <c r="D210" s="8"/>
      <c r="E210" s="9"/>
      <c r="F210" s="5"/>
      <c r="G210" s="6"/>
      <c r="H210" s="7"/>
      <c r="I210" s="8"/>
      <c r="J210" s="9"/>
      <c r="K210" s="5"/>
      <c r="L210" s="6"/>
      <c r="M210" s="7"/>
      <c r="N210" s="8"/>
      <c r="O210" s="9"/>
      <c r="P210" s="5"/>
      <c r="Q210" s="6"/>
      <c r="R210" s="7"/>
      <c r="S210" s="8"/>
      <c r="T210" s="9"/>
      <c r="U210" s="5"/>
      <c r="V210" s="6"/>
      <c r="W210" s="7"/>
      <c r="X210" s="8"/>
      <c r="Y210" s="9"/>
      <c r="Z210" s="5"/>
      <c r="AA210" s="6"/>
      <c r="AB210" s="7"/>
      <c r="AC210" s="8"/>
      <c r="AD210" s="9"/>
    </row>
    <row r="211" spans="1:30" ht="15" x14ac:dyDescent="0.3">
      <c r="A211" s="5"/>
      <c r="B211" s="6"/>
      <c r="C211" s="7"/>
      <c r="D211" s="8"/>
      <c r="E211" s="9"/>
      <c r="F211" s="5"/>
      <c r="G211" s="6"/>
      <c r="H211" s="7"/>
      <c r="I211" s="8"/>
      <c r="J211" s="9"/>
      <c r="K211" s="5"/>
      <c r="L211" s="6"/>
      <c r="M211" s="7"/>
      <c r="N211" s="8"/>
      <c r="O211" s="9"/>
      <c r="P211" s="5"/>
      <c r="Q211" s="6"/>
      <c r="R211" s="7"/>
      <c r="S211" s="8"/>
      <c r="T211" s="9"/>
      <c r="U211" s="5"/>
      <c r="V211" s="6"/>
      <c r="W211" s="7"/>
      <c r="X211" s="8"/>
      <c r="Y211" s="9"/>
      <c r="Z211" s="5"/>
      <c r="AA211" s="6"/>
      <c r="AB211" s="7"/>
      <c r="AC211" s="8"/>
      <c r="AD211" s="9"/>
    </row>
    <row r="212" spans="1:30" ht="15" x14ac:dyDescent="0.3">
      <c r="A212" s="5"/>
      <c r="B212" s="6"/>
      <c r="C212" s="7"/>
      <c r="D212" s="8"/>
      <c r="E212" s="9"/>
      <c r="F212" s="5"/>
      <c r="G212" s="6"/>
      <c r="H212" s="7"/>
      <c r="I212" s="8"/>
      <c r="J212" s="9"/>
      <c r="K212" s="5"/>
      <c r="L212" s="6"/>
      <c r="M212" s="7"/>
      <c r="N212" s="8"/>
      <c r="O212" s="9"/>
      <c r="P212" s="5"/>
      <c r="Q212" s="6"/>
      <c r="R212" s="7"/>
      <c r="S212" s="8"/>
      <c r="T212" s="9"/>
      <c r="U212" s="5"/>
      <c r="V212" s="6"/>
      <c r="W212" s="7"/>
      <c r="X212" s="8"/>
      <c r="Y212" s="9"/>
      <c r="Z212" s="5"/>
      <c r="AA212" s="6"/>
      <c r="AB212" s="7"/>
      <c r="AC212" s="8"/>
      <c r="AD212" s="9"/>
    </row>
    <row r="213" spans="1:30" ht="40.5" customHeight="1" x14ac:dyDescent="0.3">
      <c r="A213" s="138" t="s">
        <v>14</v>
      </c>
      <c r="B213" s="138"/>
      <c r="C213" s="138"/>
      <c r="D213" s="138"/>
      <c r="E213" s="138"/>
      <c r="F213" s="138" t="s">
        <v>14</v>
      </c>
      <c r="G213" s="138"/>
      <c r="H213" s="138"/>
      <c r="I213" s="138"/>
      <c r="J213" s="138"/>
      <c r="K213" s="138" t="s">
        <v>14</v>
      </c>
      <c r="L213" s="138"/>
      <c r="M213" s="138"/>
      <c r="N213" s="138"/>
      <c r="O213" s="138"/>
      <c r="P213" s="138" t="s">
        <v>14</v>
      </c>
      <c r="Q213" s="138"/>
      <c r="R213" s="138"/>
      <c r="S213" s="138"/>
      <c r="T213" s="138"/>
      <c r="U213" s="138" t="s">
        <v>14</v>
      </c>
      <c r="V213" s="138"/>
      <c r="W213" s="138"/>
      <c r="X213" s="138"/>
      <c r="Y213" s="138"/>
      <c r="Z213" s="138" t="s">
        <v>14</v>
      </c>
      <c r="AA213" s="138"/>
      <c r="AB213" s="138"/>
      <c r="AC213" s="138"/>
      <c r="AD213" s="138"/>
    </row>
    <row r="214" spans="1:30" ht="39.6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216" customHeight="1" x14ac:dyDescent="0.3">
      <c r="A215" s="137" t="str">
        <f>VLOOKUP(A203,'CADASTRO DE FORNECEDORES'!A:I,9,)</f>
        <v>INCÊNDIO</v>
      </c>
      <c r="B215" s="137"/>
      <c r="C215" s="137"/>
      <c r="D215" s="137"/>
      <c r="E215" s="137"/>
      <c r="F215" s="137" t="e">
        <f>VLOOKUP(F203,'CADASTRO DE FORNECEDORES'!A:I,9,)</f>
        <v>#N/A</v>
      </c>
      <c r="G215" s="137"/>
      <c r="H215" s="137"/>
      <c r="I215" s="137"/>
      <c r="J215" s="137"/>
      <c r="K215" s="137" t="e">
        <f>VLOOKUP(K203,'CADASTRO DE FORNECEDORES'!A:I,9,)</f>
        <v>#N/A</v>
      </c>
      <c r="L215" s="137"/>
      <c r="M215" s="137"/>
      <c r="N215" s="137"/>
      <c r="O215" s="137"/>
      <c r="P215" s="137" t="e">
        <f>VLOOKUP(P203,'CADASTRO DE FORNECEDORES'!A:I,9,)</f>
        <v>#N/A</v>
      </c>
      <c r="Q215" s="137"/>
      <c r="R215" s="137"/>
      <c r="S215" s="137"/>
      <c r="T215" s="137"/>
      <c r="U215" s="137" t="e">
        <f>VLOOKUP(U203,'CADASTRO DE FORNECEDORES'!$A:$I,9,)</f>
        <v>#N/A</v>
      </c>
      <c r="V215" s="137"/>
      <c r="W215" s="137"/>
      <c r="X215" s="137"/>
      <c r="Y215" s="137"/>
      <c r="Z215" s="137" t="e">
        <f>VLOOKUP(Z203,'CADASTRO DE FORNECEDORES'!$A:$I,9,)</f>
        <v>#N/A</v>
      </c>
      <c r="AA215" s="137"/>
      <c r="AB215" s="137"/>
      <c r="AC215" s="137"/>
      <c r="AD215" s="137"/>
    </row>
    <row r="216" spans="1:30" ht="40.5" customHeight="1" x14ac:dyDescent="0.3">
      <c r="A216" s="138" t="s">
        <v>12</v>
      </c>
      <c r="B216" s="138"/>
      <c r="C216" s="138"/>
      <c r="D216" s="138"/>
      <c r="E216" s="138"/>
      <c r="F216" s="138" t="s">
        <v>12</v>
      </c>
      <c r="G216" s="138"/>
      <c r="H216" s="138"/>
      <c r="I216" s="138"/>
      <c r="J216" s="138"/>
      <c r="K216" s="138" t="s">
        <v>12</v>
      </c>
      <c r="L216" s="138"/>
      <c r="M216" s="138"/>
      <c r="N216" s="138"/>
      <c r="O216" s="138"/>
      <c r="P216" s="138" t="s">
        <v>12</v>
      </c>
      <c r="Q216" s="138"/>
      <c r="R216" s="138"/>
      <c r="S216" s="138"/>
      <c r="T216" s="138"/>
      <c r="U216" s="138" t="s">
        <v>12</v>
      </c>
      <c r="V216" s="138"/>
      <c r="W216" s="138"/>
      <c r="X216" s="138"/>
      <c r="Y216" s="138"/>
      <c r="Z216" s="138" t="s">
        <v>12</v>
      </c>
      <c r="AA216" s="138"/>
      <c r="AB216" s="138"/>
      <c r="AC216" s="138"/>
      <c r="AD216" s="138"/>
    </row>
    <row r="217" spans="1:30" ht="39.6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90" x14ac:dyDescent="0.3">
      <c r="A218" s="139">
        <f>A203+1</f>
        <v>15</v>
      </c>
      <c r="B218" s="139"/>
      <c r="C218" s="139"/>
      <c r="D218" s="139"/>
      <c r="E218" s="139"/>
      <c r="F218" s="139">
        <f>F203+1</f>
        <v>65</v>
      </c>
      <c r="G218" s="139"/>
      <c r="H218" s="139"/>
      <c r="I218" s="139"/>
      <c r="J218" s="139"/>
      <c r="K218" s="139">
        <f>K203+1</f>
        <v>115</v>
      </c>
      <c r="L218" s="139"/>
      <c r="M218" s="139"/>
      <c r="N218" s="139"/>
      <c r="O218" s="139"/>
      <c r="P218" s="139">
        <f>P203+1</f>
        <v>165</v>
      </c>
      <c r="Q218" s="139"/>
      <c r="R218" s="139"/>
      <c r="S218" s="139"/>
      <c r="T218" s="139"/>
      <c r="U218" s="139">
        <f t="shared" ref="U218" si="22">U203+1</f>
        <v>215</v>
      </c>
      <c r="V218" s="139"/>
      <c r="W218" s="139"/>
      <c r="X218" s="139"/>
      <c r="Y218" s="139"/>
      <c r="Z218" s="139">
        <f t="shared" ref="Z218" si="23">Z203+1</f>
        <v>265</v>
      </c>
      <c r="AA218" s="139"/>
      <c r="AB218" s="139"/>
      <c r="AC218" s="139"/>
      <c r="AD218" s="139"/>
    </row>
    <row r="219" spans="1:30" ht="15" x14ac:dyDescent="0.3">
      <c r="A219" s="5"/>
      <c r="B219" s="6"/>
      <c r="C219" s="7"/>
      <c r="D219" s="8"/>
      <c r="E219" s="9"/>
      <c r="F219" s="5"/>
      <c r="G219" s="6"/>
      <c r="H219" s="7"/>
      <c r="I219" s="8"/>
      <c r="J219" s="9"/>
      <c r="K219" s="5"/>
      <c r="L219" s="6"/>
      <c r="M219" s="7"/>
      <c r="N219" s="8"/>
      <c r="O219" s="9"/>
      <c r="P219" s="5"/>
      <c r="Q219" s="6"/>
      <c r="R219" s="7"/>
      <c r="S219" s="8"/>
      <c r="T219" s="9"/>
      <c r="U219" s="5"/>
      <c r="V219" s="6"/>
      <c r="W219" s="7"/>
      <c r="X219" s="8"/>
      <c r="Y219" s="9"/>
      <c r="Z219" s="5"/>
      <c r="AA219" s="6"/>
      <c r="AB219" s="7"/>
      <c r="AC219" s="8"/>
      <c r="AD219" s="9"/>
    </row>
    <row r="220" spans="1:30" ht="15" x14ac:dyDescent="0.3">
      <c r="A220" s="5"/>
      <c r="B220" s="6"/>
      <c r="C220" s="7"/>
      <c r="D220" s="8"/>
      <c r="E220" s="9"/>
      <c r="F220" s="5"/>
      <c r="G220" s="6"/>
      <c r="H220" s="7"/>
      <c r="I220" s="8"/>
      <c r="J220" s="9"/>
      <c r="K220" s="5"/>
      <c r="L220" s="6"/>
      <c r="M220" s="7"/>
      <c r="N220" s="8"/>
      <c r="O220" s="9"/>
      <c r="P220" s="5"/>
      <c r="Q220" s="6"/>
      <c r="R220" s="7"/>
      <c r="S220" s="8"/>
      <c r="T220" s="9"/>
      <c r="U220" s="5"/>
      <c r="V220" s="6"/>
      <c r="W220" s="7"/>
      <c r="X220" s="8"/>
      <c r="Y220" s="9"/>
      <c r="Z220" s="5"/>
      <c r="AA220" s="6"/>
      <c r="AB220" s="7"/>
      <c r="AC220" s="8"/>
      <c r="AD220" s="9"/>
    </row>
    <row r="221" spans="1:30" ht="15" x14ac:dyDescent="0.3">
      <c r="A221" s="5"/>
      <c r="B221" s="6"/>
      <c r="C221" s="7"/>
      <c r="D221" s="8"/>
      <c r="E221" s="9"/>
      <c r="F221" s="5"/>
      <c r="G221" s="6"/>
      <c r="H221" s="7"/>
      <c r="I221" s="8"/>
      <c r="J221" s="9"/>
      <c r="K221" s="5"/>
      <c r="L221" s="6"/>
      <c r="M221" s="7"/>
      <c r="N221" s="8"/>
      <c r="O221" s="9"/>
      <c r="P221" s="5"/>
      <c r="Q221" s="6"/>
      <c r="R221" s="7"/>
      <c r="S221" s="8"/>
      <c r="T221" s="9"/>
      <c r="U221" s="5"/>
      <c r="V221" s="6"/>
      <c r="W221" s="7"/>
      <c r="X221" s="8"/>
      <c r="Y221" s="9"/>
      <c r="Z221" s="5"/>
      <c r="AA221" s="6"/>
      <c r="AB221" s="7"/>
      <c r="AC221" s="8"/>
      <c r="AD221" s="9"/>
    </row>
    <row r="222" spans="1:30" ht="40.5" customHeight="1" x14ac:dyDescent="0.3">
      <c r="A222" s="138" t="s">
        <v>13</v>
      </c>
      <c r="B222" s="138"/>
      <c r="C222" s="138"/>
      <c r="D222" s="138"/>
      <c r="E222" s="138"/>
      <c r="F222" s="138" t="s">
        <v>13</v>
      </c>
      <c r="G222" s="138"/>
      <c r="H222" s="138"/>
      <c r="I222" s="138"/>
      <c r="J222" s="138"/>
      <c r="K222" s="138" t="s">
        <v>13</v>
      </c>
      <c r="L222" s="138"/>
      <c r="M222" s="138"/>
      <c r="N222" s="138"/>
      <c r="O222" s="138"/>
      <c r="P222" s="138" t="s">
        <v>13</v>
      </c>
      <c r="Q222" s="138"/>
      <c r="R222" s="138"/>
      <c r="S222" s="138"/>
      <c r="T222" s="138"/>
      <c r="U222" s="138" t="s">
        <v>13</v>
      </c>
      <c r="V222" s="138"/>
      <c r="W222" s="138"/>
      <c r="X222" s="138"/>
      <c r="Y222" s="138"/>
      <c r="Z222" s="138" t="s">
        <v>13</v>
      </c>
      <c r="AA222" s="138"/>
      <c r="AB222" s="138"/>
      <c r="AC222" s="138"/>
      <c r="AD222" s="138"/>
    </row>
    <row r="223" spans="1:30" ht="39.6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333" customHeight="1" x14ac:dyDescent="0.3">
      <c r="A224" s="140" t="str">
        <f>VLOOKUP(A218,'CADASTRO DE FORNECEDORES'!A:I,2,)</f>
        <v>ACQUAFORT</v>
      </c>
      <c r="B224" s="140"/>
      <c r="C224" s="140"/>
      <c r="D224" s="140"/>
      <c r="E224" s="140"/>
      <c r="F224" s="140" t="e">
        <f>VLOOKUP(F218,'CADASTRO DE FORNECEDORES'!A:I,2,)</f>
        <v>#N/A</v>
      </c>
      <c r="G224" s="140"/>
      <c r="H224" s="140"/>
      <c r="I224" s="140"/>
      <c r="J224" s="140"/>
      <c r="K224" s="140" t="e">
        <f>VLOOKUP(K218,'CADASTRO DE FORNECEDORES'!A:I,2,)</f>
        <v>#N/A</v>
      </c>
      <c r="L224" s="140"/>
      <c r="M224" s="140"/>
      <c r="N224" s="140"/>
      <c r="O224" s="140"/>
      <c r="P224" s="140" t="e">
        <f>VLOOKUP(P218,'CADASTRO DE FORNECEDORES'!A:I,2,)</f>
        <v>#N/A</v>
      </c>
      <c r="Q224" s="140"/>
      <c r="R224" s="140"/>
      <c r="S224" s="140"/>
      <c r="T224" s="140"/>
      <c r="U224" s="140" t="e">
        <f>VLOOKUP(U218,'CADASTRO DE FORNECEDORES'!$A:$I,2,)</f>
        <v>#N/A</v>
      </c>
      <c r="V224" s="140"/>
      <c r="W224" s="140"/>
      <c r="X224" s="140"/>
      <c r="Y224" s="140"/>
      <c r="Z224" s="140" t="e">
        <f>VLOOKUP(Z218,'CADASTRO DE FORNECEDORES'!$A:$I,2,)</f>
        <v>#N/A</v>
      </c>
      <c r="AA224" s="140"/>
      <c r="AB224" s="140"/>
      <c r="AC224" s="140"/>
      <c r="AD224" s="140"/>
    </row>
    <row r="225" spans="1:30" ht="15" x14ac:dyDescent="0.3">
      <c r="A225" s="5"/>
      <c r="B225" s="6"/>
      <c r="C225" s="7"/>
      <c r="D225" s="8"/>
      <c r="E225" s="9"/>
      <c r="F225" s="5"/>
      <c r="G225" s="6"/>
      <c r="H225" s="7"/>
      <c r="I225" s="8"/>
      <c r="J225" s="9"/>
      <c r="K225" s="5"/>
      <c r="L225" s="6"/>
      <c r="M225" s="7"/>
      <c r="N225" s="8"/>
      <c r="O225" s="9"/>
      <c r="P225" s="5"/>
      <c r="Q225" s="6"/>
      <c r="R225" s="7"/>
      <c r="S225" s="8"/>
      <c r="T225" s="9"/>
      <c r="U225" s="5"/>
      <c r="V225" s="6"/>
      <c r="W225" s="7"/>
      <c r="X225" s="8"/>
      <c r="Y225" s="9"/>
      <c r="Z225" s="5"/>
      <c r="AA225" s="6"/>
      <c r="AB225" s="7"/>
      <c r="AC225" s="8"/>
      <c r="AD225" s="9"/>
    </row>
    <row r="226" spans="1:30" ht="15" x14ac:dyDescent="0.3">
      <c r="A226" s="5"/>
      <c r="B226" s="6"/>
      <c r="C226" s="7"/>
      <c r="D226" s="8"/>
      <c r="E226" s="9"/>
      <c r="F226" s="5"/>
      <c r="G226" s="6"/>
      <c r="H226" s="7"/>
      <c r="I226" s="8"/>
      <c r="J226" s="9"/>
      <c r="K226" s="5"/>
      <c r="L226" s="6"/>
      <c r="M226" s="7"/>
      <c r="N226" s="8"/>
      <c r="O226" s="9"/>
      <c r="P226" s="5"/>
      <c r="Q226" s="6"/>
      <c r="R226" s="7"/>
      <c r="S226" s="8"/>
      <c r="T226" s="9"/>
      <c r="U226" s="5"/>
      <c r="V226" s="6"/>
      <c r="W226" s="7"/>
      <c r="X226" s="8"/>
      <c r="Y226" s="9"/>
      <c r="Z226" s="5"/>
      <c r="AA226" s="6"/>
      <c r="AB226" s="7"/>
      <c r="AC226" s="8"/>
      <c r="AD226" s="9"/>
    </row>
    <row r="227" spans="1:30" ht="15" x14ac:dyDescent="0.3">
      <c r="A227" s="5"/>
      <c r="B227" s="6"/>
      <c r="C227" s="7"/>
      <c r="D227" s="8"/>
      <c r="E227" s="9"/>
      <c r="F227" s="5"/>
      <c r="G227" s="6"/>
      <c r="H227" s="7"/>
      <c r="I227" s="8"/>
      <c r="J227" s="9"/>
      <c r="K227" s="5"/>
      <c r="L227" s="6"/>
      <c r="M227" s="7"/>
      <c r="N227" s="8"/>
      <c r="O227" s="9"/>
      <c r="P227" s="5"/>
      <c r="Q227" s="6"/>
      <c r="R227" s="7"/>
      <c r="S227" s="8"/>
      <c r="T227" s="9"/>
      <c r="U227" s="5"/>
      <c r="V227" s="6"/>
      <c r="W227" s="7"/>
      <c r="X227" s="8"/>
      <c r="Y227" s="9"/>
      <c r="Z227" s="5"/>
      <c r="AA227" s="6"/>
      <c r="AB227" s="7"/>
      <c r="AC227" s="8"/>
      <c r="AD227" s="9"/>
    </row>
    <row r="228" spans="1:30" ht="40.5" customHeight="1" x14ac:dyDescent="0.3">
      <c r="A228" s="138" t="s">
        <v>14</v>
      </c>
      <c r="B228" s="138"/>
      <c r="C228" s="138"/>
      <c r="D228" s="138"/>
      <c r="E228" s="138"/>
      <c r="F228" s="138" t="s">
        <v>14</v>
      </c>
      <c r="G228" s="138"/>
      <c r="H228" s="138"/>
      <c r="I228" s="138"/>
      <c r="J228" s="138"/>
      <c r="K228" s="138" t="s">
        <v>14</v>
      </c>
      <c r="L228" s="138"/>
      <c r="M228" s="138"/>
      <c r="N228" s="138"/>
      <c r="O228" s="138"/>
      <c r="P228" s="138" t="s">
        <v>14</v>
      </c>
      <c r="Q228" s="138"/>
      <c r="R228" s="138"/>
      <c r="S228" s="138"/>
      <c r="T228" s="138"/>
      <c r="U228" s="138" t="s">
        <v>14</v>
      </c>
      <c r="V228" s="138"/>
      <c r="W228" s="138"/>
      <c r="X228" s="138"/>
      <c r="Y228" s="138"/>
      <c r="Z228" s="138" t="s">
        <v>14</v>
      </c>
      <c r="AA228" s="138"/>
      <c r="AB228" s="138"/>
      <c r="AC228" s="138"/>
      <c r="AD228" s="138"/>
    </row>
    <row r="229" spans="1:30" ht="39.6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216" customHeight="1" x14ac:dyDescent="0.3">
      <c r="A230" s="137" t="str">
        <f>VLOOKUP(A218,'CADASTRO DE FORNECEDORES'!A:I,9,)</f>
        <v>INCÊNDIO</v>
      </c>
      <c r="B230" s="137"/>
      <c r="C230" s="137"/>
      <c r="D230" s="137"/>
      <c r="E230" s="137"/>
      <c r="F230" s="137" t="e">
        <f>VLOOKUP(F218,'CADASTRO DE FORNECEDORES'!A:I,9,)</f>
        <v>#N/A</v>
      </c>
      <c r="G230" s="137"/>
      <c r="H230" s="137"/>
      <c r="I230" s="137"/>
      <c r="J230" s="137"/>
      <c r="K230" s="137" t="e">
        <f>VLOOKUP(K218,'CADASTRO DE FORNECEDORES'!A:I,9,)</f>
        <v>#N/A</v>
      </c>
      <c r="L230" s="137"/>
      <c r="M230" s="137"/>
      <c r="N230" s="137"/>
      <c r="O230" s="137"/>
      <c r="P230" s="137" t="e">
        <f>VLOOKUP(P218,'CADASTRO DE FORNECEDORES'!A:I,9,)</f>
        <v>#N/A</v>
      </c>
      <c r="Q230" s="137"/>
      <c r="R230" s="137"/>
      <c r="S230" s="137"/>
      <c r="T230" s="137"/>
      <c r="U230" s="137" t="e">
        <f>VLOOKUP(U218,'CADASTRO DE FORNECEDORES'!$A:$I,9,)</f>
        <v>#N/A</v>
      </c>
      <c r="V230" s="137"/>
      <c r="W230" s="137"/>
      <c r="X230" s="137"/>
      <c r="Y230" s="137"/>
      <c r="Z230" s="137" t="e">
        <f>VLOOKUP(Z218,'CADASTRO DE FORNECEDORES'!$A:$I,9,)</f>
        <v>#N/A</v>
      </c>
      <c r="AA230" s="137"/>
      <c r="AB230" s="137"/>
      <c r="AC230" s="137"/>
      <c r="AD230" s="137"/>
    </row>
    <row r="231" spans="1:30" ht="40.5" customHeight="1" x14ac:dyDescent="0.3">
      <c r="A231" s="138" t="s">
        <v>12</v>
      </c>
      <c r="B231" s="138"/>
      <c r="C231" s="138"/>
      <c r="D231" s="138"/>
      <c r="E231" s="138"/>
      <c r="F231" s="138" t="s">
        <v>12</v>
      </c>
      <c r="G231" s="138"/>
      <c r="H231" s="138"/>
      <c r="I231" s="138"/>
      <c r="J231" s="138"/>
      <c r="K231" s="138" t="s">
        <v>12</v>
      </c>
      <c r="L231" s="138"/>
      <c r="M231" s="138"/>
      <c r="N231" s="138"/>
      <c r="O231" s="138"/>
      <c r="P231" s="138" t="s">
        <v>12</v>
      </c>
      <c r="Q231" s="138"/>
      <c r="R231" s="138"/>
      <c r="S231" s="138"/>
      <c r="T231" s="138"/>
      <c r="U231" s="138" t="s">
        <v>12</v>
      </c>
      <c r="V231" s="138"/>
      <c r="W231" s="138"/>
      <c r="X231" s="138"/>
      <c r="Y231" s="138"/>
      <c r="Z231" s="138" t="s">
        <v>12</v>
      </c>
      <c r="AA231" s="138"/>
      <c r="AB231" s="138"/>
      <c r="AC231" s="138"/>
      <c r="AD231" s="138"/>
    </row>
    <row r="232" spans="1:30" ht="39.6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90" x14ac:dyDescent="0.3">
      <c r="A233" s="139">
        <f>A218+1</f>
        <v>16</v>
      </c>
      <c r="B233" s="139"/>
      <c r="C233" s="139"/>
      <c r="D233" s="139"/>
      <c r="E233" s="139"/>
      <c r="F233" s="139">
        <f>F218+1</f>
        <v>66</v>
      </c>
      <c r="G233" s="139"/>
      <c r="H233" s="139"/>
      <c r="I233" s="139"/>
      <c r="J233" s="139"/>
      <c r="K233" s="139">
        <f>K218+1</f>
        <v>116</v>
      </c>
      <c r="L233" s="139"/>
      <c r="M233" s="139"/>
      <c r="N233" s="139"/>
      <c r="O233" s="139"/>
      <c r="P233" s="139">
        <f>P218+1</f>
        <v>166</v>
      </c>
      <c r="Q233" s="139"/>
      <c r="R233" s="139"/>
      <c r="S233" s="139"/>
      <c r="T233" s="139"/>
      <c r="U233" s="139">
        <f t="shared" ref="U233" si="24">U218+1</f>
        <v>216</v>
      </c>
      <c r="V233" s="139"/>
      <c r="W233" s="139"/>
      <c r="X233" s="139"/>
      <c r="Y233" s="139"/>
      <c r="Z233" s="139">
        <f t="shared" ref="Z233" si="25">Z218+1</f>
        <v>266</v>
      </c>
      <c r="AA233" s="139"/>
      <c r="AB233" s="139"/>
      <c r="AC233" s="139"/>
      <c r="AD233" s="139"/>
    </row>
    <row r="234" spans="1:30" ht="15" x14ac:dyDescent="0.3">
      <c r="A234" s="5"/>
      <c r="B234" s="6"/>
      <c r="C234" s="7"/>
      <c r="D234" s="8"/>
      <c r="E234" s="9"/>
      <c r="F234" s="5"/>
      <c r="G234" s="6"/>
      <c r="H234" s="7"/>
      <c r="I234" s="8"/>
      <c r="J234" s="9"/>
      <c r="K234" s="5"/>
      <c r="L234" s="6"/>
      <c r="M234" s="7"/>
      <c r="N234" s="8"/>
      <c r="O234" s="9"/>
      <c r="P234" s="5"/>
      <c r="Q234" s="6"/>
      <c r="R234" s="7"/>
      <c r="S234" s="8"/>
      <c r="T234" s="9"/>
      <c r="U234" s="5"/>
      <c r="V234" s="6"/>
      <c r="W234" s="7"/>
      <c r="X234" s="8"/>
      <c r="Y234" s="9"/>
      <c r="Z234" s="5"/>
      <c r="AA234" s="6"/>
      <c r="AB234" s="7"/>
      <c r="AC234" s="8"/>
      <c r="AD234" s="9"/>
    </row>
    <row r="235" spans="1:30" ht="15" x14ac:dyDescent="0.3">
      <c r="A235" s="5"/>
      <c r="B235" s="6"/>
      <c r="C235" s="7"/>
      <c r="D235" s="8"/>
      <c r="E235" s="9"/>
      <c r="F235" s="5"/>
      <c r="G235" s="6"/>
      <c r="H235" s="7"/>
      <c r="I235" s="8"/>
      <c r="J235" s="9"/>
      <c r="K235" s="5"/>
      <c r="L235" s="6"/>
      <c r="M235" s="7"/>
      <c r="N235" s="8"/>
      <c r="O235" s="9"/>
      <c r="P235" s="5"/>
      <c r="Q235" s="6"/>
      <c r="R235" s="7"/>
      <c r="S235" s="8"/>
      <c r="T235" s="9"/>
      <c r="U235" s="5"/>
      <c r="V235" s="6"/>
      <c r="W235" s="7"/>
      <c r="X235" s="8"/>
      <c r="Y235" s="9"/>
      <c r="Z235" s="5"/>
      <c r="AA235" s="6"/>
      <c r="AB235" s="7"/>
      <c r="AC235" s="8"/>
      <c r="AD235" s="9"/>
    </row>
    <row r="236" spans="1:30" ht="15" x14ac:dyDescent="0.3">
      <c r="A236" s="5"/>
      <c r="B236" s="6"/>
      <c r="C236" s="7"/>
      <c r="D236" s="8"/>
      <c r="E236" s="9"/>
      <c r="F236" s="5"/>
      <c r="G236" s="6"/>
      <c r="H236" s="7"/>
      <c r="I236" s="8"/>
      <c r="J236" s="9"/>
      <c r="K236" s="5"/>
      <c r="L236" s="6"/>
      <c r="M236" s="7"/>
      <c r="N236" s="8"/>
      <c r="O236" s="9"/>
      <c r="P236" s="5"/>
      <c r="Q236" s="6"/>
      <c r="R236" s="7"/>
      <c r="S236" s="8"/>
      <c r="T236" s="9"/>
      <c r="U236" s="5"/>
      <c r="V236" s="6"/>
      <c r="W236" s="7"/>
      <c r="X236" s="8"/>
      <c r="Y236" s="9"/>
      <c r="Z236" s="5"/>
      <c r="AA236" s="6"/>
      <c r="AB236" s="7"/>
      <c r="AC236" s="8"/>
      <c r="AD236" s="9"/>
    </row>
    <row r="237" spans="1:30" ht="40.5" customHeight="1" x14ac:dyDescent="0.3">
      <c r="A237" s="138" t="s">
        <v>13</v>
      </c>
      <c r="B237" s="138"/>
      <c r="C237" s="138"/>
      <c r="D237" s="138"/>
      <c r="E237" s="138"/>
      <c r="F237" s="138" t="s">
        <v>13</v>
      </c>
      <c r="G237" s="138"/>
      <c r="H237" s="138"/>
      <c r="I237" s="138"/>
      <c r="J237" s="138"/>
      <c r="K237" s="138" t="s">
        <v>13</v>
      </c>
      <c r="L237" s="138"/>
      <c r="M237" s="138"/>
      <c r="N237" s="138"/>
      <c r="O237" s="138"/>
      <c r="P237" s="138" t="s">
        <v>13</v>
      </c>
      <c r="Q237" s="138"/>
      <c r="R237" s="138"/>
      <c r="S237" s="138"/>
      <c r="T237" s="138"/>
      <c r="U237" s="138" t="s">
        <v>13</v>
      </c>
      <c r="V237" s="138"/>
      <c r="W237" s="138"/>
      <c r="X237" s="138"/>
      <c r="Y237" s="138"/>
      <c r="Z237" s="138" t="s">
        <v>13</v>
      </c>
      <c r="AA237" s="138"/>
      <c r="AB237" s="138"/>
      <c r="AC237" s="138"/>
      <c r="AD237" s="138"/>
    </row>
    <row r="238" spans="1:30" ht="39.6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333" customHeight="1" x14ac:dyDescent="0.3">
      <c r="A239" s="140" t="str">
        <f>VLOOKUP(A233,'CADASTRO DE FORNECEDORES'!A:I,2,)</f>
        <v>UPPERSERG</v>
      </c>
      <c r="B239" s="140"/>
      <c r="C239" s="140"/>
      <c r="D239" s="140"/>
      <c r="E239" s="140"/>
      <c r="F239" s="140" t="e">
        <f>VLOOKUP(F233,'CADASTRO DE FORNECEDORES'!A:I,2,)</f>
        <v>#N/A</v>
      </c>
      <c r="G239" s="140"/>
      <c r="H239" s="140"/>
      <c r="I239" s="140"/>
      <c r="J239" s="140"/>
      <c r="K239" s="140" t="e">
        <f>VLOOKUP(K233,'CADASTRO DE FORNECEDORES'!A:I,2,)</f>
        <v>#N/A</v>
      </c>
      <c r="L239" s="140"/>
      <c r="M239" s="140"/>
      <c r="N239" s="140"/>
      <c r="O239" s="140"/>
      <c r="P239" s="140" t="e">
        <f>VLOOKUP(P233,'CADASTRO DE FORNECEDORES'!A:I,2,)</f>
        <v>#N/A</v>
      </c>
      <c r="Q239" s="140"/>
      <c r="R239" s="140"/>
      <c r="S239" s="140"/>
      <c r="T239" s="140"/>
      <c r="U239" s="140" t="e">
        <f>VLOOKUP(U233,'CADASTRO DE FORNECEDORES'!$A:$I,2,)</f>
        <v>#N/A</v>
      </c>
      <c r="V239" s="140"/>
      <c r="W239" s="140"/>
      <c r="X239" s="140"/>
      <c r="Y239" s="140"/>
      <c r="Z239" s="140" t="e">
        <f>VLOOKUP(Z233,'CADASTRO DE FORNECEDORES'!$A:$I,2,)</f>
        <v>#N/A</v>
      </c>
      <c r="AA239" s="140"/>
      <c r="AB239" s="140"/>
      <c r="AC239" s="140"/>
      <c r="AD239" s="140"/>
    </row>
    <row r="240" spans="1:30" ht="15" x14ac:dyDescent="0.3">
      <c r="A240" s="5"/>
      <c r="B240" s="6"/>
      <c r="C240" s="7"/>
      <c r="D240" s="8"/>
      <c r="E240" s="9"/>
      <c r="F240" s="5"/>
      <c r="G240" s="6"/>
      <c r="H240" s="7"/>
      <c r="I240" s="8"/>
      <c r="J240" s="9"/>
      <c r="K240" s="5"/>
      <c r="L240" s="6"/>
      <c r="M240" s="7"/>
      <c r="N240" s="8"/>
      <c r="O240" s="9"/>
      <c r="P240" s="5"/>
      <c r="Q240" s="6"/>
      <c r="R240" s="7"/>
      <c r="S240" s="8"/>
      <c r="T240" s="9"/>
      <c r="U240" s="5"/>
      <c r="V240" s="6"/>
      <c r="W240" s="7"/>
      <c r="X240" s="8"/>
      <c r="Y240" s="9"/>
      <c r="Z240" s="5"/>
      <c r="AA240" s="6"/>
      <c r="AB240" s="7"/>
      <c r="AC240" s="8"/>
      <c r="AD240" s="9"/>
    </row>
    <row r="241" spans="1:30" ht="15" x14ac:dyDescent="0.3">
      <c r="A241" s="5"/>
      <c r="B241" s="6"/>
      <c r="C241" s="7"/>
      <c r="D241" s="8"/>
      <c r="E241" s="9"/>
      <c r="F241" s="5"/>
      <c r="G241" s="6"/>
      <c r="H241" s="7"/>
      <c r="I241" s="8"/>
      <c r="J241" s="9"/>
      <c r="K241" s="5"/>
      <c r="L241" s="6"/>
      <c r="M241" s="7"/>
      <c r="N241" s="8"/>
      <c r="O241" s="9"/>
      <c r="P241" s="5"/>
      <c r="Q241" s="6"/>
      <c r="R241" s="7"/>
      <c r="S241" s="8"/>
      <c r="T241" s="9"/>
      <c r="U241" s="5"/>
      <c r="V241" s="6"/>
      <c r="W241" s="7"/>
      <c r="X241" s="8"/>
      <c r="Y241" s="9"/>
      <c r="Z241" s="5"/>
      <c r="AA241" s="6"/>
      <c r="AB241" s="7"/>
      <c r="AC241" s="8"/>
      <c r="AD241" s="9"/>
    </row>
    <row r="242" spans="1:30" ht="15" x14ac:dyDescent="0.3">
      <c r="A242" s="5"/>
      <c r="B242" s="6"/>
      <c r="C242" s="7"/>
      <c r="D242" s="8"/>
      <c r="E242" s="9"/>
      <c r="F242" s="5"/>
      <c r="G242" s="6"/>
      <c r="H242" s="7"/>
      <c r="I242" s="8"/>
      <c r="J242" s="9"/>
      <c r="K242" s="5"/>
      <c r="L242" s="6"/>
      <c r="M242" s="7"/>
      <c r="N242" s="8"/>
      <c r="O242" s="9"/>
      <c r="P242" s="5"/>
      <c r="Q242" s="6"/>
      <c r="R242" s="7"/>
      <c r="S242" s="8"/>
      <c r="T242" s="9"/>
      <c r="U242" s="5"/>
      <c r="V242" s="6"/>
      <c r="W242" s="7"/>
      <c r="X242" s="8"/>
      <c r="Y242" s="9"/>
      <c r="Z242" s="5"/>
      <c r="AA242" s="6"/>
      <c r="AB242" s="7"/>
      <c r="AC242" s="8"/>
      <c r="AD242" s="9"/>
    </row>
    <row r="243" spans="1:30" ht="40.5" customHeight="1" x14ac:dyDescent="0.3">
      <c r="A243" s="138" t="s">
        <v>14</v>
      </c>
      <c r="B243" s="138"/>
      <c r="C243" s="138"/>
      <c r="D243" s="138"/>
      <c r="E243" s="138"/>
      <c r="F243" s="138" t="s">
        <v>14</v>
      </c>
      <c r="G243" s="138"/>
      <c r="H243" s="138"/>
      <c r="I243" s="138"/>
      <c r="J243" s="138"/>
      <c r="K243" s="138" t="s">
        <v>14</v>
      </c>
      <c r="L243" s="138"/>
      <c r="M243" s="138"/>
      <c r="N243" s="138"/>
      <c r="O243" s="138"/>
      <c r="P243" s="138" t="s">
        <v>14</v>
      </c>
      <c r="Q243" s="138"/>
      <c r="R243" s="138"/>
      <c r="S243" s="138"/>
      <c r="T243" s="138"/>
      <c r="U243" s="138" t="s">
        <v>14</v>
      </c>
      <c r="V243" s="138"/>
      <c r="W243" s="138"/>
      <c r="X243" s="138"/>
      <c r="Y243" s="138"/>
      <c r="Z243" s="138" t="s">
        <v>14</v>
      </c>
      <c r="AA243" s="138"/>
      <c r="AB243" s="138"/>
      <c r="AC243" s="138"/>
      <c r="AD243" s="138"/>
    </row>
    <row r="244" spans="1:30" ht="39.6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216" customHeight="1" x14ac:dyDescent="0.3">
      <c r="A245" s="137" t="str">
        <f>VLOOKUP(A233,'CADASTRO DE FORNECEDORES'!A:I,9,)</f>
        <v>INCÊNDIO</v>
      </c>
      <c r="B245" s="137"/>
      <c r="C245" s="137"/>
      <c r="D245" s="137"/>
      <c r="E245" s="137"/>
      <c r="F245" s="137" t="e">
        <f>VLOOKUP(F233,'CADASTRO DE FORNECEDORES'!A:I,9,)</f>
        <v>#N/A</v>
      </c>
      <c r="G245" s="137"/>
      <c r="H245" s="137"/>
      <c r="I245" s="137"/>
      <c r="J245" s="137"/>
      <c r="K245" s="137" t="e">
        <f>VLOOKUP(K233,'CADASTRO DE FORNECEDORES'!A:I,9,)</f>
        <v>#N/A</v>
      </c>
      <c r="L245" s="137"/>
      <c r="M245" s="137"/>
      <c r="N245" s="137"/>
      <c r="O245" s="137"/>
      <c r="P245" s="137" t="e">
        <f>VLOOKUP(P233,'CADASTRO DE FORNECEDORES'!A:I,9,)</f>
        <v>#N/A</v>
      </c>
      <c r="Q245" s="137"/>
      <c r="R245" s="137"/>
      <c r="S245" s="137"/>
      <c r="T245" s="137"/>
      <c r="U245" s="137" t="e">
        <f>VLOOKUP(U233,'CADASTRO DE FORNECEDORES'!$A:$I,9,)</f>
        <v>#N/A</v>
      </c>
      <c r="V245" s="137"/>
      <c r="W245" s="137"/>
      <c r="X245" s="137"/>
      <c r="Y245" s="137"/>
      <c r="Z245" s="137" t="e">
        <f>VLOOKUP(Z233,'CADASTRO DE FORNECEDORES'!$A:$I,9,)</f>
        <v>#N/A</v>
      </c>
      <c r="AA245" s="137"/>
      <c r="AB245" s="137"/>
      <c r="AC245" s="137"/>
      <c r="AD245" s="137"/>
    </row>
    <row r="246" spans="1:30" ht="40.5" customHeight="1" x14ac:dyDescent="0.3">
      <c r="A246" s="138" t="s">
        <v>12</v>
      </c>
      <c r="B246" s="138"/>
      <c r="C246" s="138"/>
      <c r="D246" s="138"/>
      <c r="E246" s="138"/>
      <c r="F246" s="138" t="s">
        <v>12</v>
      </c>
      <c r="G246" s="138"/>
      <c r="H246" s="138"/>
      <c r="I246" s="138"/>
      <c r="J246" s="138"/>
      <c r="K246" s="138" t="s">
        <v>12</v>
      </c>
      <c r="L246" s="138"/>
      <c r="M246" s="138"/>
      <c r="N246" s="138"/>
      <c r="O246" s="138"/>
      <c r="P246" s="138" t="s">
        <v>12</v>
      </c>
      <c r="Q246" s="138"/>
      <c r="R246" s="138"/>
      <c r="S246" s="138"/>
      <c r="T246" s="138"/>
      <c r="U246" s="138" t="s">
        <v>12</v>
      </c>
      <c r="V246" s="138"/>
      <c r="W246" s="138"/>
      <c r="X246" s="138"/>
      <c r="Y246" s="138"/>
      <c r="Z246" s="138" t="s">
        <v>12</v>
      </c>
      <c r="AA246" s="138"/>
      <c r="AB246" s="138"/>
      <c r="AC246" s="138"/>
      <c r="AD246" s="138"/>
    </row>
    <row r="247" spans="1:30" ht="39.6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90" x14ac:dyDescent="0.3">
      <c r="A248" s="139">
        <f>A233+1</f>
        <v>17</v>
      </c>
      <c r="B248" s="139"/>
      <c r="C248" s="139"/>
      <c r="D248" s="139"/>
      <c r="E248" s="139"/>
      <c r="F248" s="139">
        <f>F233+1</f>
        <v>67</v>
      </c>
      <c r="G248" s="139"/>
      <c r="H248" s="139"/>
      <c r="I248" s="139"/>
      <c r="J248" s="139"/>
      <c r="K248" s="139">
        <f>K233+1</f>
        <v>117</v>
      </c>
      <c r="L248" s="139"/>
      <c r="M248" s="139"/>
      <c r="N248" s="139"/>
      <c r="O248" s="139"/>
      <c r="P248" s="139">
        <f>P233+1</f>
        <v>167</v>
      </c>
      <c r="Q248" s="139"/>
      <c r="R248" s="139"/>
      <c r="S248" s="139"/>
      <c r="T248" s="139"/>
      <c r="U248" s="139">
        <f t="shared" ref="U248" si="26">U233+1</f>
        <v>217</v>
      </c>
      <c r="V248" s="139"/>
      <c r="W248" s="139"/>
      <c r="X248" s="139"/>
      <c r="Y248" s="139"/>
      <c r="Z248" s="139">
        <f t="shared" ref="Z248" si="27">Z233+1</f>
        <v>267</v>
      </c>
      <c r="AA248" s="139"/>
      <c r="AB248" s="139"/>
      <c r="AC248" s="139"/>
      <c r="AD248" s="139"/>
    </row>
    <row r="249" spans="1:30" ht="15" x14ac:dyDescent="0.3">
      <c r="A249" s="5"/>
      <c r="B249" s="6"/>
      <c r="C249" s="7"/>
      <c r="D249" s="8"/>
      <c r="E249" s="9"/>
      <c r="F249" s="5"/>
      <c r="G249" s="6"/>
      <c r="H249" s="7"/>
      <c r="I249" s="8"/>
      <c r="J249" s="9"/>
      <c r="K249" s="5"/>
      <c r="L249" s="6"/>
      <c r="M249" s="7"/>
      <c r="N249" s="8"/>
      <c r="O249" s="9"/>
      <c r="P249" s="5"/>
      <c r="Q249" s="6"/>
      <c r="R249" s="7"/>
      <c r="S249" s="8"/>
      <c r="T249" s="9"/>
      <c r="U249" s="5"/>
      <c r="V249" s="6"/>
      <c r="W249" s="7"/>
      <c r="X249" s="8"/>
      <c r="Y249" s="9"/>
      <c r="Z249" s="5"/>
      <c r="AA249" s="6"/>
      <c r="AB249" s="7"/>
      <c r="AC249" s="8"/>
      <c r="AD249" s="9"/>
    </row>
    <row r="250" spans="1:30" ht="15" x14ac:dyDescent="0.3">
      <c r="A250" s="5"/>
      <c r="B250" s="6"/>
      <c r="C250" s="7"/>
      <c r="D250" s="8"/>
      <c r="E250" s="9"/>
      <c r="F250" s="5"/>
      <c r="G250" s="6"/>
      <c r="H250" s="7"/>
      <c r="I250" s="8"/>
      <c r="J250" s="9"/>
      <c r="K250" s="5"/>
      <c r="L250" s="6"/>
      <c r="M250" s="7"/>
      <c r="N250" s="8"/>
      <c r="O250" s="9"/>
      <c r="P250" s="5"/>
      <c r="Q250" s="6"/>
      <c r="R250" s="7"/>
      <c r="S250" s="8"/>
      <c r="T250" s="9"/>
      <c r="U250" s="5"/>
      <c r="V250" s="6"/>
      <c r="W250" s="7"/>
      <c r="X250" s="8"/>
      <c r="Y250" s="9"/>
      <c r="Z250" s="5"/>
      <c r="AA250" s="6"/>
      <c r="AB250" s="7"/>
      <c r="AC250" s="8"/>
      <c r="AD250" s="9"/>
    </row>
    <row r="251" spans="1:30" ht="15" x14ac:dyDescent="0.3">
      <c r="A251" s="5"/>
      <c r="B251" s="6"/>
      <c r="C251" s="7"/>
      <c r="D251" s="8"/>
      <c r="E251" s="9"/>
      <c r="F251" s="5"/>
      <c r="G251" s="6"/>
      <c r="H251" s="7"/>
      <c r="I251" s="8"/>
      <c r="J251" s="9"/>
      <c r="K251" s="5"/>
      <c r="L251" s="6"/>
      <c r="M251" s="7"/>
      <c r="N251" s="8"/>
      <c r="O251" s="9"/>
      <c r="P251" s="5"/>
      <c r="Q251" s="6"/>
      <c r="R251" s="7"/>
      <c r="S251" s="8"/>
      <c r="T251" s="9"/>
      <c r="U251" s="5"/>
      <c r="V251" s="6"/>
      <c r="W251" s="7"/>
      <c r="X251" s="8"/>
      <c r="Y251" s="9"/>
      <c r="Z251" s="5"/>
      <c r="AA251" s="6"/>
      <c r="AB251" s="7"/>
      <c r="AC251" s="8"/>
      <c r="AD251" s="9"/>
    </row>
    <row r="252" spans="1:30" ht="40.5" customHeight="1" x14ac:dyDescent="0.3">
      <c r="A252" s="138" t="s">
        <v>13</v>
      </c>
      <c r="B252" s="138"/>
      <c r="C252" s="138"/>
      <c r="D252" s="138"/>
      <c r="E252" s="138"/>
      <c r="F252" s="138" t="s">
        <v>13</v>
      </c>
      <c r="G252" s="138"/>
      <c r="H252" s="138"/>
      <c r="I252" s="138"/>
      <c r="J252" s="138"/>
      <c r="K252" s="138" t="s">
        <v>13</v>
      </c>
      <c r="L252" s="138"/>
      <c r="M252" s="138"/>
      <c r="N252" s="138"/>
      <c r="O252" s="138"/>
      <c r="P252" s="138" t="s">
        <v>13</v>
      </c>
      <c r="Q252" s="138"/>
      <c r="R252" s="138"/>
      <c r="S252" s="138"/>
      <c r="T252" s="138"/>
      <c r="U252" s="138" t="s">
        <v>13</v>
      </c>
      <c r="V252" s="138"/>
      <c r="W252" s="138"/>
      <c r="X252" s="138"/>
      <c r="Y252" s="138"/>
      <c r="Z252" s="138" t="s">
        <v>13</v>
      </c>
      <c r="AA252" s="138"/>
      <c r="AB252" s="138"/>
      <c r="AC252" s="138"/>
      <c r="AD252" s="138"/>
    </row>
    <row r="253" spans="1:30" ht="39.6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333" customHeight="1" x14ac:dyDescent="0.3">
      <c r="A254" s="140" t="str">
        <f>VLOOKUP(A248,'CADASTRO DE FORNECEDORES'!A:I,2,)</f>
        <v>CIRILO CABOS</v>
      </c>
      <c r="B254" s="140"/>
      <c r="C254" s="140"/>
      <c r="D254" s="140"/>
      <c r="E254" s="140"/>
      <c r="F254" s="140" t="e">
        <f>VLOOKUP(F248,'CADASTRO DE FORNECEDORES'!A:I,2,)</f>
        <v>#N/A</v>
      </c>
      <c r="G254" s="140"/>
      <c r="H254" s="140"/>
      <c r="I254" s="140"/>
      <c r="J254" s="140"/>
      <c r="K254" s="140" t="e">
        <f>VLOOKUP(K248,'CADASTRO DE FORNECEDORES'!A:I,2,)</f>
        <v>#N/A</v>
      </c>
      <c r="L254" s="140"/>
      <c r="M254" s="140"/>
      <c r="N254" s="140"/>
      <c r="O254" s="140"/>
      <c r="P254" s="140" t="e">
        <f>VLOOKUP(P248,'CADASTRO DE FORNECEDORES'!A:I,2,)</f>
        <v>#N/A</v>
      </c>
      <c r="Q254" s="140"/>
      <c r="R254" s="140"/>
      <c r="S254" s="140"/>
      <c r="T254" s="140"/>
      <c r="U254" s="140" t="e">
        <f>VLOOKUP(U248,'CADASTRO DE FORNECEDORES'!$A:$I,2,)</f>
        <v>#N/A</v>
      </c>
      <c r="V254" s="140"/>
      <c r="W254" s="140"/>
      <c r="X254" s="140"/>
      <c r="Y254" s="140"/>
      <c r="Z254" s="140" t="e">
        <f>VLOOKUP(Z248,'CADASTRO DE FORNECEDORES'!$A:$I,2,)</f>
        <v>#N/A</v>
      </c>
      <c r="AA254" s="140"/>
      <c r="AB254" s="140"/>
      <c r="AC254" s="140"/>
      <c r="AD254" s="140"/>
    </row>
    <row r="255" spans="1:30" ht="15" x14ac:dyDescent="0.3">
      <c r="A255" s="5"/>
      <c r="B255" s="6"/>
      <c r="C255" s="7"/>
      <c r="D255" s="8"/>
      <c r="E255" s="9"/>
      <c r="F255" s="5"/>
      <c r="G255" s="6"/>
      <c r="H255" s="7"/>
      <c r="I255" s="8"/>
      <c r="J255" s="9"/>
      <c r="K255" s="5"/>
      <c r="L255" s="6"/>
      <c r="M255" s="7"/>
      <c r="N255" s="8"/>
      <c r="O255" s="9"/>
      <c r="P255" s="5"/>
      <c r="Q255" s="6"/>
      <c r="R255" s="7"/>
      <c r="S255" s="8"/>
      <c r="T255" s="9"/>
      <c r="U255" s="5"/>
      <c r="V255" s="6"/>
      <c r="W255" s="7"/>
      <c r="X255" s="8"/>
      <c r="Y255" s="9"/>
      <c r="Z255" s="5"/>
      <c r="AA255" s="6"/>
      <c r="AB255" s="7"/>
      <c r="AC255" s="8"/>
      <c r="AD255" s="9"/>
    </row>
    <row r="256" spans="1:30" ht="15" x14ac:dyDescent="0.3">
      <c r="A256" s="5"/>
      <c r="B256" s="6"/>
      <c r="C256" s="7"/>
      <c r="D256" s="8"/>
      <c r="E256" s="9"/>
      <c r="F256" s="5"/>
      <c r="G256" s="6"/>
      <c r="H256" s="7"/>
      <c r="I256" s="8"/>
      <c r="J256" s="9"/>
      <c r="K256" s="5"/>
      <c r="L256" s="6"/>
      <c r="M256" s="7"/>
      <c r="N256" s="8"/>
      <c r="O256" s="9"/>
      <c r="P256" s="5"/>
      <c r="Q256" s="6"/>
      <c r="R256" s="7"/>
      <c r="S256" s="8"/>
      <c r="T256" s="9"/>
      <c r="U256" s="5"/>
      <c r="V256" s="6"/>
      <c r="W256" s="7"/>
      <c r="X256" s="8"/>
      <c r="Y256" s="9"/>
      <c r="Z256" s="5"/>
      <c r="AA256" s="6"/>
      <c r="AB256" s="7"/>
      <c r="AC256" s="8"/>
      <c r="AD256" s="9"/>
    </row>
    <row r="257" spans="1:30" ht="15" x14ac:dyDescent="0.3">
      <c r="A257" s="5"/>
      <c r="B257" s="6"/>
      <c r="C257" s="7"/>
      <c r="D257" s="8"/>
      <c r="E257" s="9"/>
      <c r="F257" s="5"/>
      <c r="G257" s="6"/>
      <c r="H257" s="7"/>
      <c r="I257" s="8"/>
      <c r="J257" s="9"/>
      <c r="K257" s="5"/>
      <c r="L257" s="6"/>
      <c r="M257" s="7"/>
      <c r="N257" s="8"/>
      <c r="O257" s="9"/>
      <c r="P257" s="5"/>
      <c r="Q257" s="6"/>
      <c r="R257" s="7"/>
      <c r="S257" s="8"/>
      <c r="T257" s="9"/>
      <c r="U257" s="5"/>
      <c r="V257" s="6"/>
      <c r="W257" s="7"/>
      <c r="X257" s="8"/>
      <c r="Y257" s="9"/>
      <c r="Z257" s="5"/>
      <c r="AA257" s="6"/>
      <c r="AB257" s="7"/>
      <c r="AC257" s="8"/>
      <c r="AD257" s="9"/>
    </row>
    <row r="258" spans="1:30" ht="40.5" customHeight="1" x14ac:dyDescent="0.3">
      <c r="A258" s="138" t="s">
        <v>14</v>
      </c>
      <c r="B258" s="138"/>
      <c r="C258" s="138"/>
      <c r="D258" s="138"/>
      <c r="E258" s="138"/>
      <c r="F258" s="138" t="s">
        <v>14</v>
      </c>
      <c r="G258" s="138"/>
      <c r="H258" s="138"/>
      <c r="I258" s="138"/>
      <c r="J258" s="138"/>
      <c r="K258" s="138" t="s">
        <v>14</v>
      </c>
      <c r="L258" s="138"/>
      <c r="M258" s="138"/>
      <c r="N258" s="138"/>
      <c r="O258" s="138"/>
      <c r="P258" s="138" t="s">
        <v>14</v>
      </c>
      <c r="Q258" s="138"/>
      <c r="R258" s="138"/>
      <c r="S258" s="138"/>
      <c r="T258" s="138"/>
      <c r="U258" s="138" t="s">
        <v>14</v>
      </c>
      <c r="V258" s="138"/>
      <c r="W258" s="138"/>
      <c r="X258" s="138"/>
      <c r="Y258" s="138"/>
      <c r="Z258" s="138" t="s">
        <v>14</v>
      </c>
      <c r="AA258" s="138"/>
      <c r="AB258" s="138"/>
      <c r="AC258" s="138"/>
      <c r="AD258" s="138"/>
    </row>
    <row r="259" spans="1:30" ht="39.6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216" customHeight="1" x14ac:dyDescent="0.3">
      <c r="A260" s="137" t="str">
        <f>VLOOKUP(A248,'CADASTRO DE FORNECEDORES'!A:I,9,)</f>
        <v>INCÊNDIO</v>
      </c>
      <c r="B260" s="137"/>
      <c r="C260" s="137"/>
      <c r="D260" s="137"/>
      <c r="E260" s="137"/>
      <c r="F260" s="137" t="e">
        <f>VLOOKUP(F248,'CADASTRO DE FORNECEDORES'!A:I,9,)</f>
        <v>#N/A</v>
      </c>
      <c r="G260" s="137"/>
      <c r="H260" s="137"/>
      <c r="I260" s="137"/>
      <c r="J260" s="137"/>
      <c r="K260" s="137" t="e">
        <f>VLOOKUP(K248,'CADASTRO DE FORNECEDORES'!A:I,9,)</f>
        <v>#N/A</v>
      </c>
      <c r="L260" s="137"/>
      <c r="M260" s="137"/>
      <c r="N260" s="137"/>
      <c r="O260" s="137"/>
      <c r="P260" s="137" t="e">
        <f>VLOOKUP(P248,'CADASTRO DE FORNECEDORES'!A:I,9,)</f>
        <v>#N/A</v>
      </c>
      <c r="Q260" s="137"/>
      <c r="R260" s="137"/>
      <c r="S260" s="137"/>
      <c r="T260" s="137"/>
      <c r="U260" s="137" t="e">
        <f>VLOOKUP(U248,'CADASTRO DE FORNECEDORES'!$A:$I,9,)</f>
        <v>#N/A</v>
      </c>
      <c r="V260" s="137"/>
      <c r="W260" s="137"/>
      <c r="X260" s="137"/>
      <c r="Y260" s="137"/>
      <c r="Z260" s="137" t="e">
        <f>VLOOKUP(Z248,'CADASTRO DE FORNECEDORES'!$A:$I,9,)</f>
        <v>#N/A</v>
      </c>
      <c r="AA260" s="137"/>
      <c r="AB260" s="137"/>
      <c r="AC260" s="137"/>
      <c r="AD260" s="137"/>
    </row>
    <row r="261" spans="1:30" ht="40.5" customHeight="1" x14ac:dyDescent="0.3">
      <c r="A261" s="138" t="s">
        <v>12</v>
      </c>
      <c r="B261" s="138"/>
      <c r="C261" s="138"/>
      <c r="D261" s="138"/>
      <c r="E261" s="138"/>
      <c r="F261" s="138" t="s">
        <v>12</v>
      </c>
      <c r="G261" s="138"/>
      <c r="H261" s="138"/>
      <c r="I261" s="138"/>
      <c r="J261" s="138"/>
      <c r="K261" s="138" t="s">
        <v>12</v>
      </c>
      <c r="L261" s="138"/>
      <c r="M261" s="138"/>
      <c r="N261" s="138"/>
      <c r="O261" s="138"/>
      <c r="P261" s="138" t="s">
        <v>12</v>
      </c>
      <c r="Q261" s="138"/>
      <c r="R261" s="138"/>
      <c r="S261" s="138"/>
      <c r="T261" s="138"/>
      <c r="U261" s="138" t="s">
        <v>12</v>
      </c>
      <c r="V261" s="138"/>
      <c r="W261" s="138"/>
      <c r="X261" s="138"/>
      <c r="Y261" s="138"/>
      <c r="Z261" s="138" t="s">
        <v>12</v>
      </c>
      <c r="AA261" s="138"/>
      <c r="AB261" s="138"/>
      <c r="AC261" s="138"/>
      <c r="AD261" s="138"/>
    </row>
    <row r="262" spans="1:30" ht="39.6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90" x14ac:dyDescent="0.3">
      <c r="A263" s="139">
        <f>A248+1</f>
        <v>18</v>
      </c>
      <c r="B263" s="139"/>
      <c r="C263" s="139"/>
      <c r="D263" s="139"/>
      <c r="E263" s="139"/>
      <c r="F263" s="139">
        <f>F248+1</f>
        <v>68</v>
      </c>
      <c r="G263" s="139"/>
      <c r="H263" s="139"/>
      <c r="I263" s="139"/>
      <c r="J263" s="139"/>
      <c r="K263" s="139">
        <f>K248+1</f>
        <v>118</v>
      </c>
      <c r="L263" s="139"/>
      <c r="M263" s="139"/>
      <c r="N263" s="139"/>
      <c r="O263" s="139"/>
      <c r="P263" s="139">
        <f>P248+1</f>
        <v>168</v>
      </c>
      <c r="Q263" s="139"/>
      <c r="R263" s="139"/>
      <c r="S263" s="139"/>
      <c r="T263" s="139"/>
      <c r="U263" s="139">
        <f t="shared" ref="U263" si="28">U248+1</f>
        <v>218</v>
      </c>
      <c r="V263" s="139"/>
      <c r="W263" s="139"/>
      <c r="X263" s="139"/>
      <c r="Y263" s="139"/>
      <c r="Z263" s="139">
        <f t="shared" ref="Z263" si="29">Z248+1</f>
        <v>268</v>
      </c>
      <c r="AA263" s="139"/>
      <c r="AB263" s="139"/>
      <c r="AC263" s="139"/>
      <c r="AD263" s="139"/>
    </row>
    <row r="264" spans="1:30" ht="15" x14ac:dyDescent="0.3">
      <c r="A264" s="5"/>
      <c r="B264" s="6"/>
      <c r="C264" s="7"/>
      <c r="D264" s="8"/>
      <c r="E264" s="9"/>
      <c r="F264" s="5"/>
      <c r="G264" s="6"/>
      <c r="H264" s="7"/>
      <c r="I264" s="8"/>
      <c r="J264" s="9"/>
      <c r="K264" s="5"/>
      <c r="L264" s="6"/>
      <c r="M264" s="7"/>
      <c r="N264" s="8"/>
      <c r="O264" s="9"/>
      <c r="P264" s="5"/>
      <c r="Q264" s="6"/>
      <c r="R264" s="7"/>
      <c r="S264" s="8"/>
      <c r="T264" s="9"/>
      <c r="U264" s="5"/>
      <c r="V264" s="6"/>
      <c r="W264" s="7"/>
      <c r="X264" s="8"/>
      <c r="Y264" s="9"/>
      <c r="Z264" s="5"/>
      <c r="AA264" s="6"/>
      <c r="AB264" s="7"/>
      <c r="AC264" s="8"/>
      <c r="AD264" s="9"/>
    </row>
    <row r="265" spans="1:30" ht="15" x14ac:dyDescent="0.3">
      <c r="A265" s="5"/>
      <c r="B265" s="6"/>
      <c r="C265" s="7"/>
      <c r="D265" s="8"/>
      <c r="E265" s="9"/>
      <c r="F265" s="5"/>
      <c r="G265" s="6"/>
      <c r="H265" s="7"/>
      <c r="I265" s="8"/>
      <c r="J265" s="9"/>
      <c r="K265" s="5"/>
      <c r="L265" s="6"/>
      <c r="M265" s="7"/>
      <c r="N265" s="8"/>
      <c r="O265" s="9"/>
      <c r="P265" s="5"/>
      <c r="Q265" s="6"/>
      <c r="R265" s="7"/>
      <c r="S265" s="8"/>
      <c r="T265" s="9"/>
      <c r="U265" s="5"/>
      <c r="V265" s="6"/>
      <c r="W265" s="7"/>
      <c r="X265" s="8"/>
      <c r="Y265" s="9"/>
      <c r="Z265" s="5"/>
      <c r="AA265" s="6"/>
      <c r="AB265" s="7"/>
      <c r="AC265" s="8"/>
      <c r="AD265" s="9"/>
    </row>
    <row r="266" spans="1:30" ht="15" x14ac:dyDescent="0.3">
      <c r="A266" s="5"/>
      <c r="B266" s="6"/>
      <c r="C266" s="7"/>
      <c r="D266" s="8"/>
      <c r="E266" s="9"/>
      <c r="F266" s="5"/>
      <c r="G266" s="6"/>
      <c r="H266" s="7"/>
      <c r="I266" s="8"/>
      <c r="J266" s="9"/>
      <c r="K266" s="5"/>
      <c r="L266" s="6"/>
      <c r="M266" s="7"/>
      <c r="N266" s="8"/>
      <c r="O266" s="9"/>
      <c r="P266" s="5"/>
      <c r="Q266" s="6"/>
      <c r="R266" s="7"/>
      <c r="S266" s="8"/>
      <c r="T266" s="9"/>
      <c r="U266" s="5"/>
      <c r="V266" s="6"/>
      <c r="W266" s="7"/>
      <c r="X266" s="8"/>
      <c r="Y266" s="9"/>
      <c r="Z266" s="5"/>
      <c r="AA266" s="6"/>
      <c r="AB266" s="7"/>
      <c r="AC266" s="8"/>
      <c r="AD266" s="9"/>
    </row>
    <row r="267" spans="1:30" ht="40.5" customHeight="1" x14ac:dyDescent="0.3">
      <c r="A267" s="138" t="s">
        <v>13</v>
      </c>
      <c r="B267" s="138"/>
      <c r="C267" s="138"/>
      <c r="D267" s="138"/>
      <c r="E267" s="138"/>
      <c r="F267" s="138" t="s">
        <v>13</v>
      </c>
      <c r="G267" s="138"/>
      <c r="H267" s="138"/>
      <c r="I267" s="138"/>
      <c r="J267" s="138"/>
      <c r="K267" s="138" t="s">
        <v>13</v>
      </c>
      <c r="L267" s="138"/>
      <c r="M267" s="138"/>
      <c r="N267" s="138"/>
      <c r="O267" s="138"/>
      <c r="P267" s="138" t="s">
        <v>13</v>
      </c>
      <c r="Q267" s="138"/>
      <c r="R267" s="138"/>
      <c r="S267" s="138"/>
      <c r="T267" s="138"/>
      <c r="U267" s="138" t="s">
        <v>13</v>
      </c>
      <c r="V267" s="138"/>
      <c r="W267" s="138"/>
      <c r="X267" s="138"/>
      <c r="Y267" s="138"/>
      <c r="Z267" s="138" t="s">
        <v>13</v>
      </c>
      <c r="AA267" s="138"/>
      <c r="AB267" s="138"/>
      <c r="AC267" s="138"/>
      <c r="AD267" s="138"/>
    </row>
    <row r="268" spans="1:30" ht="39.6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333" customHeight="1" x14ac:dyDescent="0.3">
      <c r="A269" s="140" t="str">
        <f>VLOOKUP(A263,'CADASTRO DE FORNECEDORES'!A:I,2,)</f>
        <v>MADEIRA MADEIRA</v>
      </c>
      <c r="B269" s="140"/>
      <c r="C269" s="140"/>
      <c r="D269" s="140"/>
      <c r="E269" s="140"/>
      <c r="F269" s="140" t="e">
        <f>VLOOKUP(F263,'CADASTRO DE FORNECEDORES'!A:I,2,)</f>
        <v>#N/A</v>
      </c>
      <c r="G269" s="140"/>
      <c r="H269" s="140"/>
      <c r="I269" s="140"/>
      <c r="J269" s="140"/>
      <c r="K269" s="140" t="e">
        <f>VLOOKUP(K263,'CADASTRO DE FORNECEDORES'!A:I,2,)</f>
        <v>#N/A</v>
      </c>
      <c r="L269" s="140"/>
      <c r="M269" s="140"/>
      <c r="N269" s="140"/>
      <c r="O269" s="140"/>
      <c r="P269" s="140" t="e">
        <f>VLOOKUP(P263,'CADASTRO DE FORNECEDORES'!A:I,2,)</f>
        <v>#N/A</v>
      </c>
      <c r="Q269" s="140"/>
      <c r="R269" s="140"/>
      <c r="S269" s="140"/>
      <c r="T269" s="140"/>
      <c r="U269" s="140" t="e">
        <f>VLOOKUP(U263,'CADASTRO DE FORNECEDORES'!$A:$I,2,)</f>
        <v>#N/A</v>
      </c>
      <c r="V269" s="140"/>
      <c r="W269" s="140"/>
      <c r="X269" s="140"/>
      <c r="Y269" s="140"/>
      <c r="Z269" s="140" t="e">
        <f>VLOOKUP(Z263,'CADASTRO DE FORNECEDORES'!$A:$I,2,)</f>
        <v>#N/A</v>
      </c>
      <c r="AA269" s="140"/>
      <c r="AB269" s="140"/>
      <c r="AC269" s="140"/>
      <c r="AD269" s="140"/>
    </row>
    <row r="270" spans="1:30" ht="15" x14ac:dyDescent="0.3">
      <c r="A270" s="5"/>
      <c r="B270" s="6"/>
      <c r="C270" s="7"/>
      <c r="D270" s="8"/>
      <c r="E270" s="9"/>
      <c r="F270" s="5"/>
      <c r="G270" s="6"/>
      <c r="H270" s="7"/>
      <c r="I270" s="8"/>
      <c r="J270" s="9"/>
      <c r="K270" s="5"/>
      <c r="L270" s="6"/>
      <c r="M270" s="7"/>
      <c r="N270" s="8"/>
      <c r="O270" s="9"/>
      <c r="P270" s="5"/>
      <c r="Q270" s="6"/>
      <c r="R270" s="7"/>
      <c r="S270" s="8"/>
      <c r="T270" s="9"/>
      <c r="U270" s="5"/>
      <c r="V270" s="6"/>
      <c r="W270" s="7"/>
      <c r="X270" s="8"/>
      <c r="Y270" s="9"/>
      <c r="Z270" s="5"/>
      <c r="AA270" s="6"/>
      <c r="AB270" s="7"/>
      <c r="AC270" s="8"/>
      <c r="AD270" s="9"/>
    </row>
    <row r="271" spans="1:30" ht="15" x14ac:dyDescent="0.3">
      <c r="A271" s="5"/>
      <c r="B271" s="6"/>
      <c r="C271" s="7"/>
      <c r="D271" s="8"/>
      <c r="E271" s="9"/>
      <c r="F271" s="5"/>
      <c r="G271" s="6"/>
      <c r="H271" s="7"/>
      <c r="I271" s="8"/>
      <c r="J271" s="9"/>
      <c r="K271" s="5"/>
      <c r="L271" s="6"/>
      <c r="M271" s="7"/>
      <c r="N271" s="8"/>
      <c r="O271" s="9"/>
      <c r="P271" s="5"/>
      <c r="Q271" s="6"/>
      <c r="R271" s="7"/>
      <c r="S271" s="8"/>
      <c r="T271" s="9"/>
      <c r="U271" s="5"/>
      <c r="V271" s="6"/>
      <c r="W271" s="7"/>
      <c r="X271" s="8"/>
      <c r="Y271" s="9"/>
      <c r="Z271" s="5"/>
      <c r="AA271" s="6"/>
      <c r="AB271" s="7"/>
      <c r="AC271" s="8"/>
      <c r="AD271" s="9"/>
    </row>
    <row r="272" spans="1:30" ht="15" x14ac:dyDescent="0.3">
      <c r="A272" s="5"/>
      <c r="B272" s="6"/>
      <c r="C272" s="7"/>
      <c r="D272" s="8"/>
      <c r="E272" s="9"/>
      <c r="F272" s="5"/>
      <c r="G272" s="6"/>
      <c r="H272" s="7"/>
      <c r="I272" s="8"/>
      <c r="J272" s="9"/>
      <c r="K272" s="5"/>
      <c r="L272" s="6"/>
      <c r="M272" s="7"/>
      <c r="N272" s="8"/>
      <c r="O272" s="9"/>
      <c r="P272" s="5"/>
      <c r="Q272" s="6"/>
      <c r="R272" s="7"/>
      <c r="S272" s="8"/>
      <c r="T272" s="9"/>
      <c r="U272" s="5"/>
      <c r="V272" s="6"/>
      <c r="W272" s="7"/>
      <c r="X272" s="8"/>
      <c r="Y272" s="9"/>
      <c r="Z272" s="5"/>
      <c r="AA272" s="6"/>
      <c r="AB272" s="7"/>
      <c r="AC272" s="8"/>
      <c r="AD272" s="9"/>
    </row>
    <row r="273" spans="1:30" ht="40.5" customHeight="1" x14ac:dyDescent="0.3">
      <c r="A273" s="138" t="s">
        <v>14</v>
      </c>
      <c r="B273" s="138"/>
      <c r="C273" s="138"/>
      <c r="D273" s="138"/>
      <c r="E273" s="138"/>
      <c r="F273" s="138" t="s">
        <v>14</v>
      </c>
      <c r="G273" s="138"/>
      <c r="H273" s="138"/>
      <c r="I273" s="138"/>
      <c r="J273" s="138"/>
      <c r="K273" s="138" t="s">
        <v>14</v>
      </c>
      <c r="L273" s="138"/>
      <c r="M273" s="138"/>
      <c r="N273" s="138"/>
      <c r="O273" s="138"/>
      <c r="P273" s="138" t="s">
        <v>14</v>
      </c>
      <c r="Q273" s="138"/>
      <c r="R273" s="138"/>
      <c r="S273" s="138"/>
      <c r="T273" s="138"/>
      <c r="U273" s="138" t="s">
        <v>14</v>
      </c>
      <c r="V273" s="138"/>
      <c r="W273" s="138"/>
      <c r="X273" s="138"/>
      <c r="Y273" s="138"/>
      <c r="Z273" s="138" t="s">
        <v>14</v>
      </c>
      <c r="AA273" s="138"/>
      <c r="AB273" s="138"/>
      <c r="AC273" s="138"/>
      <c r="AD273" s="138"/>
    </row>
    <row r="274" spans="1:30" ht="39.6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216" customHeight="1" x14ac:dyDescent="0.3">
      <c r="A275" s="137" t="str">
        <f>VLOOKUP(A263,'CADASTRO DE FORNECEDORES'!A:I,9,)</f>
        <v>HIDRAULICA</v>
      </c>
      <c r="B275" s="137"/>
      <c r="C275" s="137"/>
      <c r="D275" s="137"/>
      <c r="E275" s="137"/>
      <c r="F275" s="137" t="e">
        <f>VLOOKUP(F263,'CADASTRO DE FORNECEDORES'!A:I,9,)</f>
        <v>#N/A</v>
      </c>
      <c r="G275" s="137"/>
      <c r="H275" s="137"/>
      <c r="I275" s="137"/>
      <c r="J275" s="137"/>
      <c r="K275" s="137" t="e">
        <f>VLOOKUP(K263,'CADASTRO DE FORNECEDORES'!A:I,9,)</f>
        <v>#N/A</v>
      </c>
      <c r="L275" s="137"/>
      <c r="M275" s="137"/>
      <c r="N275" s="137"/>
      <c r="O275" s="137"/>
      <c r="P275" s="137" t="e">
        <f>VLOOKUP(P263,'CADASTRO DE FORNECEDORES'!A:I,9,)</f>
        <v>#N/A</v>
      </c>
      <c r="Q275" s="137"/>
      <c r="R275" s="137"/>
      <c r="S275" s="137"/>
      <c r="T275" s="137"/>
      <c r="U275" s="137" t="e">
        <f>VLOOKUP(U263,'CADASTRO DE FORNECEDORES'!$A:$I,9,)</f>
        <v>#N/A</v>
      </c>
      <c r="V275" s="137"/>
      <c r="W275" s="137"/>
      <c r="X275" s="137"/>
      <c r="Y275" s="137"/>
      <c r="Z275" s="137" t="e">
        <f>VLOOKUP(Z263,'CADASTRO DE FORNECEDORES'!$A:$I,9,)</f>
        <v>#N/A</v>
      </c>
      <c r="AA275" s="137"/>
      <c r="AB275" s="137"/>
      <c r="AC275" s="137"/>
      <c r="AD275" s="137"/>
    </row>
    <row r="276" spans="1:30" ht="40.5" customHeight="1" x14ac:dyDescent="0.3">
      <c r="A276" s="138" t="s">
        <v>12</v>
      </c>
      <c r="B276" s="138"/>
      <c r="C276" s="138"/>
      <c r="D276" s="138"/>
      <c r="E276" s="138"/>
      <c r="F276" s="138" t="s">
        <v>12</v>
      </c>
      <c r="G276" s="138"/>
      <c r="H276" s="138"/>
      <c r="I276" s="138"/>
      <c r="J276" s="138"/>
      <c r="K276" s="138" t="s">
        <v>12</v>
      </c>
      <c r="L276" s="138"/>
      <c r="M276" s="138"/>
      <c r="N276" s="138"/>
      <c r="O276" s="138"/>
      <c r="P276" s="138" t="s">
        <v>12</v>
      </c>
      <c r="Q276" s="138"/>
      <c r="R276" s="138"/>
      <c r="S276" s="138"/>
      <c r="T276" s="138"/>
      <c r="U276" s="138" t="s">
        <v>12</v>
      </c>
      <c r="V276" s="138"/>
      <c r="W276" s="138"/>
      <c r="X276" s="138"/>
      <c r="Y276" s="138"/>
      <c r="Z276" s="138" t="s">
        <v>12</v>
      </c>
      <c r="AA276" s="138"/>
      <c r="AB276" s="138"/>
      <c r="AC276" s="138"/>
      <c r="AD276" s="138"/>
    </row>
    <row r="277" spans="1:30" ht="39.6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90" x14ac:dyDescent="0.3">
      <c r="A278" s="139">
        <f>A263+1</f>
        <v>19</v>
      </c>
      <c r="B278" s="139"/>
      <c r="C278" s="139"/>
      <c r="D278" s="139"/>
      <c r="E278" s="139"/>
      <c r="F278" s="139">
        <f>F263+1</f>
        <v>69</v>
      </c>
      <c r="G278" s="139"/>
      <c r="H278" s="139"/>
      <c r="I278" s="139"/>
      <c r="J278" s="139"/>
      <c r="K278" s="139">
        <f>K263+1</f>
        <v>119</v>
      </c>
      <c r="L278" s="139"/>
      <c r="M278" s="139"/>
      <c r="N278" s="139"/>
      <c r="O278" s="139"/>
      <c r="P278" s="139">
        <f>P263+1</f>
        <v>169</v>
      </c>
      <c r="Q278" s="139"/>
      <c r="R278" s="139"/>
      <c r="S278" s="139"/>
      <c r="T278" s="139"/>
      <c r="U278" s="139">
        <f t="shared" ref="U278" si="30">U263+1</f>
        <v>219</v>
      </c>
      <c r="V278" s="139"/>
      <c r="W278" s="139"/>
      <c r="X278" s="139"/>
      <c r="Y278" s="139"/>
      <c r="Z278" s="139">
        <f t="shared" ref="Z278" si="31">Z263+1</f>
        <v>269</v>
      </c>
      <c r="AA278" s="139"/>
      <c r="AB278" s="139"/>
      <c r="AC278" s="139"/>
      <c r="AD278" s="139"/>
    </row>
    <row r="279" spans="1:30" ht="15" x14ac:dyDescent="0.3">
      <c r="A279" s="5"/>
      <c r="B279" s="6"/>
      <c r="C279" s="7"/>
      <c r="D279" s="8"/>
      <c r="E279" s="9"/>
      <c r="F279" s="5"/>
      <c r="G279" s="6"/>
      <c r="H279" s="7"/>
      <c r="I279" s="8"/>
      <c r="J279" s="9"/>
      <c r="K279" s="5"/>
      <c r="L279" s="6"/>
      <c r="M279" s="7"/>
      <c r="N279" s="8"/>
      <c r="O279" s="9"/>
      <c r="P279" s="5"/>
      <c r="Q279" s="6"/>
      <c r="R279" s="7"/>
      <c r="S279" s="8"/>
      <c r="T279" s="9"/>
      <c r="U279" s="5"/>
      <c r="V279" s="6"/>
      <c r="W279" s="7"/>
      <c r="X279" s="8"/>
      <c r="Y279" s="9"/>
      <c r="Z279" s="5"/>
      <c r="AA279" s="6"/>
      <c r="AB279" s="7"/>
      <c r="AC279" s="8"/>
      <c r="AD279" s="9"/>
    </row>
    <row r="280" spans="1:30" ht="15" x14ac:dyDescent="0.3">
      <c r="A280" s="5"/>
      <c r="B280" s="6"/>
      <c r="C280" s="7"/>
      <c r="D280" s="8"/>
      <c r="E280" s="9"/>
      <c r="F280" s="5"/>
      <c r="G280" s="6"/>
      <c r="H280" s="7"/>
      <c r="I280" s="8"/>
      <c r="J280" s="9"/>
      <c r="K280" s="5"/>
      <c r="L280" s="6"/>
      <c r="M280" s="7"/>
      <c r="N280" s="8"/>
      <c r="O280" s="9"/>
      <c r="P280" s="5"/>
      <c r="Q280" s="6"/>
      <c r="R280" s="7"/>
      <c r="S280" s="8"/>
      <c r="T280" s="9"/>
      <c r="U280" s="5"/>
      <c r="V280" s="6"/>
      <c r="W280" s="7"/>
      <c r="X280" s="8"/>
      <c r="Y280" s="9"/>
      <c r="Z280" s="5"/>
      <c r="AA280" s="6"/>
      <c r="AB280" s="7"/>
      <c r="AC280" s="8"/>
      <c r="AD280" s="9"/>
    </row>
    <row r="281" spans="1:30" ht="15" x14ac:dyDescent="0.3">
      <c r="A281" s="5"/>
      <c r="B281" s="6"/>
      <c r="C281" s="7"/>
      <c r="D281" s="8"/>
      <c r="E281" s="9"/>
      <c r="F281" s="5"/>
      <c r="G281" s="6"/>
      <c r="H281" s="7"/>
      <c r="I281" s="8"/>
      <c r="J281" s="9"/>
      <c r="K281" s="5"/>
      <c r="L281" s="6"/>
      <c r="M281" s="7"/>
      <c r="N281" s="8"/>
      <c r="O281" s="9"/>
      <c r="P281" s="5"/>
      <c r="Q281" s="6"/>
      <c r="R281" s="7"/>
      <c r="S281" s="8"/>
      <c r="T281" s="9"/>
      <c r="U281" s="5"/>
      <c r="V281" s="6"/>
      <c r="W281" s="7"/>
      <c r="X281" s="8"/>
      <c r="Y281" s="9"/>
      <c r="Z281" s="5"/>
      <c r="AA281" s="6"/>
      <c r="AB281" s="7"/>
      <c r="AC281" s="8"/>
      <c r="AD281" s="9"/>
    </row>
    <row r="282" spans="1:30" ht="40.5" customHeight="1" x14ac:dyDescent="0.3">
      <c r="A282" s="138" t="s">
        <v>13</v>
      </c>
      <c r="B282" s="138"/>
      <c r="C282" s="138"/>
      <c r="D282" s="138"/>
      <c r="E282" s="138"/>
      <c r="F282" s="138" t="s">
        <v>13</v>
      </c>
      <c r="G282" s="138"/>
      <c r="H282" s="138"/>
      <c r="I282" s="138"/>
      <c r="J282" s="138"/>
      <c r="K282" s="138" t="s">
        <v>13</v>
      </c>
      <c r="L282" s="138"/>
      <c r="M282" s="138"/>
      <c r="N282" s="138"/>
      <c r="O282" s="138"/>
      <c r="P282" s="138" t="s">
        <v>13</v>
      </c>
      <c r="Q282" s="138"/>
      <c r="R282" s="138"/>
      <c r="S282" s="138"/>
      <c r="T282" s="138"/>
      <c r="U282" s="138" t="s">
        <v>13</v>
      </c>
      <c r="V282" s="138"/>
      <c r="W282" s="138"/>
      <c r="X282" s="138"/>
      <c r="Y282" s="138"/>
      <c r="Z282" s="138" t="s">
        <v>13</v>
      </c>
      <c r="AA282" s="138"/>
      <c r="AB282" s="138"/>
      <c r="AC282" s="138"/>
      <c r="AD282" s="138"/>
    </row>
    <row r="283" spans="1:30" ht="39.6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333" customHeight="1" x14ac:dyDescent="0.3">
      <c r="A284" s="140" t="str">
        <f>VLOOKUP(A278,'CADASTRO DE FORNECEDORES'!A:I,2,)</f>
        <v>TELHA NORTE</v>
      </c>
      <c r="B284" s="140"/>
      <c r="C284" s="140"/>
      <c r="D284" s="140"/>
      <c r="E284" s="140"/>
      <c r="F284" s="140" t="e">
        <f>VLOOKUP(F278,'CADASTRO DE FORNECEDORES'!A:I,2,)</f>
        <v>#N/A</v>
      </c>
      <c r="G284" s="140"/>
      <c r="H284" s="140"/>
      <c r="I284" s="140"/>
      <c r="J284" s="140"/>
      <c r="K284" s="140" t="e">
        <f>VLOOKUP(K278,'CADASTRO DE FORNECEDORES'!A:I,2,)</f>
        <v>#N/A</v>
      </c>
      <c r="L284" s="140"/>
      <c r="M284" s="140"/>
      <c r="N284" s="140"/>
      <c r="O284" s="140"/>
      <c r="P284" s="140" t="e">
        <f>VLOOKUP(P278,'CADASTRO DE FORNECEDORES'!A:I,2,)</f>
        <v>#N/A</v>
      </c>
      <c r="Q284" s="140"/>
      <c r="R284" s="140"/>
      <c r="S284" s="140"/>
      <c r="T284" s="140"/>
      <c r="U284" s="140" t="e">
        <f>VLOOKUP(U278,'CADASTRO DE FORNECEDORES'!$A:$I,2,)</f>
        <v>#N/A</v>
      </c>
      <c r="V284" s="140"/>
      <c r="W284" s="140"/>
      <c r="X284" s="140"/>
      <c r="Y284" s="140"/>
      <c r="Z284" s="140" t="e">
        <f>VLOOKUP(Z278,'CADASTRO DE FORNECEDORES'!$A:$I,2,)</f>
        <v>#N/A</v>
      </c>
      <c r="AA284" s="140"/>
      <c r="AB284" s="140"/>
      <c r="AC284" s="140"/>
      <c r="AD284" s="140"/>
    </row>
    <row r="285" spans="1:30" ht="15" x14ac:dyDescent="0.3">
      <c r="A285" s="5"/>
      <c r="B285" s="6"/>
      <c r="C285" s="7"/>
      <c r="D285" s="8"/>
      <c r="E285" s="9"/>
      <c r="F285" s="5"/>
      <c r="G285" s="6"/>
      <c r="H285" s="7"/>
      <c r="I285" s="8"/>
      <c r="J285" s="9"/>
      <c r="K285" s="5"/>
      <c r="L285" s="6"/>
      <c r="M285" s="7"/>
      <c r="N285" s="8"/>
      <c r="O285" s="9"/>
      <c r="P285" s="5"/>
      <c r="Q285" s="6"/>
      <c r="R285" s="7"/>
      <c r="S285" s="8"/>
      <c r="T285" s="9"/>
      <c r="U285" s="5"/>
      <c r="V285" s="6"/>
      <c r="W285" s="7"/>
      <c r="X285" s="8"/>
      <c r="Y285" s="9"/>
      <c r="Z285" s="5"/>
      <c r="AA285" s="6"/>
      <c r="AB285" s="7"/>
      <c r="AC285" s="8"/>
      <c r="AD285" s="9"/>
    </row>
    <row r="286" spans="1:30" ht="15" x14ac:dyDescent="0.3">
      <c r="A286" s="5"/>
      <c r="B286" s="6"/>
      <c r="C286" s="7"/>
      <c r="D286" s="8"/>
      <c r="E286" s="9"/>
      <c r="F286" s="5"/>
      <c r="G286" s="6"/>
      <c r="H286" s="7"/>
      <c r="I286" s="8"/>
      <c r="J286" s="9"/>
      <c r="K286" s="5"/>
      <c r="L286" s="6"/>
      <c r="M286" s="7"/>
      <c r="N286" s="8"/>
      <c r="O286" s="9"/>
      <c r="P286" s="5"/>
      <c r="Q286" s="6"/>
      <c r="R286" s="7"/>
      <c r="S286" s="8"/>
      <c r="T286" s="9"/>
      <c r="U286" s="5"/>
      <c r="V286" s="6"/>
      <c r="W286" s="7"/>
      <c r="X286" s="8"/>
      <c r="Y286" s="9"/>
      <c r="Z286" s="5"/>
      <c r="AA286" s="6"/>
      <c r="AB286" s="7"/>
      <c r="AC286" s="8"/>
      <c r="AD286" s="9"/>
    </row>
    <row r="287" spans="1:30" ht="15" x14ac:dyDescent="0.3">
      <c r="A287" s="5"/>
      <c r="B287" s="6"/>
      <c r="C287" s="7"/>
      <c r="D287" s="8"/>
      <c r="E287" s="9"/>
      <c r="F287" s="5"/>
      <c r="G287" s="6"/>
      <c r="H287" s="7"/>
      <c r="I287" s="8"/>
      <c r="J287" s="9"/>
      <c r="K287" s="5"/>
      <c r="L287" s="6"/>
      <c r="M287" s="7"/>
      <c r="N287" s="8"/>
      <c r="O287" s="9"/>
      <c r="P287" s="5"/>
      <c r="Q287" s="6"/>
      <c r="R287" s="7"/>
      <c r="S287" s="8"/>
      <c r="T287" s="9"/>
      <c r="U287" s="5"/>
      <c r="V287" s="6"/>
      <c r="W287" s="7"/>
      <c r="X287" s="8"/>
      <c r="Y287" s="9"/>
      <c r="Z287" s="5"/>
      <c r="AA287" s="6"/>
      <c r="AB287" s="7"/>
      <c r="AC287" s="8"/>
      <c r="AD287" s="9"/>
    </row>
    <row r="288" spans="1:30" ht="40.5" customHeight="1" x14ac:dyDescent="0.3">
      <c r="A288" s="138" t="s">
        <v>14</v>
      </c>
      <c r="B288" s="138"/>
      <c r="C288" s="138"/>
      <c r="D288" s="138"/>
      <c r="E288" s="138"/>
      <c r="F288" s="138" t="s">
        <v>14</v>
      </c>
      <c r="G288" s="138"/>
      <c r="H288" s="138"/>
      <c r="I288" s="138"/>
      <c r="J288" s="138"/>
      <c r="K288" s="138" t="s">
        <v>14</v>
      </c>
      <c r="L288" s="138"/>
      <c r="M288" s="138"/>
      <c r="N288" s="138"/>
      <c r="O288" s="138"/>
      <c r="P288" s="138" t="s">
        <v>14</v>
      </c>
      <c r="Q288" s="138"/>
      <c r="R288" s="138"/>
      <c r="S288" s="138"/>
      <c r="T288" s="138"/>
      <c r="U288" s="138" t="s">
        <v>14</v>
      </c>
      <c r="V288" s="138"/>
      <c r="W288" s="138"/>
      <c r="X288" s="138"/>
      <c r="Y288" s="138"/>
      <c r="Z288" s="138" t="s">
        <v>14</v>
      </c>
      <c r="AA288" s="138"/>
      <c r="AB288" s="138"/>
      <c r="AC288" s="138"/>
      <c r="AD288" s="138"/>
    </row>
    <row r="289" spans="1:30" ht="39.6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216" customHeight="1" x14ac:dyDescent="0.3">
      <c r="A290" s="137" t="str">
        <f>VLOOKUP(A278,'CADASTRO DE FORNECEDORES'!A:I,9,)</f>
        <v>HIDRAULICA</v>
      </c>
      <c r="B290" s="137"/>
      <c r="C290" s="137"/>
      <c r="D290" s="137"/>
      <c r="E290" s="137"/>
      <c r="F290" s="137" t="e">
        <f>VLOOKUP(F278,'CADASTRO DE FORNECEDORES'!A:I,9,)</f>
        <v>#N/A</v>
      </c>
      <c r="G290" s="137"/>
      <c r="H290" s="137"/>
      <c r="I290" s="137"/>
      <c r="J290" s="137"/>
      <c r="K290" s="137" t="e">
        <f>VLOOKUP(K278,'CADASTRO DE FORNECEDORES'!A:I,9,)</f>
        <v>#N/A</v>
      </c>
      <c r="L290" s="137"/>
      <c r="M290" s="137"/>
      <c r="N290" s="137"/>
      <c r="O290" s="137"/>
      <c r="P290" s="137" t="e">
        <f>VLOOKUP(P278,'CADASTRO DE FORNECEDORES'!A:I,9,)</f>
        <v>#N/A</v>
      </c>
      <c r="Q290" s="137"/>
      <c r="R290" s="137"/>
      <c r="S290" s="137"/>
      <c r="T290" s="137"/>
      <c r="U290" s="137" t="e">
        <f>VLOOKUP(U278,'CADASTRO DE FORNECEDORES'!$A:$I,9,)</f>
        <v>#N/A</v>
      </c>
      <c r="V290" s="137"/>
      <c r="W290" s="137"/>
      <c r="X290" s="137"/>
      <c r="Y290" s="137"/>
      <c r="Z290" s="137" t="e">
        <f>VLOOKUP(Z278,'CADASTRO DE FORNECEDORES'!$A:$I,9,)</f>
        <v>#N/A</v>
      </c>
      <c r="AA290" s="137"/>
      <c r="AB290" s="137"/>
      <c r="AC290" s="137"/>
      <c r="AD290" s="137"/>
    </row>
    <row r="291" spans="1:30" ht="40.5" customHeight="1" x14ac:dyDescent="0.3">
      <c r="A291" s="138" t="s">
        <v>12</v>
      </c>
      <c r="B291" s="138"/>
      <c r="C291" s="138"/>
      <c r="D291" s="138"/>
      <c r="E291" s="138"/>
      <c r="F291" s="138" t="s">
        <v>12</v>
      </c>
      <c r="G291" s="138"/>
      <c r="H291" s="138"/>
      <c r="I291" s="138"/>
      <c r="J291" s="138"/>
      <c r="K291" s="138" t="s">
        <v>12</v>
      </c>
      <c r="L291" s="138"/>
      <c r="M291" s="138"/>
      <c r="N291" s="138"/>
      <c r="O291" s="138"/>
      <c r="P291" s="138" t="s">
        <v>12</v>
      </c>
      <c r="Q291" s="138"/>
      <c r="R291" s="138"/>
      <c r="S291" s="138"/>
      <c r="T291" s="138"/>
      <c r="U291" s="138" t="s">
        <v>12</v>
      </c>
      <c r="V291" s="138"/>
      <c r="W291" s="138"/>
      <c r="X291" s="138"/>
      <c r="Y291" s="138"/>
      <c r="Z291" s="138" t="s">
        <v>12</v>
      </c>
      <c r="AA291" s="138"/>
      <c r="AB291" s="138"/>
      <c r="AC291" s="138"/>
      <c r="AD291" s="138"/>
    </row>
    <row r="292" spans="1:30" ht="39.6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90" x14ac:dyDescent="0.3">
      <c r="A293" s="139">
        <f>A278+1</f>
        <v>20</v>
      </c>
      <c r="B293" s="139"/>
      <c r="C293" s="139"/>
      <c r="D293" s="139"/>
      <c r="E293" s="139"/>
      <c r="F293" s="139">
        <f>F278+1</f>
        <v>70</v>
      </c>
      <c r="G293" s="139"/>
      <c r="H293" s="139"/>
      <c r="I293" s="139"/>
      <c r="J293" s="139"/>
      <c r="K293" s="139">
        <f>K278+1</f>
        <v>120</v>
      </c>
      <c r="L293" s="139"/>
      <c r="M293" s="139"/>
      <c r="N293" s="139"/>
      <c r="O293" s="139"/>
      <c r="P293" s="139">
        <f>P278+1</f>
        <v>170</v>
      </c>
      <c r="Q293" s="139"/>
      <c r="R293" s="139"/>
      <c r="S293" s="139"/>
      <c r="T293" s="139"/>
      <c r="U293" s="139">
        <f t="shared" ref="U293" si="32">U278+1</f>
        <v>220</v>
      </c>
      <c r="V293" s="139"/>
      <c r="W293" s="139"/>
      <c r="X293" s="139"/>
      <c r="Y293" s="139"/>
      <c r="Z293" s="139">
        <f t="shared" ref="Z293" si="33">Z278+1</f>
        <v>270</v>
      </c>
      <c r="AA293" s="139"/>
      <c r="AB293" s="139"/>
      <c r="AC293" s="139"/>
      <c r="AD293" s="139"/>
    </row>
    <row r="294" spans="1:30" ht="15" x14ac:dyDescent="0.3">
      <c r="A294" s="5"/>
      <c r="B294" s="6"/>
      <c r="C294" s="7"/>
      <c r="D294" s="8"/>
      <c r="E294" s="9"/>
      <c r="F294" s="5"/>
      <c r="G294" s="6"/>
      <c r="H294" s="7"/>
      <c r="I294" s="8"/>
      <c r="J294" s="9"/>
      <c r="K294" s="5"/>
      <c r="L294" s="6"/>
      <c r="M294" s="7"/>
      <c r="N294" s="8"/>
      <c r="O294" s="9"/>
      <c r="P294" s="5"/>
      <c r="Q294" s="6"/>
      <c r="R294" s="7"/>
      <c r="S294" s="8"/>
      <c r="T294" s="9"/>
      <c r="U294" s="5"/>
      <c r="V294" s="6"/>
      <c r="W294" s="7"/>
      <c r="X294" s="8"/>
      <c r="Y294" s="9"/>
      <c r="Z294" s="5"/>
      <c r="AA294" s="6"/>
      <c r="AB294" s="7"/>
      <c r="AC294" s="8"/>
      <c r="AD294" s="9"/>
    </row>
    <row r="295" spans="1:30" ht="15" x14ac:dyDescent="0.3">
      <c r="A295" s="5"/>
      <c r="B295" s="6"/>
      <c r="C295" s="7"/>
      <c r="D295" s="8"/>
      <c r="E295" s="9"/>
      <c r="F295" s="5"/>
      <c r="G295" s="6"/>
      <c r="H295" s="7"/>
      <c r="I295" s="8"/>
      <c r="J295" s="9"/>
      <c r="K295" s="5"/>
      <c r="L295" s="6"/>
      <c r="M295" s="7"/>
      <c r="N295" s="8"/>
      <c r="O295" s="9"/>
      <c r="P295" s="5"/>
      <c r="Q295" s="6"/>
      <c r="R295" s="7"/>
      <c r="S295" s="8"/>
      <c r="T295" s="9"/>
      <c r="U295" s="5"/>
      <c r="V295" s="6"/>
      <c r="W295" s="7"/>
      <c r="X295" s="8"/>
      <c r="Y295" s="9"/>
      <c r="Z295" s="5"/>
      <c r="AA295" s="6"/>
      <c r="AB295" s="7"/>
      <c r="AC295" s="8"/>
      <c r="AD295" s="9"/>
    </row>
    <row r="296" spans="1:30" ht="15" x14ac:dyDescent="0.3">
      <c r="A296" s="5"/>
      <c r="B296" s="6"/>
      <c r="C296" s="7"/>
      <c r="D296" s="8"/>
      <c r="E296" s="9"/>
      <c r="F296" s="5"/>
      <c r="G296" s="6"/>
      <c r="H296" s="7"/>
      <c r="I296" s="8"/>
      <c r="J296" s="9"/>
      <c r="K296" s="5"/>
      <c r="L296" s="6"/>
      <c r="M296" s="7"/>
      <c r="N296" s="8"/>
      <c r="O296" s="9"/>
      <c r="P296" s="5"/>
      <c r="Q296" s="6"/>
      <c r="R296" s="7"/>
      <c r="S296" s="8"/>
      <c r="T296" s="9"/>
      <c r="U296" s="5"/>
      <c r="V296" s="6"/>
      <c r="W296" s="7"/>
      <c r="X296" s="8"/>
      <c r="Y296" s="9"/>
      <c r="Z296" s="5"/>
      <c r="AA296" s="6"/>
      <c r="AB296" s="7"/>
      <c r="AC296" s="8"/>
      <c r="AD296" s="9"/>
    </row>
    <row r="297" spans="1:30" ht="40.5" customHeight="1" x14ac:dyDescent="0.3">
      <c r="A297" s="138" t="s">
        <v>13</v>
      </c>
      <c r="B297" s="138"/>
      <c r="C297" s="138"/>
      <c r="D297" s="138"/>
      <c r="E297" s="138"/>
      <c r="F297" s="138" t="s">
        <v>13</v>
      </c>
      <c r="G297" s="138"/>
      <c r="H297" s="138"/>
      <c r="I297" s="138"/>
      <c r="J297" s="138"/>
      <c r="K297" s="138" t="s">
        <v>13</v>
      </c>
      <c r="L297" s="138"/>
      <c r="M297" s="138"/>
      <c r="N297" s="138"/>
      <c r="O297" s="138"/>
      <c r="P297" s="138" t="s">
        <v>13</v>
      </c>
      <c r="Q297" s="138"/>
      <c r="R297" s="138"/>
      <c r="S297" s="138"/>
      <c r="T297" s="138"/>
      <c r="U297" s="138" t="s">
        <v>13</v>
      </c>
      <c r="V297" s="138"/>
      <c r="W297" s="138"/>
      <c r="X297" s="138"/>
      <c r="Y297" s="138"/>
      <c r="Z297" s="138" t="s">
        <v>13</v>
      </c>
      <c r="AA297" s="138"/>
      <c r="AB297" s="138"/>
      <c r="AC297" s="138"/>
      <c r="AD297" s="138"/>
    </row>
    <row r="298" spans="1:30" ht="39.6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333" customHeight="1" x14ac:dyDescent="0.3">
      <c r="A299" s="140" t="str">
        <f>VLOOKUP(A293,'CADASTRO DE FORNECEDORES'!A:I,2,)</f>
        <v>GREEN AGE</v>
      </c>
      <c r="B299" s="140"/>
      <c r="C299" s="140"/>
      <c r="D299" s="140"/>
      <c r="E299" s="140"/>
      <c r="F299" s="140" t="e">
        <f>VLOOKUP(F293,'CADASTRO DE FORNECEDORES'!A:I,2,)</f>
        <v>#N/A</v>
      </c>
      <c r="G299" s="140"/>
      <c r="H299" s="140"/>
      <c r="I299" s="140"/>
      <c r="J299" s="140"/>
      <c r="K299" s="140" t="e">
        <f>VLOOKUP(K293,'CADASTRO DE FORNECEDORES'!A:I,2,)</f>
        <v>#N/A</v>
      </c>
      <c r="L299" s="140"/>
      <c r="M299" s="140"/>
      <c r="N299" s="140"/>
      <c r="O299" s="140"/>
      <c r="P299" s="140" t="e">
        <f>VLOOKUP(P293,'CADASTRO DE FORNECEDORES'!A:I,2,)</f>
        <v>#N/A</v>
      </c>
      <c r="Q299" s="140"/>
      <c r="R299" s="140"/>
      <c r="S299" s="140"/>
      <c r="T299" s="140"/>
      <c r="U299" s="140" t="e">
        <f>VLOOKUP(U293,'CADASTRO DE FORNECEDORES'!$A:$I,2,)</f>
        <v>#N/A</v>
      </c>
      <c r="V299" s="140"/>
      <c r="W299" s="140"/>
      <c r="X299" s="140"/>
      <c r="Y299" s="140"/>
      <c r="Z299" s="140" t="e">
        <f>VLOOKUP(Z293,'CADASTRO DE FORNECEDORES'!$A:$I,2,)</f>
        <v>#N/A</v>
      </c>
      <c r="AA299" s="140"/>
      <c r="AB299" s="140"/>
      <c r="AC299" s="140"/>
      <c r="AD299" s="140"/>
    </row>
    <row r="300" spans="1:30" ht="15" x14ac:dyDescent="0.3">
      <c r="A300" s="5"/>
      <c r="B300" s="6"/>
      <c r="C300" s="7"/>
      <c r="D300" s="8"/>
      <c r="E300" s="9"/>
      <c r="F300" s="5"/>
      <c r="G300" s="6"/>
      <c r="H300" s="7"/>
      <c r="I300" s="8"/>
      <c r="J300" s="9"/>
      <c r="K300" s="5"/>
      <c r="L300" s="6"/>
      <c r="M300" s="7"/>
      <c r="N300" s="8"/>
      <c r="O300" s="9"/>
      <c r="P300" s="5"/>
      <c r="Q300" s="6"/>
      <c r="R300" s="7"/>
      <c r="S300" s="8"/>
      <c r="T300" s="9"/>
      <c r="U300" s="5"/>
      <c r="V300" s="6"/>
      <c r="W300" s="7"/>
      <c r="X300" s="8"/>
      <c r="Y300" s="9"/>
      <c r="Z300" s="5"/>
      <c r="AA300" s="6"/>
      <c r="AB300" s="7"/>
      <c r="AC300" s="8"/>
      <c r="AD300" s="9"/>
    </row>
    <row r="301" spans="1:30" ht="15" x14ac:dyDescent="0.3">
      <c r="A301" s="5"/>
      <c r="B301" s="6"/>
      <c r="C301" s="7"/>
      <c r="D301" s="8"/>
      <c r="E301" s="9"/>
      <c r="F301" s="5"/>
      <c r="G301" s="6"/>
      <c r="H301" s="7"/>
      <c r="I301" s="8"/>
      <c r="J301" s="9"/>
      <c r="K301" s="5"/>
      <c r="L301" s="6"/>
      <c r="M301" s="7"/>
      <c r="N301" s="8"/>
      <c r="O301" s="9"/>
      <c r="P301" s="5"/>
      <c r="Q301" s="6"/>
      <c r="R301" s="7"/>
      <c r="S301" s="8"/>
      <c r="T301" s="9"/>
      <c r="U301" s="5"/>
      <c r="V301" s="6"/>
      <c r="W301" s="7"/>
      <c r="X301" s="8"/>
      <c r="Y301" s="9"/>
      <c r="Z301" s="5"/>
      <c r="AA301" s="6"/>
      <c r="AB301" s="7"/>
      <c r="AC301" s="8"/>
      <c r="AD301" s="9"/>
    </row>
    <row r="302" spans="1:30" ht="15" x14ac:dyDescent="0.3">
      <c r="A302" s="5"/>
      <c r="B302" s="6"/>
      <c r="C302" s="7"/>
      <c r="D302" s="8"/>
      <c r="E302" s="9"/>
      <c r="F302" s="5"/>
      <c r="G302" s="6"/>
      <c r="H302" s="7"/>
      <c r="I302" s="8"/>
      <c r="J302" s="9"/>
      <c r="K302" s="5"/>
      <c r="L302" s="6"/>
      <c r="M302" s="7"/>
      <c r="N302" s="8"/>
      <c r="O302" s="9"/>
      <c r="P302" s="5"/>
      <c r="Q302" s="6"/>
      <c r="R302" s="7"/>
      <c r="S302" s="8"/>
      <c r="T302" s="9"/>
      <c r="U302" s="5"/>
      <c r="V302" s="6"/>
      <c r="W302" s="7"/>
      <c r="X302" s="8"/>
      <c r="Y302" s="9"/>
      <c r="Z302" s="5"/>
      <c r="AA302" s="6"/>
      <c r="AB302" s="7"/>
      <c r="AC302" s="8"/>
      <c r="AD302" s="9"/>
    </row>
    <row r="303" spans="1:30" ht="40.5" customHeight="1" x14ac:dyDescent="0.3">
      <c r="A303" s="138" t="s">
        <v>14</v>
      </c>
      <c r="B303" s="138"/>
      <c r="C303" s="138"/>
      <c r="D303" s="138"/>
      <c r="E303" s="138"/>
      <c r="F303" s="138" t="s">
        <v>14</v>
      </c>
      <c r="G303" s="138"/>
      <c r="H303" s="138"/>
      <c r="I303" s="138"/>
      <c r="J303" s="138"/>
      <c r="K303" s="138" t="s">
        <v>14</v>
      </c>
      <c r="L303" s="138"/>
      <c r="M303" s="138"/>
      <c r="N303" s="138"/>
      <c r="O303" s="138"/>
      <c r="P303" s="138" t="s">
        <v>14</v>
      </c>
      <c r="Q303" s="138"/>
      <c r="R303" s="138"/>
      <c r="S303" s="138"/>
      <c r="T303" s="138"/>
      <c r="U303" s="138" t="s">
        <v>14</v>
      </c>
      <c r="V303" s="138"/>
      <c r="W303" s="138"/>
      <c r="X303" s="138"/>
      <c r="Y303" s="138"/>
      <c r="Z303" s="138" t="s">
        <v>14</v>
      </c>
      <c r="AA303" s="138"/>
      <c r="AB303" s="138"/>
      <c r="AC303" s="138"/>
      <c r="AD303" s="138"/>
    </row>
    <row r="304" spans="1:30" ht="39.6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216" customHeight="1" x14ac:dyDescent="0.3">
      <c r="A305" s="137" t="str">
        <f>VLOOKUP(A293,'CADASTRO DE FORNECEDORES'!A:I,9,)</f>
        <v>ILUMINAÇÃO</v>
      </c>
      <c r="B305" s="137"/>
      <c r="C305" s="137"/>
      <c r="D305" s="137"/>
      <c r="E305" s="137"/>
      <c r="F305" s="137" t="e">
        <f>VLOOKUP(F293,'CADASTRO DE FORNECEDORES'!A:I,9,)</f>
        <v>#N/A</v>
      </c>
      <c r="G305" s="137"/>
      <c r="H305" s="137"/>
      <c r="I305" s="137"/>
      <c r="J305" s="137"/>
      <c r="K305" s="137" t="e">
        <f>VLOOKUP(K293,'CADASTRO DE FORNECEDORES'!A:I,9,)</f>
        <v>#N/A</v>
      </c>
      <c r="L305" s="137"/>
      <c r="M305" s="137"/>
      <c r="N305" s="137"/>
      <c r="O305" s="137"/>
      <c r="P305" s="137" t="e">
        <f>VLOOKUP(P293,'CADASTRO DE FORNECEDORES'!A:I,9,)</f>
        <v>#N/A</v>
      </c>
      <c r="Q305" s="137"/>
      <c r="R305" s="137"/>
      <c r="S305" s="137"/>
      <c r="T305" s="137"/>
      <c r="U305" s="137" t="e">
        <f>VLOOKUP(U293,'CADASTRO DE FORNECEDORES'!$A:$I,9,)</f>
        <v>#N/A</v>
      </c>
      <c r="V305" s="137"/>
      <c r="W305" s="137"/>
      <c r="X305" s="137"/>
      <c r="Y305" s="137"/>
      <c r="Z305" s="137" t="e">
        <f>VLOOKUP(Z293,'CADASTRO DE FORNECEDORES'!$A:$I,9,)</f>
        <v>#N/A</v>
      </c>
      <c r="AA305" s="137"/>
      <c r="AB305" s="137"/>
      <c r="AC305" s="137"/>
      <c r="AD305" s="137"/>
    </row>
    <row r="306" spans="1:30" ht="40.5" customHeight="1" x14ac:dyDescent="0.3">
      <c r="A306" s="138" t="s">
        <v>12</v>
      </c>
      <c r="B306" s="138"/>
      <c r="C306" s="138"/>
      <c r="D306" s="138"/>
      <c r="E306" s="138"/>
      <c r="F306" s="138" t="s">
        <v>12</v>
      </c>
      <c r="G306" s="138"/>
      <c r="H306" s="138"/>
      <c r="I306" s="138"/>
      <c r="J306" s="138"/>
      <c r="K306" s="138" t="s">
        <v>12</v>
      </c>
      <c r="L306" s="138"/>
      <c r="M306" s="138"/>
      <c r="N306" s="138"/>
      <c r="O306" s="138"/>
      <c r="P306" s="138" t="s">
        <v>12</v>
      </c>
      <c r="Q306" s="138"/>
      <c r="R306" s="138"/>
      <c r="S306" s="138"/>
      <c r="T306" s="138"/>
      <c r="U306" s="138" t="s">
        <v>12</v>
      </c>
      <c r="V306" s="138"/>
      <c r="W306" s="138"/>
      <c r="X306" s="138"/>
      <c r="Y306" s="138"/>
      <c r="Z306" s="138" t="s">
        <v>12</v>
      </c>
      <c r="AA306" s="138"/>
      <c r="AB306" s="138"/>
      <c r="AC306" s="138"/>
      <c r="AD306" s="138"/>
    </row>
    <row r="307" spans="1:30" ht="39.6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90" x14ac:dyDescent="0.3">
      <c r="A308" s="139">
        <f>A293+1</f>
        <v>21</v>
      </c>
      <c r="B308" s="139"/>
      <c r="C308" s="139"/>
      <c r="D308" s="139"/>
      <c r="E308" s="139"/>
      <c r="F308" s="139">
        <f>F293+1</f>
        <v>71</v>
      </c>
      <c r="G308" s="139"/>
      <c r="H308" s="139"/>
      <c r="I308" s="139"/>
      <c r="J308" s="139"/>
      <c r="K308" s="139">
        <f>K293+1</f>
        <v>121</v>
      </c>
      <c r="L308" s="139"/>
      <c r="M308" s="139"/>
      <c r="N308" s="139"/>
      <c r="O308" s="139"/>
      <c r="P308" s="139">
        <f>P293+1</f>
        <v>171</v>
      </c>
      <c r="Q308" s="139"/>
      <c r="R308" s="139"/>
      <c r="S308" s="139"/>
      <c r="T308" s="139"/>
      <c r="U308" s="139">
        <f t="shared" ref="U308" si="34">U293+1</f>
        <v>221</v>
      </c>
      <c r="V308" s="139"/>
      <c r="W308" s="139"/>
      <c r="X308" s="139"/>
      <c r="Y308" s="139"/>
      <c r="Z308" s="139">
        <f t="shared" ref="Z308" si="35">Z293+1</f>
        <v>271</v>
      </c>
      <c r="AA308" s="139"/>
      <c r="AB308" s="139"/>
      <c r="AC308" s="139"/>
      <c r="AD308" s="139"/>
    </row>
    <row r="309" spans="1:30" ht="15" x14ac:dyDescent="0.3">
      <c r="A309" s="5"/>
      <c r="B309" s="6"/>
      <c r="C309" s="7"/>
      <c r="D309" s="8"/>
      <c r="E309" s="9"/>
      <c r="F309" s="5"/>
      <c r="G309" s="6"/>
      <c r="H309" s="7"/>
      <c r="I309" s="8"/>
      <c r="J309" s="9"/>
      <c r="K309" s="5"/>
      <c r="L309" s="6"/>
      <c r="M309" s="7"/>
      <c r="N309" s="8"/>
      <c r="O309" s="9"/>
      <c r="P309" s="5"/>
      <c r="Q309" s="6"/>
      <c r="R309" s="7"/>
      <c r="S309" s="8"/>
      <c r="T309" s="9"/>
      <c r="U309" s="5"/>
      <c r="V309" s="6"/>
      <c r="W309" s="7"/>
      <c r="X309" s="8"/>
      <c r="Y309" s="9"/>
      <c r="Z309" s="5"/>
      <c r="AA309" s="6"/>
      <c r="AB309" s="7"/>
      <c r="AC309" s="8"/>
      <c r="AD309" s="9"/>
    </row>
    <row r="310" spans="1:30" ht="15" x14ac:dyDescent="0.3">
      <c r="A310" s="5"/>
      <c r="B310" s="6"/>
      <c r="C310" s="7"/>
      <c r="D310" s="8"/>
      <c r="E310" s="9"/>
      <c r="F310" s="5"/>
      <c r="G310" s="6"/>
      <c r="H310" s="7"/>
      <c r="I310" s="8"/>
      <c r="J310" s="9"/>
      <c r="K310" s="5"/>
      <c r="L310" s="6"/>
      <c r="M310" s="7"/>
      <c r="N310" s="8"/>
      <c r="O310" s="9"/>
      <c r="P310" s="5"/>
      <c r="Q310" s="6"/>
      <c r="R310" s="7"/>
      <c r="S310" s="8"/>
      <c r="T310" s="9"/>
      <c r="U310" s="5"/>
      <c r="V310" s="6"/>
      <c r="W310" s="7"/>
      <c r="X310" s="8"/>
      <c r="Y310" s="9"/>
      <c r="Z310" s="5"/>
      <c r="AA310" s="6"/>
      <c r="AB310" s="7"/>
      <c r="AC310" s="8"/>
      <c r="AD310" s="9"/>
    </row>
    <row r="311" spans="1:30" ht="15" x14ac:dyDescent="0.3">
      <c r="A311" s="5"/>
      <c r="B311" s="6"/>
      <c r="C311" s="7"/>
      <c r="D311" s="8"/>
      <c r="E311" s="9"/>
      <c r="F311" s="5"/>
      <c r="G311" s="6"/>
      <c r="H311" s="7"/>
      <c r="I311" s="8"/>
      <c r="J311" s="9"/>
      <c r="K311" s="5"/>
      <c r="L311" s="6"/>
      <c r="M311" s="7"/>
      <c r="N311" s="8"/>
      <c r="O311" s="9"/>
      <c r="P311" s="5"/>
      <c r="Q311" s="6"/>
      <c r="R311" s="7"/>
      <c r="S311" s="8"/>
      <c r="T311" s="9"/>
      <c r="U311" s="5"/>
      <c r="V311" s="6"/>
      <c r="W311" s="7"/>
      <c r="X311" s="8"/>
      <c r="Y311" s="9"/>
      <c r="Z311" s="5"/>
      <c r="AA311" s="6"/>
      <c r="AB311" s="7"/>
      <c r="AC311" s="8"/>
      <c r="AD311" s="9"/>
    </row>
    <row r="312" spans="1:30" ht="40.5" customHeight="1" x14ac:dyDescent="0.3">
      <c r="A312" s="138" t="s">
        <v>13</v>
      </c>
      <c r="B312" s="138"/>
      <c r="C312" s="138"/>
      <c r="D312" s="138"/>
      <c r="E312" s="138"/>
      <c r="F312" s="138" t="s">
        <v>13</v>
      </c>
      <c r="G312" s="138"/>
      <c r="H312" s="138"/>
      <c r="I312" s="138"/>
      <c r="J312" s="138"/>
      <c r="K312" s="138" t="s">
        <v>13</v>
      </c>
      <c r="L312" s="138"/>
      <c r="M312" s="138"/>
      <c r="N312" s="138"/>
      <c r="O312" s="138"/>
      <c r="P312" s="138" t="s">
        <v>13</v>
      </c>
      <c r="Q312" s="138"/>
      <c r="R312" s="138"/>
      <c r="S312" s="138"/>
      <c r="T312" s="138"/>
      <c r="U312" s="138" t="s">
        <v>13</v>
      </c>
      <c r="V312" s="138"/>
      <c r="W312" s="138"/>
      <c r="X312" s="138"/>
      <c r="Y312" s="138"/>
      <c r="Z312" s="138" t="s">
        <v>13</v>
      </c>
      <c r="AA312" s="138"/>
      <c r="AB312" s="138"/>
      <c r="AC312" s="138"/>
      <c r="AD312" s="138"/>
    </row>
    <row r="313" spans="1:30" ht="39.6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333" customHeight="1" x14ac:dyDescent="0.3">
      <c r="A314" s="140" t="str">
        <f>VLOOKUP(A308,'CADASTRO DE FORNECEDORES'!A:I,2,)</f>
        <v>BOREAL LED</v>
      </c>
      <c r="B314" s="140"/>
      <c r="C314" s="140"/>
      <c r="D314" s="140"/>
      <c r="E314" s="140"/>
      <c r="F314" s="140" t="e">
        <f>VLOOKUP(F308,'CADASTRO DE FORNECEDORES'!A:I,2,)</f>
        <v>#N/A</v>
      </c>
      <c r="G314" s="140"/>
      <c r="H314" s="140"/>
      <c r="I314" s="140"/>
      <c r="J314" s="140"/>
      <c r="K314" s="140" t="e">
        <f>VLOOKUP(K308,'CADASTRO DE FORNECEDORES'!A:I,2,)</f>
        <v>#N/A</v>
      </c>
      <c r="L314" s="140"/>
      <c r="M314" s="140"/>
      <c r="N314" s="140"/>
      <c r="O314" s="140"/>
      <c r="P314" s="140" t="e">
        <f>VLOOKUP(P308,'CADASTRO DE FORNECEDORES'!A:I,2,)</f>
        <v>#N/A</v>
      </c>
      <c r="Q314" s="140"/>
      <c r="R314" s="140"/>
      <c r="S314" s="140"/>
      <c r="T314" s="140"/>
      <c r="U314" s="140" t="e">
        <f>VLOOKUP(U308,'CADASTRO DE FORNECEDORES'!$A:$I,2,)</f>
        <v>#N/A</v>
      </c>
      <c r="V314" s="140"/>
      <c r="W314" s="140"/>
      <c r="X314" s="140"/>
      <c r="Y314" s="140"/>
      <c r="Z314" s="140" t="e">
        <f>VLOOKUP(Z308,'CADASTRO DE FORNECEDORES'!$A:$I,2,)</f>
        <v>#N/A</v>
      </c>
      <c r="AA314" s="140"/>
      <c r="AB314" s="140"/>
      <c r="AC314" s="140"/>
      <c r="AD314" s="140"/>
    </row>
    <row r="315" spans="1:30" ht="15" x14ac:dyDescent="0.3">
      <c r="A315" s="5"/>
      <c r="B315" s="6"/>
      <c r="C315" s="7"/>
      <c r="D315" s="8"/>
      <c r="E315" s="9"/>
      <c r="F315" s="5"/>
      <c r="G315" s="6"/>
      <c r="H315" s="7"/>
      <c r="I315" s="8"/>
      <c r="J315" s="9"/>
      <c r="K315" s="5"/>
      <c r="L315" s="6"/>
      <c r="M315" s="7"/>
      <c r="N315" s="8"/>
      <c r="O315" s="9"/>
      <c r="P315" s="5"/>
      <c r="Q315" s="6"/>
      <c r="R315" s="7"/>
      <c r="S315" s="8"/>
      <c r="T315" s="9"/>
      <c r="U315" s="5"/>
      <c r="V315" s="6"/>
      <c r="W315" s="7"/>
      <c r="X315" s="8"/>
      <c r="Y315" s="9"/>
      <c r="Z315" s="5"/>
      <c r="AA315" s="6"/>
      <c r="AB315" s="7"/>
      <c r="AC315" s="8"/>
      <c r="AD315" s="9"/>
    </row>
    <row r="316" spans="1:30" ht="15" x14ac:dyDescent="0.3">
      <c r="A316" s="5"/>
      <c r="B316" s="6"/>
      <c r="C316" s="7"/>
      <c r="D316" s="8"/>
      <c r="E316" s="9"/>
      <c r="F316" s="5"/>
      <c r="G316" s="6"/>
      <c r="H316" s="7"/>
      <c r="I316" s="8"/>
      <c r="J316" s="9"/>
      <c r="K316" s="5"/>
      <c r="L316" s="6"/>
      <c r="M316" s="7"/>
      <c r="N316" s="8"/>
      <c r="O316" s="9"/>
      <c r="P316" s="5"/>
      <c r="Q316" s="6"/>
      <c r="R316" s="7"/>
      <c r="S316" s="8"/>
      <c r="T316" s="9"/>
      <c r="U316" s="5"/>
      <c r="V316" s="6"/>
      <c r="W316" s="7"/>
      <c r="X316" s="8"/>
      <c r="Y316" s="9"/>
      <c r="Z316" s="5"/>
      <c r="AA316" s="6"/>
      <c r="AB316" s="7"/>
      <c r="AC316" s="8"/>
      <c r="AD316" s="9"/>
    </row>
    <row r="317" spans="1:30" ht="15" x14ac:dyDescent="0.3">
      <c r="A317" s="5"/>
      <c r="B317" s="6"/>
      <c r="C317" s="7"/>
      <c r="D317" s="8"/>
      <c r="E317" s="9"/>
      <c r="F317" s="5"/>
      <c r="G317" s="6"/>
      <c r="H317" s="7"/>
      <c r="I317" s="8"/>
      <c r="J317" s="9"/>
      <c r="K317" s="5"/>
      <c r="L317" s="6"/>
      <c r="M317" s="7"/>
      <c r="N317" s="8"/>
      <c r="O317" s="9"/>
      <c r="P317" s="5"/>
      <c r="Q317" s="6"/>
      <c r="R317" s="7"/>
      <c r="S317" s="8"/>
      <c r="T317" s="9"/>
      <c r="U317" s="5"/>
      <c r="V317" s="6"/>
      <c r="W317" s="7"/>
      <c r="X317" s="8"/>
      <c r="Y317" s="9"/>
      <c r="Z317" s="5"/>
      <c r="AA317" s="6"/>
      <c r="AB317" s="7"/>
      <c r="AC317" s="8"/>
      <c r="AD317" s="9"/>
    </row>
    <row r="318" spans="1:30" ht="40.5" customHeight="1" x14ac:dyDescent="0.3">
      <c r="A318" s="138" t="s">
        <v>14</v>
      </c>
      <c r="B318" s="138"/>
      <c r="C318" s="138"/>
      <c r="D318" s="138"/>
      <c r="E318" s="138"/>
      <c r="F318" s="138" t="s">
        <v>14</v>
      </c>
      <c r="G318" s="138"/>
      <c r="H318" s="138"/>
      <c r="I318" s="138"/>
      <c r="J318" s="138"/>
      <c r="K318" s="138" t="s">
        <v>14</v>
      </c>
      <c r="L318" s="138"/>
      <c r="M318" s="138"/>
      <c r="N318" s="138"/>
      <c r="O318" s="138"/>
      <c r="P318" s="138" t="s">
        <v>14</v>
      </c>
      <c r="Q318" s="138"/>
      <c r="R318" s="138"/>
      <c r="S318" s="138"/>
      <c r="T318" s="138"/>
      <c r="U318" s="138" t="s">
        <v>14</v>
      </c>
      <c r="V318" s="138"/>
      <c r="W318" s="138"/>
      <c r="X318" s="138"/>
      <c r="Y318" s="138"/>
      <c r="Z318" s="138" t="s">
        <v>14</v>
      </c>
      <c r="AA318" s="138"/>
      <c r="AB318" s="138"/>
      <c r="AC318" s="138"/>
      <c r="AD318" s="138"/>
    </row>
    <row r="319" spans="1:30" ht="39.6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216" customHeight="1" x14ac:dyDescent="0.3">
      <c r="A320" s="137" t="str">
        <f>VLOOKUP(A308,'CADASTRO DE FORNECEDORES'!A:I,9,)</f>
        <v>ILUMINAÇÃO</v>
      </c>
      <c r="B320" s="137"/>
      <c r="C320" s="137"/>
      <c r="D320" s="137"/>
      <c r="E320" s="137"/>
      <c r="F320" s="137" t="e">
        <f>VLOOKUP(F308,'CADASTRO DE FORNECEDORES'!A:I,9,)</f>
        <v>#N/A</v>
      </c>
      <c r="G320" s="137"/>
      <c r="H320" s="137"/>
      <c r="I320" s="137"/>
      <c r="J320" s="137"/>
      <c r="K320" s="137" t="e">
        <f>VLOOKUP(K308,'CADASTRO DE FORNECEDORES'!A:I,9,)</f>
        <v>#N/A</v>
      </c>
      <c r="L320" s="137"/>
      <c r="M320" s="137"/>
      <c r="N320" s="137"/>
      <c r="O320" s="137"/>
      <c r="P320" s="137" t="e">
        <f>VLOOKUP(P308,'CADASTRO DE FORNECEDORES'!A:I,9,)</f>
        <v>#N/A</v>
      </c>
      <c r="Q320" s="137"/>
      <c r="R320" s="137"/>
      <c r="S320" s="137"/>
      <c r="T320" s="137"/>
      <c r="U320" s="137" t="e">
        <f>VLOOKUP(U308,'CADASTRO DE FORNECEDORES'!$A:$I,9,)</f>
        <v>#N/A</v>
      </c>
      <c r="V320" s="137"/>
      <c r="W320" s="137"/>
      <c r="X320" s="137"/>
      <c r="Y320" s="137"/>
      <c r="Z320" s="137" t="e">
        <f>VLOOKUP(Z308,'CADASTRO DE FORNECEDORES'!$A:$I,9,)</f>
        <v>#N/A</v>
      </c>
      <c r="AA320" s="137"/>
      <c r="AB320" s="137"/>
      <c r="AC320" s="137"/>
      <c r="AD320" s="137"/>
    </row>
    <row r="321" spans="1:30" ht="40.5" customHeight="1" x14ac:dyDescent="0.3">
      <c r="A321" s="138" t="s">
        <v>12</v>
      </c>
      <c r="B321" s="138"/>
      <c r="C321" s="138"/>
      <c r="D321" s="138"/>
      <c r="E321" s="138"/>
      <c r="F321" s="138" t="s">
        <v>12</v>
      </c>
      <c r="G321" s="138"/>
      <c r="H321" s="138"/>
      <c r="I321" s="138"/>
      <c r="J321" s="138"/>
      <c r="K321" s="138" t="s">
        <v>12</v>
      </c>
      <c r="L321" s="138"/>
      <c r="M321" s="138"/>
      <c r="N321" s="138"/>
      <c r="O321" s="138"/>
      <c r="P321" s="138" t="s">
        <v>12</v>
      </c>
      <c r="Q321" s="138"/>
      <c r="R321" s="138"/>
      <c r="S321" s="138"/>
      <c r="T321" s="138"/>
      <c r="U321" s="138" t="s">
        <v>12</v>
      </c>
      <c r="V321" s="138"/>
      <c r="W321" s="138"/>
      <c r="X321" s="138"/>
      <c r="Y321" s="138"/>
      <c r="Z321" s="138" t="s">
        <v>12</v>
      </c>
      <c r="AA321" s="138"/>
      <c r="AB321" s="138"/>
      <c r="AC321" s="138"/>
      <c r="AD321" s="138"/>
    </row>
    <row r="322" spans="1:30" ht="39.6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90" x14ac:dyDescent="0.3">
      <c r="A323" s="139">
        <f>A308+1</f>
        <v>22</v>
      </c>
      <c r="B323" s="139"/>
      <c r="C323" s="139"/>
      <c r="D323" s="139"/>
      <c r="E323" s="139"/>
      <c r="F323" s="139">
        <f>F308+1</f>
        <v>72</v>
      </c>
      <c r="G323" s="139"/>
      <c r="H323" s="139"/>
      <c r="I323" s="139"/>
      <c r="J323" s="139"/>
      <c r="K323" s="139">
        <f>K308+1</f>
        <v>122</v>
      </c>
      <c r="L323" s="139"/>
      <c r="M323" s="139"/>
      <c r="N323" s="139"/>
      <c r="O323" s="139"/>
      <c r="P323" s="139">
        <f>P308+1</f>
        <v>172</v>
      </c>
      <c r="Q323" s="139"/>
      <c r="R323" s="139"/>
      <c r="S323" s="139"/>
      <c r="T323" s="139"/>
      <c r="U323" s="139">
        <f t="shared" ref="U323" si="36">U308+1</f>
        <v>222</v>
      </c>
      <c r="V323" s="139"/>
      <c r="W323" s="139"/>
      <c r="X323" s="139"/>
      <c r="Y323" s="139"/>
      <c r="Z323" s="139">
        <f t="shared" ref="Z323" si="37">Z308+1</f>
        <v>272</v>
      </c>
      <c r="AA323" s="139"/>
      <c r="AB323" s="139"/>
      <c r="AC323" s="139"/>
      <c r="AD323" s="139"/>
    </row>
    <row r="324" spans="1:30" ht="15" x14ac:dyDescent="0.3">
      <c r="A324" s="5"/>
      <c r="B324" s="6"/>
      <c r="C324" s="7"/>
      <c r="D324" s="8"/>
      <c r="E324" s="9"/>
      <c r="F324" s="5"/>
      <c r="G324" s="6"/>
      <c r="H324" s="7"/>
      <c r="I324" s="8"/>
      <c r="J324" s="9"/>
      <c r="K324" s="5"/>
      <c r="L324" s="6"/>
      <c r="M324" s="7"/>
      <c r="N324" s="8"/>
      <c r="O324" s="9"/>
      <c r="P324" s="5"/>
      <c r="Q324" s="6"/>
      <c r="R324" s="7"/>
      <c r="S324" s="8"/>
      <c r="T324" s="9"/>
      <c r="U324" s="5"/>
      <c r="V324" s="6"/>
      <c r="W324" s="7"/>
      <c r="X324" s="8"/>
      <c r="Y324" s="9"/>
      <c r="Z324" s="5"/>
      <c r="AA324" s="6"/>
      <c r="AB324" s="7"/>
      <c r="AC324" s="8"/>
      <c r="AD324" s="9"/>
    </row>
    <row r="325" spans="1:30" ht="15" x14ac:dyDescent="0.3">
      <c r="A325" s="5"/>
      <c r="B325" s="6"/>
      <c r="C325" s="7"/>
      <c r="D325" s="8"/>
      <c r="E325" s="9"/>
      <c r="F325" s="5"/>
      <c r="G325" s="6"/>
      <c r="H325" s="7"/>
      <c r="I325" s="8"/>
      <c r="J325" s="9"/>
      <c r="K325" s="5"/>
      <c r="L325" s="6"/>
      <c r="M325" s="7"/>
      <c r="N325" s="8"/>
      <c r="O325" s="9"/>
      <c r="P325" s="5"/>
      <c r="Q325" s="6"/>
      <c r="R325" s="7"/>
      <c r="S325" s="8"/>
      <c r="T325" s="9"/>
      <c r="U325" s="5"/>
      <c r="V325" s="6"/>
      <c r="W325" s="7"/>
      <c r="X325" s="8"/>
      <c r="Y325" s="9"/>
      <c r="Z325" s="5"/>
      <c r="AA325" s="6"/>
      <c r="AB325" s="7"/>
      <c r="AC325" s="8"/>
      <c r="AD325" s="9"/>
    </row>
    <row r="326" spans="1:30" ht="15" x14ac:dyDescent="0.3">
      <c r="A326" s="5"/>
      <c r="B326" s="6"/>
      <c r="C326" s="7"/>
      <c r="D326" s="8"/>
      <c r="E326" s="9"/>
      <c r="F326" s="5"/>
      <c r="G326" s="6"/>
      <c r="H326" s="7"/>
      <c r="I326" s="8"/>
      <c r="J326" s="9"/>
      <c r="K326" s="5"/>
      <c r="L326" s="6"/>
      <c r="M326" s="7"/>
      <c r="N326" s="8"/>
      <c r="O326" s="9"/>
      <c r="P326" s="5"/>
      <c r="Q326" s="6"/>
      <c r="R326" s="7"/>
      <c r="S326" s="8"/>
      <c r="T326" s="9"/>
      <c r="U326" s="5"/>
      <c r="V326" s="6"/>
      <c r="W326" s="7"/>
      <c r="X326" s="8"/>
      <c r="Y326" s="9"/>
      <c r="Z326" s="5"/>
      <c r="AA326" s="6"/>
      <c r="AB326" s="7"/>
      <c r="AC326" s="8"/>
      <c r="AD326" s="9"/>
    </row>
    <row r="327" spans="1:30" ht="40.5" customHeight="1" x14ac:dyDescent="0.3">
      <c r="A327" s="138" t="s">
        <v>13</v>
      </c>
      <c r="B327" s="138"/>
      <c r="C327" s="138"/>
      <c r="D327" s="138"/>
      <c r="E327" s="138"/>
      <c r="F327" s="138" t="s">
        <v>13</v>
      </c>
      <c r="G327" s="138"/>
      <c r="H327" s="138"/>
      <c r="I327" s="138"/>
      <c r="J327" s="138"/>
      <c r="K327" s="138" t="s">
        <v>13</v>
      </c>
      <c r="L327" s="138"/>
      <c r="M327" s="138"/>
      <c r="N327" s="138"/>
      <c r="O327" s="138"/>
      <c r="P327" s="138" t="s">
        <v>13</v>
      </c>
      <c r="Q327" s="138"/>
      <c r="R327" s="138"/>
      <c r="S327" s="138"/>
      <c r="T327" s="138"/>
      <c r="U327" s="138" t="s">
        <v>13</v>
      </c>
      <c r="V327" s="138"/>
      <c r="W327" s="138"/>
      <c r="X327" s="138"/>
      <c r="Y327" s="138"/>
      <c r="Z327" s="138" t="s">
        <v>13</v>
      </c>
      <c r="AA327" s="138"/>
      <c r="AB327" s="138"/>
      <c r="AC327" s="138"/>
      <c r="AD327" s="138"/>
    </row>
    <row r="328" spans="1:30" ht="39.6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333" customHeight="1" x14ac:dyDescent="0.3">
      <c r="A329" s="140" t="str">
        <f>VLOOKUP(A323,'CADASTRO DE FORNECEDORES'!A:I,2,)</f>
        <v>LOJA SUPERCOM</v>
      </c>
      <c r="B329" s="140"/>
      <c r="C329" s="140"/>
      <c r="D329" s="140"/>
      <c r="E329" s="140"/>
      <c r="F329" s="140" t="e">
        <f>VLOOKUP(F323,'CADASTRO DE FORNECEDORES'!A:I,2,)</f>
        <v>#N/A</v>
      </c>
      <c r="G329" s="140"/>
      <c r="H329" s="140"/>
      <c r="I329" s="140"/>
      <c r="J329" s="140"/>
      <c r="K329" s="140" t="e">
        <f>VLOOKUP(K323,'CADASTRO DE FORNECEDORES'!A:I,2,)</f>
        <v>#N/A</v>
      </c>
      <c r="L329" s="140"/>
      <c r="M329" s="140"/>
      <c r="N329" s="140"/>
      <c r="O329" s="140"/>
      <c r="P329" s="140" t="e">
        <f>VLOOKUP(P323,'CADASTRO DE FORNECEDORES'!A:I,2,)</f>
        <v>#N/A</v>
      </c>
      <c r="Q329" s="140"/>
      <c r="R329" s="140"/>
      <c r="S329" s="140"/>
      <c r="T329" s="140"/>
      <c r="U329" s="140" t="e">
        <f>VLOOKUP(U323,'CADASTRO DE FORNECEDORES'!$A:$I,2,)</f>
        <v>#N/A</v>
      </c>
      <c r="V329" s="140"/>
      <c r="W329" s="140"/>
      <c r="X329" s="140"/>
      <c r="Y329" s="140"/>
      <c r="Z329" s="140" t="e">
        <f>VLOOKUP(Z323,'CADASTRO DE FORNECEDORES'!$A:$I,2,)</f>
        <v>#N/A</v>
      </c>
      <c r="AA329" s="140"/>
      <c r="AB329" s="140"/>
      <c r="AC329" s="140"/>
      <c r="AD329" s="140"/>
    </row>
    <row r="330" spans="1:30" ht="15" x14ac:dyDescent="0.3">
      <c r="A330" s="5"/>
      <c r="B330" s="6"/>
      <c r="C330" s="7"/>
      <c r="D330" s="8"/>
      <c r="E330" s="9"/>
      <c r="F330" s="5"/>
      <c r="G330" s="6"/>
      <c r="H330" s="7"/>
      <c r="I330" s="8"/>
      <c r="J330" s="9"/>
      <c r="K330" s="5"/>
      <c r="L330" s="6"/>
      <c r="M330" s="7"/>
      <c r="N330" s="8"/>
      <c r="O330" s="9"/>
      <c r="P330" s="5"/>
      <c r="Q330" s="6"/>
      <c r="R330" s="7"/>
      <c r="S330" s="8"/>
      <c r="T330" s="9"/>
      <c r="U330" s="5"/>
      <c r="V330" s="6"/>
      <c r="W330" s="7"/>
      <c r="X330" s="8"/>
      <c r="Y330" s="9"/>
      <c r="Z330" s="5"/>
      <c r="AA330" s="6"/>
      <c r="AB330" s="7"/>
      <c r="AC330" s="8"/>
      <c r="AD330" s="9"/>
    </row>
    <row r="331" spans="1:30" ht="15" x14ac:dyDescent="0.3">
      <c r="A331" s="5"/>
      <c r="B331" s="6"/>
      <c r="C331" s="7"/>
      <c r="D331" s="8"/>
      <c r="E331" s="9"/>
      <c r="F331" s="5"/>
      <c r="G331" s="6"/>
      <c r="H331" s="7"/>
      <c r="I331" s="8"/>
      <c r="J331" s="9"/>
      <c r="K331" s="5"/>
      <c r="L331" s="6"/>
      <c r="M331" s="7"/>
      <c r="N331" s="8"/>
      <c r="O331" s="9"/>
      <c r="P331" s="5"/>
      <c r="Q331" s="6"/>
      <c r="R331" s="7"/>
      <c r="S331" s="8"/>
      <c r="T331" s="9"/>
      <c r="U331" s="5"/>
      <c r="V331" s="6"/>
      <c r="W331" s="7"/>
      <c r="X331" s="8"/>
      <c r="Y331" s="9"/>
      <c r="Z331" s="5"/>
      <c r="AA331" s="6"/>
      <c r="AB331" s="7"/>
      <c r="AC331" s="8"/>
      <c r="AD331" s="9"/>
    </row>
    <row r="332" spans="1:30" ht="15" x14ac:dyDescent="0.3">
      <c r="A332" s="5"/>
      <c r="B332" s="6"/>
      <c r="C332" s="7"/>
      <c r="D332" s="8"/>
      <c r="E332" s="9"/>
      <c r="F332" s="5"/>
      <c r="G332" s="6"/>
      <c r="H332" s="7"/>
      <c r="I332" s="8"/>
      <c r="J332" s="9"/>
      <c r="K332" s="5"/>
      <c r="L332" s="6"/>
      <c r="M332" s="7"/>
      <c r="N332" s="8"/>
      <c r="O332" s="9"/>
      <c r="P332" s="5"/>
      <c r="Q332" s="6"/>
      <c r="R332" s="7"/>
      <c r="S332" s="8"/>
      <c r="T332" s="9"/>
      <c r="U332" s="5"/>
      <c r="V332" s="6"/>
      <c r="W332" s="7"/>
      <c r="X332" s="8"/>
      <c r="Y332" s="9"/>
      <c r="Z332" s="5"/>
      <c r="AA332" s="6"/>
      <c r="AB332" s="7"/>
      <c r="AC332" s="8"/>
      <c r="AD332" s="9"/>
    </row>
    <row r="333" spans="1:30" ht="40.5" customHeight="1" x14ac:dyDescent="0.3">
      <c r="A333" s="138" t="s">
        <v>14</v>
      </c>
      <c r="B333" s="138"/>
      <c r="C333" s="138"/>
      <c r="D333" s="138"/>
      <c r="E333" s="138"/>
      <c r="F333" s="138" t="s">
        <v>14</v>
      </c>
      <c r="G333" s="138"/>
      <c r="H333" s="138"/>
      <c r="I333" s="138"/>
      <c r="J333" s="138"/>
      <c r="K333" s="138" t="s">
        <v>14</v>
      </c>
      <c r="L333" s="138"/>
      <c r="M333" s="138"/>
      <c r="N333" s="138"/>
      <c r="O333" s="138"/>
      <c r="P333" s="138" t="s">
        <v>14</v>
      </c>
      <c r="Q333" s="138"/>
      <c r="R333" s="138"/>
      <c r="S333" s="138"/>
      <c r="T333" s="138"/>
      <c r="U333" s="138" t="s">
        <v>14</v>
      </c>
      <c r="V333" s="138"/>
      <c r="W333" s="138"/>
      <c r="X333" s="138"/>
      <c r="Y333" s="138"/>
      <c r="Z333" s="138" t="s">
        <v>14</v>
      </c>
      <c r="AA333" s="138"/>
      <c r="AB333" s="138"/>
      <c r="AC333" s="138"/>
      <c r="AD333" s="138"/>
    </row>
    <row r="334" spans="1:30" ht="39.6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216" customHeight="1" x14ac:dyDescent="0.3">
      <c r="A335" s="137" t="str">
        <f>VLOOKUP(A323,'CADASTRO DE FORNECEDORES'!A:I,9,)</f>
        <v>ILUMINAÇÃO</v>
      </c>
      <c r="B335" s="137"/>
      <c r="C335" s="137"/>
      <c r="D335" s="137"/>
      <c r="E335" s="137"/>
      <c r="F335" s="137" t="e">
        <f>VLOOKUP(F323,'CADASTRO DE FORNECEDORES'!A:I,9,)</f>
        <v>#N/A</v>
      </c>
      <c r="G335" s="137"/>
      <c r="H335" s="137"/>
      <c r="I335" s="137"/>
      <c r="J335" s="137"/>
      <c r="K335" s="137" t="e">
        <f>VLOOKUP(K323,'CADASTRO DE FORNECEDORES'!A:I,9,)</f>
        <v>#N/A</v>
      </c>
      <c r="L335" s="137"/>
      <c r="M335" s="137"/>
      <c r="N335" s="137"/>
      <c r="O335" s="137"/>
      <c r="P335" s="137" t="e">
        <f>VLOOKUP(P323,'CADASTRO DE FORNECEDORES'!A:I,9,)</f>
        <v>#N/A</v>
      </c>
      <c r="Q335" s="137"/>
      <c r="R335" s="137"/>
      <c r="S335" s="137"/>
      <c r="T335" s="137"/>
      <c r="U335" s="137" t="e">
        <f>VLOOKUP(U323,'CADASTRO DE FORNECEDORES'!$A:$I,9,)</f>
        <v>#N/A</v>
      </c>
      <c r="V335" s="137"/>
      <c r="W335" s="137"/>
      <c r="X335" s="137"/>
      <c r="Y335" s="137"/>
      <c r="Z335" s="137" t="e">
        <f>VLOOKUP(Z323,'CADASTRO DE FORNECEDORES'!$A:$I,9,)</f>
        <v>#N/A</v>
      </c>
      <c r="AA335" s="137"/>
      <c r="AB335" s="137"/>
      <c r="AC335" s="137"/>
      <c r="AD335" s="137"/>
    </row>
    <row r="336" spans="1:30" ht="40.5" customHeight="1" x14ac:dyDescent="0.3">
      <c r="A336" s="138" t="s">
        <v>12</v>
      </c>
      <c r="B336" s="138"/>
      <c r="C336" s="138"/>
      <c r="D336" s="138"/>
      <c r="E336" s="138"/>
      <c r="F336" s="138" t="s">
        <v>12</v>
      </c>
      <c r="G336" s="138"/>
      <c r="H336" s="138"/>
      <c r="I336" s="138"/>
      <c r="J336" s="138"/>
      <c r="K336" s="138" t="s">
        <v>12</v>
      </c>
      <c r="L336" s="138"/>
      <c r="M336" s="138"/>
      <c r="N336" s="138"/>
      <c r="O336" s="138"/>
      <c r="P336" s="138" t="s">
        <v>12</v>
      </c>
      <c r="Q336" s="138"/>
      <c r="R336" s="138"/>
      <c r="S336" s="138"/>
      <c r="T336" s="138"/>
      <c r="U336" s="138" t="s">
        <v>12</v>
      </c>
      <c r="V336" s="138"/>
      <c r="W336" s="138"/>
      <c r="X336" s="138"/>
      <c r="Y336" s="138"/>
      <c r="Z336" s="138" t="s">
        <v>12</v>
      </c>
      <c r="AA336" s="138"/>
      <c r="AB336" s="138"/>
      <c r="AC336" s="138"/>
      <c r="AD336" s="138"/>
    </row>
    <row r="337" spans="1:30" ht="39.6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90" x14ac:dyDescent="0.3">
      <c r="A338" s="139">
        <f>A323+1</f>
        <v>23</v>
      </c>
      <c r="B338" s="139"/>
      <c r="C338" s="139"/>
      <c r="D338" s="139"/>
      <c r="E338" s="139"/>
      <c r="F338" s="139">
        <f>F323+1</f>
        <v>73</v>
      </c>
      <c r="G338" s="139"/>
      <c r="H338" s="139"/>
      <c r="I338" s="139"/>
      <c r="J338" s="139"/>
      <c r="K338" s="139">
        <f>K323+1</f>
        <v>123</v>
      </c>
      <c r="L338" s="139"/>
      <c r="M338" s="139"/>
      <c r="N338" s="139"/>
      <c r="O338" s="139"/>
      <c r="P338" s="139">
        <f>P323+1</f>
        <v>173</v>
      </c>
      <c r="Q338" s="139"/>
      <c r="R338" s="139"/>
      <c r="S338" s="139"/>
      <c r="T338" s="139"/>
      <c r="U338" s="139">
        <f t="shared" ref="U338" si="38">U323+1</f>
        <v>223</v>
      </c>
      <c r="V338" s="139"/>
      <c r="W338" s="139"/>
      <c r="X338" s="139"/>
      <c r="Y338" s="139"/>
      <c r="Z338" s="139">
        <f t="shared" ref="Z338" si="39">Z323+1</f>
        <v>273</v>
      </c>
      <c r="AA338" s="139"/>
      <c r="AB338" s="139"/>
      <c r="AC338" s="139"/>
      <c r="AD338" s="139"/>
    </row>
    <row r="339" spans="1:30" ht="15" x14ac:dyDescent="0.3">
      <c r="A339" s="5"/>
      <c r="B339" s="6"/>
      <c r="C339" s="7"/>
      <c r="D339" s="8"/>
      <c r="E339" s="9"/>
      <c r="F339" s="5"/>
      <c r="G339" s="6"/>
      <c r="H339" s="7"/>
      <c r="I339" s="8"/>
      <c r="J339" s="9"/>
      <c r="K339" s="5"/>
      <c r="L339" s="6"/>
      <c r="M339" s="7"/>
      <c r="N339" s="8"/>
      <c r="O339" s="9"/>
      <c r="P339" s="5"/>
      <c r="Q339" s="6"/>
      <c r="R339" s="7"/>
      <c r="S339" s="8"/>
      <c r="T339" s="9"/>
      <c r="U339" s="5"/>
      <c r="V339" s="6"/>
      <c r="W339" s="7"/>
      <c r="X339" s="8"/>
      <c r="Y339" s="9"/>
      <c r="Z339" s="5"/>
      <c r="AA339" s="6"/>
      <c r="AB339" s="7"/>
      <c r="AC339" s="8"/>
      <c r="AD339" s="9"/>
    </row>
    <row r="340" spans="1:30" ht="15" x14ac:dyDescent="0.3">
      <c r="A340" s="5"/>
      <c r="B340" s="6"/>
      <c r="C340" s="7"/>
      <c r="D340" s="8"/>
      <c r="E340" s="9"/>
      <c r="F340" s="5"/>
      <c r="G340" s="6"/>
      <c r="H340" s="7"/>
      <c r="I340" s="8"/>
      <c r="J340" s="9"/>
      <c r="K340" s="5"/>
      <c r="L340" s="6"/>
      <c r="M340" s="7"/>
      <c r="N340" s="8"/>
      <c r="O340" s="9"/>
      <c r="P340" s="5"/>
      <c r="Q340" s="6"/>
      <c r="R340" s="7"/>
      <c r="S340" s="8"/>
      <c r="T340" s="9"/>
      <c r="U340" s="5"/>
      <c r="V340" s="6"/>
      <c r="W340" s="7"/>
      <c r="X340" s="8"/>
      <c r="Y340" s="9"/>
      <c r="Z340" s="5"/>
      <c r="AA340" s="6"/>
      <c r="AB340" s="7"/>
      <c r="AC340" s="8"/>
      <c r="AD340" s="9"/>
    </row>
    <row r="341" spans="1:30" ht="15" x14ac:dyDescent="0.3">
      <c r="A341" s="5"/>
      <c r="B341" s="6"/>
      <c r="C341" s="7"/>
      <c r="D341" s="8"/>
      <c r="E341" s="9"/>
      <c r="F341" s="5"/>
      <c r="G341" s="6"/>
      <c r="H341" s="7"/>
      <c r="I341" s="8"/>
      <c r="J341" s="9"/>
      <c r="K341" s="5"/>
      <c r="L341" s="6"/>
      <c r="M341" s="7"/>
      <c r="N341" s="8"/>
      <c r="O341" s="9"/>
      <c r="P341" s="5"/>
      <c r="Q341" s="6"/>
      <c r="R341" s="7"/>
      <c r="S341" s="8"/>
      <c r="T341" s="9"/>
      <c r="U341" s="5"/>
      <c r="V341" s="6"/>
      <c r="W341" s="7"/>
      <c r="X341" s="8"/>
      <c r="Y341" s="9"/>
      <c r="Z341" s="5"/>
      <c r="AA341" s="6"/>
      <c r="AB341" s="7"/>
      <c r="AC341" s="8"/>
      <c r="AD341" s="9"/>
    </row>
    <row r="342" spans="1:30" ht="40.5" customHeight="1" x14ac:dyDescent="0.3">
      <c r="A342" s="138" t="s">
        <v>13</v>
      </c>
      <c r="B342" s="138"/>
      <c r="C342" s="138"/>
      <c r="D342" s="138"/>
      <c r="E342" s="138"/>
      <c r="F342" s="138" t="s">
        <v>13</v>
      </c>
      <c r="G342" s="138"/>
      <c r="H342" s="138"/>
      <c r="I342" s="138"/>
      <c r="J342" s="138"/>
      <c r="K342" s="138" t="s">
        <v>13</v>
      </c>
      <c r="L342" s="138"/>
      <c r="M342" s="138"/>
      <c r="N342" s="138"/>
      <c r="O342" s="138"/>
      <c r="P342" s="138" t="s">
        <v>13</v>
      </c>
      <c r="Q342" s="138"/>
      <c r="R342" s="138"/>
      <c r="S342" s="138"/>
      <c r="T342" s="138"/>
      <c r="U342" s="138" t="s">
        <v>13</v>
      </c>
      <c r="V342" s="138"/>
      <c r="W342" s="138"/>
      <c r="X342" s="138"/>
      <c r="Y342" s="138"/>
      <c r="Z342" s="138" t="s">
        <v>13</v>
      </c>
      <c r="AA342" s="138"/>
      <c r="AB342" s="138"/>
      <c r="AC342" s="138"/>
      <c r="AD342" s="138"/>
    </row>
    <row r="343" spans="1:30" ht="39.6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333" customHeight="1" x14ac:dyDescent="0.3">
      <c r="A344" s="140" t="str">
        <f>VLOOKUP(A338,'CADASTRO DE FORNECEDORES'!A:I,2,)</f>
        <v>LOJA ILUMINIM</v>
      </c>
      <c r="B344" s="140"/>
      <c r="C344" s="140"/>
      <c r="D344" s="140"/>
      <c r="E344" s="140"/>
      <c r="F344" s="140" t="e">
        <f>VLOOKUP(F338,'CADASTRO DE FORNECEDORES'!A:I,2,)</f>
        <v>#N/A</v>
      </c>
      <c r="G344" s="140"/>
      <c r="H344" s="140"/>
      <c r="I344" s="140"/>
      <c r="J344" s="140"/>
      <c r="K344" s="140" t="e">
        <f>VLOOKUP(K338,'CADASTRO DE FORNECEDORES'!A:I,2,)</f>
        <v>#N/A</v>
      </c>
      <c r="L344" s="140"/>
      <c r="M344" s="140"/>
      <c r="N344" s="140"/>
      <c r="O344" s="140"/>
      <c r="P344" s="140" t="e">
        <f>VLOOKUP(P338,'CADASTRO DE FORNECEDORES'!A:I,2,)</f>
        <v>#N/A</v>
      </c>
      <c r="Q344" s="140"/>
      <c r="R344" s="140"/>
      <c r="S344" s="140"/>
      <c r="T344" s="140"/>
      <c r="U344" s="140" t="e">
        <f>VLOOKUP(U338,'CADASTRO DE FORNECEDORES'!$A:$I,2,)</f>
        <v>#N/A</v>
      </c>
      <c r="V344" s="140"/>
      <c r="W344" s="140"/>
      <c r="X344" s="140"/>
      <c r="Y344" s="140"/>
      <c r="Z344" s="140" t="e">
        <f>VLOOKUP(Z338,'CADASTRO DE FORNECEDORES'!$A:$I,2,)</f>
        <v>#N/A</v>
      </c>
      <c r="AA344" s="140"/>
      <c r="AB344" s="140"/>
      <c r="AC344" s="140"/>
      <c r="AD344" s="140"/>
    </row>
    <row r="345" spans="1:30" ht="15" x14ac:dyDescent="0.3">
      <c r="A345" s="5"/>
      <c r="B345" s="6"/>
      <c r="C345" s="7"/>
      <c r="D345" s="8"/>
      <c r="E345" s="9"/>
      <c r="F345" s="5"/>
      <c r="G345" s="6"/>
      <c r="H345" s="7"/>
      <c r="I345" s="8"/>
      <c r="J345" s="9"/>
      <c r="K345" s="5"/>
      <c r="L345" s="6"/>
      <c r="M345" s="7"/>
      <c r="N345" s="8"/>
      <c r="O345" s="9"/>
      <c r="P345" s="5"/>
      <c r="Q345" s="6"/>
      <c r="R345" s="7"/>
      <c r="S345" s="8"/>
      <c r="T345" s="9"/>
      <c r="U345" s="5"/>
      <c r="V345" s="6"/>
      <c r="W345" s="7"/>
      <c r="X345" s="8"/>
      <c r="Y345" s="9"/>
      <c r="Z345" s="5"/>
      <c r="AA345" s="6"/>
      <c r="AB345" s="7"/>
      <c r="AC345" s="8"/>
      <c r="AD345" s="9"/>
    </row>
    <row r="346" spans="1:30" ht="15" x14ac:dyDescent="0.3">
      <c r="A346" s="5"/>
      <c r="B346" s="6"/>
      <c r="C346" s="7"/>
      <c r="D346" s="8"/>
      <c r="E346" s="9"/>
      <c r="F346" s="5"/>
      <c r="G346" s="6"/>
      <c r="H346" s="7"/>
      <c r="I346" s="8"/>
      <c r="J346" s="9"/>
      <c r="K346" s="5"/>
      <c r="L346" s="6"/>
      <c r="M346" s="7"/>
      <c r="N346" s="8"/>
      <c r="O346" s="9"/>
      <c r="P346" s="5"/>
      <c r="Q346" s="6"/>
      <c r="R346" s="7"/>
      <c r="S346" s="8"/>
      <c r="T346" s="9"/>
      <c r="U346" s="5"/>
      <c r="V346" s="6"/>
      <c r="W346" s="7"/>
      <c r="X346" s="8"/>
      <c r="Y346" s="9"/>
      <c r="Z346" s="5"/>
      <c r="AA346" s="6"/>
      <c r="AB346" s="7"/>
      <c r="AC346" s="8"/>
      <c r="AD346" s="9"/>
    </row>
    <row r="347" spans="1:30" ht="15" x14ac:dyDescent="0.3">
      <c r="A347" s="5"/>
      <c r="B347" s="6"/>
      <c r="C347" s="7"/>
      <c r="D347" s="8"/>
      <c r="E347" s="9"/>
      <c r="F347" s="5"/>
      <c r="G347" s="6"/>
      <c r="H347" s="7"/>
      <c r="I347" s="8"/>
      <c r="J347" s="9"/>
      <c r="K347" s="5"/>
      <c r="L347" s="6"/>
      <c r="M347" s="7"/>
      <c r="N347" s="8"/>
      <c r="O347" s="9"/>
      <c r="P347" s="5"/>
      <c r="Q347" s="6"/>
      <c r="R347" s="7"/>
      <c r="S347" s="8"/>
      <c r="T347" s="9"/>
      <c r="U347" s="5"/>
      <c r="V347" s="6"/>
      <c r="W347" s="7"/>
      <c r="X347" s="8"/>
      <c r="Y347" s="9"/>
      <c r="Z347" s="5"/>
      <c r="AA347" s="6"/>
      <c r="AB347" s="7"/>
      <c r="AC347" s="8"/>
      <c r="AD347" s="9"/>
    </row>
    <row r="348" spans="1:30" ht="40.5" customHeight="1" x14ac:dyDescent="0.3">
      <c r="A348" s="138" t="s">
        <v>14</v>
      </c>
      <c r="B348" s="138"/>
      <c r="C348" s="138"/>
      <c r="D348" s="138"/>
      <c r="E348" s="138"/>
      <c r="F348" s="138" t="s">
        <v>14</v>
      </c>
      <c r="G348" s="138"/>
      <c r="H348" s="138"/>
      <c r="I348" s="138"/>
      <c r="J348" s="138"/>
      <c r="K348" s="138" t="s">
        <v>14</v>
      </c>
      <c r="L348" s="138"/>
      <c r="M348" s="138"/>
      <c r="N348" s="138"/>
      <c r="O348" s="138"/>
      <c r="P348" s="138" t="s">
        <v>14</v>
      </c>
      <c r="Q348" s="138"/>
      <c r="R348" s="138"/>
      <c r="S348" s="138"/>
      <c r="T348" s="138"/>
      <c r="U348" s="138" t="s">
        <v>14</v>
      </c>
      <c r="V348" s="138"/>
      <c r="W348" s="138"/>
      <c r="X348" s="138"/>
      <c r="Y348" s="138"/>
      <c r="Z348" s="138" t="s">
        <v>14</v>
      </c>
      <c r="AA348" s="138"/>
      <c r="AB348" s="138"/>
      <c r="AC348" s="138"/>
      <c r="AD348" s="138"/>
    </row>
    <row r="349" spans="1:30" ht="39.6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216" customHeight="1" x14ac:dyDescent="0.3">
      <c r="A350" s="137" t="str">
        <f>VLOOKUP(A338,'CADASTRO DE FORNECEDORES'!A:I,9,)</f>
        <v>ILUMINAÇÃO</v>
      </c>
      <c r="B350" s="137"/>
      <c r="C350" s="137"/>
      <c r="D350" s="137"/>
      <c r="E350" s="137"/>
      <c r="F350" s="137" t="e">
        <f>VLOOKUP(F338,'CADASTRO DE FORNECEDORES'!A:I,9,)</f>
        <v>#N/A</v>
      </c>
      <c r="G350" s="137"/>
      <c r="H350" s="137"/>
      <c r="I350" s="137"/>
      <c r="J350" s="137"/>
      <c r="K350" s="137" t="e">
        <f>VLOOKUP(K338,'CADASTRO DE FORNECEDORES'!A:I,9,)</f>
        <v>#N/A</v>
      </c>
      <c r="L350" s="137"/>
      <c r="M350" s="137"/>
      <c r="N350" s="137"/>
      <c r="O350" s="137"/>
      <c r="P350" s="137" t="e">
        <f>VLOOKUP(P338,'CADASTRO DE FORNECEDORES'!A:I,9,)</f>
        <v>#N/A</v>
      </c>
      <c r="Q350" s="137"/>
      <c r="R350" s="137"/>
      <c r="S350" s="137"/>
      <c r="T350" s="137"/>
      <c r="U350" s="137" t="e">
        <f>VLOOKUP(U338,'CADASTRO DE FORNECEDORES'!$A:$I,9,)</f>
        <v>#N/A</v>
      </c>
      <c r="V350" s="137"/>
      <c r="W350" s="137"/>
      <c r="X350" s="137"/>
      <c r="Y350" s="137"/>
      <c r="Z350" s="137" t="e">
        <f>VLOOKUP(Z338,'CADASTRO DE FORNECEDORES'!$A:$I,9,)</f>
        <v>#N/A</v>
      </c>
      <c r="AA350" s="137"/>
      <c r="AB350" s="137"/>
      <c r="AC350" s="137"/>
      <c r="AD350" s="137"/>
    </row>
    <row r="351" spans="1:30" ht="40.5" customHeight="1" x14ac:dyDescent="0.3">
      <c r="A351" s="138" t="s">
        <v>12</v>
      </c>
      <c r="B351" s="138"/>
      <c r="C351" s="138"/>
      <c r="D351" s="138"/>
      <c r="E351" s="138"/>
      <c r="F351" s="138" t="s">
        <v>12</v>
      </c>
      <c r="G351" s="138"/>
      <c r="H351" s="138"/>
      <c r="I351" s="138"/>
      <c r="J351" s="138"/>
      <c r="K351" s="138" t="s">
        <v>12</v>
      </c>
      <c r="L351" s="138"/>
      <c r="M351" s="138"/>
      <c r="N351" s="138"/>
      <c r="O351" s="138"/>
      <c r="P351" s="138" t="s">
        <v>12</v>
      </c>
      <c r="Q351" s="138"/>
      <c r="R351" s="138"/>
      <c r="S351" s="138"/>
      <c r="T351" s="138"/>
      <c r="U351" s="138" t="s">
        <v>12</v>
      </c>
      <c r="V351" s="138"/>
      <c r="W351" s="138"/>
      <c r="X351" s="138"/>
      <c r="Y351" s="138"/>
      <c r="Z351" s="138" t="s">
        <v>12</v>
      </c>
      <c r="AA351" s="138"/>
      <c r="AB351" s="138"/>
      <c r="AC351" s="138"/>
      <c r="AD351" s="138"/>
    </row>
    <row r="352" spans="1:30" ht="39.6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90" x14ac:dyDescent="0.3">
      <c r="A353" s="139">
        <f>A338+1</f>
        <v>24</v>
      </c>
      <c r="B353" s="139"/>
      <c r="C353" s="139"/>
      <c r="D353" s="139"/>
      <c r="E353" s="139"/>
      <c r="F353" s="139">
        <f>F338+1</f>
        <v>74</v>
      </c>
      <c r="G353" s="139"/>
      <c r="H353" s="139"/>
      <c r="I353" s="139"/>
      <c r="J353" s="139"/>
      <c r="K353" s="139">
        <f>K338+1</f>
        <v>124</v>
      </c>
      <c r="L353" s="139"/>
      <c r="M353" s="139"/>
      <c r="N353" s="139"/>
      <c r="O353" s="139"/>
      <c r="P353" s="139">
        <f>P338+1</f>
        <v>174</v>
      </c>
      <c r="Q353" s="139"/>
      <c r="R353" s="139"/>
      <c r="S353" s="139"/>
      <c r="T353" s="139"/>
      <c r="U353" s="139">
        <f t="shared" ref="U353" si="40">U338+1</f>
        <v>224</v>
      </c>
      <c r="V353" s="139"/>
      <c r="W353" s="139"/>
      <c r="X353" s="139"/>
      <c r="Y353" s="139"/>
      <c r="Z353" s="139">
        <f t="shared" ref="Z353" si="41">Z338+1</f>
        <v>274</v>
      </c>
      <c r="AA353" s="139"/>
      <c r="AB353" s="139"/>
      <c r="AC353" s="139"/>
      <c r="AD353" s="139"/>
    </row>
    <row r="354" spans="1:30" ht="15" x14ac:dyDescent="0.3">
      <c r="A354" s="5"/>
      <c r="B354" s="6"/>
      <c r="C354" s="7"/>
      <c r="D354" s="8"/>
      <c r="E354" s="9"/>
      <c r="F354" s="5"/>
      <c r="G354" s="6"/>
      <c r="H354" s="7"/>
      <c r="I354" s="8"/>
      <c r="J354" s="9"/>
      <c r="K354" s="5"/>
      <c r="L354" s="6"/>
      <c r="M354" s="7"/>
      <c r="N354" s="8"/>
      <c r="O354" s="9"/>
      <c r="P354" s="5"/>
      <c r="Q354" s="6"/>
      <c r="R354" s="7"/>
      <c r="S354" s="8"/>
      <c r="T354" s="9"/>
      <c r="U354" s="5"/>
      <c r="V354" s="6"/>
      <c r="W354" s="7"/>
      <c r="X354" s="8"/>
      <c r="Y354" s="9"/>
      <c r="Z354" s="5"/>
      <c r="AA354" s="6"/>
      <c r="AB354" s="7"/>
      <c r="AC354" s="8"/>
      <c r="AD354" s="9"/>
    </row>
    <row r="355" spans="1:30" ht="15" x14ac:dyDescent="0.3">
      <c r="A355" s="5"/>
      <c r="B355" s="6"/>
      <c r="C355" s="7"/>
      <c r="D355" s="8"/>
      <c r="E355" s="9"/>
      <c r="F355" s="5"/>
      <c r="G355" s="6"/>
      <c r="H355" s="7"/>
      <c r="I355" s="8"/>
      <c r="J355" s="9"/>
      <c r="K355" s="5"/>
      <c r="L355" s="6"/>
      <c r="M355" s="7"/>
      <c r="N355" s="8"/>
      <c r="O355" s="9"/>
      <c r="P355" s="5"/>
      <c r="Q355" s="6"/>
      <c r="R355" s="7"/>
      <c r="S355" s="8"/>
      <c r="T355" s="9"/>
      <c r="U355" s="5"/>
      <c r="V355" s="6"/>
      <c r="W355" s="7"/>
      <c r="X355" s="8"/>
      <c r="Y355" s="9"/>
      <c r="Z355" s="5"/>
      <c r="AA355" s="6"/>
      <c r="AB355" s="7"/>
      <c r="AC355" s="8"/>
      <c r="AD355" s="9"/>
    </row>
    <row r="356" spans="1:30" ht="15" x14ac:dyDescent="0.3">
      <c r="A356" s="5"/>
      <c r="B356" s="6"/>
      <c r="C356" s="7"/>
      <c r="D356" s="8"/>
      <c r="E356" s="9"/>
      <c r="F356" s="5"/>
      <c r="G356" s="6"/>
      <c r="H356" s="7"/>
      <c r="I356" s="8"/>
      <c r="J356" s="9"/>
      <c r="K356" s="5"/>
      <c r="L356" s="6"/>
      <c r="M356" s="7"/>
      <c r="N356" s="8"/>
      <c r="O356" s="9"/>
      <c r="P356" s="5"/>
      <c r="Q356" s="6"/>
      <c r="R356" s="7"/>
      <c r="S356" s="8"/>
      <c r="T356" s="9"/>
      <c r="U356" s="5"/>
      <c r="V356" s="6"/>
      <c r="W356" s="7"/>
      <c r="X356" s="8"/>
      <c r="Y356" s="9"/>
      <c r="Z356" s="5"/>
      <c r="AA356" s="6"/>
      <c r="AB356" s="7"/>
      <c r="AC356" s="8"/>
      <c r="AD356" s="9"/>
    </row>
    <row r="357" spans="1:30" ht="40.5" customHeight="1" x14ac:dyDescent="0.3">
      <c r="A357" s="138" t="s">
        <v>13</v>
      </c>
      <c r="B357" s="138"/>
      <c r="C357" s="138"/>
      <c r="D357" s="138"/>
      <c r="E357" s="138"/>
      <c r="F357" s="138" t="s">
        <v>13</v>
      </c>
      <c r="G357" s="138"/>
      <c r="H357" s="138"/>
      <c r="I357" s="138"/>
      <c r="J357" s="138"/>
      <c r="K357" s="138" t="s">
        <v>13</v>
      </c>
      <c r="L357" s="138"/>
      <c r="M357" s="138"/>
      <c r="N357" s="138"/>
      <c r="O357" s="138"/>
      <c r="P357" s="138" t="s">
        <v>13</v>
      </c>
      <c r="Q357" s="138"/>
      <c r="R357" s="138"/>
      <c r="S357" s="138"/>
      <c r="T357" s="138"/>
      <c r="U357" s="138" t="s">
        <v>13</v>
      </c>
      <c r="V357" s="138"/>
      <c r="W357" s="138"/>
      <c r="X357" s="138"/>
      <c r="Y357" s="138"/>
      <c r="Z357" s="138" t="s">
        <v>13</v>
      </c>
      <c r="AA357" s="138"/>
      <c r="AB357" s="138"/>
      <c r="AC357" s="138"/>
      <c r="AD357" s="138"/>
    </row>
    <row r="358" spans="1:30" ht="39.6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333" customHeight="1" x14ac:dyDescent="0.3">
      <c r="A359" s="140" t="str">
        <f>VLOOKUP(A353,'CADASTRO DE FORNECEDORES'!A:I,2,)</f>
        <v>INFRA ELETROCALHAS</v>
      </c>
      <c r="B359" s="140"/>
      <c r="C359" s="140"/>
      <c r="D359" s="140"/>
      <c r="E359" s="140"/>
      <c r="F359" s="140" t="e">
        <f>VLOOKUP(F353,'CADASTRO DE FORNECEDORES'!A:I,2,)</f>
        <v>#N/A</v>
      </c>
      <c r="G359" s="140"/>
      <c r="H359" s="140"/>
      <c r="I359" s="140"/>
      <c r="J359" s="140"/>
      <c r="K359" s="140" t="e">
        <f>VLOOKUP(K353,'CADASTRO DE FORNECEDORES'!A:I,2,)</f>
        <v>#N/A</v>
      </c>
      <c r="L359" s="140"/>
      <c r="M359" s="140"/>
      <c r="N359" s="140"/>
      <c r="O359" s="140"/>
      <c r="P359" s="140" t="e">
        <f>VLOOKUP(P353,'CADASTRO DE FORNECEDORES'!A:I,2,)</f>
        <v>#N/A</v>
      </c>
      <c r="Q359" s="140"/>
      <c r="R359" s="140"/>
      <c r="S359" s="140"/>
      <c r="T359" s="140"/>
      <c r="U359" s="140" t="e">
        <f>VLOOKUP(U353,'CADASTRO DE FORNECEDORES'!$A:$I,2,)</f>
        <v>#N/A</v>
      </c>
      <c r="V359" s="140"/>
      <c r="W359" s="140"/>
      <c r="X359" s="140"/>
      <c r="Y359" s="140"/>
      <c r="Z359" s="140" t="e">
        <f>VLOOKUP(Z353,'CADASTRO DE FORNECEDORES'!$A:$I,2,)</f>
        <v>#N/A</v>
      </c>
      <c r="AA359" s="140"/>
      <c r="AB359" s="140"/>
      <c r="AC359" s="140"/>
      <c r="AD359" s="140"/>
    </row>
    <row r="360" spans="1:30" ht="15" x14ac:dyDescent="0.3">
      <c r="A360" s="5"/>
      <c r="B360" s="6"/>
      <c r="C360" s="7"/>
      <c r="D360" s="8"/>
      <c r="E360" s="9"/>
      <c r="F360" s="5"/>
      <c r="G360" s="6"/>
      <c r="H360" s="7"/>
      <c r="I360" s="8"/>
      <c r="J360" s="9"/>
      <c r="K360" s="5"/>
      <c r="L360" s="6"/>
      <c r="M360" s="7"/>
      <c r="N360" s="8"/>
      <c r="O360" s="9"/>
      <c r="P360" s="5"/>
      <c r="Q360" s="6"/>
      <c r="R360" s="7"/>
      <c r="S360" s="8"/>
      <c r="T360" s="9"/>
      <c r="U360" s="5"/>
      <c r="V360" s="6"/>
      <c r="W360" s="7"/>
      <c r="X360" s="8"/>
      <c r="Y360" s="9"/>
      <c r="Z360" s="5"/>
      <c r="AA360" s="6"/>
      <c r="AB360" s="7"/>
      <c r="AC360" s="8"/>
      <c r="AD360" s="9"/>
    </row>
    <row r="361" spans="1:30" ht="15" x14ac:dyDescent="0.3">
      <c r="A361" s="5"/>
      <c r="B361" s="6"/>
      <c r="C361" s="7"/>
      <c r="D361" s="8"/>
      <c r="E361" s="9"/>
      <c r="F361" s="5"/>
      <c r="G361" s="6"/>
      <c r="H361" s="7"/>
      <c r="I361" s="8"/>
      <c r="J361" s="9"/>
      <c r="K361" s="5"/>
      <c r="L361" s="6"/>
      <c r="M361" s="7"/>
      <c r="N361" s="8"/>
      <c r="O361" s="9"/>
      <c r="P361" s="5"/>
      <c r="Q361" s="6"/>
      <c r="R361" s="7"/>
      <c r="S361" s="8"/>
      <c r="T361" s="9"/>
      <c r="U361" s="5"/>
      <c r="V361" s="6"/>
      <c r="W361" s="7"/>
      <c r="X361" s="8"/>
      <c r="Y361" s="9"/>
      <c r="Z361" s="5"/>
      <c r="AA361" s="6"/>
      <c r="AB361" s="7"/>
      <c r="AC361" s="8"/>
      <c r="AD361" s="9"/>
    </row>
    <row r="362" spans="1:30" ht="15" x14ac:dyDescent="0.3">
      <c r="A362" s="5"/>
      <c r="B362" s="6"/>
      <c r="C362" s="7"/>
      <c r="D362" s="8"/>
      <c r="E362" s="9"/>
      <c r="F362" s="5"/>
      <c r="G362" s="6"/>
      <c r="H362" s="7"/>
      <c r="I362" s="8"/>
      <c r="J362" s="9"/>
      <c r="K362" s="5"/>
      <c r="L362" s="6"/>
      <c r="M362" s="7"/>
      <c r="N362" s="8"/>
      <c r="O362" s="9"/>
      <c r="P362" s="5"/>
      <c r="Q362" s="6"/>
      <c r="R362" s="7"/>
      <c r="S362" s="8"/>
      <c r="T362" s="9"/>
      <c r="U362" s="5"/>
      <c r="V362" s="6"/>
      <c r="W362" s="7"/>
      <c r="X362" s="8"/>
      <c r="Y362" s="9"/>
      <c r="Z362" s="5"/>
      <c r="AA362" s="6"/>
      <c r="AB362" s="7"/>
      <c r="AC362" s="8"/>
      <c r="AD362" s="9"/>
    </row>
    <row r="363" spans="1:30" ht="40.5" customHeight="1" x14ac:dyDescent="0.3">
      <c r="A363" s="138" t="s">
        <v>14</v>
      </c>
      <c r="B363" s="138"/>
      <c r="C363" s="138"/>
      <c r="D363" s="138"/>
      <c r="E363" s="138"/>
      <c r="F363" s="138" t="s">
        <v>14</v>
      </c>
      <c r="G363" s="138"/>
      <c r="H363" s="138"/>
      <c r="I363" s="138"/>
      <c r="J363" s="138"/>
      <c r="K363" s="138" t="s">
        <v>14</v>
      </c>
      <c r="L363" s="138"/>
      <c r="M363" s="138"/>
      <c r="N363" s="138"/>
      <c r="O363" s="138"/>
      <c r="P363" s="138" t="s">
        <v>14</v>
      </c>
      <c r="Q363" s="138"/>
      <c r="R363" s="138"/>
      <c r="S363" s="138"/>
      <c r="T363" s="138"/>
      <c r="U363" s="138" t="s">
        <v>14</v>
      </c>
      <c r="V363" s="138"/>
      <c r="W363" s="138"/>
      <c r="X363" s="138"/>
      <c r="Y363" s="138"/>
      <c r="Z363" s="138" t="s">
        <v>14</v>
      </c>
      <c r="AA363" s="138"/>
      <c r="AB363" s="138"/>
      <c r="AC363" s="138"/>
      <c r="AD363" s="138"/>
    </row>
    <row r="364" spans="1:30" ht="39.6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216" customHeight="1" x14ac:dyDescent="0.3">
      <c r="A365" s="137" t="str">
        <f>VLOOKUP(A353,'CADASTRO DE FORNECEDORES'!A:I,9,)</f>
        <v>ELÉTRICA</v>
      </c>
      <c r="B365" s="137"/>
      <c r="C365" s="137"/>
      <c r="D365" s="137"/>
      <c r="E365" s="137"/>
      <c r="F365" s="137" t="e">
        <f>VLOOKUP(F353,'CADASTRO DE FORNECEDORES'!A:I,9,)</f>
        <v>#N/A</v>
      </c>
      <c r="G365" s="137"/>
      <c r="H365" s="137"/>
      <c r="I365" s="137"/>
      <c r="J365" s="137"/>
      <c r="K365" s="137" t="e">
        <f>VLOOKUP(K353,'CADASTRO DE FORNECEDORES'!A:I,9,)</f>
        <v>#N/A</v>
      </c>
      <c r="L365" s="137"/>
      <c r="M365" s="137"/>
      <c r="N365" s="137"/>
      <c r="O365" s="137"/>
      <c r="P365" s="137" t="e">
        <f>VLOOKUP(P353,'CADASTRO DE FORNECEDORES'!A:I,9,)</f>
        <v>#N/A</v>
      </c>
      <c r="Q365" s="137"/>
      <c r="R365" s="137"/>
      <c r="S365" s="137"/>
      <c r="T365" s="137"/>
      <c r="U365" s="137" t="e">
        <f>VLOOKUP(U353,'CADASTRO DE FORNECEDORES'!$A:$I,9,)</f>
        <v>#N/A</v>
      </c>
      <c r="V365" s="137"/>
      <c r="W365" s="137"/>
      <c r="X365" s="137"/>
      <c r="Y365" s="137"/>
      <c r="Z365" s="137" t="e">
        <f>VLOOKUP(Z353,'CADASTRO DE FORNECEDORES'!$A:$I,9,)</f>
        <v>#N/A</v>
      </c>
      <c r="AA365" s="137"/>
      <c r="AB365" s="137"/>
      <c r="AC365" s="137"/>
      <c r="AD365" s="137"/>
    </row>
    <row r="366" spans="1:30" ht="40.5" customHeight="1" x14ac:dyDescent="0.3">
      <c r="A366" s="138" t="s">
        <v>12</v>
      </c>
      <c r="B366" s="138"/>
      <c r="C366" s="138"/>
      <c r="D366" s="138"/>
      <c r="E366" s="138"/>
      <c r="F366" s="138" t="s">
        <v>12</v>
      </c>
      <c r="G366" s="138"/>
      <c r="H366" s="138"/>
      <c r="I366" s="138"/>
      <c r="J366" s="138"/>
      <c r="K366" s="138" t="s">
        <v>12</v>
      </c>
      <c r="L366" s="138"/>
      <c r="M366" s="138"/>
      <c r="N366" s="138"/>
      <c r="O366" s="138"/>
      <c r="P366" s="138" t="s">
        <v>12</v>
      </c>
      <c r="Q366" s="138"/>
      <c r="R366" s="138"/>
      <c r="S366" s="138"/>
      <c r="T366" s="138"/>
      <c r="U366" s="138" t="s">
        <v>12</v>
      </c>
      <c r="V366" s="138"/>
      <c r="W366" s="138"/>
      <c r="X366" s="138"/>
      <c r="Y366" s="138"/>
      <c r="Z366" s="138" t="s">
        <v>12</v>
      </c>
      <c r="AA366" s="138"/>
      <c r="AB366" s="138"/>
      <c r="AC366" s="138"/>
      <c r="AD366" s="138"/>
    </row>
    <row r="367" spans="1:30" ht="39.6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90" x14ac:dyDescent="0.3">
      <c r="A368" s="139">
        <f>A353+1</f>
        <v>25</v>
      </c>
      <c r="B368" s="139"/>
      <c r="C368" s="139"/>
      <c r="D368" s="139"/>
      <c r="E368" s="139"/>
      <c r="F368" s="139">
        <f>F353+1</f>
        <v>75</v>
      </c>
      <c r="G368" s="139"/>
      <c r="H368" s="139"/>
      <c r="I368" s="139"/>
      <c r="J368" s="139"/>
      <c r="K368" s="139">
        <f>K353+1</f>
        <v>125</v>
      </c>
      <c r="L368" s="139"/>
      <c r="M368" s="139"/>
      <c r="N368" s="139"/>
      <c r="O368" s="139"/>
      <c r="P368" s="139">
        <f>P353+1</f>
        <v>175</v>
      </c>
      <c r="Q368" s="139"/>
      <c r="R368" s="139"/>
      <c r="S368" s="139"/>
      <c r="T368" s="139"/>
      <c r="U368" s="139">
        <f t="shared" ref="U368" si="42">U353+1</f>
        <v>225</v>
      </c>
      <c r="V368" s="139"/>
      <c r="W368" s="139"/>
      <c r="X368" s="139"/>
      <c r="Y368" s="139"/>
      <c r="Z368" s="139">
        <f t="shared" ref="Z368" si="43">Z353+1</f>
        <v>275</v>
      </c>
      <c r="AA368" s="139"/>
      <c r="AB368" s="139"/>
      <c r="AC368" s="139"/>
      <c r="AD368" s="139"/>
    </row>
    <row r="369" spans="1:30" ht="15" x14ac:dyDescent="0.3">
      <c r="A369" s="5"/>
      <c r="B369" s="6"/>
      <c r="C369" s="7"/>
      <c r="D369" s="8"/>
      <c r="E369" s="9"/>
      <c r="F369" s="5"/>
      <c r="G369" s="6"/>
      <c r="H369" s="7"/>
      <c r="I369" s="8"/>
      <c r="J369" s="9"/>
      <c r="K369" s="5"/>
      <c r="L369" s="6"/>
      <c r="M369" s="7"/>
      <c r="N369" s="8"/>
      <c r="O369" s="9"/>
      <c r="P369" s="5"/>
      <c r="Q369" s="6"/>
      <c r="R369" s="7"/>
      <c r="S369" s="8"/>
      <c r="T369" s="9"/>
      <c r="U369" s="5"/>
      <c r="V369" s="6"/>
      <c r="W369" s="7"/>
      <c r="X369" s="8"/>
      <c r="Y369" s="9"/>
      <c r="Z369" s="5"/>
      <c r="AA369" s="6"/>
      <c r="AB369" s="7"/>
      <c r="AC369" s="8"/>
      <c r="AD369" s="9"/>
    </row>
    <row r="370" spans="1:30" ht="15" x14ac:dyDescent="0.3">
      <c r="A370" s="5"/>
      <c r="B370" s="6"/>
      <c r="C370" s="7"/>
      <c r="D370" s="8"/>
      <c r="E370" s="9"/>
      <c r="F370" s="5"/>
      <c r="G370" s="6"/>
      <c r="H370" s="7"/>
      <c r="I370" s="8"/>
      <c r="J370" s="9"/>
      <c r="K370" s="5"/>
      <c r="L370" s="6"/>
      <c r="M370" s="7"/>
      <c r="N370" s="8"/>
      <c r="O370" s="9"/>
      <c r="P370" s="5"/>
      <c r="Q370" s="6"/>
      <c r="R370" s="7"/>
      <c r="S370" s="8"/>
      <c r="T370" s="9"/>
      <c r="U370" s="5"/>
      <c r="V370" s="6"/>
      <c r="W370" s="7"/>
      <c r="X370" s="8"/>
      <c r="Y370" s="9"/>
      <c r="Z370" s="5"/>
      <c r="AA370" s="6"/>
      <c r="AB370" s="7"/>
      <c r="AC370" s="8"/>
      <c r="AD370" s="9"/>
    </row>
    <row r="371" spans="1:30" ht="15" x14ac:dyDescent="0.3">
      <c r="A371" s="5"/>
      <c r="B371" s="6"/>
      <c r="C371" s="7"/>
      <c r="D371" s="8"/>
      <c r="E371" s="9"/>
      <c r="F371" s="5"/>
      <c r="G371" s="6"/>
      <c r="H371" s="7"/>
      <c r="I371" s="8"/>
      <c r="J371" s="9"/>
      <c r="K371" s="5"/>
      <c r="L371" s="6"/>
      <c r="M371" s="7"/>
      <c r="N371" s="8"/>
      <c r="O371" s="9"/>
      <c r="P371" s="5"/>
      <c r="Q371" s="6"/>
      <c r="R371" s="7"/>
      <c r="S371" s="8"/>
      <c r="T371" s="9"/>
      <c r="U371" s="5"/>
      <c r="V371" s="6"/>
      <c r="W371" s="7"/>
      <c r="X371" s="8"/>
      <c r="Y371" s="9"/>
      <c r="Z371" s="5"/>
      <c r="AA371" s="6"/>
      <c r="AB371" s="7"/>
      <c r="AC371" s="8"/>
      <c r="AD371" s="9"/>
    </row>
    <row r="372" spans="1:30" ht="40.5" customHeight="1" x14ac:dyDescent="0.3">
      <c r="A372" s="138" t="s">
        <v>13</v>
      </c>
      <c r="B372" s="138"/>
      <c r="C372" s="138"/>
      <c r="D372" s="138"/>
      <c r="E372" s="138"/>
      <c r="F372" s="138" t="s">
        <v>13</v>
      </c>
      <c r="G372" s="138"/>
      <c r="H372" s="138"/>
      <c r="I372" s="138"/>
      <c r="J372" s="138"/>
      <c r="K372" s="138" t="s">
        <v>13</v>
      </c>
      <c r="L372" s="138"/>
      <c r="M372" s="138"/>
      <c r="N372" s="138"/>
      <c r="O372" s="138"/>
      <c r="P372" s="138" t="s">
        <v>13</v>
      </c>
      <c r="Q372" s="138"/>
      <c r="R372" s="138"/>
      <c r="S372" s="138"/>
      <c r="T372" s="138"/>
      <c r="U372" s="138" t="s">
        <v>13</v>
      </c>
      <c r="V372" s="138"/>
      <c r="W372" s="138"/>
      <c r="X372" s="138"/>
      <c r="Y372" s="138"/>
      <c r="Z372" s="138" t="s">
        <v>13</v>
      </c>
      <c r="AA372" s="138"/>
      <c r="AB372" s="138"/>
      <c r="AC372" s="138"/>
      <c r="AD372" s="138"/>
    </row>
    <row r="373" spans="1:30" ht="39.6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333" customHeight="1" x14ac:dyDescent="0.3">
      <c r="A374" s="140" t="str">
        <f>VLOOKUP(A368,'CADASTRO DE FORNECEDORES'!A:I,2,)</f>
        <v>CREA/ CONFEA</v>
      </c>
      <c r="B374" s="140"/>
      <c r="C374" s="140"/>
      <c r="D374" s="140"/>
      <c r="E374" s="140"/>
      <c r="F374" s="140" t="e">
        <f>VLOOKUP(F368,'CADASTRO DE FORNECEDORES'!A:I,2,)</f>
        <v>#N/A</v>
      </c>
      <c r="G374" s="140"/>
      <c r="H374" s="140"/>
      <c r="I374" s="140"/>
      <c r="J374" s="140"/>
      <c r="K374" s="140" t="e">
        <f>VLOOKUP(K368,'CADASTRO DE FORNECEDORES'!A:I,2,)</f>
        <v>#N/A</v>
      </c>
      <c r="L374" s="140"/>
      <c r="M374" s="140"/>
      <c r="N374" s="140"/>
      <c r="O374" s="140"/>
      <c r="P374" s="140" t="e">
        <f>VLOOKUP(P368,'CADASTRO DE FORNECEDORES'!A:I,2,)</f>
        <v>#N/A</v>
      </c>
      <c r="Q374" s="140"/>
      <c r="R374" s="140"/>
      <c r="S374" s="140"/>
      <c r="T374" s="140"/>
      <c r="U374" s="140" t="e">
        <f>VLOOKUP(U368,'CADASTRO DE FORNECEDORES'!$A:$I,2,)</f>
        <v>#N/A</v>
      </c>
      <c r="V374" s="140"/>
      <c r="W374" s="140"/>
      <c r="X374" s="140"/>
      <c r="Y374" s="140"/>
      <c r="Z374" s="140" t="e">
        <f>VLOOKUP(Z368,'CADASTRO DE FORNECEDORES'!$A:$I,2,)</f>
        <v>#N/A</v>
      </c>
      <c r="AA374" s="140"/>
      <c r="AB374" s="140"/>
      <c r="AC374" s="140"/>
      <c r="AD374" s="140"/>
    </row>
    <row r="375" spans="1:30" ht="15" x14ac:dyDescent="0.3">
      <c r="A375" s="5"/>
      <c r="B375" s="6"/>
      <c r="C375" s="7"/>
      <c r="D375" s="8"/>
      <c r="E375" s="9"/>
      <c r="F375" s="5"/>
      <c r="G375" s="6"/>
      <c r="H375" s="7"/>
      <c r="I375" s="8"/>
      <c r="J375" s="9"/>
      <c r="K375" s="5"/>
      <c r="L375" s="6"/>
      <c r="M375" s="7"/>
      <c r="N375" s="8"/>
      <c r="O375" s="9"/>
      <c r="P375" s="5"/>
      <c r="Q375" s="6"/>
      <c r="R375" s="7"/>
      <c r="S375" s="8"/>
      <c r="T375" s="9"/>
      <c r="U375" s="5"/>
      <c r="V375" s="6"/>
      <c r="W375" s="7"/>
      <c r="X375" s="8"/>
      <c r="Y375" s="9"/>
      <c r="Z375" s="5"/>
      <c r="AA375" s="6"/>
      <c r="AB375" s="7"/>
      <c r="AC375" s="8"/>
      <c r="AD375" s="9"/>
    </row>
    <row r="376" spans="1:30" ht="15" x14ac:dyDescent="0.3">
      <c r="A376" s="5"/>
      <c r="B376" s="6"/>
      <c r="C376" s="7"/>
      <c r="D376" s="8"/>
      <c r="E376" s="9"/>
      <c r="F376" s="5"/>
      <c r="G376" s="6"/>
      <c r="H376" s="7"/>
      <c r="I376" s="8"/>
      <c r="J376" s="9"/>
      <c r="K376" s="5"/>
      <c r="L376" s="6"/>
      <c r="M376" s="7"/>
      <c r="N376" s="8"/>
      <c r="O376" s="9"/>
      <c r="P376" s="5"/>
      <c r="Q376" s="6"/>
      <c r="R376" s="7"/>
      <c r="S376" s="8"/>
      <c r="T376" s="9"/>
      <c r="U376" s="5"/>
      <c r="V376" s="6"/>
      <c r="W376" s="7"/>
      <c r="X376" s="8"/>
      <c r="Y376" s="9"/>
      <c r="Z376" s="5"/>
      <c r="AA376" s="6"/>
      <c r="AB376" s="7"/>
      <c r="AC376" s="8"/>
      <c r="AD376" s="9"/>
    </row>
    <row r="377" spans="1:30" ht="15" x14ac:dyDescent="0.3">
      <c r="A377" s="5"/>
      <c r="B377" s="6"/>
      <c r="C377" s="7"/>
      <c r="D377" s="8"/>
      <c r="E377" s="9"/>
      <c r="F377" s="5"/>
      <c r="G377" s="6"/>
      <c r="H377" s="7"/>
      <c r="I377" s="8"/>
      <c r="J377" s="9"/>
      <c r="K377" s="5"/>
      <c r="L377" s="6"/>
      <c r="M377" s="7"/>
      <c r="N377" s="8"/>
      <c r="O377" s="9"/>
      <c r="P377" s="5"/>
      <c r="Q377" s="6"/>
      <c r="R377" s="7"/>
      <c r="S377" s="8"/>
      <c r="T377" s="9"/>
      <c r="U377" s="5"/>
      <c r="V377" s="6"/>
      <c r="W377" s="7"/>
      <c r="X377" s="8"/>
      <c r="Y377" s="9"/>
      <c r="Z377" s="5"/>
      <c r="AA377" s="6"/>
      <c r="AB377" s="7"/>
      <c r="AC377" s="8"/>
      <c r="AD377" s="9"/>
    </row>
    <row r="378" spans="1:30" ht="40.5" customHeight="1" x14ac:dyDescent="0.3">
      <c r="A378" s="138" t="s">
        <v>14</v>
      </c>
      <c r="B378" s="138"/>
      <c r="C378" s="138"/>
      <c r="D378" s="138"/>
      <c r="E378" s="138"/>
      <c r="F378" s="138" t="s">
        <v>14</v>
      </c>
      <c r="G378" s="138"/>
      <c r="H378" s="138"/>
      <c r="I378" s="138"/>
      <c r="J378" s="138"/>
      <c r="K378" s="138" t="s">
        <v>14</v>
      </c>
      <c r="L378" s="138"/>
      <c r="M378" s="138"/>
      <c r="N378" s="138"/>
      <c r="O378" s="138"/>
      <c r="P378" s="138" t="s">
        <v>14</v>
      </c>
      <c r="Q378" s="138"/>
      <c r="R378" s="138"/>
      <c r="S378" s="138"/>
      <c r="T378" s="138"/>
      <c r="U378" s="138" t="s">
        <v>14</v>
      </c>
      <c r="V378" s="138"/>
      <c r="W378" s="138"/>
      <c r="X378" s="138"/>
      <c r="Y378" s="138"/>
      <c r="Z378" s="138" t="s">
        <v>14</v>
      </c>
      <c r="AA378" s="138"/>
      <c r="AB378" s="138"/>
      <c r="AC378" s="138"/>
      <c r="AD378" s="138"/>
    </row>
    <row r="379" spans="1:30" ht="39.6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216" customHeight="1" x14ac:dyDescent="0.3">
      <c r="A380" s="137">
        <f>VLOOKUP(A368,'CADASTRO DE FORNECEDORES'!A:I,9,)</f>
        <v>0</v>
      </c>
      <c r="B380" s="137"/>
      <c r="C380" s="137"/>
      <c r="D380" s="137"/>
      <c r="E380" s="137"/>
      <c r="F380" s="137" t="e">
        <f>VLOOKUP(F368,'CADASTRO DE FORNECEDORES'!A:I,9,)</f>
        <v>#N/A</v>
      </c>
      <c r="G380" s="137"/>
      <c r="H380" s="137"/>
      <c r="I380" s="137"/>
      <c r="J380" s="137"/>
      <c r="K380" s="137" t="e">
        <f>VLOOKUP(K368,'CADASTRO DE FORNECEDORES'!A:I,9,)</f>
        <v>#N/A</v>
      </c>
      <c r="L380" s="137"/>
      <c r="M380" s="137"/>
      <c r="N380" s="137"/>
      <c r="O380" s="137"/>
      <c r="P380" s="137" t="e">
        <f>VLOOKUP(P368,'CADASTRO DE FORNECEDORES'!A:I,9,)</f>
        <v>#N/A</v>
      </c>
      <c r="Q380" s="137"/>
      <c r="R380" s="137"/>
      <c r="S380" s="137"/>
      <c r="T380" s="137"/>
      <c r="U380" s="137" t="e">
        <f>VLOOKUP(U368,'CADASTRO DE FORNECEDORES'!$A:$I,9,)</f>
        <v>#N/A</v>
      </c>
      <c r="V380" s="137"/>
      <c r="W380" s="137"/>
      <c r="X380" s="137"/>
      <c r="Y380" s="137"/>
      <c r="Z380" s="137" t="e">
        <f>VLOOKUP(Z368,'CADASTRO DE FORNECEDORES'!$A:$I,9,)</f>
        <v>#N/A</v>
      </c>
      <c r="AA380" s="137"/>
      <c r="AB380" s="137"/>
      <c r="AC380" s="137"/>
      <c r="AD380" s="137"/>
    </row>
    <row r="381" spans="1:30" ht="40.5" customHeight="1" x14ac:dyDescent="0.3">
      <c r="A381" s="138" t="s">
        <v>12</v>
      </c>
      <c r="B381" s="138"/>
      <c r="C381" s="138"/>
      <c r="D381" s="138"/>
      <c r="E381" s="138"/>
      <c r="F381" s="138" t="s">
        <v>12</v>
      </c>
      <c r="G381" s="138"/>
      <c r="H381" s="138"/>
      <c r="I381" s="138"/>
      <c r="J381" s="138"/>
      <c r="K381" s="138" t="s">
        <v>12</v>
      </c>
      <c r="L381" s="138"/>
      <c r="M381" s="138"/>
      <c r="N381" s="138"/>
      <c r="O381" s="138"/>
      <c r="P381" s="138" t="s">
        <v>12</v>
      </c>
      <c r="Q381" s="138"/>
      <c r="R381" s="138"/>
      <c r="S381" s="138"/>
      <c r="T381" s="138"/>
      <c r="U381" s="138" t="s">
        <v>12</v>
      </c>
      <c r="V381" s="138"/>
      <c r="W381" s="138"/>
      <c r="X381" s="138"/>
      <c r="Y381" s="138"/>
      <c r="Z381" s="138" t="s">
        <v>12</v>
      </c>
      <c r="AA381" s="138"/>
      <c r="AB381" s="138"/>
      <c r="AC381" s="138"/>
      <c r="AD381" s="138"/>
    </row>
    <row r="382" spans="1:30" ht="39.6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90" x14ac:dyDescent="0.3">
      <c r="A383" s="139">
        <f>A368+1</f>
        <v>26</v>
      </c>
      <c r="B383" s="139"/>
      <c r="C383" s="139"/>
      <c r="D383" s="139"/>
      <c r="E383" s="139"/>
      <c r="F383" s="139">
        <f>F368+1</f>
        <v>76</v>
      </c>
      <c r="G383" s="139"/>
      <c r="H383" s="139"/>
      <c r="I383" s="139"/>
      <c r="J383" s="139"/>
      <c r="K383" s="139">
        <f>K368+1</f>
        <v>126</v>
      </c>
      <c r="L383" s="139"/>
      <c r="M383" s="139"/>
      <c r="N383" s="139"/>
      <c r="O383" s="139"/>
      <c r="P383" s="139">
        <f>P368+1</f>
        <v>176</v>
      </c>
      <c r="Q383" s="139"/>
      <c r="R383" s="139"/>
      <c r="S383" s="139"/>
      <c r="T383" s="139"/>
      <c r="U383" s="139">
        <f t="shared" ref="U383" si="44">U368+1</f>
        <v>226</v>
      </c>
      <c r="V383" s="139"/>
      <c r="W383" s="139"/>
      <c r="X383" s="139"/>
      <c r="Y383" s="139"/>
      <c r="Z383" s="139">
        <f t="shared" ref="Z383" si="45">Z368+1</f>
        <v>276</v>
      </c>
      <c r="AA383" s="139"/>
      <c r="AB383" s="139"/>
      <c r="AC383" s="139"/>
      <c r="AD383" s="139"/>
    </row>
    <row r="384" spans="1:30" ht="15" x14ac:dyDescent="0.3">
      <c r="A384" s="5"/>
      <c r="B384" s="6"/>
      <c r="C384" s="7"/>
      <c r="D384" s="8"/>
      <c r="E384" s="9"/>
      <c r="F384" s="5"/>
      <c r="G384" s="6"/>
      <c r="H384" s="7"/>
      <c r="I384" s="8"/>
      <c r="J384" s="9"/>
      <c r="K384" s="5"/>
      <c r="L384" s="6"/>
      <c r="M384" s="7"/>
      <c r="N384" s="8"/>
      <c r="O384" s="9"/>
      <c r="P384" s="5"/>
      <c r="Q384" s="6"/>
      <c r="R384" s="7"/>
      <c r="S384" s="8"/>
      <c r="T384" s="9"/>
      <c r="U384" s="5"/>
      <c r="V384" s="6"/>
      <c r="W384" s="7"/>
      <c r="X384" s="8"/>
      <c r="Y384" s="9"/>
      <c r="Z384" s="5"/>
      <c r="AA384" s="6"/>
      <c r="AB384" s="7"/>
      <c r="AC384" s="8"/>
      <c r="AD384" s="9"/>
    </row>
    <row r="385" spans="1:30" ht="15" x14ac:dyDescent="0.3">
      <c r="A385" s="5"/>
      <c r="B385" s="6"/>
      <c r="C385" s="7"/>
      <c r="D385" s="8"/>
      <c r="E385" s="9"/>
      <c r="F385" s="5"/>
      <c r="G385" s="6"/>
      <c r="H385" s="7"/>
      <c r="I385" s="8"/>
      <c r="J385" s="9"/>
      <c r="K385" s="5"/>
      <c r="L385" s="6"/>
      <c r="M385" s="7"/>
      <c r="N385" s="8"/>
      <c r="O385" s="9"/>
      <c r="P385" s="5"/>
      <c r="Q385" s="6"/>
      <c r="R385" s="7"/>
      <c r="S385" s="8"/>
      <c r="T385" s="9"/>
      <c r="U385" s="5"/>
      <c r="V385" s="6"/>
      <c r="W385" s="7"/>
      <c r="X385" s="8"/>
      <c r="Y385" s="9"/>
      <c r="Z385" s="5"/>
      <c r="AA385" s="6"/>
      <c r="AB385" s="7"/>
      <c r="AC385" s="8"/>
      <c r="AD385" s="9"/>
    </row>
    <row r="386" spans="1:30" ht="15" x14ac:dyDescent="0.3">
      <c r="A386" s="5"/>
      <c r="B386" s="6"/>
      <c r="C386" s="7"/>
      <c r="D386" s="8"/>
      <c r="E386" s="9"/>
      <c r="F386" s="5"/>
      <c r="G386" s="6"/>
      <c r="H386" s="7"/>
      <c r="I386" s="8"/>
      <c r="J386" s="9"/>
      <c r="K386" s="5"/>
      <c r="L386" s="6"/>
      <c r="M386" s="7"/>
      <c r="N386" s="8"/>
      <c r="O386" s="9"/>
      <c r="P386" s="5"/>
      <c r="Q386" s="6"/>
      <c r="R386" s="7"/>
      <c r="S386" s="8"/>
      <c r="T386" s="9"/>
      <c r="U386" s="5"/>
      <c r="V386" s="6"/>
      <c r="W386" s="7"/>
      <c r="X386" s="8"/>
      <c r="Y386" s="9"/>
      <c r="Z386" s="5"/>
      <c r="AA386" s="6"/>
      <c r="AB386" s="7"/>
      <c r="AC386" s="8"/>
      <c r="AD386" s="9"/>
    </row>
    <row r="387" spans="1:30" ht="40.5" customHeight="1" x14ac:dyDescent="0.3">
      <c r="A387" s="138" t="s">
        <v>13</v>
      </c>
      <c r="B387" s="138"/>
      <c r="C387" s="138"/>
      <c r="D387" s="138"/>
      <c r="E387" s="138"/>
      <c r="F387" s="138" t="s">
        <v>13</v>
      </c>
      <c r="G387" s="138"/>
      <c r="H387" s="138"/>
      <c r="I387" s="138"/>
      <c r="J387" s="138"/>
      <c r="K387" s="138" t="s">
        <v>13</v>
      </c>
      <c r="L387" s="138"/>
      <c r="M387" s="138"/>
      <c r="N387" s="138"/>
      <c r="O387" s="138"/>
      <c r="P387" s="138" t="s">
        <v>13</v>
      </c>
      <c r="Q387" s="138"/>
      <c r="R387" s="138"/>
      <c r="S387" s="138"/>
      <c r="T387" s="138"/>
      <c r="U387" s="138" t="s">
        <v>13</v>
      </c>
      <c r="V387" s="138"/>
      <c r="W387" s="138"/>
      <c r="X387" s="138"/>
      <c r="Y387" s="138"/>
      <c r="Z387" s="138" t="s">
        <v>13</v>
      </c>
      <c r="AA387" s="138"/>
      <c r="AB387" s="138"/>
      <c r="AC387" s="138"/>
      <c r="AD387" s="138"/>
    </row>
    <row r="388" spans="1:30" ht="39.6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333" customHeight="1" x14ac:dyDescent="0.3">
      <c r="A389" s="140" t="str">
        <f>VLOOKUP(A383,'CADASTRO DE FORNECEDORES'!A:I,2,)</f>
        <v>PROMADE</v>
      </c>
      <c r="B389" s="140"/>
      <c r="C389" s="140"/>
      <c r="D389" s="140"/>
      <c r="E389" s="140"/>
      <c r="F389" s="140" t="e">
        <f>VLOOKUP(F383,'CADASTRO DE FORNECEDORES'!A:I,2,)</f>
        <v>#N/A</v>
      </c>
      <c r="G389" s="140"/>
      <c r="H389" s="140"/>
      <c r="I389" s="140"/>
      <c r="J389" s="140"/>
      <c r="K389" s="140" t="e">
        <f>VLOOKUP(K383,'CADASTRO DE FORNECEDORES'!A:I,2,)</f>
        <v>#N/A</v>
      </c>
      <c r="L389" s="140"/>
      <c r="M389" s="140"/>
      <c r="N389" s="140"/>
      <c r="O389" s="140"/>
      <c r="P389" s="140" t="e">
        <f>VLOOKUP(P383,'CADASTRO DE FORNECEDORES'!A:I,2,)</f>
        <v>#N/A</v>
      </c>
      <c r="Q389" s="140"/>
      <c r="R389" s="140"/>
      <c r="S389" s="140"/>
      <c r="T389" s="140"/>
      <c r="U389" s="140" t="e">
        <f>VLOOKUP(U383,'CADASTRO DE FORNECEDORES'!$A:$I,2,)</f>
        <v>#N/A</v>
      </c>
      <c r="V389" s="140"/>
      <c r="W389" s="140"/>
      <c r="X389" s="140"/>
      <c r="Y389" s="140"/>
      <c r="Z389" s="140" t="e">
        <f>VLOOKUP(Z383,'CADASTRO DE FORNECEDORES'!$A:$I,2,)</f>
        <v>#N/A</v>
      </c>
      <c r="AA389" s="140"/>
      <c r="AB389" s="140"/>
      <c r="AC389" s="140"/>
      <c r="AD389" s="140"/>
    </row>
    <row r="390" spans="1:30" ht="15" x14ac:dyDescent="0.3">
      <c r="A390" s="5"/>
      <c r="B390" s="6"/>
      <c r="C390" s="7"/>
      <c r="D390" s="8"/>
      <c r="E390" s="9"/>
      <c r="F390" s="5"/>
      <c r="G390" s="6"/>
      <c r="H390" s="7"/>
      <c r="I390" s="8"/>
      <c r="J390" s="9"/>
      <c r="K390" s="5"/>
      <c r="L390" s="6"/>
      <c r="M390" s="7"/>
      <c r="N390" s="8"/>
      <c r="O390" s="9"/>
      <c r="P390" s="5"/>
      <c r="Q390" s="6"/>
      <c r="R390" s="7"/>
      <c r="S390" s="8"/>
      <c r="T390" s="9"/>
      <c r="U390" s="5"/>
      <c r="V390" s="6"/>
      <c r="W390" s="7"/>
      <c r="X390" s="8"/>
      <c r="Y390" s="9"/>
      <c r="Z390" s="5"/>
      <c r="AA390" s="6"/>
      <c r="AB390" s="7"/>
      <c r="AC390" s="8"/>
      <c r="AD390" s="9"/>
    </row>
    <row r="391" spans="1:30" ht="15" x14ac:dyDescent="0.3">
      <c r="A391" s="5"/>
      <c r="B391" s="6"/>
      <c r="C391" s="7"/>
      <c r="D391" s="8"/>
      <c r="E391" s="9"/>
      <c r="F391" s="5"/>
      <c r="G391" s="6"/>
      <c r="H391" s="7"/>
      <c r="I391" s="8"/>
      <c r="J391" s="9"/>
      <c r="K391" s="5"/>
      <c r="L391" s="6"/>
      <c r="M391" s="7"/>
      <c r="N391" s="8"/>
      <c r="O391" s="9"/>
      <c r="P391" s="5"/>
      <c r="Q391" s="6"/>
      <c r="R391" s="7"/>
      <c r="S391" s="8"/>
      <c r="T391" s="9"/>
      <c r="U391" s="5"/>
      <c r="V391" s="6"/>
      <c r="W391" s="7"/>
      <c r="X391" s="8"/>
      <c r="Y391" s="9"/>
      <c r="Z391" s="5"/>
      <c r="AA391" s="6"/>
      <c r="AB391" s="7"/>
      <c r="AC391" s="8"/>
      <c r="AD391" s="9"/>
    </row>
    <row r="392" spans="1:30" ht="15" x14ac:dyDescent="0.3">
      <c r="A392" s="5"/>
      <c r="B392" s="6"/>
      <c r="C392" s="7"/>
      <c r="D392" s="8"/>
      <c r="E392" s="9"/>
      <c r="F392" s="5"/>
      <c r="G392" s="6"/>
      <c r="H392" s="7"/>
      <c r="I392" s="8"/>
      <c r="J392" s="9"/>
      <c r="K392" s="5"/>
      <c r="L392" s="6"/>
      <c r="M392" s="7"/>
      <c r="N392" s="8"/>
      <c r="O392" s="9"/>
      <c r="P392" s="5"/>
      <c r="Q392" s="6"/>
      <c r="R392" s="7"/>
      <c r="S392" s="8"/>
      <c r="T392" s="9"/>
      <c r="U392" s="5"/>
      <c r="V392" s="6"/>
      <c r="W392" s="7"/>
      <c r="X392" s="8"/>
      <c r="Y392" s="9"/>
      <c r="Z392" s="5"/>
      <c r="AA392" s="6"/>
      <c r="AB392" s="7"/>
      <c r="AC392" s="8"/>
      <c r="AD392" s="9"/>
    </row>
    <row r="393" spans="1:30" ht="40.5" customHeight="1" x14ac:dyDescent="0.3">
      <c r="A393" s="138" t="s">
        <v>14</v>
      </c>
      <c r="B393" s="138"/>
      <c r="C393" s="138"/>
      <c r="D393" s="138"/>
      <c r="E393" s="138"/>
      <c r="F393" s="138" t="s">
        <v>14</v>
      </c>
      <c r="G393" s="138"/>
      <c r="H393" s="138"/>
      <c r="I393" s="138"/>
      <c r="J393" s="138"/>
      <c r="K393" s="138" t="s">
        <v>14</v>
      </c>
      <c r="L393" s="138"/>
      <c r="M393" s="138"/>
      <c r="N393" s="138"/>
      <c r="O393" s="138"/>
      <c r="P393" s="138" t="s">
        <v>14</v>
      </c>
      <c r="Q393" s="138"/>
      <c r="R393" s="138"/>
      <c r="S393" s="138"/>
      <c r="T393" s="138"/>
      <c r="U393" s="138" t="s">
        <v>14</v>
      </c>
      <c r="V393" s="138"/>
      <c r="W393" s="138"/>
      <c r="X393" s="138"/>
      <c r="Y393" s="138"/>
      <c r="Z393" s="138" t="s">
        <v>14</v>
      </c>
      <c r="AA393" s="138"/>
      <c r="AB393" s="138"/>
      <c r="AC393" s="138"/>
      <c r="AD393" s="138"/>
    </row>
    <row r="394" spans="1:30" ht="39.6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216" customHeight="1" x14ac:dyDescent="0.3">
      <c r="A395" s="137">
        <f>VLOOKUP(A383,'CADASTRO DE FORNECEDORES'!A:I,9,)</f>
        <v>0</v>
      </c>
      <c r="B395" s="137"/>
      <c r="C395" s="137"/>
      <c r="D395" s="137"/>
      <c r="E395" s="137"/>
      <c r="F395" s="137" t="e">
        <f>VLOOKUP(F383,'CADASTRO DE FORNECEDORES'!A:I,9,)</f>
        <v>#N/A</v>
      </c>
      <c r="G395" s="137"/>
      <c r="H395" s="137"/>
      <c r="I395" s="137"/>
      <c r="J395" s="137"/>
      <c r="K395" s="137" t="e">
        <f>VLOOKUP(K383,'CADASTRO DE FORNECEDORES'!A:I,9,)</f>
        <v>#N/A</v>
      </c>
      <c r="L395" s="137"/>
      <c r="M395" s="137"/>
      <c r="N395" s="137"/>
      <c r="O395" s="137"/>
      <c r="P395" s="137" t="e">
        <f>VLOOKUP(P383,'CADASTRO DE FORNECEDORES'!A:I,9,)</f>
        <v>#N/A</v>
      </c>
      <c r="Q395" s="137"/>
      <c r="R395" s="137"/>
      <c r="S395" s="137"/>
      <c r="T395" s="137"/>
      <c r="U395" s="137" t="e">
        <f>VLOOKUP(U383,'CADASTRO DE FORNECEDORES'!$A:$I,9,)</f>
        <v>#N/A</v>
      </c>
      <c r="V395" s="137"/>
      <c r="W395" s="137"/>
      <c r="X395" s="137"/>
      <c r="Y395" s="137"/>
      <c r="Z395" s="137" t="e">
        <f>VLOOKUP(Z383,'CADASTRO DE FORNECEDORES'!$A:$I,9,)</f>
        <v>#N/A</v>
      </c>
      <c r="AA395" s="137"/>
      <c r="AB395" s="137"/>
      <c r="AC395" s="137"/>
      <c r="AD395" s="137"/>
    </row>
    <row r="396" spans="1:30" ht="40.5" customHeight="1" x14ac:dyDescent="0.3">
      <c r="A396" s="138" t="s">
        <v>12</v>
      </c>
      <c r="B396" s="138"/>
      <c r="C396" s="138"/>
      <c r="D396" s="138"/>
      <c r="E396" s="138"/>
      <c r="F396" s="138" t="s">
        <v>12</v>
      </c>
      <c r="G396" s="138"/>
      <c r="H396" s="138"/>
      <c r="I396" s="138"/>
      <c r="J396" s="138"/>
      <c r="K396" s="138" t="s">
        <v>12</v>
      </c>
      <c r="L396" s="138"/>
      <c r="M396" s="138"/>
      <c r="N396" s="138"/>
      <c r="O396" s="138"/>
      <c r="P396" s="138" t="s">
        <v>12</v>
      </c>
      <c r="Q396" s="138"/>
      <c r="R396" s="138"/>
      <c r="S396" s="138"/>
      <c r="T396" s="138"/>
      <c r="U396" s="138" t="s">
        <v>12</v>
      </c>
      <c r="V396" s="138"/>
      <c r="W396" s="138"/>
      <c r="X396" s="138"/>
      <c r="Y396" s="138"/>
      <c r="Z396" s="138" t="s">
        <v>12</v>
      </c>
      <c r="AA396" s="138"/>
      <c r="AB396" s="138"/>
      <c r="AC396" s="138"/>
      <c r="AD396" s="138"/>
    </row>
    <row r="397" spans="1:30" ht="39.6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90" x14ac:dyDescent="0.3">
      <c r="A398" s="139">
        <f>A383+1</f>
        <v>27</v>
      </c>
      <c r="B398" s="139"/>
      <c r="C398" s="139"/>
      <c r="D398" s="139"/>
      <c r="E398" s="139"/>
      <c r="F398" s="139">
        <f>F383+1</f>
        <v>77</v>
      </c>
      <c r="G398" s="139"/>
      <c r="H398" s="139"/>
      <c r="I398" s="139"/>
      <c r="J398" s="139"/>
      <c r="K398" s="139">
        <f>K383+1</f>
        <v>127</v>
      </c>
      <c r="L398" s="139"/>
      <c r="M398" s="139"/>
      <c r="N398" s="139"/>
      <c r="O398" s="139"/>
      <c r="P398" s="139">
        <f>P383+1</f>
        <v>177</v>
      </c>
      <c r="Q398" s="139"/>
      <c r="R398" s="139"/>
      <c r="S398" s="139"/>
      <c r="T398" s="139"/>
      <c r="U398" s="139">
        <f t="shared" ref="U398" si="46">U383+1</f>
        <v>227</v>
      </c>
      <c r="V398" s="139"/>
      <c r="W398" s="139"/>
      <c r="X398" s="139"/>
      <c r="Y398" s="139"/>
      <c r="Z398" s="139">
        <f t="shared" ref="Z398" si="47">Z383+1</f>
        <v>277</v>
      </c>
      <c r="AA398" s="139"/>
      <c r="AB398" s="139"/>
      <c r="AC398" s="139"/>
      <c r="AD398" s="139"/>
    </row>
    <row r="399" spans="1:30" ht="15" x14ac:dyDescent="0.3">
      <c r="A399" s="5"/>
      <c r="B399" s="6"/>
      <c r="C399" s="7"/>
      <c r="D399" s="8"/>
      <c r="E399" s="9"/>
      <c r="F399" s="5"/>
      <c r="G399" s="6"/>
      <c r="H399" s="7"/>
      <c r="I399" s="8"/>
      <c r="J399" s="9"/>
      <c r="K399" s="5"/>
      <c r="L399" s="6"/>
      <c r="M399" s="7"/>
      <c r="N399" s="8"/>
      <c r="O399" s="9"/>
      <c r="P399" s="5"/>
      <c r="Q399" s="6"/>
      <c r="R399" s="7"/>
      <c r="S399" s="8"/>
      <c r="T399" s="9"/>
      <c r="U399" s="5"/>
      <c r="V399" s="6"/>
      <c r="W399" s="7"/>
      <c r="X399" s="8"/>
      <c r="Y399" s="9"/>
      <c r="Z399" s="5"/>
      <c r="AA399" s="6"/>
      <c r="AB399" s="7"/>
      <c r="AC399" s="8"/>
      <c r="AD399" s="9"/>
    </row>
    <row r="400" spans="1:30" ht="15" x14ac:dyDescent="0.3">
      <c r="A400" s="5"/>
      <c r="B400" s="6"/>
      <c r="C400" s="7"/>
      <c r="D400" s="8"/>
      <c r="E400" s="9"/>
      <c r="F400" s="5"/>
      <c r="G400" s="6"/>
      <c r="H400" s="7"/>
      <c r="I400" s="8"/>
      <c r="J400" s="9"/>
      <c r="K400" s="5"/>
      <c r="L400" s="6"/>
      <c r="M400" s="7"/>
      <c r="N400" s="8"/>
      <c r="O400" s="9"/>
      <c r="P400" s="5"/>
      <c r="Q400" s="6"/>
      <c r="R400" s="7"/>
      <c r="S400" s="8"/>
      <c r="T400" s="9"/>
      <c r="U400" s="5"/>
      <c r="V400" s="6"/>
      <c r="W400" s="7"/>
      <c r="X400" s="8"/>
      <c r="Y400" s="9"/>
      <c r="Z400" s="5"/>
      <c r="AA400" s="6"/>
      <c r="AB400" s="7"/>
      <c r="AC400" s="8"/>
      <c r="AD400" s="9"/>
    </row>
    <row r="401" spans="1:30" ht="15" x14ac:dyDescent="0.3">
      <c r="A401" s="5"/>
      <c r="B401" s="6"/>
      <c r="C401" s="7"/>
      <c r="D401" s="8"/>
      <c r="E401" s="9"/>
      <c r="F401" s="5"/>
      <c r="G401" s="6"/>
      <c r="H401" s="7"/>
      <c r="I401" s="8"/>
      <c r="J401" s="9"/>
      <c r="K401" s="5"/>
      <c r="L401" s="6"/>
      <c r="M401" s="7"/>
      <c r="N401" s="8"/>
      <c r="O401" s="9"/>
      <c r="P401" s="5"/>
      <c r="Q401" s="6"/>
      <c r="R401" s="7"/>
      <c r="S401" s="8"/>
      <c r="T401" s="9"/>
      <c r="U401" s="5"/>
      <c r="V401" s="6"/>
      <c r="W401" s="7"/>
      <c r="X401" s="8"/>
      <c r="Y401" s="9"/>
      <c r="Z401" s="5"/>
      <c r="AA401" s="6"/>
      <c r="AB401" s="7"/>
      <c r="AC401" s="8"/>
      <c r="AD401" s="9"/>
    </row>
    <row r="402" spans="1:30" ht="40.5" customHeight="1" x14ac:dyDescent="0.3">
      <c r="A402" s="138" t="s">
        <v>13</v>
      </c>
      <c r="B402" s="138"/>
      <c r="C402" s="138"/>
      <c r="D402" s="138"/>
      <c r="E402" s="138"/>
      <c r="F402" s="138" t="s">
        <v>13</v>
      </c>
      <c r="G402" s="138"/>
      <c r="H402" s="138"/>
      <c r="I402" s="138"/>
      <c r="J402" s="138"/>
      <c r="K402" s="138" t="s">
        <v>13</v>
      </c>
      <c r="L402" s="138"/>
      <c r="M402" s="138"/>
      <c r="N402" s="138"/>
      <c r="O402" s="138"/>
      <c r="P402" s="138" t="s">
        <v>13</v>
      </c>
      <c r="Q402" s="138"/>
      <c r="R402" s="138"/>
      <c r="S402" s="138"/>
      <c r="T402" s="138"/>
      <c r="U402" s="138" t="s">
        <v>13</v>
      </c>
      <c r="V402" s="138"/>
      <c r="W402" s="138"/>
      <c r="X402" s="138"/>
      <c r="Y402" s="138"/>
      <c r="Z402" s="138" t="s">
        <v>13</v>
      </c>
      <c r="AA402" s="138"/>
      <c r="AB402" s="138"/>
      <c r="AC402" s="138"/>
      <c r="AD402" s="138"/>
    </row>
    <row r="403" spans="1:30" ht="39.6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333" customHeight="1" x14ac:dyDescent="0.3">
      <c r="A404" s="140" t="e">
        <f>VLOOKUP(A398,'CADASTRO DE FORNECEDORES'!A:I,2,)</f>
        <v>#N/A</v>
      </c>
      <c r="B404" s="140"/>
      <c r="C404" s="140"/>
      <c r="D404" s="140"/>
      <c r="E404" s="140"/>
      <c r="F404" s="140" t="e">
        <f>VLOOKUP(F398,'CADASTRO DE FORNECEDORES'!A:I,2,)</f>
        <v>#N/A</v>
      </c>
      <c r="G404" s="140"/>
      <c r="H404" s="140"/>
      <c r="I404" s="140"/>
      <c r="J404" s="140"/>
      <c r="K404" s="140" t="e">
        <f>VLOOKUP(K398,'CADASTRO DE FORNECEDORES'!A:I,2,)</f>
        <v>#N/A</v>
      </c>
      <c r="L404" s="140"/>
      <c r="M404" s="140"/>
      <c r="N404" s="140"/>
      <c r="O404" s="140"/>
      <c r="P404" s="140" t="e">
        <f>VLOOKUP(P398,'CADASTRO DE FORNECEDORES'!A:I,2,)</f>
        <v>#N/A</v>
      </c>
      <c r="Q404" s="140"/>
      <c r="R404" s="140"/>
      <c r="S404" s="140"/>
      <c r="T404" s="140"/>
      <c r="U404" s="140" t="e">
        <f>VLOOKUP(U398,'CADASTRO DE FORNECEDORES'!$A:$I,2,)</f>
        <v>#N/A</v>
      </c>
      <c r="V404" s="140"/>
      <c r="W404" s="140"/>
      <c r="X404" s="140"/>
      <c r="Y404" s="140"/>
      <c r="Z404" s="140" t="e">
        <f>VLOOKUP(Z398,'CADASTRO DE FORNECEDORES'!$A:$I,2,)</f>
        <v>#N/A</v>
      </c>
      <c r="AA404" s="140"/>
      <c r="AB404" s="140"/>
      <c r="AC404" s="140"/>
      <c r="AD404" s="140"/>
    </row>
    <row r="405" spans="1:30" ht="15" x14ac:dyDescent="0.3">
      <c r="A405" s="5"/>
      <c r="B405" s="6"/>
      <c r="C405" s="7"/>
      <c r="D405" s="8"/>
      <c r="E405" s="9"/>
      <c r="F405" s="5"/>
      <c r="G405" s="6"/>
      <c r="H405" s="7"/>
      <c r="I405" s="8"/>
      <c r="J405" s="9"/>
      <c r="K405" s="5"/>
      <c r="L405" s="6"/>
      <c r="M405" s="7"/>
      <c r="N405" s="8"/>
      <c r="O405" s="9"/>
      <c r="P405" s="5"/>
      <c r="Q405" s="6"/>
      <c r="R405" s="7"/>
      <c r="S405" s="8"/>
      <c r="T405" s="9"/>
      <c r="U405" s="5"/>
      <c r="V405" s="6"/>
      <c r="W405" s="7"/>
      <c r="X405" s="8"/>
      <c r="Y405" s="9"/>
      <c r="Z405" s="5"/>
      <c r="AA405" s="6"/>
      <c r="AB405" s="7"/>
      <c r="AC405" s="8"/>
      <c r="AD405" s="9"/>
    </row>
    <row r="406" spans="1:30" ht="15" x14ac:dyDescent="0.3">
      <c r="A406" s="5"/>
      <c r="B406" s="6"/>
      <c r="C406" s="7"/>
      <c r="D406" s="8"/>
      <c r="E406" s="9"/>
      <c r="F406" s="5"/>
      <c r="G406" s="6"/>
      <c r="H406" s="7"/>
      <c r="I406" s="8"/>
      <c r="J406" s="9"/>
      <c r="K406" s="5"/>
      <c r="L406" s="6"/>
      <c r="M406" s="7"/>
      <c r="N406" s="8"/>
      <c r="O406" s="9"/>
      <c r="P406" s="5"/>
      <c r="Q406" s="6"/>
      <c r="R406" s="7"/>
      <c r="S406" s="8"/>
      <c r="T406" s="9"/>
      <c r="U406" s="5"/>
      <c r="V406" s="6"/>
      <c r="W406" s="7"/>
      <c r="X406" s="8"/>
      <c r="Y406" s="9"/>
      <c r="Z406" s="5"/>
      <c r="AA406" s="6"/>
      <c r="AB406" s="7"/>
      <c r="AC406" s="8"/>
      <c r="AD406" s="9"/>
    </row>
    <row r="407" spans="1:30" ht="15" x14ac:dyDescent="0.3">
      <c r="A407" s="5"/>
      <c r="B407" s="6"/>
      <c r="C407" s="7"/>
      <c r="D407" s="8"/>
      <c r="E407" s="9"/>
      <c r="F407" s="5"/>
      <c r="G407" s="6"/>
      <c r="H407" s="7"/>
      <c r="I407" s="8"/>
      <c r="J407" s="9"/>
      <c r="K407" s="5"/>
      <c r="L407" s="6"/>
      <c r="M407" s="7"/>
      <c r="N407" s="8"/>
      <c r="O407" s="9"/>
      <c r="P407" s="5"/>
      <c r="Q407" s="6"/>
      <c r="R407" s="7"/>
      <c r="S407" s="8"/>
      <c r="T407" s="9"/>
      <c r="U407" s="5"/>
      <c r="V407" s="6"/>
      <c r="W407" s="7"/>
      <c r="X407" s="8"/>
      <c r="Y407" s="9"/>
      <c r="Z407" s="5"/>
      <c r="AA407" s="6"/>
      <c r="AB407" s="7"/>
      <c r="AC407" s="8"/>
      <c r="AD407" s="9"/>
    </row>
    <row r="408" spans="1:30" ht="40.5" customHeight="1" x14ac:dyDescent="0.3">
      <c r="A408" s="138" t="s">
        <v>14</v>
      </c>
      <c r="B408" s="138"/>
      <c r="C408" s="138"/>
      <c r="D408" s="138"/>
      <c r="E408" s="138"/>
      <c r="F408" s="138" t="s">
        <v>14</v>
      </c>
      <c r="G408" s="138"/>
      <c r="H408" s="138"/>
      <c r="I408" s="138"/>
      <c r="J408" s="138"/>
      <c r="K408" s="138" t="s">
        <v>14</v>
      </c>
      <c r="L408" s="138"/>
      <c r="M408" s="138"/>
      <c r="N408" s="138"/>
      <c r="O408" s="138"/>
      <c r="P408" s="138" t="s">
        <v>14</v>
      </c>
      <c r="Q408" s="138"/>
      <c r="R408" s="138"/>
      <c r="S408" s="138"/>
      <c r="T408" s="138"/>
      <c r="U408" s="138" t="s">
        <v>14</v>
      </c>
      <c r="V408" s="138"/>
      <c r="W408" s="138"/>
      <c r="X408" s="138"/>
      <c r="Y408" s="138"/>
      <c r="Z408" s="138" t="s">
        <v>14</v>
      </c>
      <c r="AA408" s="138"/>
      <c r="AB408" s="138"/>
      <c r="AC408" s="138"/>
      <c r="AD408" s="138"/>
    </row>
    <row r="409" spans="1:30" ht="39.6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216" customHeight="1" x14ac:dyDescent="0.3">
      <c r="A410" s="137" t="e">
        <f>VLOOKUP(A398,'CADASTRO DE FORNECEDORES'!A:I,9,)</f>
        <v>#N/A</v>
      </c>
      <c r="B410" s="137"/>
      <c r="C410" s="137"/>
      <c r="D410" s="137"/>
      <c r="E410" s="137"/>
      <c r="F410" s="137" t="e">
        <f>VLOOKUP(F398,'CADASTRO DE FORNECEDORES'!A:I,9,)</f>
        <v>#N/A</v>
      </c>
      <c r="G410" s="137"/>
      <c r="H410" s="137"/>
      <c r="I410" s="137"/>
      <c r="J410" s="137"/>
      <c r="K410" s="137" t="e">
        <f>VLOOKUP(K398,'CADASTRO DE FORNECEDORES'!A:I,9,)</f>
        <v>#N/A</v>
      </c>
      <c r="L410" s="137"/>
      <c r="M410" s="137"/>
      <c r="N410" s="137"/>
      <c r="O410" s="137"/>
      <c r="P410" s="137" t="e">
        <f>VLOOKUP(P398,'CADASTRO DE FORNECEDORES'!A:I,9,)</f>
        <v>#N/A</v>
      </c>
      <c r="Q410" s="137"/>
      <c r="R410" s="137"/>
      <c r="S410" s="137"/>
      <c r="T410" s="137"/>
      <c r="U410" s="137" t="e">
        <f>VLOOKUP(U398,'CADASTRO DE FORNECEDORES'!$A:$I,9,)</f>
        <v>#N/A</v>
      </c>
      <c r="V410" s="137"/>
      <c r="W410" s="137"/>
      <c r="X410" s="137"/>
      <c r="Y410" s="137"/>
      <c r="Z410" s="137" t="e">
        <f>VLOOKUP(Z398,'CADASTRO DE FORNECEDORES'!$A:$I,9,)</f>
        <v>#N/A</v>
      </c>
      <c r="AA410" s="137"/>
      <c r="AB410" s="137"/>
      <c r="AC410" s="137"/>
      <c r="AD410" s="137"/>
    </row>
    <row r="411" spans="1:30" ht="40.5" customHeight="1" x14ac:dyDescent="0.3">
      <c r="A411" s="138" t="s">
        <v>12</v>
      </c>
      <c r="B411" s="138"/>
      <c r="C411" s="138"/>
      <c r="D411" s="138"/>
      <c r="E411" s="138"/>
      <c r="F411" s="138" t="s">
        <v>12</v>
      </c>
      <c r="G411" s="138"/>
      <c r="H411" s="138"/>
      <c r="I411" s="138"/>
      <c r="J411" s="138"/>
      <c r="K411" s="138" t="s">
        <v>12</v>
      </c>
      <c r="L411" s="138"/>
      <c r="M411" s="138"/>
      <c r="N411" s="138"/>
      <c r="O411" s="138"/>
      <c r="P411" s="138" t="s">
        <v>12</v>
      </c>
      <c r="Q411" s="138"/>
      <c r="R411" s="138"/>
      <c r="S411" s="138"/>
      <c r="T411" s="138"/>
      <c r="U411" s="138" t="s">
        <v>12</v>
      </c>
      <c r="V411" s="138"/>
      <c r="W411" s="138"/>
      <c r="X411" s="138"/>
      <c r="Y411" s="138"/>
      <c r="Z411" s="138" t="s">
        <v>12</v>
      </c>
      <c r="AA411" s="138"/>
      <c r="AB411" s="138"/>
      <c r="AC411" s="138"/>
      <c r="AD411" s="138"/>
    </row>
    <row r="412" spans="1:30" ht="39.6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90" x14ac:dyDescent="0.3">
      <c r="A413" s="139">
        <f>A398+1</f>
        <v>28</v>
      </c>
      <c r="B413" s="139"/>
      <c r="C413" s="139"/>
      <c r="D413" s="139"/>
      <c r="E413" s="139"/>
      <c r="F413" s="139">
        <f>F398+1</f>
        <v>78</v>
      </c>
      <c r="G413" s="139"/>
      <c r="H413" s="139"/>
      <c r="I413" s="139"/>
      <c r="J413" s="139"/>
      <c r="K413" s="139">
        <f>K398+1</f>
        <v>128</v>
      </c>
      <c r="L413" s="139"/>
      <c r="M413" s="139"/>
      <c r="N413" s="139"/>
      <c r="O413" s="139"/>
      <c r="P413" s="139">
        <f>P398+1</f>
        <v>178</v>
      </c>
      <c r="Q413" s="139"/>
      <c r="R413" s="139"/>
      <c r="S413" s="139"/>
      <c r="T413" s="139"/>
      <c r="U413" s="139">
        <f t="shared" ref="U413" si="48">U398+1</f>
        <v>228</v>
      </c>
      <c r="V413" s="139"/>
      <c r="W413" s="139"/>
      <c r="X413" s="139"/>
      <c r="Y413" s="139"/>
      <c r="Z413" s="139">
        <f t="shared" ref="Z413" si="49">Z398+1</f>
        <v>278</v>
      </c>
      <c r="AA413" s="139"/>
      <c r="AB413" s="139"/>
      <c r="AC413" s="139"/>
      <c r="AD413" s="139"/>
    </row>
    <row r="414" spans="1:30" ht="15" x14ac:dyDescent="0.3">
      <c r="A414" s="5"/>
      <c r="B414" s="6"/>
      <c r="C414" s="7"/>
      <c r="D414" s="8"/>
      <c r="E414" s="9"/>
      <c r="F414" s="5"/>
      <c r="G414" s="6"/>
      <c r="H414" s="7"/>
      <c r="I414" s="8"/>
      <c r="J414" s="9"/>
      <c r="K414" s="5"/>
      <c r="L414" s="6"/>
      <c r="M414" s="7"/>
      <c r="N414" s="8"/>
      <c r="O414" s="9"/>
      <c r="P414" s="5"/>
      <c r="Q414" s="6"/>
      <c r="R414" s="7"/>
      <c r="S414" s="8"/>
      <c r="T414" s="9"/>
      <c r="U414" s="5"/>
      <c r="V414" s="6"/>
      <c r="W414" s="7"/>
      <c r="X414" s="8"/>
      <c r="Y414" s="9"/>
      <c r="Z414" s="5"/>
      <c r="AA414" s="6"/>
      <c r="AB414" s="7"/>
      <c r="AC414" s="8"/>
      <c r="AD414" s="9"/>
    </row>
    <row r="415" spans="1:30" ht="15" x14ac:dyDescent="0.3">
      <c r="A415" s="5"/>
      <c r="B415" s="6"/>
      <c r="C415" s="7"/>
      <c r="D415" s="8"/>
      <c r="E415" s="9"/>
      <c r="F415" s="5"/>
      <c r="G415" s="6"/>
      <c r="H415" s="7"/>
      <c r="I415" s="8"/>
      <c r="J415" s="9"/>
      <c r="K415" s="5"/>
      <c r="L415" s="6"/>
      <c r="M415" s="7"/>
      <c r="N415" s="8"/>
      <c r="O415" s="9"/>
      <c r="P415" s="5"/>
      <c r="Q415" s="6"/>
      <c r="R415" s="7"/>
      <c r="S415" s="8"/>
      <c r="T415" s="9"/>
      <c r="U415" s="5"/>
      <c r="V415" s="6"/>
      <c r="W415" s="7"/>
      <c r="X415" s="8"/>
      <c r="Y415" s="9"/>
      <c r="Z415" s="5"/>
      <c r="AA415" s="6"/>
      <c r="AB415" s="7"/>
      <c r="AC415" s="8"/>
      <c r="AD415" s="9"/>
    </row>
    <row r="416" spans="1:30" ht="15" x14ac:dyDescent="0.3">
      <c r="A416" s="5"/>
      <c r="B416" s="6"/>
      <c r="C416" s="7"/>
      <c r="D416" s="8"/>
      <c r="E416" s="9"/>
      <c r="F416" s="5"/>
      <c r="G416" s="6"/>
      <c r="H416" s="7"/>
      <c r="I416" s="8"/>
      <c r="J416" s="9"/>
      <c r="K416" s="5"/>
      <c r="L416" s="6"/>
      <c r="M416" s="7"/>
      <c r="N416" s="8"/>
      <c r="O416" s="9"/>
      <c r="P416" s="5"/>
      <c r="Q416" s="6"/>
      <c r="R416" s="7"/>
      <c r="S416" s="8"/>
      <c r="T416" s="9"/>
      <c r="U416" s="5"/>
      <c r="V416" s="6"/>
      <c r="W416" s="7"/>
      <c r="X416" s="8"/>
      <c r="Y416" s="9"/>
      <c r="Z416" s="5"/>
      <c r="AA416" s="6"/>
      <c r="AB416" s="7"/>
      <c r="AC416" s="8"/>
      <c r="AD416" s="9"/>
    </row>
    <row r="417" spans="1:30" ht="40.5" customHeight="1" x14ac:dyDescent="0.3">
      <c r="A417" s="138" t="s">
        <v>13</v>
      </c>
      <c r="B417" s="138"/>
      <c r="C417" s="138"/>
      <c r="D417" s="138"/>
      <c r="E417" s="138"/>
      <c r="F417" s="138" t="s">
        <v>13</v>
      </c>
      <c r="G417" s="138"/>
      <c r="H417" s="138"/>
      <c r="I417" s="138"/>
      <c r="J417" s="138"/>
      <c r="K417" s="138" t="s">
        <v>13</v>
      </c>
      <c r="L417" s="138"/>
      <c r="M417" s="138"/>
      <c r="N417" s="138"/>
      <c r="O417" s="138"/>
      <c r="P417" s="138" t="s">
        <v>13</v>
      </c>
      <c r="Q417" s="138"/>
      <c r="R417" s="138"/>
      <c r="S417" s="138"/>
      <c r="T417" s="138"/>
      <c r="U417" s="138" t="s">
        <v>13</v>
      </c>
      <c r="V417" s="138"/>
      <c r="W417" s="138"/>
      <c r="X417" s="138"/>
      <c r="Y417" s="138"/>
      <c r="Z417" s="138" t="s">
        <v>13</v>
      </c>
      <c r="AA417" s="138"/>
      <c r="AB417" s="138"/>
      <c r="AC417" s="138"/>
      <c r="AD417" s="138"/>
    </row>
    <row r="418" spans="1:30" ht="39.6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333" customHeight="1" x14ac:dyDescent="0.3">
      <c r="A419" s="140" t="str">
        <f>VLOOKUP(A413,'CADASTRO DE FORNECEDORES'!A:I,2,)</f>
        <v>LOJA PORTELLO</v>
      </c>
      <c r="B419" s="140"/>
      <c r="C419" s="140"/>
      <c r="D419" s="140"/>
      <c r="E419" s="140"/>
      <c r="F419" s="140" t="e">
        <f>VLOOKUP(F413,'CADASTRO DE FORNECEDORES'!A:I,2,)</f>
        <v>#N/A</v>
      </c>
      <c r="G419" s="140"/>
      <c r="H419" s="140"/>
      <c r="I419" s="140"/>
      <c r="J419" s="140"/>
      <c r="K419" s="140" t="e">
        <f>VLOOKUP(K413,'CADASTRO DE FORNECEDORES'!A:I,2,)</f>
        <v>#N/A</v>
      </c>
      <c r="L419" s="140"/>
      <c r="M419" s="140"/>
      <c r="N419" s="140"/>
      <c r="O419" s="140"/>
      <c r="P419" s="140" t="e">
        <f>VLOOKUP(P413,'CADASTRO DE FORNECEDORES'!A:I,2,)</f>
        <v>#N/A</v>
      </c>
      <c r="Q419" s="140"/>
      <c r="R419" s="140"/>
      <c r="S419" s="140"/>
      <c r="T419" s="140"/>
      <c r="U419" s="140" t="e">
        <f>VLOOKUP(U413,'CADASTRO DE FORNECEDORES'!$A:$I,2,)</f>
        <v>#N/A</v>
      </c>
      <c r="V419" s="140"/>
      <c r="W419" s="140"/>
      <c r="X419" s="140"/>
      <c r="Y419" s="140"/>
      <c r="Z419" s="140" t="e">
        <f>VLOOKUP(Z413,'CADASTRO DE FORNECEDORES'!$A:$I,2,)</f>
        <v>#N/A</v>
      </c>
      <c r="AA419" s="140"/>
      <c r="AB419" s="140"/>
      <c r="AC419" s="140"/>
      <c r="AD419" s="140"/>
    </row>
    <row r="420" spans="1:30" ht="15" x14ac:dyDescent="0.3">
      <c r="A420" s="5"/>
      <c r="B420" s="6"/>
      <c r="C420" s="7"/>
      <c r="D420" s="8"/>
      <c r="E420" s="9"/>
      <c r="F420" s="5"/>
      <c r="G420" s="6"/>
      <c r="H420" s="7"/>
      <c r="I420" s="8"/>
      <c r="J420" s="9"/>
      <c r="K420" s="5"/>
      <c r="L420" s="6"/>
      <c r="M420" s="7"/>
      <c r="N420" s="8"/>
      <c r="O420" s="9"/>
      <c r="P420" s="5"/>
      <c r="Q420" s="6"/>
      <c r="R420" s="7"/>
      <c r="S420" s="8"/>
      <c r="T420" s="9"/>
      <c r="U420" s="5"/>
      <c r="V420" s="6"/>
      <c r="W420" s="7"/>
      <c r="X420" s="8"/>
      <c r="Y420" s="9"/>
      <c r="Z420" s="5"/>
      <c r="AA420" s="6"/>
      <c r="AB420" s="7"/>
      <c r="AC420" s="8"/>
      <c r="AD420" s="9"/>
    </row>
    <row r="421" spans="1:30" ht="15" x14ac:dyDescent="0.3">
      <c r="A421" s="5"/>
      <c r="B421" s="6"/>
      <c r="C421" s="7"/>
      <c r="D421" s="8"/>
      <c r="E421" s="9"/>
      <c r="F421" s="5"/>
      <c r="G421" s="6"/>
      <c r="H421" s="7"/>
      <c r="I421" s="8"/>
      <c r="J421" s="9"/>
      <c r="K421" s="5"/>
      <c r="L421" s="6"/>
      <c r="M421" s="7"/>
      <c r="N421" s="8"/>
      <c r="O421" s="9"/>
      <c r="P421" s="5"/>
      <c r="Q421" s="6"/>
      <c r="R421" s="7"/>
      <c r="S421" s="8"/>
      <c r="T421" s="9"/>
      <c r="U421" s="5"/>
      <c r="V421" s="6"/>
      <c r="W421" s="7"/>
      <c r="X421" s="8"/>
      <c r="Y421" s="9"/>
      <c r="Z421" s="5"/>
      <c r="AA421" s="6"/>
      <c r="AB421" s="7"/>
      <c r="AC421" s="8"/>
      <c r="AD421" s="9"/>
    </row>
    <row r="422" spans="1:30" ht="15" x14ac:dyDescent="0.3">
      <c r="A422" s="5"/>
      <c r="B422" s="6"/>
      <c r="C422" s="7"/>
      <c r="D422" s="8"/>
      <c r="E422" s="9"/>
      <c r="F422" s="5"/>
      <c r="G422" s="6"/>
      <c r="H422" s="7"/>
      <c r="I422" s="8"/>
      <c r="J422" s="9"/>
      <c r="K422" s="5"/>
      <c r="L422" s="6"/>
      <c r="M422" s="7"/>
      <c r="N422" s="8"/>
      <c r="O422" s="9"/>
      <c r="P422" s="5"/>
      <c r="Q422" s="6"/>
      <c r="R422" s="7"/>
      <c r="S422" s="8"/>
      <c r="T422" s="9"/>
      <c r="U422" s="5"/>
      <c r="V422" s="6"/>
      <c r="W422" s="7"/>
      <c r="X422" s="8"/>
      <c r="Y422" s="9"/>
      <c r="Z422" s="5"/>
      <c r="AA422" s="6"/>
      <c r="AB422" s="7"/>
      <c r="AC422" s="8"/>
      <c r="AD422" s="9"/>
    </row>
    <row r="423" spans="1:30" ht="40.5" customHeight="1" x14ac:dyDescent="0.3">
      <c r="A423" s="138" t="s">
        <v>14</v>
      </c>
      <c r="B423" s="138"/>
      <c r="C423" s="138"/>
      <c r="D423" s="138"/>
      <c r="E423" s="138"/>
      <c r="F423" s="138" t="s">
        <v>14</v>
      </c>
      <c r="G423" s="138"/>
      <c r="H423" s="138"/>
      <c r="I423" s="138"/>
      <c r="J423" s="138"/>
      <c r="K423" s="138" t="s">
        <v>14</v>
      </c>
      <c r="L423" s="138"/>
      <c r="M423" s="138"/>
      <c r="N423" s="138"/>
      <c r="O423" s="138"/>
      <c r="P423" s="138" t="s">
        <v>14</v>
      </c>
      <c r="Q423" s="138"/>
      <c r="R423" s="138"/>
      <c r="S423" s="138"/>
      <c r="T423" s="138"/>
      <c r="U423" s="138" t="s">
        <v>14</v>
      </c>
      <c r="V423" s="138"/>
      <c r="W423" s="138"/>
      <c r="X423" s="138"/>
      <c r="Y423" s="138"/>
      <c r="Z423" s="138" t="s">
        <v>14</v>
      </c>
      <c r="AA423" s="138"/>
      <c r="AB423" s="138"/>
      <c r="AC423" s="138"/>
      <c r="AD423" s="138"/>
    </row>
    <row r="424" spans="1:30" ht="39.6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216" customHeight="1" x14ac:dyDescent="0.3">
      <c r="A425" s="137">
        <f>VLOOKUP(A413,'CADASTRO DE FORNECEDORES'!A:I,9,)</f>
        <v>0</v>
      </c>
      <c r="B425" s="137"/>
      <c r="C425" s="137"/>
      <c r="D425" s="137"/>
      <c r="E425" s="137"/>
      <c r="F425" s="137" t="e">
        <f>VLOOKUP(F413,'CADASTRO DE FORNECEDORES'!A:I,9,)</f>
        <v>#N/A</v>
      </c>
      <c r="G425" s="137"/>
      <c r="H425" s="137"/>
      <c r="I425" s="137"/>
      <c r="J425" s="137"/>
      <c r="K425" s="137" t="e">
        <f>VLOOKUP(K413,'CADASTRO DE FORNECEDORES'!A:I,9,)</f>
        <v>#N/A</v>
      </c>
      <c r="L425" s="137"/>
      <c r="M425" s="137"/>
      <c r="N425" s="137"/>
      <c r="O425" s="137"/>
      <c r="P425" s="137" t="e">
        <f>VLOOKUP(P413,'CADASTRO DE FORNECEDORES'!A:I,9,)</f>
        <v>#N/A</v>
      </c>
      <c r="Q425" s="137"/>
      <c r="R425" s="137"/>
      <c r="S425" s="137"/>
      <c r="T425" s="137"/>
      <c r="U425" s="137" t="e">
        <f>VLOOKUP(U413,'CADASTRO DE FORNECEDORES'!$A:$I,9,)</f>
        <v>#N/A</v>
      </c>
      <c r="V425" s="137"/>
      <c r="W425" s="137"/>
      <c r="X425" s="137"/>
      <c r="Y425" s="137"/>
      <c r="Z425" s="137" t="e">
        <f>VLOOKUP(Z413,'CADASTRO DE FORNECEDORES'!$A:$I,9,)</f>
        <v>#N/A</v>
      </c>
      <c r="AA425" s="137"/>
      <c r="AB425" s="137"/>
      <c r="AC425" s="137"/>
      <c r="AD425" s="137"/>
    </row>
    <row r="426" spans="1:30" ht="40.5" customHeight="1" x14ac:dyDescent="0.3">
      <c r="A426" s="138" t="s">
        <v>12</v>
      </c>
      <c r="B426" s="138"/>
      <c r="C426" s="138"/>
      <c r="D426" s="138"/>
      <c r="E426" s="138"/>
      <c r="F426" s="138" t="s">
        <v>12</v>
      </c>
      <c r="G426" s="138"/>
      <c r="H426" s="138"/>
      <c r="I426" s="138"/>
      <c r="J426" s="138"/>
      <c r="K426" s="138" t="s">
        <v>12</v>
      </c>
      <c r="L426" s="138"/>
      <c r="M426" s="138"/>
      <c r="N426" s="138"/>
      <c r="O426" s="138"/>
      <c r="P426" s="138" t="s">
        <v>12</v>
      </c>
      <c r="Q426" s="138"/>
      <c r="R426" s="138"/>
      <c r="S426" s="138"/>
      <c r="T426" s="138"/>
      <c r="U426" s="138" t="s">
        <v>12</v>
      </c>
      <c r="V426" s="138"/>
      <c r="W426" s="138"/>
      <c r="X426" s="138"/>
      <c r="Y426" s="138"/>
      <c r="Z426" s="138" t="s">
        <v>12</v>
      </c>
      <c r="AA426" s="138"/>
      <c r="AB426" s="138"/>
      <c r="AC426" s="138"/>
      <c r="AD426" s="138"/>
    </row>
    <row r="427" spans="1:30" ht="39.6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90" x14ac:dyDescent="0.3">
      <c r="A428" s="139">
        <f>A413+1</f>
        <v>29</v>
      </c>
      <c r="B428" s="139"/>
      <c r="C428" s="139"/>
      <c r="D428" s="139"/>
      <c r="E428" s="139"/>
      <c r="F428" s="139">
        <f>F413+1</f>
        <v>79</v>
      </c>
      <c r="G428" s="139"/>
      <c r="H428" s="139"/>
      <c r="I428" s="139"/>
      <c r="J428" s="139"/>
      <c r="K428" s="139">
        <f>K413+1</f>
        <v>129</v>
      </c>
      <c r="L428" s="139"/>
      <c r="M428" s="139"/>
      <c r="N428" s="139"/>
      <c r="O428" s="139"/>
      <c r="P428" s="139">
        <f>P413+1</f>
        <v>179</v>
      </c>
      <c r="Q428" s="139"/>
      <c r="R428" s="139"/>
      <c r="S428" s="139"/>
      <c r="T428" s="139"/>
      <c r="U428" s="139">
        <f t="shared" ref="U428" si="50">U413+1</f>
        <v>229</v>
      </c>
      <c r="V428" s="139"/>
      <c r="W428" s="139"/>
      <c r="X428" s="139"/>
      <c r="Y428" s="139"/>
      <c r="Z428" s="139">
        <f t="shared" ref="Z428" si="51">Z413+1</f>
        <v>279</v>
      </c>
      <c r="AA428" s="139"/>
      <c r="AB428" s="139"/>
      <c r="AC428" s="139"/>
      <c r="AD428" s="139"/>
    </row>
    <row r="429" spans="1:30" ht="15" x14ac:dyDescent="0.3">
      <c r="A429" s="5"/>
      <c r="B429" s="6"/>
      <c r="C429" s="7"/>
      <c r="D429" s="8"/>
      <c r="E429" s="9"/>
      <c r="F429" s="5"/>
      <c r="G429" s="6"/>
      <c r="H429" s="7"/>
      <c r="I429" s="8"/>
      <c r="J429" s="9"/>
      <c r="K429" s="5"/>
      <c r="L429" s="6"/>
      <c r="M429" s="7"/>
      <c r="N429" s="8"/>
      <c r="O429" s="9"/>
      <c r="P429" s="5"/>
      <c r="Q429" s="6"/>
      <c r="R429" s="7"/>
      <c r="S429" s="8"/>
      <c r="T429" s="9"/>
      <c r="U429" s="5"/>
      <c r="V429" s="6"/>
      <c r="W429" s="7"/>
      <c r="X429" s="8"/>
      <c r="Y429" s="9"/>
      <c r="Z429" s="5"/>
      <c r="AA429" s="6"/>
      <c r="AB429" s="7"/>
      <c r="AC429" s="8"/>
      <c r="AD429" s="9"/>
    </row>
    <row r="430" spans="1:30" ht="15" x14ac:dyDescent="0.3">
      <c r="A430" s="5"/>
      <c r="B430" s="6"/>
      <c r="C430" s="7"/>
      <c r="D430" s="8"/>
      <c r="E430" s="9"/>
      <c r="F430" s="5"/>
      <c r="G430" s="6"/>
      <c r="H430" s="7"/>
      <c r="I430" s="8"/>
      <c r="J430" s="9"/>
      <c r="K430" s="5"/>
      <c r="L430" s="6"/>
      <c r="M430" s="7"/>
      <c r="N430" s="8"/>
      <c r="O430" s="9"/>
      <c r="P430" s="5"/>
      <c r="Q430" s="6"/>
      <c r="R430" s="7"/>
      <c r="S430" s="8"/>
      <c r="T430" s="9"/>
      <c r="U430" s="5"/>
      <c r="V430" s="6"/>
      <c r="W430" s="7"/>
      <c r="X430" s="8"/>
      <c r="Y430" s="9"/>
      <c r="Z430" s="5"/>
      <c r="AA430" s="6"/>
      <c r="AB430" s="7"/>
      <c r="AC430" s="8"/>
      <c r="AD430" s="9"/>
    </row>
    <row r="431" spans="1:30" ht="15" x14ac:dyDescent="0.3">
      <c r="A431" s="5"/>
      <c r="B431" s="6"/>
      <c r="C431" s="7"/>
      <c r="D431" s="8"/>
      <c r="E431" s="9"/>
      <c r="F431" s="5"/>
      <c r="G431" s="6"/>
      <c r="H431" s="7"/>
      <c r="I431" s="8"/>
      <c r="J431" s="9"/>
      <c r="K431" s="5"/>
      <c r="L431" s="6"/>
      <c r="M431" s="7"/>
      <c r="N431" s="8"/>
      <c r="O431" s="9"/>
      <c r="P431" s="5"/>
      <c r="Q431" s="6"/>
      <c r="R431" s="7"/>
      <c r="S431" s="8"/>
      <c r="T431" s="9"/>
      <c r="U431" s="5"/>
      <c r="V431" s="6"/>
      <c r="W431" s="7"/>
      <c r="X431" s="8"/>
      <c r="Y431" s="9"/>
      <c r="Z431" s="5"/>
      <c r="AA431" s="6"/>
      <c r="AB431" s="7"/>
      <c r="AC431" s="8"/>
      <c r="AD431" s="9"/>
    </row>
    <row r="432" spans="1:30" ht="40.5" customHeight="1" x14ac:dyDescent="0.3">
      <c r="A432" s="138" t="s">
        <v>13</v>
      </c>
      <c r="B432" s="138"/>
      <c r="C432" s="138"/>
      <c r="D432" s="138"/>
      <c r="E432" s="138"/>
      <c r="F432" s="138" t="s">
        <v>13</v>
      </c>
      <c r="G432" s="138"/>
      <c r="H432" s="138"/>
      <c r="I432" s="138"/>
      <c r="J432" s="138"/>
      <c r="K432" s="138" t="s">
        <v>13</v>
      </c>
      <c r="L432" s="138"/>
      <c r="M432" s="138"/>
      <c r="N432" s="138"/>
      <c r="O432" s="138"/>
      <c r="P432" s="138" t="s">
        <v>13</v>
      </c>
      <c r="Q432" s="138"/>
      <c r="R432" s="138"/>
      <c r="S432" s="138"/>
      <c r="T432" s="138"/>
      <c r="U432" s="138" t="s">
        <v>13</v>
      </c>
      <c r="V432" s="138"/>
      <c r="W432" s="138"/>
      <c r="X432" s="138"/>
      <c r="Y432" s="138"/>
      <c r="Z432" s="138" t="s">
        <v>13</v>
      </c>
      <c r="AA432" s="138"/>
      <c r="AB432" s="138"/>
      <c r="AC432" s="138"/>
      <c r="AD432" s="138"/>
    </row>
    <row r="433" spans="1:30" ht="39.6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333" customHeight="1" x14ac:dyDescent="0.3">
      <c r="A434" s="140" t="str">
        <f>VLOOKUP(A428,'CADASTRO DE FORNECEDORES'!A:I,2,)</f>
        <v>VOCÊ CONSTROI</v>
      </c>
      <c r="B434" s="140"/>
      <c r="C434" s="140"/>
      <c r="D434" s="140"/>
      <c r="E434" s="140"/>
      <c r="F434" s="140" t="e">
        <f>VLOOKUP(F428,'CADASTRO DE FORNECEDORES'!A:I,2,)</f>
        <v>#N/A</v>
      </c>
      <c r="G434" s="140"/>
      <c r="H434" s="140"/>
      <c r="I434" s="140"/>
      <c r="J434" s="140"/>
      <c r="K434" s="140" t="e">
        <f>VLOOKUP(K428,'CADASTRO DE FORNECEDORES'!A:I,2,)</f>
        <v>#N/A</v>
      </c>
      <c r="L434" s="140"/>
      <c r="M434" s="140"/>
      <c r="N434" s="140"/>
      <c r="O434" s="140"/>
      <c r="P434" s="140" t="e">
        <f>VLOOKUP(P428,'CADASTRO DE FORNECEDORES'!A:I,2,)</f>
        <v>#N/A</v>
      </c>
      <c r="Q434" s="140"/>
      <c r="R434" s="140"/>
      <c r="S434" s="140"/>
      <c r="T434" s="140"/>
      <c r="U434" s="140" t="e">
        <f>VLOOKUP(U428,'CADASTRO DE FORNECEDORES'!$A:$I,2,)</f>
        <v>#N/A</v>
      </c>
      <c r="V434" s="140"/>
      <c r="W434" s="140"/>
      <c r="X434" s="140"/>
      <c r="Y434" s="140"/>
      <c r="Z434" s="140" t="e">
        <f>VLOOKUP(Z428,'CADASTRO DE FORNECEDORES'!$A:$I,2,)</f>
        <v>#N/A</v>
      </c>
      <c r="AA434" s="140"/>
      <c r="AB434" s="140"/>
      <c r="AC434" s="140"/>
      <c r="AD434" s="140"/>
    </row>
    <row r="435" spans="1:30" ht="15" x14ac:dyDescent="0.3">
      <c r="A435" s="5"/>
      <c r="B435" s="6"/>
      <c r="C435" s="7"/>
      <c r="D435" s="8"/>
      <c r="E435" s="9"/>
      <c r="F435" s="5"/>
      <c r="G435" s="6"/>
      <c r="H435" s="7"/>
      <c r="I435" s="8"/>
      <c r="J435" s="9"/>
      <c r="K435" s="5"/>
      <c r="L435" s="6"/>
      <c r="M435" s="7"/>
      <c r="N435" s="8"/>
      <c r="O435" s="9"/>
      <c r="P435" s="5"/>
      <c r="Q435" s="6"/>
      <c r="R435" s="7"/>
      <c r="S435" s="8"/>
      <c r="T435" s="9"/>
      <c r="U435" s="5"/>
      <c r="V435" s="6"/>
      <c r="W435" s="7"/>
      <c r="X435" s="8"/>
      <c r="Y435" s="9"/>
      <c r="Z435" s="5"/>
      <c r="AA435" s="6"/>
      <c r="AB435" s="7"/>
      <c r="AC435" s="8"/>
      <c r="AD435" s="9"/>
    </row>
    <row r="436" spans="1:30" ht="15" x14ac:dyDescent="0.3">
      <c r="A436" s="5"/>
      <c r="B436" s="6"/>
      <c r="C436" s="7"/>
      <c r="D436" s="8"/>
      <c r="E436" s="9"/>
      <c r="F436" s="5"/>
      <c r="G436" s="6"/>
      <c r="H436" s="7"/>
      <c r="I436" s="8"/>
      <c r="J436" s="9"/>
      <c r="K436" s="5"/>
      <c r="L436" s="6"/>
      <c r="M436" s="7"/>
      <c r="N436" s="8"/>
      <c r="O436" s="9"/>
      <c r="P436" s="5"/>
      <c r="Q436" s="6"/>
      <c r="R436" s="7"/>
      <c r="S436" s="8"/>
      <c r="T436" s="9"/>
      <c r="U436" s="5"/>
      <c r="V436" s="6"/>
      <c r="W436" s="7"/>
      <c r="X436" s="8"/>
      <c r="Y436" s="9"/>
      <c r="Z436" s="5"/>
      <c r="AA436" s="6"/>
      <c r="AB436" s="7"/>
      <c r="AC436" s="8"/>
      <c r="AD436" s="9"/>
    </row>
    <row r="437" spans="1:30" ht="15" x14ac:dyDescent="0.3">
      <c r="A437" s="5"/>
      <c r="B437" s="6"/>
      <c r="C437" s="7"/>
      <c r="D437" s="8"/>
      <c r="E437" s="9"/>
      <c r="F437" s="5"/>
      <c r="G437" s="6"/>
      <c r="H437" s="7"/>
      <c r="I437" s="8"/>
      <c r="J437" s="9"/>
      <c r="K437" s="5"/>
      <c r="L437" s="6"/>
      <c r="M437" s="7"/>
      <c r="N437" s="8"/>
      <c r="O437" s="9"/>
      <c r="P437" s="5"/>
      <c r="Q437" s="6"/>
      <c r="R437" s="7"/>
      <c r="S437" s="8"/>
      <c r="T437" s="9"/>
      <c r="U437" s="5"/>
      <c r="V437" s="6"/>
      <c r="W437" s="7"/>
      <c r="X437" s="8"/>
      <c r="Y437" s="9"/>
      <c r="Z437" s="5"/>
      <c r="AA437" s="6"/>
      <c r="AB437" s="7"/>
      <c r="AC437" s="8"/>
      <c r="AD437" s="9"/>
    </row>
    <row r="438" spans="1:30" ht="40.5" customHeight="1" x14ac:dyDescent="0.3">
      <c r="A438" s="138" t="s">
        <v>14</v>
      </c>
      <c r="B438" s="138"/>
      <c r="C438" s="138"/>
      <c r="D438" s="138"/>
      <c r="E438" s="138"/>
      <c r="F438" s="138" t="s">
        <v>14</v>
      </c>
      <c r="G438" s="138"/>
      <c r="H438" s="138"/>
      <c r="I438" s="138"/>
      <c r="J438" s="138"/>
      <c r="K438" s="138" t="s">
        <v>14</v>
      </c>
      <c r="L438" s="138"/>
      <c r="M438" s="138"/>
      <c r="N438" s="138"/>
      <c r="O438" s="138"/>
      <c r="P438" s="138" t="s">
        <v>14</v>
      </c>
      <c r="Q438" s="138"/>
      <c r="R438" s="138"/>
      <c r="S438" s="138"/>
      <c r="T438" s="138"/>
      <c r="U438" s="138" t="s">
        <v>14</v>
      </c>
      <c r="V438" s="138"/>
      <c r="W438" s="138"/>
      <c r="X438" s="138"/>
      <c r="Y438" s="138"/>
      <c r="Z438" s="138" t="s">
        <v>14</v>
      </c>
      <c r="AA438" s="138"/>
      <c r="AB438" s="138"/>
      <c r="AC438" s="138"/>
      <c r="AD438" s="138"/>
    </row>
    <row r="439" spans="1:30" ht="39.6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216" customHeight="1" x14ac:dyDescent="0.3">
      <c r="A440" s="137">
        <f>VLOOKUP(A428,'CADASTRO DE FORNECEDORES'!A:I,9,)</f>
        <v>0</v>
      </c>
      <c r="B440" s="137"/>
      <c r="C440" s="137"/>
      <c r="D440" s="137"/>
      <c r="E440" s="137"/>
      <c r="F440" s="137" t="e">
        <f>VLOOKUP(F428,'CADASTRO DE FORNECEDORES'!A:I,9,)</f>
        <v>#N/A</v>
      </c>
      <c r="G440" s="137"/>
      <c r="H440" s="137"/>
      <c r="I440" s="137"/>
      <c r="J440" s="137"/>
      <c r="K440" s="137" t="e">
        <f>VLOOKUP(K428,'CADASTRO DE FORNECEDORES'!A:I,9,)</f>
        <v>#N/A</v>
      </c>
      <c r="L440" s="137"/>
      <c r="M440" s="137"/>
      <c r="N440" s="137"/>
      <c r="O440" s="137"/>
      <c r="P440" s="137" t="e">
        <f>VLOOKUP(P428,'CADASTRO DE FORNECEDORES'!A:I,9,)</f>
        <v>#N/A</v>
      </c>
      <c r="Q440" s="137"/>
      <c r="R440" s="137"/>
      <c r="S440" s="137"/>
      <c r="T440" s="137"/>
      <c r="U440" s="137" t="e">
        <f>VLOOKUP(U428,'CADASTRO DE FORNECEDORES'!$A:$I,9,)</f>
        <v>#N/A</v>
      </c>
      <c r="V440" s="137"/>
      <c r="W440" s="137"/>
      <c r="X440" s="137"/>
      <c r="Y440" s="137"/>
      <c r="Z440" s="137" t="e">
        <f>VLOOKUP(Z428,'CADASTRO DE FORNECEDORES'!$A:$I,9,)</f>
        <v>#N/A</v>
      </c>
      <c r="AA440" s="137"/>
      <c r="AB440" s="137"/>
      <c r="AC440" s="137"/>
      <c r="AD440" s="137"/>
    </row>
    <row r="441" spans="1:30" ht="40.5" customHeight="1" x14ac:dyDescent="0.3">
      <c r="A441" s="138" t="s">
        <v>12</v>
      </c>
      <c r="B441" s="138"/>
      <c r="C441" s="138"/>
      <c r="D441" s="138"/>
      <c r="E441" s="138"/>
      <c r="F441" s="138" t="s">
        <v>12</v>
      </c>
      <c r="G441" s="138"/>
      <c r="H441" s="138"/>
      <c r="I441" s="138"/>
      <c r="J441" s="138"/>
      <c r="K441" s="138" t="s">
        <v>12</v>
      </c>
      <c r="L441" s="138"/>
      <c r="M441" s="138"/>
      <c r="N441" s="138"/>
      <c r="O441" s="138"/>
      <c r="P441" s="138" t="s">
        <v>12</v>
      </c>
      <c r="Q441" s="138"/>
      <c r="R441" s="138"/>
      <c r="S441" s="138"/>
      <c r="T441" s="138"/>
      <c r="U441" s="138" t="s">
        <v>12</v>
      </c>
      <c r="V441" s="138"/>
      <c r="W441" s="138"/>
      <c r="X441" s="138"/>
      <c r="Y441" s="138"/>
      <c r="Z441" s="138" t="s">
        <v>12</v>
      </c>
      <c r="AA441" s="138"/>
      <c r="AB441" s="138"/>
      <c r="AC441" s="138"/>
      <c r="AD441" s="138"/>
    </row>
    <row r="442" spans="1:30" ht="39.6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90" x14ac:dyDescent="0.3">
      <c r="A443" s="139">
        <f>A428+1</f>
        <v>30</v>
      </c>
      <c r="B443" s="139"/>
      <c r="C443" s="139"/>
      <c r="D443" s="139"/>
      <c r="E443" s="139"/>
      <c r="F443" s="139">
        <f>F428+1</f>
        <v>80</v>
      </c>
      <c r="G443" s="139"/>
      <c r="H443" s="139"/>
      <c r="I443" s="139"/>
      <c r="J443" s="139"/>
      <c r="K443" s="139">
        <f>K428+1</f>
        <v>130</v>
      </c>
      <c r="L443" s="139"/>
      <c r="M443" s="139"/>
      <c r="N443" s="139"/>
      <c r="O443" s="139"/>
      <c r="P443" s="139">
        <f>P428+1</f>
        <v>180</v>
      </c>
      <c r="Q443" s="139"/>
      <c r="R443" s="139"/>
      <c r="S443" s="139"/>
      <c r="T443" s="139"/>
      <c r="U443" s="139">
        <f t="shared" ref="U443" si="52">U428+1</f>
        <v>230</v>
      </c>
      <c r="V443" s="139"/>
      <c r="W443" s="139"/>
      <c r="X443" s="139"/>
      <c r="Y443" s="139"/>
      <c r="Z443" s="139">
        <f t="shared" ref="Z443" si="53">Z428+1</f>
        <v>280</v>
      </c>
      <c r="AA443" s="139"/>
      <c r="AB443" s="139"/>
      <c r="AC443" s="139"/>
      <c r="AD443" s="139"/>
    </row>
    <row r="444" spans="1:30" ht="15" x14ac:dyDescent="0.3">
      <c r="A444" s="5"/>
      <c r="B444" s="6"/>
      <c r="C444" s="7"/>
      <c r="D444" s="8"/>
      <c r="E444" s="9"/>
      <c r="F444" s="5"/>
      <c r="G444" s="6"/>
      <c r="H444" s="7"/>
      <c r="I444" s="8"/>
      <c r="J444" s="9"/>
      <c r="K444" s="5"/>
      <c r="L444" s="6"/>
      <c r="M444" s="7"/>
      <c r="N444" s="8"/>
      <c r="O444" s="9"/>
      <c r="P444" s="5"/>
      <c r="Q444" s="6"/>
      <c r="R444" s="7"/>
      <c r="S444" s="8"/>
      <c r="T444" s="9"/>
      <c r="U444" s="5"/>
      <c r="V444" s="6"/>
      <c r="W444" s="7"/>
      <c r="X444" s="8"/>
      <c r="Y444" s="9"/>
      <c r="Z444" s="5"/>
      <c r="AA444" s="6"/>
      <c r="AB444" s="7"/>
      <c r="AC444" s="8"/>
      <c r="AD444" s="9"/>
    </row>
    <row r="445" spans="1:30" ht="15" x14ac:dyDescent="0.3">
      <c r="A445" s="5"/>
      <c r="B445" s="6"/>
      <c r="C445" s="7"/>
      <c r="D445" s="8"/>
      <c r="E445" s="9"/>
      <c r="F445" s="5"/>
      <c r="G445" s="6"/>
      <c r="H445" s="7"/>
      <c r="I445" s="8"/>
      <c r="J445" s="9"/>
      <c r="K445" s="5"/>
      <c r="L445" s="6"/>
      <c r="M445" s="7"/>
      <c r="N445" s="8"/>
      <c r="O445" s="9"/>
      <c r="P445" s="5"/>
      <c r="Q445" s="6"/>
      <c r="R445" s="7"/>
      <c r="S445" s="8"/>
      <c r="T445" s="9"/>
      <c r="U445" s="5"/>
      <c r="V445" s="6"/>
      <c r="W445" s="7"/>
      <c r="X445" s="8"/>
      <c r="Y445" s="9"/>
      <c r="Z445" s="5"/>
      <c r="AA445" s="6"/>
      <c r="AB445" s="7"/>
      <c r="AC445" s="8"/>
      <c r="AD445" s="9"/>
    </row>
    <row r="446" spans="1:30" ht="15" x14ac:dyDescent="0.3">
      <c r="A446" s="5"/>
      <c r="B446" s="6"/>
      <c r="C446" s="7"/>
      <c r="D446" s="8"/>
      <c r="E446" s="9"/>
      <c r="F446" s="5"/>
      <c r="G446" s="6"/>
      <c r="H446" s="7"/>
      <c r="I446" s="8"/>
      <c r="J446" s="9"/>
      <c r="K446" s="5"/>
      <c r="L446" s="6"/>
      <c r="M446" s="7"/>
      <c r="N446" s="8"/>
      <c r="O446" s="9"/>
      <c r="P446" s="5"/>
      <c r="Q446" s="6"/>
      <c r="R446" s="7"/>
      <c r="S446" s="8"/>
      <c r="T446" s="9"/>
      <c r="U446" s="5"/>
      <c r="V446" s="6"/>
      <c r="W446" s="7"/>
      <c r="X446" s="8"/>
      <c r="Y446" s="9"/>
      <c r="Z446" s="5"/>
      <c r="AA446" s="6"/>
      <c r="AB446" s="7"/>
      <c r="AC446" s="8"/>
      <c r="AD446" s="9"/>
    </row>
    <row r="447" spans="1:30" ht="40.5" customHeight="1" x14ac:dyDescent="0.3">
      <c r="A447" s="138" t="s">
        <v>13</v>
      </c>
      <c r="B447" s="138"/>
      <c r="C447" s="138"/>
      <c r="D447" s="138"/>
      <c r="E447" s="138"/>
      <c r="F447" s="138" t="s">
        <v>13</v>
      </c>
      <c r="G447" s="138"/>
      <c r="H447" s="138"/>
      <c r="I447" s="138"/>
      <c r="J447" s="138"/>
      <c r="K447" s="138" t="s">
        <v>13</v>
      </c>
      <c r="L447" s="138"/>
      <c r="M447" s="138"/>
      <c r="N447" s="138"/>
      <c r="O447" s="138"/>
      <c r="P447" s="138" t="s">
        <v>13</v>
      </c>
      <c r="Q447" s="138"/>
      <c r="R447" s="138"/>
      <c r="S447" s="138"/>
      <c r="T447" s="138"/>
      <c r="U447" s="138" t="s">
        <v>13</v>
      </c>
      <c r="V447" s="138"/>
      <c r="W447" s="138"/>
      <c r="X447" s="138"/>
      <c r="Y447" s="138"/>
      <c r="Z447" s="138" t="s">
        <v>13</v>
      </c>
      <c r="AA447" s="138"/>
      <c r="AB447" s="138"/>
      <c r="AC447" s="138"/>
      <c r="AD447" s="138"/>
    </row>
    <row r="448" spans="1:30" ht="39.6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333" customHeight="1" x14ac:dyDescent="0.3">
      <c r="A449" s="140" t="str">
        <f>VLOOKUP(A443,'CADASTRO DE FORNECEDORES'!A:I,2,)</f>
        <v xml:space="preserve">GYPCENTER </v>
      </c>
      <c r="B449" s="140"/>
      <c r="C449" s="140"/>
      <c r="D449" s="140"/>
      <c r="E449" s="140"/>
      <c r="F449" s="140" t="e">
        <f>VLOOKUP(F443,'CADASTRO DE FORNECEDORES'!A:I,2,)</f>
        <v>#N/A</v>
      </c>
      <c r="G449" s="140"/>
      <c r="H449" s="140"/>
      <c r="I449" s="140"/>
      <c r="J449" s="140"/>
      <c r="K449" s="140" t="e">
        <f>VLOOKUP(K443,'CADASTRO DE FORNECEDORES'!A:I,2,)</f>
        <v>#N/A</v>
      </c>
      <c r="L449" s="140"/>
      <c r="M449" s="140"/>
      <c r="N449" s="140"/>
      <c r="O449" s="140"/>
      <c r="P449" s="140" t="e">
        <f>VLOOKUP(P443,'CADASTRO DE FORNECEDORES'!A:I,2,)</f>
        <v>#N/A</v>
      </c>
      <c r="Q449" s="140"/>
      <c r="R449" s="140"/>
      <c r="S449" s="140"/>
      <c r="T449" s="140"/>
      <c r="U449" s="140" t="e">
        <f>VLOOKUP(U443,'CADASTRO DE FORNECEDORES'!$A:$I,2,)</f>
        <v>#N/A</v>
      </c>
      <c r="V449" s="140"/>
      <c r="W449" s="140"/>
      <c r="X449" s="140"/>
      <c r="Y449" s="140"/>
      <c r="Z449" s="140" t="e">
        <f>VLOOKUP(Z443,'CADASTRO DE FORNECEDORES'!$A:$I,2,)</f>
        <v>#N/A</v>
      </c>
      <c r="AA449" s="140"/>
      <c r="AB449" s="140"/>
      <c r="AC449" s="140"/>
      <c r="AD449" s="140"/>
    </row>
    <row r="450" spans="1:30" ht="15" x14ac:dyDescent="0.3">
      <c r="A450" s="5"/>
      <c r="B450" s="6"/>
      <c r="C450" s="7"/>
      <c r="D450" s="8"/>
      <c r="E450" s="9"/>
      <c r="F450" s="5"/>
      <c r="G450" s="6"/>
      <c r="H450" s="7"/>
      <c r="I450" s="8"/>
      <c r="J450" s="9"/>
      <c r="K450" s="5"/>
      <c r="L450" s="6"/>
      <c r="M450" s="7"/>
      <c r="N450" s="8"/>
      <c r="O450" s="9"/>
      <c r="P450" s="5"/>
      <c r="Q450" s="6"/>
      <c r="R450" s="7"/>
      <c r="S450" s="8"/>
      <c r="T450" s="9"/>
      <c r="U450" s="5"/>
      <c r="V450" s="6"/>
      <c r="W450" s="7"/>
      <c r="X450" s="8"/>
      <c r="Y450" s="9"/>
      <c r="Z450" s="5"/>
      <c r="AA450" s="6"/>
      <c r="AB450" s="7"/>
      <c r="AC450" s="8"/>
      <c r="AD450" s="9"/>
    </row>
    <row r="451" spans="1:30" ht="15" x14ac:dyDescent="0.3">
      <c r="A451" s="5"/>
      <c r="B451" s="6"/>
      <c r="C451" s="7"/>
      <c r="D451" s="8"/>
      <c r="E451" s="9"/>
      <c r="F451" s="5"/>
      <c r="G451" s="6"/>
      <c r="H451" s="7"/>
      <c r="I451" s="8"/>
      <c r="J451" s="9"/>
      <c r="K451" s="5"/>
      <c r="L451" s="6"/>
      <c r="M451" s="7"/>
      <c r="N451" s="8"/>
      <c r="O451" s="9"/>
      <c r="P451" s="5"/>
      <c r="Q451" s="6"/>
      <c r="R451" s="7"/>
      <c r="S451" s="8"/>
      <c r="T451" s="9"/>
      <c r="U451" s="5"/>
      <c r="V451" s="6"/>
      <c r="W451" s="7"/>
      <c r="X451" s="8"/>
      <c r="Y451" s="9"/>
      <c r="Z451" s="5"/>
      <c r="AA451" s="6"/>
      <c r="AB451" s="7"/>
      <c r="AC451" s="8"/>
      <c r="AD451" s="9"/>
    </row>
    <row r="452" spans="1:30" ht="15" x14ac:dyDescent="0.3">
      <c r="A452" s="5"/>
      <c r="B452" s="6"/>
      <c r="C452" s="7"/>
      <c r="D452" s="8"/>
      <c r="E452" s="9"/>
      <c r="F452" s="5"/>
      <c r="G452" s="6"/>
      <c r="H452" s="7"/>
      <c r="I452" s="8"/>
      <c r="J452" s="9"/>
      <c r="K452" s="5"/>
      <c r="L452" s="6"/>
      <c r="M452" s="7"/>
      <c r="N452" s="8"/>
      <c r="O452" s="9"/>
      <c r="P452" s="5"/>
      <c r="Q452" s="6"/>
      <c r="R452" s="7"/>
      <c r="S452" s="8"/>
      <c r="T452" s="9"/>
      <c r="U452" s="5"/>
      <c r="V452" s="6"/>
      <c r="W452" s="7"/>
      <c r="X452" s="8"/>
      <c r="Y452" s="9"/>
      <c r="Z452" s="5"/>
      <c r="AA452" s="6"/>
      <c r="AB452" s="7"/>
      <c r="AC452" s="8"/>
      <c r="AD452" s="9"/>
    </row>
    <row r="453" spans="1:30" ht="40.5" customHeight="1" x14ac:dyDescent="0.3">
      <c r="A453" s="138" t="s">
        <v>14</v>
      </c>
      <c r="B453" s="138"/>
      <c r="C453" s="138"/>
      <c r="D453" s="138"/>
      <c r="E453" s="138"/>
      <c r="F453" s="138" t="s">
        <v>14</v>
      </c>
      <c r="G453" s="138"/>
      <c r="H453" s="138"/>
      <c r="I453" s="138"/>
      <c r="J453" s="138"/>
      <c r="K453" s="138" t="s">
        <v>14</v>
      </c>
      <c r="L453" s="138"/>
      <c r="M453" s="138"/>
      <c r="N453" s="138"/>
      <c r="O453" s="138"/>
      <c r="P453" s="138" t="s">
        <v>14</v>
      </c>
      <c r="Q453" s="138"/>
      <c r="R453" s="138"/>
      <c r="S453" s="138"/>
      <c r="T453" s="138"/>
      <c r="U453" s="138" t="s">
        <v>14</v>
      </c>
      <c r="V453" s="138"/>
      <c r="W453" s="138"/>
      <c r="X453" s="138"/>
      <c r="Y453" s="138"/>
      <c r="Z453" s="138" t="s">
        <v>14</v>
      </c>
      <c r="AA453" s="138"/>
      <c r="AB453" s="138"/>
      <c r="AC453" s="138"/>
      <c r="AD453" s="138"/>
    </row>
    <row r="454" spans="1:30" ht="39.6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216" customHeight="1" x14ac:dyDescent="0.3">
      <c r="A455" s="137">
        <f>VLOOKUP(A443,'CADASTRO DE FORNECEDORES'!A:I,9,)</f>
        <v>0</v>
      </c>
      <c r="B455" s="137"/>
      <c r="C455" s="137"/>
      <c r="D455" s="137"/>
      <c r="E455" s="137"/>
      <c r="F455" s="137" t="e">
        <f>VLOOKUP(F443,'CADASTRO DE FORNECEDORES'!A:I,9,)</f>
        <v>#N/A</v>
      </c>
      <c r="G455" s="137"/>
      <c r="H455" s="137"/>
      <c r="I455" s="137"/>
      <c r="J455" s="137"/>
      <c r="K455" s="137" t="e">
        <f>VLOOKUP(K443,'CADASTRO DE FORNECEDORES'!A:I,9,)</f>
        <v>#N/A</v>
      </c>
      <c r="L455" s="137"/>
      <c r="M455" s="137"/>
      <c r="N455" s="137"/>
      <c r="O455" s="137"/>
      <c r="P455" s="137" t="e">
        <f>VLOOKUP(P443,'CADASTRO DE FORNECEDORES'!A:I,9,)</f>
        <v>#N/A</v>
      </c>
      <c r="Q455" s="137"/>
      <c r="R455" s="137"/>
      <c r="S455" s="137"/>
      <c r="T455" s="137"/>
      <c r="U455" s="137" t="e">
        <f>VLOOKUP(U443,'CADASTRO DE FORNECEDORES'!$A:$I,9,)</f>
        <v>#N/A</v>
      </c>
      <c r="V455" s="137"/>
      <c r="W455" s="137"/>
      <c r="X455" s="137"/>
      <c r="Y455" s="137"/>
      <c r="Z455" s="137" t="e">
        <f>VLOOKUP(Z443,'CADASTRO DE FORNECEDORES'!$A:$I,9,)</f>
        <v>#N/A</v>
      </c>
      <c r="AA455" s="137"/>
      <c r="AB455" s="137"/>
      <c r="AC455" s="137"/>
      <c r="AD455" s="137"/>
    </row>
    <row r="456" spans="1:30" ht="40.5" customHeight="1" x14ac:dyDescent="0.3">
      <c r="A456" s="138" t="s">
        <v>12</v>
      </c>
      <c r="B456" s="138"/>
      <c r="C456" s="138"/>
      <c r="D456" s="138"/>
      <c r="E456" s="138"/>
      <c r="F456" s="138" t="s">
        <v>12</v>
      </c>
      <c r="G456" s="138"/>
      <c r="H456" s="138"/>
      <c r="I456" s="138"/>
      <c r="J456" s="138"/>
      <c r="K456" s="138" t="s">
        <v>12</v>
      </c>
      <c r="L456" s="138"/>
      <c r="M456" s="138"/>
      <c r="N456" s="138"/>
      <c r="O456" s="138"/>
      <c r="P456" s="138" t="s">
        <v>12</v>
      </c>
      <c r="Q456" s="138"/>
      <c r="R456" s="138"/>
      <c r="S456" s="138"/>
      <c r="T456" s="138"/>
      <c r="U456" s="138" t="s">
        <v>12</v>
      </c>
      <c r="V456" s="138"/>
      <c r="W456" s="138"/>
      <c r="X456" s="138"/>
      <c r="Y456" s="138"/>
      <c r="Z456" s="138" t="s">
        <v>12</v>
      </c>
      <c r="AA456" s="138"/>
      <c r="AB456" s="138"/>
      <c r="AC456" s="138"/>
      <c r="AD456" s="138"/>
    </row>
    <row r="457" spans="1:30" ht="39.6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90" x14ac:dyDescent="0.3">
      <c r="A458" s="139">
        <f>A443+1</f>
        <v>31</v>
      </c>
      <c r="B458" s="139"/>
      <c r="C458" s="139"/>
      <c r="D458" s="139"/>
      <c r="E458" s="139"/>
      <c r="F458" s="139">
        <f>F443+1</f>
        <v>81</v>
      </c>
      <c r="G458" s="139"/>
      <c r="H458" s="139"/>
      <c r="I458" s="139"/>
      <c r="J458" s="139"/>
      <c r="K458" s="139">
        <f>K443+1</f>
        <v>131</v>
      </c>
      <c r="L458" s="139"/>
      <c r="M458" s="139"/>
      <c r="N458" s="139"/>
      <c r="O458" s="139"/>
      <c r="P458" s="139">
        <f>P443+1</f>
        <v>181</v>
      </c>
      <c r="Q458" s="139"/>
      <c r="R458" s="139"/>
      <c r="S458" s="139"/>
      <c r="T458" s="139"/>
      <c r="U458" s="139">
        <f t="shared" ref="U458" si="54">U443+1</f>
        <v>231</v>
      </c>
      <c r="V458" s="139"/>
      <c r="W458" s="139"/>
      <c r="X458" s="139"/>
      <c r="Y458" s="139"/>
      <c r="Z458" s="139">
        <f t="shared" ref="Z458" si="55">Z443+1</f>
        <v>281</v>
      </c>
      <c r="AA458" s="139"/>
      <c r="AB458" s="139"/>
      <c r="AC458" s="139"/>
      <c r="AD458" s="139"/>
    </row>
    <row r="459" spans="1:30" ht="15" x14ac:dyDescent="0.3">
      <c r="A459" s="5"/>
      <c r="B459" s="6"/>
      <c r="C459" s="7"/>
      <c r="D459" s="8"/>
      <c r="E459" s="9"/>
      <c r="F459" s="5"/>
      <c r="G459" s="6"/>
      <c r="H459" s="7"/>
      <c r="I459" s="8"/>
      <c r="J459" s="9"/>
      <c r="K459" s="5"/>
      <c r="L459" s="6"/>
      <c r="M459" s="7"/>
      <c r="N459" s="8"/>
      <c r="O459" s="9"/>
      <c r="P459" s="5"/>
      <c r="Q459" s="6"/>
      <c r="R459" s="7"/>
      <c r="S459" s="8"/>
      <c r="T459" s="9"/>
      <c r="U459" s="5"/>
      <c r="V459" s="6"/>
      <c r="W459" s="7"/>
      <c r="X459" s="8"/>
      <c r="Y459" s="9"/>
      <c r="Z459" s="5"/>
      <c r="AA459" s="6"/>
      <c r="AB459" s="7"/>
      <c r="AC459" s="8"/>
      <c r="AD459" s="9"/>
    </row>
    <row r="460" spans="1:30" ht="15" x14ac:dyDescent="0.3">
      <c r="A460" s="5"/>
      <c r="B460" s="6"/>
      <c r="C460" s="7"/>
      <c r="D460" s="8"/>
      <c r="E460" s="9"/>
      <c r="F460" s="5"/>
      <c r="G460" s="6"/>
      <c r="H460" s="7"/>
      <c r="I460" s="8"/>
      <c r="J460" s="9"/>
      <c r="K460" s="5"/>
      <c r="L460" s="6"/>
      <c r="M460" s="7"/>
      <c r="N460" s="8"/>
      <c r="O460" s="9"/>
      <c r="P460" s="5"/>
      <c r="Q460" s="6"/>
      <c r="R460" s="7"/>
      <c r="S460" s="8"/>
      <c r="T460" s="9"/>
      <c r="U460" s="5"/>
      <c r="V460" s="6"/>
      <c r="W460" s="7"/>
      <c r="X460" s="8"/>
      <c r="Y460" s="9"/>
      <c r="Z460" s="5"/>
      <c r="AA460" s="6"/>
      <c r="AB460" s="7"/>
      <c r="AC460" s="8"/>
      <c r="AD460" s="9"/>
    </row>
    <row r="461" spans="1:30" ht="15" x14ac:dyDescent="0.3">
      <c r="A461" s="5"/>
      <c r="B461" s="6"/>
      <c r="C461" s="7"/>
      <c r="D461" s="8"/>
      <c r="E461" s="9"/>
      <c r="F461" s="5"/>
      <c r="G461" s="6"/>
      <c r="H461" s="7"/>
      <c r="I461" s="8"/>
      <c r="J461" s="9"/>
      <c r="K461" s="5"/>
      <c r="L461" s="6"/>
      <c r="M461" s="7"/>
      <c r="N461" s="8"/>
      <c r="O461" s="9"/>
      <c r="P461" s="5"/>
      <c r="Q461" s="6"/>
      <c r="R461" s="7"/>
      <c r="S461" s="8"/>
      <c r="T461" s="9"/>
      <c r="U461" s="5"/>
      <c r="V461" s="6"/>
      <c r="W461" s="7"/>
      <c r="X461" s="8"/>
      <c r="Y461" s="9"/>
      <c r="Z461" s="5"/>
      <c r="AA461" s="6"/>
      <c r="AB461" s="7"/>
      <c r="AC461" s="8"/>
      <c r="AD461" s="9"/>
    </row>
    <row r="462" spans="1:30" ht="40.5" customHeight="1" x14ac:dyDescent="0.3">
      <c r="A462" s="138" t="s">
        <v>13</v>
      </c>
      <c r="B462" s="138"/>
      <c r="C462" s="138"/>
      <c r="D462" s="138"/>
      <c r="E462" s="138"/>
      <c r="F462" s="138" t="s">
        <v>13</v>
      </c>
      <c r="G462" s="138"/>
      <c r="H462" s="138"/>
      <c r="I462" s="138"/>
      <c r="J462" s="138"/>
      <c r="K462" s="138" t="s">
        <v>13</v>
      </c>
      <c r="L462" s="138"/>
      <c r="M462" s="138"/>
      <c r="N462" s="138"/>
      <c r="O462" s="138"/>
      <c r="P462" s="138" t="s">
        <v>13</v>
      </c>
      <c r="Q462" s="138"/>
      <c r="R462" s="138"/>
      <c r="S462" s="138"/>
      <c r="T462" s="138"/>
      <c r="U462" s="138" t="s">
        <v>13</v>
      </c>
      <c r="V462" s="138"/>
      <c r="W462" s="138"/>
      <c r="X462" s="138"/>
      <c r="Y462" s="138"/>
      <c r="Z462" s="138" t="s">
        <v>13</v>
      </c>
      <c r="AA462" s="138"/>
      <c r="AB462" s="138"/>
      <c r="AC462" s="138"/>
      <c r="AD462" s="138"/>
    </row>
    <row r="463" spans="1:30" ht="39.6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333" customHeight="1" x14ac:dyDescent="0.3">
      <c r="A464" s="140" t="str">
        <f>VLOOKUP(A458,'CADASTRO DE FORNECEDORES'!A:I,2,)</f>
        <v>ARTESANA</v>
      </c>
      <c r="B464" s="140"/>
      <c r="C464" s="140"/>
      <c r="D464" s="140"/>
      <c r="E464" s="140"/>
      <c r="F464" s="140" t="e">
        <f>VLOOKUP(F458,'CADASTRO DE FORNECEDORES'!A:I,2,)</f>
        <v>#N/A</v>
      </c>
      <c r="G464" s="140"/>
      <c r="H464" s="140"/>
      <c r="I464" s="140"/>
      <c r="J464" s="140"/>
      <c r="K464" s="140" t="e">
        <f>VLOOKUP(K458,'CADASTRO DE FORNECEDORES'!A:I,2,)</f>
        <v>#N/A</v>
      </c>
      <c r="L464" s="140"/>
      <c r="M464" s="140"/>
      <c r="N464" s="140"/>
      <c r="O464" s="140"/>
      <c r="P464" s="140" t="e">
        <f>VLOOKUP(P458,'CADASTRO DE FORNECEDORES'!A:I,2,)</f>
        <v>#N/A</v>
      </c>
      <c r="Q464" s="140"/>
      <c r="R464" s="140"/>
      <c r="S464" s="140"/>
      <c r="T464" s="140"/>
      <c r="U464" s="140" t="e">
        <f>VLOOKUP(U458,'CADASTRO DE FORNECEDORES'!$A:$I,2,)</f>
        <v>#N/A</v>
      </c>
      <c r="V464" s="140"/>
      <c r="W464" s="140"/>
      <c r="X464" s="140"/>
      <c r="Y464" s="140"/>
      <c r="Z464" s="140" t="e">
        <f>VLOOKUP(Z458,'CADASTRO DE FORNECEDORES'!$A:$I,2,)</f>
        <v>#N/A</v>
      </c>
      <c r="AA464" s="140"/>
      <c r="AB464" s="140"/>
      <c r="AC464" s="140"/>
      <c r="AD464" s="140"/>
    </row>
    <row r="465" spans="1:30" ht="15" x14ac:dyDescent="0.3">
      <c r="A465" s="5"/>
      <c r="B465" s="6"/>
      <c r="C465" s="7"/>
      <c r="D465" s="8"/>
      <c r="E465" s="9"/>
      <c r="F465" s="5"/>
      <c r="G465" s="6"/>
      <c r="H465" s="7"/>
      <c r="I465" s="8"/>
      <c r="J465" s="9"/>
      <c r="K465" s="5"/>
      <c r="L465" s="6"/>
      <c r="M465" s="7"/>
      <c r="N465" s="8"/>
      <c r="O465" s="9"/>
      <c r="P465" s="5"/>
      <c r="Q465" s="6"/>
      <c r="R465" s="7"/>
      <c r="S465" s="8"/>
      <c r="T465" s="9"/>
      <c r="U465" s="5"/>
      <c r="V465" s="6"/>
      <c r="W465" s="7"/>
      <c r="X465" s="8"/>
      <c r="Y465" s="9"/>
      <c r="Z465" s="5"/>
      <c r="AA465" s="6"/>
      <c r="AB465" s="7"/>
      <c r="AC465" s="8"/>
      <c r="AD465" s="9"/>
    </row>
    <row r="466" spans="1:30" ht="15" x14ac:dyDescent="0.3">
      <c r="A466" s="5"/>
      <c r="B466" s="6"/>
      <c r="C466" s="7"/>
      <c r="D466" s="8"/>
      <c r="E466" s="9"/>
      <c r="F466" s="5"/>
      <c r="G466" s="6"/>
      <c r="H466" s="7"/>
      <c r="I466" s="8"/>
      <c r="J466" s="9"/>
      <c r="K466" s="5"/>
      <c r="L466" s="6"/>
      <c r="M466" s="7"/>
      <c r="N466" s="8"/>
      <c r="O466" s="9"/>
      <c r="P466" s="5"/>
      <c r="Q466" s="6"/>
      <c r="R466" s="7"/>
      <c r="S466" s="8"/>
      <c r="T466" s="9"/>
      <c r="U466" s="5"/>
      <c r="V466" s="6"/>
      <c r="W466" s="7"/>
      <c r="X466" s="8"/>
      <c r="Y466" s="9"/>
      <c r="Z466" s="5"/>
      <c r="AA466" s="6"/>
      <c r="AB466" s="7"/>
      <c r="AC466" s="8"/>
      <c r="AD466" s="9"/>
    </row>
    <row r="467" spans="1:30" ht="15" x14ac:dyDescent="0.3">
      <c r="A467" s="5"/>
      <c r="B467" s="6"/>
      <c r="C467" s="7"/>
      <c r="D467" s="8"/>
      <c r="E467" s="9"/>
      <c r="F467" s="5"/>
      <c r="G467" s="6"/>
      <c r="H467" s="7"/>
      <c r="I467" s="8"/>
      <c r="J467" s="9"/>
      <c r="K467" s="5"/>
      <c r="L467" s="6"/>
      <c r="M467" s="7"/>
      <c r="N467" s="8"/>
      <c r="O467" s="9"/>
      <c r="P467" s="5"/>
      <c r="Q467" s="6"/>
      <c r="R467" s="7"/>
      <c r="S467" s="8"/>
      <c r="T467" s="9"/>
      <c r="U467" s="5"/>
      <c r="V467" s="6"/>
      <c r="W467" s="7"/>
      <c r="X467" s="8"/>
      <c r="Y467" s="9"/>
      <c r="Z467" s="5"/>
      <c r="AA467" s="6"/>
      <c r="AB467" s="7"/>
      <c r="AC467" s="8"/>
      <c r="AD467" s="9"/>
    </row>
    <row r="468" spans="1:30" ht="40.5" customHeight="1" x14ac:dyDescent="0.3">
      <c r="A468" s="138" t="s">
        <v>14</v>
      </c>
      <c r="B468" s="138"/>
      <c r="C468" s="138"/>
      <c r="D468" s="138"/>
      <c r="E468" s="138"/>
      <c r="F468" s="138" t="s">
        <v>14</v>
      </c>
      <c r="G468" s="138"/>
      <c r="H468" s="138"/>
      <c r="I468" s="138"/>
      <c r="J468" s="138"/>
      <c r="K468" s="138" t="s">
        <v>14</v>
      </c>
      <c r="L468" s="138"/>
      <c r="M468" s="138"/>
      <c r="N468" s="138"/>
      <c r="O468" s="138"/>
      <c r="P468" s="138" t="s">
        <v>14</v>
      </c>
      <c r="Q468" s="138"/>
      <c r="R468" s="138"/>
      <c r="S468" s="138"/>
      <c r="T468" s="138"/>
      <c r="U468" s="138" t="s">
        <v>14</v>
      </c>
      <c r="V468" s="138"/>
      <c r="W468" s="138"/>
      <c r="X468" s="138"/>
      <c r="Y468" s="138"/>
      <c r="Z468" s="138" t="s">
        <v>14</v>
      </c>
      <c r="AA468" s="138"/>
      <c r="AB468" s="138"/>
      <c r="AC468" s="138"/>
      <c r="AD468" s="138"/>
    </row>
    <row r="469" spans="1:30" ht="39.6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216" customHeight="1" x14ac:dyDescent="0.3">
      <c r="A470" s="137">
        <f>VLOOKUP(A458,'CADASTRO DE FORNECEDORES'!A:I,9,)</f>
        <v>0</v>
      </c>
      <c r="B470" s="137"/>
      <c r="C470" s="137"/>
      <c r="D470" s="137"/>
      <c r="E470" s="137"/>
      <c r="F470" s="137" t="e">
        <f>VLOOKUP(F458,'CADASTRO DE FORNECEDORES'!A:I,9,)</f>
        <v>#N/A</v>
      </c>
      <c r="G470" s="137"/>
      <c r="H470" s="137"/>
      <c r="I470" s="137"/>
      <c r="J470" s="137"/>
      <c r="K470" s="137" t="e">
        <f>VLOOKUP(K458,'CADASTRO DE FORNECEDORES'!A:I,9,)</f>
        <v>#N/A</v>
      </c>
      <c r="L470" s="137"/>
      <c r="M470" s="137"/>
      <c r="N470" s="137"/>
      <c r="O470" s="137"/>
      <c r="P470" s="137" t="e">
        <f>VLOOKUP(P458,'CADASTRO DE FORNECEDORES'!A:I,9,)</f>
        <v>#N/A</v>
      </c>
      <c r="Q470" s="137"/>
      <c r="R470" s="137"/>
      <c r="S470" s="137"/>
      <c r="T470" s="137"/>
      <c r="U470" s="137" t="e">
        <f>VLOOKUP(U458,'CADASTRO DE FORNECEDORES'!$A:$I,9,)</f>
        <v>#N/A</v>
      </c>
      <c r="V470" s="137"/>
      <c r="W470" s="137"/>
      <c r="X470" s="137"/>
      <c r="Y470" s="137"/>
      <c r="Z470" s="137" t="e">
        <f>VLOOKUP(Z458,'CADASTRO DE FORNECEDORES'!$A:$I,9,)</f>
        <v>#N/A</v>
      </c>
      <c r="AA470" s="137"/>
      <c r="AB470" s="137"/>
      <c r="AC470" s="137"/>
      <c r="AD470" s="137"/>
    </row>
    <row r="471" spans="1:30" ht="40.5" customHeight="1" x14ac:dyDescent="0.3">
      <c r="A471" s="138" t="s">
        <v>12</v>
      </c>
      <c r="B471" s="138"/>
      <c r="C471" s="138"/>
      <c r="D471" s="138"/>
      <c r="E471" s="138"/>
      <c r="F471" s="138" t="s">
        <v>12</v>
      </c>
      <c r="G471" s="138"/>
      <c r="H471" s="138"/>
      <c r="I471" s="138"/>
      <c r="J471" s="138"/>
      <c r="K471" s="138" t="s">
        <v>12</v>
      </c>
      <c r="L471" s="138"/>
      <c r="M471" s="138"/>
      <c r="N471" s="138"/>
      <c r="O471" s="138"/>
      <c r="P471" s="138" t="s">
        <v>12</v>
      </c>
      <c r="Q471" s="138"/>
      <c r="R471" s="138"/>
      <c r="S471" s="138"/>
      <c r="T471" s="138"/>
      <c r="U471" s="138" t="s">
        <v>12</v>
      </c>
      <c r="V471" s="138"/>
      <c r="W471" s="138"/>
      <c r="X471" s="138"/>
      <c r="Y471" s="138"/>
      <c r="Z471" s="138" t="s">
        <v>12</v>
      </c>
      <c r="AA471" s="138"/>
      <c r="AB471" s="138"/>
      <c r="AC471" s="138"/>
      <c r="AD471" s="138"/>
    </row>
    <row r="472" spans="1:30" ht="39.6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90" x14ac:dyDescent="0.3">
      <c r="A473" s="139">
        <f>A458+1</f>
        <v>32</v>
      </c>
      <c r="B473" s="139"/>
      <c r="C473" s="139"/>
      <c r="D473" s="139"/>
      <c r="E473" s="139"/>
      <c r="F473" s="139">
        <f>F458+1</f>
        <v>82</v>
      </c>
      <c r="G473" s="139"/>
      <c r="H473" s="139"/>
      <c r="I473" s="139"/>
      <c r="J473" s="139"/>
      <c r="K473" s="139">
        <f>K458+1</f>
        <v>132</v>
      </c>
      <c r="L473" s="139"/>
      <c r="M473" s="139"/>
      <c r="N473" s="139"/>
      <c r="O473" s="139"/>
      <c r="P473" s="139">
        <f>P458+1</f>
        <v>182</v>
      </c>
      <c r="Q473" s="139"/>
      <c r="R473" s="139"/>
      <c r="S473" s="139"/>
      <c r="T473" s="139"/>
      <c r="U473" s="139">
        <f t="shared" ref="U473" si="56">U458+1</f>
        <v>232</v>
      </c>
      <c r="V473" s="139"/>
      <c r="W473" s="139"/>
      <c r="X473" s="139"/>
      <c r="Y473" s="139"/>
      <c r="Z473" s="139">
        <f t="shared" ref="Z473" si="57">Z458+1</f>
        <v>282</v>
      </c>
      <c r="AA473" s="139"/>
      <c r="AB473" s="139"/>
      <c r="AC473" s="139"/>
      <c r="AD473" s="139"/>
    </row>
    <row r="474" spans="1:30" ht="15" x14ac:dyDescent="0.3">
      <c r="A474" s="5"/>
      <c r="B474" s="6"/>
      <c r="C474" s="7"/>
      <c r="D474" s="8"/>
      <c r="E474" s="9"/>
      <c r="F474" s="5"/>
      <c r="G474" s="6"/>
      <c r="H474" s="7"/>
      <c r="I474" s="8"/>
      <c r="J474" s="9"/>
      <c r="K474" s="5"/>
      <c r="L474" s="6"/>
      <c r="M474" s="7"/>
      <c r="N474" s="8"/>
      <c r="O474" s="9"/>
      <c r="P474" s="5"/>
      <c r="Q474" s="6"/>
      <c r="R474" s="7"/>
      <c r="S474" s="8"/>
      <c r="T474" s="9"/>
      <c r="U474" s="5"/>
      <c r="V474" s="6"/>
      <c r="W474" s="7"/>
      <c r="X474" s="8"/>
      <c r="Y474" s="9"/>
      <c r="Z474" s="5"/>
      <c r="AA474" s="6"/>
      <c r="AB474" s="7"/>
      <c r="AC474" s="8"/>
      <c r="AD474" s="9"/>
    </row>
    <row r="475" spans="1:30" ht="15" x14ac:dyDescent="0.3">
      <c r="A475" s="5"/>
      <c r="B475" s="6"/>
      <c r="C475" s="7"/>
      <c r="D475" s="8"/>
      <c r="E475" s="9"/>
      <c r="F475" s="5"/>
      <c r="G475" s="6"/>
      <c r="H475" s="7"/>
      <c r="I475" s="8"/>
      <c r="J475" s="9"/>
      <c r="K475" s="5"/>
      <c r="L475" s="6"/>
      <c r="M475" s="7"/>
      <c r="N475" s="8"/>
      <c r="O475" s="9"/>
      <c r="P475" s="5"/>
      <c r="Q475" s="6"/>
      <c r="R475" s="7"/>
      <c r="S475" s="8"/>
      <c r="T475" s="9"/>
      <c r="U475" s="5"/>
      <c r="V475" s="6"/>
      <c r="W475" s="7"/>
      <c r="X475" s="8"/>
      <c r="Y475" s="9"/>
      <c r="Z475" s="5"/>
      <c r="AA475" s="6"/>
      <c r="AB475" s="7"/>
      <c r="AC475" s="8"/>
      <c r="AD475" s="9"/>
    </row>
    <row r="476" spans="1:30" ht="15" x14ac:dyDescent="0.3">
      <c r="A476" s="5"/>
      <c r="B476" s="6"/>
      <c r="C476" s="7"/>
      <c r="D476" s="8"/>
      <c r="E476" s="9"/>
      <c r="F476" s="5"/>
      <c r="G476" s="6"/>
      <c r="H476" s="7"/>
      <c r="I476" s="8"/>
      <c r="J476" s="9"/>
      <c r="K476" s="5"/>
      <c r="L476" s="6"/>
      <c r="M476" s="7"/>
      <c r="N476" s="8"/>
      <c r="O476" s="9"/>
      <c r="P476" s="5"/>
      <c r="Q476" s="6"/>
      <c r="R476" s="7"/>
      <c r="S476" s="8"/>
      <c r="T476" s="9"/>
      <c r="U476" s="5"/>
      <c r="V476" s="6"/>
      <c r="W476" s="7"/>
      <c r="X476" s="8"/>
      <c r="Y476" s="9"/>
      <c r="Z476" s="5"/>
      <c r="AA476" s="6"/>
      <c r="AB476" s="7"/>
      <c r="AC476" s="8"/>
      <c r="AD476" s="9"/>
    </row>
    <row r="477" spans="1:30" ht="40.5" customHeight="1" x14ac:dyDescent="0.3">
      <c r="A477" s="138" t="s">
        <v>13</v>
      </c>
      <c r="B477" s="138"/>
      <c r="C477" s="138"/>
      <c r="D477" s="138"/>
      <c r="E477" s="138"/>
      <c r="F477" s="138" t="s">
        <v>13</v>
      </c>
      <c r="G477" s="138"/>
      <c r="H477" s="138"/>
      <c r="I477" s="138"/>
      <c r="J477" s="138"/>
      <c r="K477" s="138" t="s">
        <v>13</v>
      </c>
      <c r="L477" s="138"/>
      <c r="M477" s="138"/>
      <c r="N477" s="138"/>
      <c r="O477" s="138"/>
      <c r="P477" s="138" t="s">
        <v>13</v>
      </c>
      <c r="Q477" s="138"/>
      <c r="R477" s="138"/>
      <c r="S477" s="138"/>
      <c r="T477" s="138"/>
      <c r="U477" s="138" t="s">
        <v>13</v>
      </c>
      <c r="V477" s="138"/>
      <c r="W477" s="138"/>
      <c r="X477" s="138"/>
      <c r="Y477" s="138"/>
      <c r="Z477" s="138" t="s">
        <v>13</v>
      </c>
      <c r="AA477" s="138"/>
      <c r="AB477" s="138"/>
      <c r="AC477" s="138"/>
      <c r="AD477" s="138"/>
    </row>
    <row r="478" spans="1:30" ht="39.6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333" customHeight="1" x14ac:dyDescent="0.3">
      <c r="A479" s="140" t="str">
        <f>VLOOKUP(A473,'CADASTRO DE FORNECEDORES'!A:I,2,)</f>
        <v>FRIGELAR</v>
      </c>
      <c r="B479" s="140"/>
      <c r="C479" s="140"/>
      <c r="D479" s="140"/>
      <c r="E479" s="140"/>
      <c r="F479" s="140" t="e">
        <f>VLOOKUP(F473,'CADASTRO DE FORNECEDORES'!A:I,2,)</f>
        <v>#N/A</v>
      </c>
      <c r="G479" s="140"/>
      <c r="H479" s="140"/>
      <c r="I479" s="140"/>
      <c r="J479" s="140"/>
      <c r="K479" s="140" t="e">
        <f>VLOOKUP(K473,'CADASTRO DE FORNECEDORES'!A:I,2,)</f>
        <v>#N/A</v>
      </c>
      <c r="L479" s="140"/>
      <c r="M479" s="140"/>
      <c r="N479" s="140"/>
      <c r="O479" s="140"/>
      <c r="P479" s="140" t="e">
        <f>VLOOKUP(P473,'CADASTRO DE FORNECEDORES'!A:I,2,)</f>
        <v>#N/A</v>
      </c>
      <c r="Q479" s="140"/>
      <c r="R479" s="140"/>
      <c r="S479" s="140"/>
      <c r="T479" s="140"/>
      <c r="U479" s="140" t="e">
        <f>VLOOKUP(U473,'CADASTRO DE FORNECEDORES'!$A:$I,2,)</f>
        <v>#N/A</v>
      </c>
      <c r="V479" s="140"/>
      <c r="W479" s="140"/>
      <c r="X479" s="140"/>
      <c r="Y479" s="140"/>
      <c r="Z479" s="140" t="e">
        <f>VLOOKUP(Z473,'CADASTRO DE FORNECEDORES'!$A:$I,2,)</f>
        <v>#N/A</v>
      </c>
      <c r="AA479" s="140"/>
      <c r="AB479" s="140"/>
      <c r="AC479" s="140"/>
      <c r="AD479" s="140"/>
    </row>
    <row r="480" spans="1:30" ht="15" x14ac:dyDescent="0.3">
      <c r="A480" s="5"/>
      <c r="B480" s="6"/>
      <c r="C480" s="7"/>
      <c r="D480" s="8"/>
      <c r="E480" s="9"/>
      <c r="F480" s="5"/>
      <c r="G480" s="6"/>
      <c r="H480" s="7"/>
      <c r="I480" s="8"/>
      <c r="J480" s="9"/>
      <c r="K480" s="5"/>
      <c r="L480" s="6"/>
      <c r="M480" s="7"/>
      <c r="N480" s="8"/>
      <c r="O480" s="9"/>
      <c r="P480" s="5"/>
      <c r="Q480" s="6"/>
      <c r="R480" s="7"/>
      <c r="S480" s="8"/>
      <c r="T480" s="9"/>
      <c r="U480" s="5"/>
      <c r="V480" s="6"/>
      <c r="W480" s="7"/>
      <c r="X480" s="8"/>
      <c r="Y480" s="9"/>
      <c r="Z480" s="5"/>
      <c r="AA480" s="6"/>
      <c r="AB480" s="7"/>
      <c r="AC480" s="8"/>
      <c r="AD480" s="9"/>
    </row>
    <row r="481" spans="1:30" ht="15" x14ac:dyDescent="0.3">
      <c r="A481" s="5"/>
      <c r="B481" s="6"/>
      <c r="C481" s="7"/>
      <c r="D481" s="8"/>
      <c r="E481" s="9"/>
      <c r="F481" s="5"/>
      <c r="G481" s="6"/>
      <c r="H481" s="7"/>
      <c r="I481" s="8"/>
      <c r="J481" s="9"/>
      <c r="K481" s="5"/>
      <c r="L481" s="6"/>
      <c r="M481" s="7"/>
      <c r="N481" s="8"/>
      <c r="O481" s="9"/>
      <c r="P481" s="5"/>
      <c r="Q481" s="6"/>
      <c r="R481" s="7"/>
      <c r="S481" s="8"/>
      <c r="T481" s="9"/>
      <c r="U481" s="5"/>
      <c r="V481" s="6"/>
      <c r="W481" s="7"/>
      <c r="X481" s="8"/>
      <c r="Y481" s="9"/>
      <c r="Z481" s="5"/>
      <c r="AA481" s="6"/>
      <c r="AB481" s="7"/>
      <c r="AC481" s="8"/>
      <c r="AD481" s="9"/>
    </row>
    <row r="482" spans="1:30" ht="15" x14ac:dyDescent="0.3">
      <c r="A482" s="5"/>
      <c r="B482" s="6"/>
      <c r="C482" s="7"/>
      <c r="D482" s="8"/>
      <c r="E482" s="9"/>
      <c r="F482" s="5"/>
      <c r="G482" s="6"/>
      <c r="H482" s="7"/>
      <c r="I482" s="8"/>
      <c r="J482" s="9"/>
      <c r="K482" s="5"/>
      <c r="L482" s="6"/>
      <c r="M482" s="7"/>
      <c r="N482" s="8"/>
      <c r="O482" s="9"/>
      <c r="P482" s="5"/>
      <c r="Q482" s="6"/>
      <c r="R482" s="7"/>
      <c r="S482" s="8"/>
      <c r="T482" s="9"/>
      <c r="U482" s="5"/>
      <c r="V482" s="6"/>
      <c r="W482" s="7"/>
      <c r="X482" s="8"/>
      <c r="Y482" s="9"/>
      <c r="Z482" s="5"/>
      <c r="AA482" s="6"/>
      <c r="AB482" s="7"/>
      <c r="AC482" s="8"/>
      <c r="AD482" s="9"/>
    </row>
    <row r="483" spans="1:30" ht="40.5" customHeight="1" x14ac:dyDescent="0.3">
      <c r="A483" s="138" t="s">
        <v>14</v>
      </c>
      <c r="B483" s="138"/>
      <c r="C483" s="138"/>
      <c r="D483" s="138"/>
      <c r="E483" s="138"/>
      <c r="F483" s="138" t="s">
        <v>14</v>
      </c>
      <c r="G483" s="138"/>
      <c r="H483" s="138"/>
      <c r="I483" s="138"/>
      <c r="J483" s="138"/>
      <c r="K483" s="138" t="s">
        <v>14</v>
      </c>
      <c r="L483" s="138"/>
      <c r="M483" s="138"/>
      <c r="N483" s="138"/>
      <c r="O483" s="138"/>
      <c r="P483" s="138" t="s">
        <v>14</v>
      </c>
      <c r="Q483" s="138"/>
      <c r="R483" s="138"/>
      <c r="S483" s="138"/>
      <c r="T483" s="138"/>
      <c r="U483" s="138" t="s">
        <v>14</v>
      </c>
      <c r="V483" s="138"/>
      <c r="W483" s="138"/>
      <c r="X483" s="138"/>
      <c r="Y483" s="138"/>
      <c r="Z483" s="138" t="s">
        <v>14</v>
      </c>
      <c r="AA483" s="138"/>
      <c r="AB483" s="138"/>
      <c r="AC483" s="138"/>
      <c r="AD483" s="138"/>
    </row>
    <row r="484" spans="1:30" ht="39.6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216" customHeight="1" x14ac:dyDescent="0.3">
      <c r="A485" s="137">
        <f>VLOOKUP(A473,'CADASTRO DE FORNECEDORES'!A:I,9,)</f>
        <v>0</v>
      </c>
      <c r="B485" s="137"/>
      <c r="C485" s="137"/>
      <c r="D485" s="137"/>
      <c r="E485" s="137"/>
      <c r="F485" s="137" t="e">
        <f>VLOOKUP(F473,'CADASTRO DE FORNECEDORES'!A:I,9,)</f>
        <v>#N/A</v>
      </c>
      <c r="G485" s="137"/>
      <c r="H485" s="137"/>
      <c r="I485" s="137"/>
      <c r="J485" s="137"/>
      <c r="K485" s="137" t="e">
        <f>VLOOKUP(K473,'CADASTRO DE FORNECEDORES'!A:I,9,)</f>
        <v>#N/A</v>
      </c>
      <c r="L485" s="137"/>
      <c r="M485" s="137"/>
      <c r="N485" s="137"/>
      <c r="O485" s="137"/>
      <c r="P485" s="137" t="e">
        <f>VLOOKUP(P473,'CADASTRO DE FORNECEDORES'!A:I,9,)</f>
        <v>#N/A</v>
      </c>
      <c r="Q485" s="137"/>
      <c r="R485" s="137"/>
      <c r="S485" s="137"/>
      <c r="T485" s="137"/>
      <c r="U485" s="137" t="e">
        <f>VLOOKUP(U473,'CADASTRO DE FORNECEDORES'!$A:$I,9,)</f>
        <v>#N/A</v>
      </c>
      <c r="V485" s="137"/>
      <c r="W485" s="137"/>
      <c r="X485" s="137"/>
      <c r="Y485" s="137"/>
      <c r="Z485" s="137" t="e">
        <f>VLOOKUP(Z473,'CADASTRO DE FORNECEDORES'!$A:$I,9,)</f>
        <v>#N/A</v>
      </c>
      <c r="AA485" s="137"/>
      <c r="AB485" s="137"/>
      <c r="AC485" s="137"/>
      <c r="AD485" s="137"/>
    </row>
    <row r="486" spans="1:30" ht="40.5" customHeight="1" x14ac:dyDescent="0.3">
      <c r="A486" s="138" t="s">
        <v>12</v>
      </c>
      <c r="B486" s="138"/>
      <c r="C486" s="138"/>
      <c r="D486" s="138"/>
      <c r="E486" s="138"/>
      <c r="F486" s="138" t="s">
        <v>12</v>
      </c>
      <c r="G486" s="138"/>
      <c r="H486" s="138"/>
      <c r="I486" s="138"/>
      <c r="J486" s="138"/>
      <c r="K486" s="138" t="s">
        <v>12</v>
      </c>
      <c r="L486" s="138"/>
      <c r="M486" s="138"/>
      <c r="N486" s="138"/>
      <c r="O486" s="138"/>
      <c r="P486" s="138" t="s">
        <v>12</v>
      </c>
      <c r="Q486" s="138"/>
      <c r="R486" s="138"/>
      <c r="S486" s="138"/>
      <c r="T486" s="138"/>
      <c r="U486" s="138" t="s">
        <v>12</v>
      </c>
      <c r="V486" s="138"/>
      <c r="W486" s="138"/>
      <c r="X486" s="138"/>
      <c r="Y486" s="138"/>
      <c r="Z486" s="138" t="s">
        <v>12</v>
      </c>
      <c r="AA486" s="138"/>
      <c r="AB486" s="138"/>
      <c r="AC486" s="138"/>
      <c r="AD486" s="138"/>
    </row>
    <row r="487" spans="1:30" ht="39.6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90" x14ac:dyDescent="0.3">
      <c r="A488" s="139">
        <f>A473+1</f>
        <v>33</v>
      </c>
      <c r="B488" s="139"/>
      <c r="C488" s="139"/>
      <c r="D488" s="139"/>
      <c r="E488" s="139"/>
      <c r="F488" s="139">
        <f>F473+1</f>
        <v>83</v>
      </c>
      <c r="G488" s="139"/>
      <c r="H488" s="139"/>
      <c r="I488" s="139"/>
      <c r="J488" s="139"/>
      <c r="K488" s="139">
        <f>K473+1</f>
        <v>133</v>
      </c>
      <c r="L488" s="139"/>
      <c r="M488" s="139"/>
      <c r="N488" s="139"/>
      <c r="O488" s="139"/>
      <c r="P488" s="139">
        <f>P473+1</f>
        <v>183</v>
      </c>
      <c r="Q488" s="139"/>
      <c r="R488" s="139"/>
      <c r="S488" s="139"/>
      <c r="T488" s="139"/>
      <c r="U488" s="139">
        <f t="shared" ref="U488" si="58">U473+1</f>
        <v>233</v>
      </c>
      <c r="V488" s="139"/>
      <c r="W488" s="139"/>
      <c r="X488" s="139"/>
      <c r="Y488" s="139"/>
      <c r="Z488" s="139">
        <f t="shared" ref="Z488" si="59">Z473+1</f>
        <v>283</v>
      </c>
      <c r="AA488" s="139"/>
      <c r="AB488" s="139"/>
      <c r="AC488" s="139"/>
      <c r="AD488" s="139"/>
    </row>
    <row r="489" spans="1:30" ht="15" x14ac:dyDescent="0.3">
      <c r="A489" s="5"/>
      <c r="B489" s="6"/>
      <c r="C489" s="7"/>
      <c r="D489" s="8"/>
      <c r="E489" s="9"/>
      <c r="F489" s="5"/>
      <c r="G489" s="6"/>
      <c r="H489" s="7"/>
      <c r="I489" s="8"/>
      <c r="J489" s="9"/>
      <c r="K489" s="5"/>
      <c r="L489" s="6"/>
      <c r="M489" s="7"/>
      <c r="N489" s="8"/>
      <c r="O489" s="9"/>
      <c r="P489" s="5"/>
      <c r="Q489" s="6"/>
      <c r="R489" s="7"/>
      <c r="S489" s="8"/>
      <c r="T489" s="9"/>
      <c r="U489" s="5"/>
      <c r="V489" s="6"/>
      <c r="W489" s="7"/>
      <c r="X489" s="8"/>
      <c r="Y489" s="9"/>
      <c r="Z489" s="5"/>
      <c r="AA489" s="6"/>
      <c r="AB489" s="7"/>
      <c r="AC489" s="8"/>
      <c r="AD489" s="9"/>
    </row>
    <row r="490" spans="1:30" ht="15" x14ac:dyDescent="0.3">
      <c r="A490" s="5"/>
      <c r="B490" s="6"/>
      <c r="C490" s="7"/>
      <c r="D490" s="8"/>
      <c r="E490" s="9"/>
      <c r="F490" s="5"/>
      <c r="G490" s="6"/>
      <c r="H490" s="7"/>
      <c r="I490" s="8"/>
      <c r="J490" s="9"/>
      <c r="K490" s="5"/>
      <c r="L490" s="6"/>
      <c r="M490" s="7"/>
      <c r="N490" s="8"/>
      <c r="O490" s="9"/>
      <c r="P490" s="5"/>
      <c r="Q490" s="6"/>
      <c r="R490" s="7"/>
      <c r="S490" s="8"/>
      <c r="T490" s="9"/>
      <c r="U490" s="5"/>
      <c r="V490" s="6"/>
      <c r="W490" s="7"/>
      <c r="X490" s="8"/>
      <c r="Y490" s="9"/>
      <c r="Z490" s="5"/>
      <c r="AA490" s="6"/>
      <c r="AB490" s="7"/>
      <c r="AC490" s="8"/>
      <c r="AD490" s="9"/>
    </row>
    <row r="491" spans="1:30" ht="15" x14ac:dyDescent="0.3">
      <c r="A491" s="5"/>
      <c r="B491" s="6"/>
      <c r="C491" s="7"/>
      <c r="D491" s="8"/>
      <c r="E491" s="9"/>
      <c r="F491" s="5"/>
      <c r="G491" s="6"/>
      <c r="H491" s="7"/>
      <c r="I491" s="8"/>
      <c r="J491" s="9"/>
      <c r="K491" s="5"/>
      <c r="L491" s="6"/>
      <c r="M491" s="7"/>
      <c r="N491" s="8"/>
      <c r="O491" s="9"/>
      <c r="P491" s="5"/>
      <c r="Q491" s="6"/>
      <c r="R491" s="7"/>
      <c r="S491" s="8"/>
      <c r="T491" s="9"/>
      <c r="U491" s="5"/>
      <c r="V491" s="6"/>
      <c r="W491" s="7"/>
      <c r="X491" s="8"/>
      <c r="Y491" s="9"/>
      <c r="Z491" s="5"/>
      <c r="AA491" s="6"/>
      <c r="AB491" s="7"/>
      <c r="AC491" s="8"/>
      <c r="AD491" s="9"/>
    </row>
    <row r="492" spans="1:30" ht="40.5" customHeight="1" x14ac:dyDescent="0.3">
      <c r="A492" s="138" t="s">
        <v>13</v>
      </c>
      <c r="B492" s="138"/>
      <c r="C492" s="138"/>
      <c r="D492" s="138"/>
      <c r="E492" s="138"/>
      <c r="F492" s="138" t="s">
        <v>13</v>
      </c>
      <c r="G492" s="138"/>
      <c r="H492" s="138"/>
      <c r="I492" s="138"/>
      <c r="J492" s="138"/>
      <c r="K492" s="138" t="s">
        <v>13</v>
      </c>
      <c r="L492" s="138"/>
      <c r="M492" s="138"/>
      <c r="N492" s="138"/>
      <c r="O492" s="138"/>
      <c r="P492" s="138" t="s">
        <v>13</v>
      </c>
      <c r="Q492" s="138"/>
      <c r="R492" s="138"/>
      <c r="S492" s="138"/>
      <c r="T492" s="138"/>
      <c r="U492" s="138" t="s">
        <v>13</v>
      </c>
      <c r="V492" s="138"/>
      <c r="W492" s="138"/>
      <c r="X492" s="138"/>
      <c r="Y492" s="138"/>
      <c r="Z492" s="138" t="s">
        <v>13</v>
      </c>
      <c r="AA492" s="138"/>
      <c r="AB492" s="138"/>
      <c r="AC492" s="138"/>
      <c r="AD492" s="138"/>
    </row>
    <row r="493" spans="1:30" ht="39.6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333" customHeight="1" x14ac:dyDescent="0.3">
      <c r="A494" s="140" t="str">
        <f>VLOOKUP(A488,'CADASTRO DE FORNECEDORES'!A:I,2,)</f>
        <v>MAGAZINE DO AR</v>
      </c>
      <c r="B494" s="140"/>
      <c r="C494" s="140"/>
      <c r="D494" s="140"/>
      <c r="E494" s="140"/>
      <c r="F494" s="140" t="e">
        <f>VLOOKUP(F488,'CADASTRO DE FORNECEDORES'!A:I,2,)</f>
        <v>#N/A</v>
      </c>
      <c r="G494" s="140"/>
      <c r="H494" s="140"/>
      <c r="I494" s="140"/>
      <c r="J494" s="140"/>
      <c r="K494" s="140" t="e">
        <f>VLOOKUP(K488,'CADASTRO DE FORNECEDORES'!A:I,2,)</f>
        <v>#N/A</v>
      </c>
      <c r="L494" s="140"/>
      <c r="M494" s="140"/>
      <c r="N494" s="140"/>
      <c r="O494" s="140"/>
      <c r="P494" s="140" t="e">
        <f>VLOOKUP(P488,'CADASTRO DE FORNECEDORES'!A:I,2,)</f>
        <v>#N/A</v>
      </c>
      <c r="Q494" s="140"/>
      <c r="R494" s="140"/>
      <c r="S494" s="140"/>
      <c r="T494" s="140"/>
      <c r="U494" s="140" t="e">
        <f>VLOOKUP(U488,'CADASTRO DE FORNECEDORES'!$A:$I,2,)</f>
        <v>#N/A</v>
      </c>
      <c r="V494" s="140"/>
      <c r="W494" s="140"/>
      <c r="X494" s="140"/>
      <c r="Y494" s="140"/>
      <c r="Z494" s="140" t="e">
        <f>VLOOKUP(Z488,'CADASTRO DE FORNECEDORES'!$A:$I,2,)</f>
        <v>#N/A</v>
      </c>
      <c r="AA494" s="140"/>
      <c r="AB494" s="140"/>
      <c r="AC494" s="140"/>
      <c r="AD494" s="140"/>
    </row>
    <row r="495" spans="1:30" ht="15" x14ac:dyDescent="0.3">
      <c r="A495" s="5"/>
      <c r="B495" s="6"/>
      <c r="C495" s="7"/>
      <c r="D495" s="8"/>
      <c r="E495" s="9"/>
      <c r="F495" s="5"/>
      <c r="G495" s="6"/>
      <c r="H495" s="7"/>
      <c r="I495" s="8"/>
      <c r="J495" s="9"/>
      <c r="K495" s="5"/>
      <c r="L495" s="6"/>
      <c r="M495" s="7"/>
      <c r="N495" s="8"/>
      <c r="O495" s="9"/>
      <c r="P495" s="5"/>
      <c r="Q495" s="6"/>
      <c r="R495" s="7"/>
      <c r="S495" s="8"/>
      <c r="T495" s="9"/>
      <c r="U495" s="5"/>
      <c r="V495" s="6"/>
      <c r="W495" s="7"/>
      <c r="X495" s="8"/>
      <c r="Y495" s="9"/>
      <c r="Z495" s="5"/>
      <c r="AA495" s="6"/>
      <c r="AB495" s="7"/>
      <c r="AC495" s="8"/>
      <c r="AD495" s="9"/>
    </row>
    <row r="496" spans="1:30" ht="15" x14ac:dyDescent="0.3">
      <c r="A496" s="5"/>
      <c r="B496" s="6"/>
      <c r="C496" s="7"/>
      <c r="D496" s="8"/>
      <c r="E496" s="9"/>
      <c r="F496" s="5"/>
      <c r="G496" s="6"/>
      <c r="H496" s="7"/>
      <c r="I496" s="8"/>
      <c r="J496" s="9"/>
      <c r="K496" s="5"/>
      <c r="L496" s="6"/>
      <c r="M496" s="7"/>
      <c r="N496" s="8"/>
      <c r="O496" s="9"/>
      <c r="P496" s="5"/>
      <c r="Q496" s="6"/>
      <c r="R496" s="7"/>
      <c r="S496" s="8"/>
      <c r="T496" s="9"/>
      <c r="U496" s="5"/>
      <c r="V496" s="6"/>
      <c r="W496" s="7"/>
      <c r="X496" s="8"/>
      <c r="Y496" s="9"/>
      <c r="Z496" s="5"/>
      <c r="AA496" s="6"/>
      <c r="AB496" s="7"/>
      <c r="AC496" s="8"/>
      <c r="AD496" s="9"/>
    </row>
    <row r="497" spans="1:30" ht="15" x14ac:dyDescent="0.3">
      <c r="A497" s="5"/>
      <c r="B497" s="6"/>
      <c r="C497" s="7"/>
      <c r="D497" s="8"/>
      <c r="E497" s="9"/>
      <c r="F497" s="5"/>
      <c r="G497" s="6"/>
      <c r="H497" s="7"/>
      <c r="I497" s="8"/>
      <c r="J497" s="9"/>
      <c r="K497" s="5"/>
      <c r="L497" s="6"/>
      <c r="M497" s="7"/>
      <c r="N497" s="8"/>
      <c r="O497" s="9"/>
      <c r="P497" s="5"/>
      <c r="Q497" s="6"/>
      <c r="R497" s="7"/>
      <c r="S497" s="8"/>
      <c r="T497" s="9"/>
      <c r="U497" s="5"/>
      <c r="V497" s="6"/>
      <c r="W497" s="7"/>
      <c r="X497" s="8"/>
      <c r="Y497" s="9"/>
      <c r="Z497" s="5"/>
      <c r="AA497" s="6"/>
      <c r="AB497" s="7"/>
      <c r="AC497" s="8"/>
      <c r="AD497" s="9"/>
    </row>
    <row r="498" spans="1:30" ht="40.5" customHeight="1" x14ac:dyDescent="0.3">
      <c r="A498" s="138" t="s">
        <v>14</v>
      </c>
      <c r="B498" s="138"/>
      <c r="C498" s="138"/>
      <c r="D498" s="138"/>
      <c r="E498" s="138"/>
      <c r="F498" s="138" t="s">
        <v>14</v>
      </c>
      <c r="G498" s="138"/>
      <c r="H498" s="138"/>
      <c r="I498" s="138"/>
      <c r="J498" s="138"/>
      <c r="K498" s="138" t="s">
        <v>14</v>
      </c>
      <c r="L498" s="138"/>
      <c r="M498" s="138"/>
      <c r="N498" s="138"/>
      <c r="O498" s="138"/>
      <c r="P498" s="138" t="s">
        <v>14</v>
      </c>
      <c r="Q498" s="138"/>
      <c r="R498" s="138"/>
      <c r="S498" s="138"/>
      <c r="T498" s="138"/>
      <c r="U498" s="138" t="s">
        <v>14</v>
      </c>
      <c r="V498" s="138"/>
      <c r="W498" s="138"/>
      <c r="X498" s="138"/>
      <c r="Y498" s="138"/>
      <c r="Z498" s="138" t="s">
        <v>14</v>
      </c>
      <c r="AA498" s="138"/>
      <c r="AB498" s="138"/>
      <c r="AC498" s="138"/>
      <c r="AD498" s="138"/>
    </row>
    <row r="499" spans="1:30" ht="39.6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216" customHeight="1" x14ac:dyDescent="0.3">
      <c r="A500" s="137" t="str">
        <f>VLOOKUP(A488,'CADASTRO DE FORNECEDORES'!A:I,9,)</f>
        <v xml:space="preserve">AR CONDICIONADO </v>
      </c>
      <c r="B500" s="137"/>
      <c r="C500" s="137"/>
      <c r="D500" s="137"/>
      <c r="E500" s="137"/>
      <c r="F500" s="137" t="e">
        <f>VLOOKUP(F488,'CADASTRO DE FORNECEDORES'!A:I,9,)</f>
        <v>#N/A</v>
      </c>
      <c r="G500" s="137"/>
      <c r="H500" s="137"/>
      <c r="I500" s="137"/>
      <c r="J500" s="137"/>
      <c r="K500" s="137" t="e">
        <f>VLOOKUP(K488,'CADASTRO DE FORNECEDORES'!A:I,9,)</f>
        <v>#N/A</v>
      </c>
      <c r="L500" s="137"/>
      <c r="M500" s="137"/>
      <c r="N500" s="137"/>
      <c r="O500" s="137"/>
      <c r="P500" s="137" t="e">
        <f>VLOOKUP(P488,'CADASTRO DE FORNECEDORES'!A:I,9,)</f>
        <v>#N/A</v>
      </c>
      <c r="Q500" s="137"/>
      <c r="R500" s="137"/>
      <c r="S500" s="137"/>
      <c r="T500" s="137"/>
      <c r="U500" s="137" t="e">
        <f>VLOOKUP(U488,'CADASTRO DE FORNECEDORES'!$A:$I,9,)</f>
        <v>#N/A</v>
      </c>
      <c r="V500" s="137"/>
      <c r="W500" s="137"/>
      <c r="X500" s="137"/>
      <c r="Y500" s="137"/>
      <c r="Z500" s="137" t="e">
        <f>VLOOKUP(Z488,'CADASTRO DE FORNECEDORES'!$A:$I,9,)</f>
        <v>#N/A</v>
      </c>
      <c r="AA500" s="137"/>
      <c r="AB500" s="137"/>
      <c r="AC500" s="137"/>
      <c r="AD500" s="137"/>
    </row>
    <row r="501" spans="1:30" ht="40.5" customHeight="1" x14ac:dyDescent="0.3">
      <c r="A501" s="138" t="s">
        <v>12</v>
      </c>
      <c r="B501" s="138"/>
      <c r="C501" s="138"/>
      <c r="D501" s="138"/>
      <c r="E501" s="138"/>
      <c r="F501" s="138" t="s">
        <v>12</v>
      </c>
      <c r="G501" s="138"/>
      <c r="H501" s="138"/>
      <c r="I501" s="138"/>
      <c r="J501" s="138"/>
      <c r="K501" s="138" t="s">
        <v>12</v>
      </c>
      <c r="L501" s="138"/>
      <c r="M501" s="138"/>
      <c r="N501" s="138"/>
      <c r="O501" s="138"/>
      <c r="P501" s="138" t="s">
        <v>12</v>
      </c>
      <c r="Q501" s="138"/>
      <c r="R501" s="138"/>
      <c r="S501" s="138"/>
      <c r="T501" s="138"/>
      <c r="U501" s="138" t="s">
        <v>12</v>
      </c>
      <c r="V501" s="138"/>
      <c r="W501" s="138"/>
      <c r="X501" s="138"/>
      <c r="Y501" s="138"/>
      <c r="Z501" s="138" t="s">
        <v>12</v>
      </c>
      <c r="AA501" s="138"/>
      <c r="AB501" s="138"/>
      <c r="AC501" s="138"/>
      <c r="AD501" s="138"/>
    </row>
    <row r="502" spans="1:30" ht="39.6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90" x14ac:dyDescent="0.3">
      <c r="A503" s="139">
        <f>A488+1</f>
        <v>34</v>
      </c>
      <c r="B503" s="139"/>
      <c r="C503" s="139"/>
      <c r="D503" s="139"/>
      <c r="E503" s="139"/>
      <c r="F503" s="139">
        <f>F488+1</f>
        <v>84</v>
      </c>
      <c r="G503" s="139"/>
      <c r="H503" s="139"/>
      <c r="I503" s="139"/>
      <c r="J503" s="139"/>
      <c r="K503" s="139">
        <f>K488+1</f>
        <v>134</v>
      </c>
      <c r="L503" s="139"/>
      <c r="M503" s="139"/>
      <c r="N503" s="139"/>
      <c r="O503" s="139"/>
      <c r="P503" s="139">
        <f>P488+1</f>
        <v>184</v>
      </c>
      <c r="Q503" s="139"/>
      <c r="R503" s="139"/>
      <c r="S503" s="139"/>
      <c r="T503" s="139"/>
      <c r="U503" s="139">
        <f t="shared" ref="U503" si="60">U488+1</f>
        <v>234</v>
      </c>
      <c r="V503" s="139"/>
      <c r="W503" s="139"/>
      <c r="X503" s="139"/>
      <c r="Y503" s="139"/>
      <c r="Z503" s="139">
        <f t="shared" ref="Z503" si="61">Z488+1</f>
        <v>284</v>
      </c>
      <c r="AA503" s="139"/>
      <c r="AB503" s="139"/>
      <c r="AC503" s="139"/>
      <c r="AD503" s="139"/>
    </row>
    <row r="504" spans="1:30" ht="15" x14ac:dyDescent="0.3">
      <c r="A504" s="5"/>
      <c r="B504" s="6"/>
      <c r="C504" s="7"/>
      <c r="D504" s="8"/>
      <c r="E504" s="9"/>
      <c r="F504" s="5"/>
      <c r="G504" s="6"/>
      <c r="H504" s="7"/>
      <c r="I504" s="8"/>
      <c r="J504" s="9"/>
      <c r="K504" s="5"/>
      <c r="L504" s="6"/>
      <c r="M504" s="7"/>
      <c r="N504" s="8"/>
      <c r="O504" s="9"/>
      <c r="P504" s="5"/>
      <c r="Q504" s="6"/>
      <c r="R504" s="7"/>
      <c r="S504" s="8"/>
      <c r="T504" s="9"/>
      <c r="U504" s="5"/>
      <c r="V504" s="6"/>
      <c r="W504" s="7"/>
      <c r="X504" s="8"/>
      <c r="Y504" s="9"/>
      <c r="Z504" s="5"/>
      <c r="AA504" s="6"/>
      <c r="AB504" s="7"/>
      <c r="AC504" s="8"/>
      <c r="AD504" s="9"/>
    </row>
    <row r="505" spans="1:30" ht="15" x14ac:dyDescent="0.3">
      <c r="A505" s="5"/>
      <c r="B505" s="6"/>
      <c r="C505" s="7"/>
      <c r="D505" s="8"/>
      <c r="E505" s="9"/>
      <c r="F505" s="5"/>
      <c r="G505" s="6"/>
      <c r="H505" s="7"/>
      <c r="I505" s="8"/>
      <c r="J505" s="9"/>
      <c r="K505" s="5"/>
      <c r="L505" s="6"/>
      <c r="M505" s="7"/>
      <c r="N505" s="8"/>
      <c r="O505" s="9"/>
      <c r="P505" s="5"/>
      <c r="Q505" s="6"/>
      <c r="R505" s="7"/>
      <c r="S505" s="8"/>
      <c r="T505" s="9"/>
      <c r="U505" s="5"/>
      <c r="V505" s="6"/>
      <c r="W505" s="7"/>
      <c r="X505" s="8"/>
      <c r="Y505" s="9"/>
      <c r="Z505" s="5"/>
      <c r="AA505" s="6"/>
      <c r="AB505" s="7"/>
      <c r="AC505" s="8"/>
      <c r="AD505" s="9"/>
    </row>
    <row r="506" spans="1:30" ht="15" x14ac:dyDescent="0.3">
      <c r="A506" s="5"/>
      <c r="B506" s="6"/>
      <c r="C506" s="7"/>
      <c r="D506" s="8"/>
      <c r="E506" s="9"/>
      <c r="F506" s="5"/>
      <c r="G506" s="6"/>
      <c r="H506" s="7"/>
      <c r="I506" s="8"/>
      <c r="J506" s="9"/>
      <c r="K506" s="5"/>
      <c r="L506" s="6"/>
      <c r="M506" s="7"/>
      <c r="N506" s="8"/>
      <c r="O506" s="9"/>
      <c r="P506" s="5"/>
      <c r="Q506" s="6"/>
      <c r="R506" s="7"/>
      <c r="S506" s="8"/>
      <c r="T506" s="9"/>
      <c r="U506" s="5"/>
      <c r="V506" s="6"/>
      <c r="W506" s="7"/>
      <c r="X506" s="8"/>
      <c r="Y506" s="9"/>
      <c r="Z506" s="5"/>
      <c r="AA506" s="6"/>
      <c r="AB506" s="7"/>
      <c r="AC506" s="8"/>
      <c r="AD506" s="9"/>
    </row>
    <row r="507" spans="1:30" ht="40.5" customHeight="1" x14ac:dyDescent="0.3">
      <c r="A507" s="138" t="s">
        <v>13</v>
      </c>
      <c r="B507" s="138"/>
      <c r="C507" s="138"/>
      <c r="D507" s="138"/>
      <c r="E507" s="138"/>
      <c r="F507" s="138" t="s">
        <v>13</v>
      </c>
      <c r="G507" s="138"/>
      <c r="H507" s="138"/>
      <c r="I507" s="138"/>
      <c r="J507" s="138"/>
      <c r="K507" s="138" t="s">
        <v>13</v>
      </c>
      <c r="L507" s="138"/>
      <c r="M507" s="138"/>
      <c r="N507" s="138"/>
      <c r="O507" s="138"/>
      <c r="P507" s="138" t="s">
        <v>13</v>
      </c>
      <c r="Q507" s="138"/>
      <c r="R507" s="138"/>
      <c r="S507" s="138"/>
      <c r="T507" s="138"/>
      <c r="U507" s="138" t="s">
        <v>13</v>
      </c>
      <c r="V507" s="138"/>
      <c r="W507" s="138"/>
      <c r="X507" s="138"/>
      <c r="Y507" s="138"/>
      <c r="Z507" s="138" t="s">
        <v>13</v>
      </c>
      <c r="AA507" s="138"/>
      <c r="AB507" s="138"/>
      <c r="AC507" s="138"/>
      <c r="AD507" s="138"/>
    </row>
    <row r="508" spans="1:30" ht="39.6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333" customHeight="1" x14ac:dyDescent="0.3">
      <c r="A509" s="140" t="str">
        <f>VLOOKUP(A503,'CADASTRO DE FORNECEDORES'!A:I,2,)</f>
        <v>ENGPRED</v>
      </c>
      <c r="B509" s="140"/>
      <c r="C509" s="140"/>
      <c r="D509" s="140"/>
      <c r="E509" s="140"/>
      <c r="F509" s="140" t="e">
        <f>VLOOKUP(F503,'CADASTRO DE FORNECEDORES'!A:I,2,)</f>
        <v>#N/A</v>
      </c>
      <c r="G509" s="140"/>
      <c r="H509" s="140"/>
      <c r="I509" s="140"/>
      <c r="J509" s="140"/>
      <c r="K509" s="140" t="e">
        <f>VLOOKUP(K503,'CADASTRO DE FORNECEDORES'!A:I,2,)</f>
        <v>#N/A</v>
      </c>
      <c r="L509" s="140"/>
      <c r="M509" s="140"/>
      <c r="N509" s="140"/>
      <c r="O509" s="140"/>
      <c r="P509" s="140" t="e">
        <f>VLOOKUP(P503,'CADASTRO DE FORNECEDORES'!A:I,2,)</f>
        <v>#N/A</v>
      </c>
      <c r="Q509" s="140"/>
      <c r="R509" s="140"/>
      <c r="S509" s="140"/>
      <c r="T509" s="140"/>
      <c r="U509" s="140" t="e">
        <f>VLOOKUP(U503,'CADASTRO DE FORNECEDORES'!$A:$I,2,)</f>
        <v>#N/A</v>
      </c>
      <c r="V509" s="140"/>
      <c r="W509" s="140"/>
      <c r="X509" s="140"/>
      <c r="Y509" s="140"/>
      <c r="Z509" s="140" t="e">
        <f>VLOOKUP(Z503,'CADASTRO DE FORNECEDORES'!$A:$I,2,)</f>
        <v>#N/A</v>
      </c>
      <c r="AA509" s="140"/>
      <c r="AB509" s="140"/>
      <c r="AC509" s="140"/>
      <c r="AD509" s="140"/>
    </row>
    <row r="510" spans="1:30" ht="15" x14ac:dyDescent="0.3">
      <c r="A510" s="5"/>
      <c r="B510" s="6"/>
      <c r="C510" s="7"/>
      <c r="D510" s="8"/>
      <c r="E510" s="9"/>
      <c r="F510" s="5"/>
      <c r="G510" s="6"/>
      <c r="H510" s="7"/>
      <c r="I510" s="8"/>
      <c r="J510" s="9"/>
      <c r="K510" s="5"/>
      <c r="L510" s="6"/>
      <c r="M510" s="7"/>
      <c r="N510" s="8"/>
      <c r="O510" s="9"/>
      <c r="P510" s="5"/>
      <c r="Q510" s="6"/>
      <c r="R510" s="7"/>
      <c r="S510" s="8"/>
      <c r="T510" s="9"/>
      <c r="U510" s="5"/>
      <c r="V510" s="6"/>
      <c r="W510" s="7"/>
      <c r="X510" s="8"/>
      <c r="Y510" s="9"/>
      <c r="Z510" s="5"/>
      <c r="AA510" s="6"/>
      <c r="AB510" s="7"/>
      <c r="AC510" s="8"/>
      <c r="AD510" s="9"/>
    </row>
    <row r="511" spans="1:30" ht="15" x14ac:dyDescent="0.3">
      <c r="A511" s="5"/>
      <c r="B511" s="6"/>
      <c r="C511" s="7"/>
      <c r="D511" s="8"/>
      <c r="E511" s="9"/>
      <c r="F511" s="5"/>
      <c r="G511" s="6"/>
      <c r="H511" s="7"/>
      <c r="I511" s="8"/>
      <c r="J511" s="9"/>
      <c r="K511" s="5"/>
      <c r="L511" s="6"/>
      <c r="M511" s="7"/>
      <c r="N511" s="8"/>
      <c r="O511" s="9"/>
      <c r="P511" s="5"/>
      <c r="Q511" s="6"/>
      <c r="R511" s="7"/>
      <c r="S511" s="8"/>
      <c r="T511" s="9"/>
      <c r="U511" s="5"/>
      <c r="V511" s="6"/>
      <c r="W511" s="7"/>
      <c r="X511" s="8"/>
      <c r="Y511" s="9"/>
      <c r="Z511" s="5"/>
      <c r="AA511" s="6"/>
      <c r="AB511" s="7"/>
      <c r="AC511" s="8"/>
      <c r="AD511" s="9"/>
    </row>
    <row r="512" spans="1:30" ht="15" x14ac:dyDescent="0.3">
      <c r="A512" s="5"/>
      <c r="B512" s="6"/>
      <c r="C512" s="7"/>
      <c r="D512" s="8"/>
      <c r="E512" s="9"/>
      <c r="F512" s="5"/>
      <c r="G512" s="6"/>
      <c r="H512" s="7"/>
      <c r="I512" s="8"/>
      <c r="J512" s="9"/>
      <c r="K512" s="5"/>
      <c r="L512" s="6"/>
      <c r="M512" s="7"/>
      <c r="N512" s="8"/>
      <c r="O512" s="9"/>
      <c r="P512" s="5"/>
      <c r="Q512" s="6"/>
      <c r="R512" s="7"/>
      <c r="S512" s="8"/>
      <c r="T512" s="9"/>
      <c r="U512" s="5"/>
      <c r="V512" s="6"/>
      <c r="W512" s="7"/>
      <c r="X512" s="8"/>
      <c r="Y512" s="9"/>
      <c r="Z512" s="5"/>
      <c r="AA512" s="6"/>
      <c r="AB512" s="7"/>
      <c r="AC512" s="8"/>
      <c r="AD512" s="9"/>
    </row>
    <row r="513" spans="1:30" ht="40.5" customHeight="1" x14ac:dyDescent="0.3">
      <c r="A513" s="138" t="s">
        <v>14</v>
      </c>
      <c r="B513" s="138"/>
      <c r="C513" s="138"/>
      <c r="D513" s="138"/>
      <c r="E513" s="138"/>
      <c r="F513" s="138" t="s">
        <v>14</v>
      </c>
      <c r="G513" s="138"/>
      <c r="H513" s="138"/>
      <c r="I513" s="138"/>
      <c r="J513" s="138"/>
      <c r="K513" s="138" t="s">
        <v>14</v>
      </c>
      <c r="L513" s="138"/>
      <c r="M513" s="138"/>
      <c r="N513" s="138"/>
      <c r="O513" s="138"/>
      <c r="P513" s="138" t="s">
        <v>14</v>
      </c>
      <c r="Q513" s="138"/>
      <c r="R513" s="138"/>
      <c r="S513" s="138"/>
      <c r="T513" s="138"/>
      <c r="U513" s="138" t="s">
        <v>14</v>
      </c>
      <c r="V513" s="138"/>
      <c r="W513" s="138"/>
      <c r="X513" s="138"/>
      <c r="Y513" s="138"/>
      <c r="Z513" s="138" t="s">
        <v>14</v>
      </c>
      <c r="AA513" s="138"/>
      <c r="AB513" s="138"/>
      <c r="AC513" s="138"/>
      <c r="AD513" s="138"/>
    </row>
    <row r="514" spans="1:30" ht="39.6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216" customHeight="1" x14ac:dyDescent="0.3">
      <c r="A515" s="137">
        <f>VLOOKUP(A503,'CADASTRO DE FORNECEDORES'!A:I,9,)</f>
        <v>0</v>
      </c>
      <c r="B515" s="137"/>
      <c r="C515" s="137"/>
      <c r="D515" s="137"/>
      <c r="E515" s="137"/>
      <c r="F515" s="137" t="e">
        <f>VLOOKUP(F503,'CADASTRO DE FORNECEDORES'!A:I,9,)</f>
        <v>#N/A</v>
      </c>
      <c r="G515" s="137"/>
      <c r="H515" s="137"/>
      <c r="I515" s="137"/>
      <c r="J515" s="137"/>
      <c r="K515" s="137" t="e">
        <f>VLOOKUP(K503,'CADASTRO DE FORNECEDORES'!A:I,9,)</f>
        <v>#N/A</v>
      </c>
      <c r="L515" s="137"/>
      <c r="M515" s="137"/>
      <c r="N515" s="137"/>
      <c r="O515" s="137"/>
      <c r="P515" s="137" t="e">
        <f>VLOOKUP(P503,'CADASTRO DE FORNECEDORES'!A:I,9,)</f>
        <v>#N/A</v>
      </c>
      <c r="Q515" s="137"/>
      <c r="R515" s="137"/>
      <c r="S515" s="137"/>
      <c r="T515" s="137"/>
      <c r="U515" s="137" t="e">
        <f>VLOOKUP(U503,'CADASTRO DE FORNECEDORES'!$A:$I,9,)</f>
        <v>#N/A</v>
      </c>
      <c r="V515" s="137"/>
      <c r="W515" s="137"/>
      <c r="X515" s="137"/>
      <c r="Y515" s="137"/>
      <c r="Z515" s="137" t="e">
        <f>VLOOKUP(Z503,'CADASTRO DE FORNECEDORES'!$A:$I,9,)</f>
        <v>#N/A</v>
      </c>
      <c r="AA515" s="137"/>
      <c r="AB515" s="137"/>
      <c r="AC515" s="137"/>
      <c r="AD515" s="137"/>
    </row>
    <row r="516" spans="1:30" ht="40.5" customHeight="1" x14ac:dyDescent="0.3">
      <c r="A516" s="138" t="s">
        <v>12</v>
      </c>
      <c r="B516" s="138"/>
      <c r="C516" s="138"/>
      <c r="D516" s="138"/>
      <c r="E516" s="138"/>
      <c r="F516" s="138" t="s">
        <v>12</v>
      </c>
      <c r="G516" s="138"/>
      <c r="H516" s="138"/>
      <c r="I516" s="138"/>
      <c r="J516" s="138"/>
      <c r="K516" s="138" t="s">
        <v>12</v>
      </c>
      <c r="L516" s="138"/>
      <c r="M516" s="138"/>
      <c r="N516" s="138"/>
      <c r="O516" s="138"/>
      <c r="P516" s="138" t="s">
        <v>12</v>
      </c>
      <c r="Q516" s="138"/>
      <c r="R516" s="138"/>
      <c r="S516" s="138"/>
      <c r="T516" s="138"/>
      <c r="U516" s="138" t="s">
        <v>12</v>
      </c>
      <c r="V516" s="138"/>
      <c r="W516" s="138"/>
      <c r="X516" s="138"/>
      <c r="Y516" s="138"/>
      <c r="Z516" s="138" t="s">
        <v>12</v>
      </c>
      <c r="AA516" s="138"/>
      <c r="AB516" s="138"/>
      <c r="AC516" s="138"/>
      <c r="AD516" s="138"/>
    </row>
    <row r="517" spans="1:30" ht="39.6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90" x14ac:dyDescent="0.3">
      <c r="A518" s="139">
        <f>A503+1</f>
        <v>35</v>
      </c>
      <c r="B518" s="139"/>
      <c r="C518" s="139"/>
      <c r="D518" s="139"/>
      <c r="E518" s="139"/>
      <c r="F518" s="139">
        <f>F503+1</f>
        <v>85</v>
      </c>
      <c r="G518" s="139"/>
      <c r="H518" s="139"/>
      <c r="I518" s="139"/>
      <c r="J518" s="139"/>
      <c r="K518" s="139">
        <f>K503+1</f>
        <v>135</v>
      </c>
      <c r="L518" s="139"/>
      <c r="M518" s="139"/>
      <c r="N518" s="139"/>
      <c r="O518" s="139"/>
      <c r="P518" s="139">
        <f>P503+1</f>
        <v>185</v>
      </c>
      <c r="Q518" s="139"/>
      <c r="R518" s="139"/>
      <c r="S518" s="139"/>
      <c r="T518" s="139"/>
      <c r="U518" s="139">
        <f t="shared" ref="U518" si="62">U503+1</f>
        <v>235</v>
      </c>
      <c r="V518" s="139"/>
      <c r="W518" s="139"/>
      <c r="X518" s="139"/>
      <c r="Y518" s="139"/>
      <c r="Z518" s="139">
        <f t="shared" ref="Z518" si="63">Z503+1</f>
        <v>285</v>
      </c>
      <c r="AA518" s="139"/>
      <c r="AB518" s="139"/>
      <c r="AC518" s="139"/>
      <c r="AD518" s="139"/>
    </row>
    <row r="519" spans="1:30" ht="15" x14ac:dyDescent="0.3">
      <c r="A519" s="5"/>
      <c r="B519" s="6"/>
      <c r="C519" s="7"/>
      <c r="D519" s="8"/>
      <c r="E519" s="9"/>
      <c r="F519" s="5"/>
      <c r="G519" s="6"/>
      <c r="H519" s="7"/>
      <c r="I519" s="8"/>
      <c r="J519" s="9"/>
      <c r="K519" s="5"/>
      <c r="L519" s="6"/>
      <c r="M519" s="7"/>
      <c r="N519" s="8"/>
      <c r="O519" s="9"/>
      <c r="P519" s="5"/>
      <c r="Q519" s="6"/>
      <c r="R519" s="7"/>
      <c r="S519" s="8"/>
      <c r="T519" s="9"/>
      <c r="U519" s="5"/>
      <c r="V519" s="6"/>
      <c r="W519" s="7"/>
      <c r="X519" s="8"/>
      <c r="Y519" s="9"/>
      <c r="Z519" s="5"/>
      <c r="AA519" s="6"/>
      <c r="AB519" s="7"/>
      <c r="AC519" s="8"/>
      <c r="AD519" s="9"/>
    </row>
    <row r="520" spans="1:30" ht="15" x14ac:dyDescent="0.3">
      <c r="A520" s="5"/>
      <c r="B520" s="6"/>
      <c r="C520" s="7"/>
      <c r="D520" s="8"/>
      <c r="E520" s="9"/>
      <c r="F520" s="5"/>
      <c r="G520" s="6"/>
      <c r="H520" s="7"/>
      <c r="I520" s="8"/>
      <c r="J520" s="9"/>
      <c r="K520" s="5"/>
      <c r="L520" s="6"/>
      <c r="M520" s="7"/>
      <c r="N520" s="8"/>
      <c r="O520" s="9"/>
      <c r="P520" s="5"/>
      <c r="Q520" s="6"/>
      <c r="R520" s="7"/>
      <c r="S520" s="8"/>
      <c r="T520" s="9"/>
      <c r="U520" s="5"/>
      <c r="V520" s="6"/>
      <c r="W520" s="7"/>
      <c r="X520" s="8"/>
      <c r="Y520" s="9"/>
      <c r="Z520" s="5"/>
      <c r="AA520" s="6"/>
      <c r="AB520" s="7"/>
      <c r="AC520" s="8"/>
      <c r="AD520" s="9"/>
    </row>
    <row r="521" spans="1:30" ht="15" x14ac:dyDescent="0.3">
      <c r="A521" s="5"/>
      <c r="B521" s="6"/>
      <c r="C521" s="7"/>
      <c r="D521" s="8"/>
      <c r="E521" s="9"/>
      <c r="F521" s="5"/>
      <c r="G521" s="6"/>
      <c r="H521" s="7"/>
      <c r="I521" s="8"/>
      <c r="J521" s="9"/>
      <c r="K521" s="5"/>
      <c r="L521" s="6"/>
      <c r="M521" s="7"/>
      <c r="N521" s="8"/>
      <c r="O521" s="9"/>
      <c r="P521" s="5"/>
      <c r="Q521" s="6"/>
      <c r="R521" s="7"/>
      <c r="S521" s="8"/>
      <c r="T521" s="9"/>
      <c r="U521" s="5"/>
      <c r="V521" s="6"/>
      <c r="W521" s="7"/>
      <c r="X521" s="8"/>
      <c r="Y521" s="9"/>
      <c r="Z521" s="5"/>
      <c r="AA521" s="6"/>
      <c r="AB521" s="7"/>
      <c r="AC521" s="8"/>
      <c r="AD521" s="9"/>
    </row>
    <row r="522" spans="1:30" ht="40.5" customHeight="1" x14ac:dyDescent="0.3">
      <c r="A522" s="138" t="s">
        <v>13</v>
      </c>
      <c r="B522" s="138"/>
      <c r="C522" s="138"/>
      <c r="D522" s="138"/>
      <c r="E522" s="138"/>
      <c r="F522" s="138" t="s">
        <v>13</v>
      </c>
      <c r="G522" s="138"/>
      <c r="H522" s="138"/>
      <c r="I522" s="138"/>
      <c r="J522" s="138"/>
      <c r="K522" s="138" t="s">
        <v>13</v>
      </c>
      <c r="L522" s="138"/>
      <c r="M522" s="138"/>
      <c r="N522" s="138"/>
      <c r="O522" s="138"/>
      <c r="P522" s="138" t="s">
        <v>13</v>
      </c>
      <c r="Q522" s="138"/>
      <c r="R522" s="138"/>
      <c r="S522" s="138"/>
      <c r="T522" s="138"/>
      <c r="U522" s="138" t="s">
        <v>13</v>
      </c>
      <c r="V522" s="138"/>
      <c r="W522" s="138"/>
      <c r="X522" s="138"/>
      <c r="Y522" s="138"/>
      <c r="Z522" s="138" t="s">
        <v>13</v>
      </c>
      <c r="AA522" s="138"/>
      <c r="AB522" s="138"/>
      <c r="AC522" s="138"/>
      <c r="AD522" s="138"/>
    </row>
    <row r="523" spans="1:30" ht="39.6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333" customHeight="1" x14ac:dyDescent="0.3">
      <c r="A524" s="140" t="str">
        <f>VLOOKUP(A518,'CADASTRO DE FORNECEDORES'!A:I,2,)</f>
        <v>ORSE</v>
      </c>
      <c r="B524" s="140"/>
      <c r="C524" s="140"/>
      <c r="D524" s="140"/>
      <c r="E524" s="140"/>
      <c r="F524" s="140" t="e">
        <f>VLOOKUP(F518,'CADASTRO DE FORNECEDORES'!A:I,2,)</f>
        <v>#N/A</v>
      </c>
      <c r="G524" s="140"/>
      <c r="H524" s="140"/>
      <c r="I524" s="140"/>
      <c r="J524" s="140"/>
      <c r="K524" s="140" t="e">
        <f>VLOOKUP(K518,'CADASTRO DE FORNECEDORES'!A:I,2,)</f>
        <v>#N/A</v>
      </c>
      <c r="L524" s="140"/>
      <c r="M524" s="140"/>
      <c r="N524" s="140"/>
      <c r="O524" s="140"/>
      <c r="P524" s="140" t="e">
        <f>VLOOKUP(P518,'CADASTRO DE FORNECEDORES'!A:I,2,)</f>
        <v>#N/A</v>
      </c>
      <c r="Q524" s="140"/>
      <c r="R524" s="140"/>
      <c r="S524" s="140"/>
      <c r="T524" s="140"/>
      <c r="U524" s="140" t="e">
        <f>VLOOKUP(U518,'CADASTRO DE FORNECEDORES'!$A:$I,2,)</f>
        <v>#N/A</v>
      </c>
      <c r="V524" s="140"/>
      <c r="W524" s="140"/>
      <c r="X524" s="140"/>
      <c r="Y524" s="140"/>
      <c r="Z524" s="140" t="e">
        <f>VLOOKUP(Z518,'CADASTRO DE FORNECEDORES'!$A:$I,2,)</f>
        <v>#N/A</v>
      </c>
      <c r="AA524" s="140"/>
      <c r="AB524" s="140"/>
      <c r="AC524" s="140"/>
      <c r="AD524" s="140"/>
    </row>
    <row r="525" spans="1:30" ht="15" x14ac:dyDescent="0.3">
      <c r="A525" s="5"/>
      <c r="B525" s="6"/>
      <c r="C525" s="7"/>
      <c r="D525" s="8"/>
      <c r="E525" s="9"/>
      <c r="F525" s="5"/>
      <c r="G525" s="6"/>
      <c r="H525" s="7"/>
      <c r="I525" s="8"/>
      <c r="J525" s="9"/>
      <c r="K525" s="5"/>
      <c r="L525" s="6"/>
      <c r="M525" s="7"/>
      <c r="N525" s="8"/>
      <c r="O525" s="9"/>
      <c r="P525" s="5"/>
      <c r="Q525" s="6"/>
      <c r="R525" s="7"/>
      <c r="S525" s="8"/>
      <c r="T525" s="9"/>
      <c r="U525" s="5"/>
      <c r="V525" s="6"/>
      <c r="W525" s="7"/>
      <c r="X525" s="8"/>
      <c r="Y525" s="9"/>
      <c r="Z525" s="5"/>
      <c r="AA525" s="6"/>
      <c r="AB525" s="7"/>
      <c r="AC525" s="8"/>
      <c r="AD525" s="9"/>
    </row>
    <row r="526" spans="1:30" ht="15" x14ac:dyDescent="0.3">
      <c r="A526" s="5"/>
      <c r="B526" s="6"/>
      <c r="C526" s="7"/>
      <c r="D526" s="8"/>
      <c r="E526" s="9"/>
      <c r="F526" s="5"/>
      <c r="G526" s="6"/>
      <c r="H526" s="7"/>
      <c r="I526" s="8"/>
      <c r="J526" s="9"/>
      <c r="K526" s="5"/>
      <c r="L526" s="6"/>
      <c r="M526" s="7"/>
      <c r="N526" s="8"/>
      <c r="O526" s="9"/>
      <c r="P526" s="5"/>
      <c r="Q526" s="6"/>
      <c r="R526" s="7"/>
      <c r="S526" s="8"/>
      <c r="T526" s="9"/>
      <c r="U526" s="5"/>
      <c r="V526" s="6"/>
      <c r="W526" s="7"/>
      <c r="X526" s="8"/>
      <c r="Y526" s="9"/>
      <c r="Z526" s="5"/>
      <c r="AA526" s="6"/>
      <c r="AB526" s="7"/>
      <c r="AC526" s="8"/>
      <c r="AD526" s="9"/>
    </row>
    <row r="527" spans="1:30" ht="15" x14ac:dyDescent="0.3">
      <c r="A527" s="5"/>
      <c r="B527" s="6"/>
      <c r="C527" s="7"/>
      <c r="D527" s="8"/>
      <c r="E527" s="9"/>
      <c r="F527" s="5"/>
      <c r="G527" s="6"/>
      <c r="H527" s="7"/>
      <c r="I527" s="8"/>
      <c r="J527" s="9"/>
      <c r="K527" s="5"/>
      <c r="L527" s="6"/>
      <c r="M527" s="7"/>
      <c r="N527" s="8"/>
      <c r="O527" s="9"/>
      <c r="P527" s="5"/>
      <c r="Q527" s="6"/>
      <c r="R527" s="7"/>
      <c r="S527" s="8"/>
      <c r="T527" s="9"/>
      <c r="U527" s="5"/>
      <c r="V527" s="6"/>
      <c r="W527" s="7"/>
      <c r="X527" s="8"/>
      <c r="Y527" s="9"/>
      <c r="Z527" s="5"/>
      <c r="AA527" s="6"/>
      <c r="AB527" s="7"/>
      <c r="AC527" s="8"/>
      <c r="AD527" s="9"/>
    </row>
    <row r="528" spans="1:30" ht="40.5" customHeight="1" x14ac:dyDescent="0.3">
      <c r="A528" s="138" t="s">
        <v>14</v>
      </c>
      <c r="B528" s="138"/>
      <c r="C528" s="138"/>
      <c r="D528" s="138"/>
      <c r="E528" s="138"/>
      <c r="F528" s="138" t="s">
        <v>14</v>
      </c>
      <c r="G528" s="138"/>
      <c r="H528" s="138"/>
      <c r="I528" s="138"/>
      <c r="J528" s="138"/>
      <c r="K528" s="138" t="s">
        <v>14</v>
      </c>
      <c r="L528" s="138"/>
      <c r="M528" s="138"/>
      <c r="N528" s="138"/>
      <c r="O528" s="138"/>
      <c r="P528" s="138" t="s">
        <v>14</v>
      </c>
      <c r="Q528" s="138"/>
      <c r="R528" s="138"/>
      <c r="S528" s="138"/>
      <c r="T528" s="138"/>
      <c r="U528" s="138" t="s">
        <v>14</v>
      </c>
      <c r="V528" s="138"/>
      <c r="W528" s="138"/>
      <c r="X528" s="138"/>
      <c r="Y528" s="138"/>
      <c r="Z528" s="138" t="s">
        <v>14</v>
      </c>
      <c r="AA528" s="138"/>
      <c r="AB528" s="138"/>
      <c r="AC528" s="138"/>
      <c r="AD528" s="138"/>
    </row>
    <row r="529" spans="1:30" ht="39.6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216" customHeight="1" x14ac:dyDescent="0.3">
      <c r="A530" s="137">
        <f>VLOOKUP(A518,'CADASTRO DE FORNECEDORES'!A:I,9,)</f>
        <v>0</v>
      </c>
      <c r="B530" s="137"/>
      <c r="C530" s="137"/>
      <c r="D530" s="137"/>
      <c r="E530" s="137"/>
      <c r="F530" s="137" t="e">
        <f>VLOOKUP(F518,'CADASTRO DE FORNECEDORES'!A:I,9,)</f>
        <v>#N/A</v>
      </c>
      <c r="G530" s="137"/>
      <c r="H530" s="137"/>
      <c r="I530" s="137"/>
      <c r="J530" s="137"/>
      <c r="K530" s="137" t="e">
        <f>VLOOKUP(K518,'CADASTRO DE FORNECEDORES'!A:I,9,)</f>
        <v>#N/A</v>
      </c>
      <c r="L530" s="137"/>
      <c r="M530" s="137"/>
      <c r="N530" s="137"/>
      <c r="O530" s="137"/>
      <c r="P530" s="137" t="e">
        <f>VLOOKUP(P518,'CADASTRO DE FORNECEDORES'!A:I,9,)</f>
        <v>#N/A</v>
      </c>
      <c r="Q530" s="137"/>
      <c r="R530" s="137"/>
      <c r="S530" s="137"/>
      <c r="T530" s="137"/>
      <c r="U530" s="137" t="e">
        <f>VLOOKUP(U518,'CADASTRO DE FORNECEDORES'!$A:$I,9,)</f>
        <v>#N/A</v>
      </c>
      <c r="V530" s="137"/>
      <c r="W530" s="137"/>
      <c r="X530" s="137"/>
      <c r="Y530" s="137"/>
      <c r="Z530" s="137" t="e">
        <f>VLOOKUP(Z518,'CADASTRO DE FORNECEDORES'!$A:$I,9,)</f>
        <v>#N/A</v>
      </c>
      <c r="AA530" s="137"/>
      <c r="AB530" s="137"/>
      <c r="AC530" s="137"/>
      <c r="AD530" s="137"/>
    </row>
    <row r="531" spans="1:30" ht="40.5" customHeight="1" x14ac:dyDescent="0.3">
      <c r="A531" s="138" t="s">
        <v>12</v>
      </c>
      <c r="B531" s="138"/>
      <c r="C531" s="138"/>
      <c r="D531" s="138"/>
      <c r="E531" s="138"/>
      <c r="F531" s="138" t="s">
        <v>12</v>
      </c>
      <c r="G531" s="138"/>
      <c r="H531" s="138"/>
      <c r="I531" s="138"/>
      <c r="J531" s="138"/>
      <c r="K531" s="138" t="s">
        <v>12</v>
      </c>
      <c r="L531" s="138"/>
      <c r="M531" s="138"/>
      <c r="N531" s="138"/>
      <c r="O531" s="138"/>
      <c r="P531" s="138" t="s">
        <v>12</v>
      </c>
      <c r="Q531" s="138"/>
      <c r="R531" s="138"/>
      <c r="S531" s="138"/>
      <c r="T531" s="138"/>
      <c r="U531" s="138" t="s">
        <v>12</v>
      </c>
      <c r="V531" s="138"/>
      <c r="W531" s="138"/>
      <c r="X531" s="138"/>
      <c r="Y531" s="138"/>
      <c r="Z531" s="138" t="s">
        <v>12</v>
      </c>
      <c r="AA531" s="138"/>
      <c r="AB531" s="138"/>
      <c r="AC531" s="138"/>
      <c r="AD531" s="138"/>
    </row>
    <row r="532" spans="1:30" ht="39.6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90" x14ac:dyDescent="0.3">
      <c r="A533" s="139">
        <f>A518+1</f>
        <v>36</v>
      </c>
      <c r="B533" s="139"/>
      <c r="C533" s="139"/>
      <c r="D533" s="139"/>
      <c r="E533" s="139"/>
      <c r="F533" s="139">
        <f>F518+1</f>
        <v>86</v>
      </c>
      <c r="G533" s="139"/>
      <c r="H533" s="139"/>
      <c r="I533" s="139"/>
      <c r="J533" s="139"/>
      <c r="K533" s="139">
        <f>K518+1</f>
        <v>136</v>
      </c>
      <c r="L533" s="139"/>
      <c r="M533" s="139"/>
      <c r="N533" s="139"/>
      <c r="O533" s="139"/>
      <c r="P533" s="139">
        <f>P518+1</f>
        <v>186</v>
      </c>
      <c r="Q533" s="139"/>
      <c r="R533" s="139"/>
      <c r="S533" s="139"/>
      <c r="T533" s="139"/>
      <c r="U533" s="139">
        <f t="shared" ref="U533" si="64">U518+1</f>
        <v>236</v>
      </c>
      <c r="V533" s="139"/>
      <c r="W533" s="139"/>
      <c r="X533" s="139"/>
      <c r="Y533" s="139"/>
      <c r="Z533" s="139">
        <f t="shared" ref="Z533" si="65">Z518+1</f>
        <v>286</v>
      </c>
      <c r="AA533" s="139"/>
      <c r="AB533" s="139"/>
      <c r="AC533" s="139"/>
      <c r="AD533" s="139"/>
    </row>
    <row r="534" spans="1:30" ht="15" x14ac:dyDescent="0.3">
      <c r="A534" s="5"/>
      <c r="B534" s="6"/>
      <c r="C534" s="7"/>
      <c r="D534" s="8"/>
      <c r="E534" s="9"/>
      <c r="F534" s="5"/>
      <c r="G534" s="6"/>
      <c r="H534" s="7"/>
      <c r="I534" s="8"/>
      <c r="J534" s="9"/>
      <c r="K534" s="5"/>
      <c r="L534" s="6"/>
      <c r="M534" s="7"/>
      <c r="N534" s="8"/>
      <c r="O534" s="9"/>
      <c r="P534" s="5"/>
      <c r="Q534" s="6"/>
      <c r="R534" s="7"/>
      <c r="S534" s="8"/>
      <c r="T534" s="9"/>
      <c r="U534" s="5"/>
      <c r="V534" s="6"/>
      <c r="W534" s="7"/>
      <c r="X534" s="8"/>
      <c r="Y534" s="9"/>
      <c r="Z534" s="5"/>
      <c r="AA534" s="6"/>
      <c r="AB534" s="7"/>
      <c r="AC534" s="8"/>
      <c r="AD534" s="9"/>
    </row>
    <row r="535" spans="1:30" ht="15" x14ac:dyDescent="0.3">
      <c r="A535" s="5"/>
      <c r="B535" s="6"/>
      <c r="C535" s="7"/>
      <c r="D535" s="8"/>
      <c r="E535" s="9"/>
      <c r="F535" s="5"/>
      <c r="G535" s="6"/>
      <c r="H535" s="7"/>
      <c r="I535" s="8"/>
      <c r="J535" s="9"/>
      <c r="K535" s="5"/>
      <c r="L535" s="6"/>
      <c r="M535" s="7"/>
      <c r="N535" s="8"/>
      <c r="O535" s="9"/>
      <c r="P535" s="5"/>
      <c r="Q535" s="6"/>
      <c r="R535" s="7"/>
      <c r="S535" s="8"/>
      <c r="T535" s="9"/>
      <c r="U535" s="5"/>
      <c r="V535" s="6"/>
      <c r="W535" s="7"/>
      <c r="X535" s="8"/>
      <c r="Y535" s="9"/>
      <c r="Z535" s="5"/>
      <c r="AA535" s="6"/>
      <c r="AB535" s="7"/>
      <c r="AC535" s="8"/>
      <c r="AD535" s="9"/>
    </row>
    <row r="536" spans="1:30" ht="15" x14ac:dyDescent="0.3">
      <c r="A536" s="5"/>
      <c r="B536" s="6"/>
      <c r="C536" s="7"/>
      <c r="D536" s="8"/>
      <c r="E536" s="9"/>
      <c r="F536" s="5"/>
      <c r="G536" s="6"/>
      <c r="H536" s="7"/>
      <c r="I536" s="8"/>
      <c r="J536" s="9"/>
      <c r="K536" s="5"/>
      <c r="L536" s="6"/>
      <c r="M536" s="7"/>
      <c r="N536" s="8"/>
      <c r="O536" s="9"/>
      <c r="P536" s="5"/>
      <c r="Q536" s="6"/>
      <c r="R536" s="7"/>
      <c r="S536" s="8"/>
      <c r="T536" s="9"/>
      <c r="U536" s="5"/>
      <c r="V536" s="6"/>
      <c r="W536" s="7"/>
      <c r="X536" s="8"/>
      <c r="Y536" s="9"/>
      <c r="Z536" s="5"/>
      <c r="AA536" s="6"/>
      <c r="AB536" s="7"/>
      <c r="AC536" s="8"/>
      <c r="AD536" s="9"/>
    </row>
    <row r="537" spans="1:30" ht="40.5" customHeight="1" x14ac:dyDescent="0.3">
      <c r="A537" s="138" t="s">
        <v>13</v>
      </c>
      <c r="B537" s="138"/>
      <c r="C537" s="138"/>
      <c r="D537" s="138"/>
      <c r="E537" s="138"/>
      <c r="F537" s="138" t="s">
        <v>13</v>
      </c>
      <c r="G537" s="138"/>
      <c r="H537" s="138"/>
      <c r="I537" s="138"/>
      <c r="J537" s="138"/>
      <c r="K537" s="138" t="s">
        <v>13</v>
      </c>
      <c r="L537" s="138"/>
      <c r="M537" s="138"/>
      <c r="N537" s="138"/>
      <c r="O537" s="138"/>
      <c r="P537" s="138" t="s">
        <v>13</v>
      </c>
      <c r="Q537" s="138"/>
      <c r="R537" s="138"/>
      <c r="S537" s="138"/>
      <c r="T537" s="138"/>
      <c r="U537" s="138" t="s">
        <v>13</v>
      </c>
      <c r="V537" s="138"/>
      <c r="W537" s="138"/>
      <c r="X537" s="138"/>
      <c r="Y537" s="138"/>
      <c r="Z537" s="138" t="s">
        <v>13</v>
      </c>
      <c r="AA537" s="138"/>
      <c r="AB537" s="138"/>
      <c r="AC537" s="138"/>
      <c r="AD537" s="138"/>
    </row>
    <row r="538" spans="1:30" ht="39.6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333" customHeight="1" x14ac:dyDescent="0.3">
      <c r="A539" s="140" t="str">
        <f>VLOOKUP(A533,'CADASTRO DE FORNECEDORES'!A:I,2,)</f>
        <v>ATA DE REGISTRO DE PREÇO UASG 160.152 - PREGÃO ELETRÔNICO 04/2018</v>
      </c>
      <c r="B539" s="140"/>
      <c r="C539" s="140"/>
      <c r="D539" s="140"/>
      <c r="E539" s="140"/>
      <c r="F539" s="140" t="e">
        <f>VLOOKUP(F533,'CADASTRO DE FORNECEDORES'!A:I,2,)</f>
        <v>#N/A</v>
      </c>
      <c r="G539" s="140"/>
      <c r="H539" s="140"/>
      <c r="I539" s="140"/>
      <c r="J539" s="140"/>
      <c r="K539" s="140" t="e">
        <f>VLOOKUP(K533,'CADASTRO DE FORNECEDORES'!A:I,2,)</f>
        <v>#N/A</v>
      </c>
      <c r="L539" s="140"/>
      <c r="M539" s="140"/>
      <c r="N539" s="140"/>
      <c r="O539" s="140"/>
      <c r="P539" s="140" t="e">
        <f>VLOOKUP(P533,'CADASTRO DE FORNECEDORES'!A:I,2,)</f>
        <v>#N/A</v>
      </c>
      <c r="Q539" s="140"/>
      <c r="R539" s="140"/>
      <c r="S539" s="140"/>
      <c r="T539" s="140"/>
      <c r="U539" s="140" t="e">
        <f>VLOOKUP(U533,'CADASTRO DE FORNECEDORES'!$A:$I,2,)</f>
        <v>#N/A</v>
      </c>
      <c r="V539" s="140"/>
      <c r="W539" s="140"/>
      <c r="X539" s="140"/>
      <c r="Y539" s="140"/>
      <c r="Z539" s="140" t="e">
        <f>VLOOKUP(Z533,'CADASTRO DE FORNECEDORES'!$A:$I,2,)</f>
        <v>#N/A</v>
      </c>
      <c r="AA539" s="140"/>
      <c r="AB539" s="140"/>
      <c r="AC539" s="140"/>
      <c r="AD539" s="140"/>
    </row>
    <row r="540" spans="1:30" ht="15" x14ac:dyDescent="0.3">
      <c r="A540" s="5"/>
      <c r="B540" s="6"/>
      <c r="C540" s="7"/>
      <c r="D540" s="8"/>
      <c r="E540" s="9"/>
      <c r="F540" s="5"/>
      <c r="G540" s="6"/>
      <c r="H540" s="7"/>
      <c r="I540" s="8"/>
      <c r="J540" s="9"/>
      <c r="K540" s="5"/>
      <c r="L540" s="6"/>
      <c r="M540" s="7"/>
      <c r="N540" s="8"/>
      <c r="O540" s="9"/>
      <c r="P540" s="5"/>
      <c r="Q540" s="6"/>
      <c r="R540" s="7"/>
      <c r="S540" s="8"/>
      <c r="T540" s="9"/>
      <c r="U540" s="5"/>
      <c r="V540" s="6"/>
      <c r="W540" s="7"/>
      <c r="X540" s="8"/>
      <c r="Y540" s="9"/>
      <c r="Z540" s="5"/>
      <c r="AA540" s="6"/>
      <c r="AB540" s="7"/>
      <c r="AC540" s="8"/>
      <c r="AD540" s="9"/>
    </row>
    <row r="541" spans="1:30" ht="15" x14ac:dyDescent="0.3">
      <c r="A541" s="5"/>
      <c r="B541" s="6"/>
      <c r="C541" s="7"/>
      <c r="D541" s="8"/>
      <c r="E541" s="9"/>
      <c r="F541" s="5"/>
      <c r="G541" s="6"/>
      <c r="H541" s="7"/>
      <c r="I541" s="8"/>
      <c r="J541" s="9"/>
      <c r="K541" s="5"/>
      <c r="L541" s="6"/>
      <c r="M541" s="7"/>
      <c r="N541" s="8"/>
      <c r="O541" s="9"/>
      <c r="P541" s="5"/>
      <c r="Q541" s="6"/>
      <c r="R541" s="7"/>
      <c r="S541" s="8"/>
      <c r="T541" s="9"/>
      <c r="U541" s="5"/>
      <c r="V541" s="6"/>
      <c r="W541" s="7"/>
      <c r="X541" s="8"/>
      <c r="Y541" s="9"/>
      <c r="Z541" s="5"/>
      <c r="AA541" s="6"/>
      <c r="AB541" s="7"/>
      <c r="AC541" s="8"/>
      <c r="AD541" s="9"/>
    </row>
    <row r="542" spans="1:30" ht="15" x14ac:dyDescent="0.3">
      <c r="A542" s="5"/>
      <c r="B542" s="6"/>
      <c r="C542" s="7"/>
      <c r="D542" s="8"/>
      <c r="E542" s="9"/>
      <c r="F542" s="5"/>
      <c r="G542" s="6"/>
      <c r="H542" s="7"/>
      <c r="I542" s="8"/>
      <c r="J542" s="9"/>
      <c r="K542" s="5"/>
      <c r="L542" s="6"/>
      <c r="M542" s="7"/>
      <c r="N542" s="8"/>
      <c r="O542" s="9"/>
      <c r="P542" s="5"/>
      <c r="Q542" s="6"/>
      <c r="R542" s="7"/>
      <c r="S542" s="8"/>
      <c r="T542" s="9"/>
      <c r="U542" s="5"/>
      <c r="V542" s="6"/>
      <c r="W542" s="7"/>
      <c r="X542" s="8"/>
      <c r="Y542" s="9"/>
      <c r="Z542" s="5"/>
      <c r="AA542" s="6"/>
      <c r="AB542" s="7"/>
      <c r="AC542" s="8"/>
      <c r="AD542" s="9"/>
    </row>
    <row r="543" spans="1:30" ht="40.5" customHeight="1" x14ac:dyDescent="0.3">
      <c r="A543" s="138" t="s">
        <v>14</v>
      </c>
      <c r="B543" s="138"/>
      <c r="C543" s="138"/>
      <c r="D543" s="138"/>
      <c r="E543" s="138"/>
      <c r="F543" s="138" t="s">
        <v>14</v>
      </c>
      <c r="G543" s="138"/>
      <c r="H543" s="138"/>
      <c r="I543" s="138"/>
      <c r="J543" s="138"/>
      <c r="K543" s="138" t="s">
        <v>14</v>
      </c>
      <c r="L543" s="138"/>
      <c r="M543" s="138"/>
      <c r="N543" s="138"/>
      <c r="O543" s="138"/>
      <c r="P543" s="138" t="s">
        <v>14</v>
      </c>
      <c r="Q543" s="138"/>
      <c r="R543" s="138"/>
      <c r="S543" s="138"/>
      <c r="T543" s="138"/>
      <c r="U543" s="138" t="s">
        <v>14</v>
      </c>
      <c r="V543" s="138"/>
      <c r="W543" s="138"/>
      <c r="X543" s="138"/>
      <c r="Y543" s="138"/>
      <c r="Z543" s="138" t="s">
        <v>14</v>
      </c>
      <c r="AA543" s="138"/>
      <c r="AB543" s="138"/>
      <c r="AC543" s="138"/>
      <c r="AD543" s="138"/>
    </row>
    <row r="544" spans="1:30" ht="39.6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216" customHeight="1" x14ac:dyDescent="0.3">
      <c r="A545" s="137" t="str">
        <f>VLOOKUP(A533,'CADASTRO DE FORNECEDORES'!A:I,9,)</f>
        <v>DIVISÓRIA</v>
      </c>
      <c r="B545" s="137"/>
      <c r="C545" s="137"/>
      <c r="D545" s="137"/>
      <c r="E545" s="137"/>
      <c r="F545" s="137" t="e">
        <f>VLOOKUP(F533,'CADASTRO DE FORNECEDORES'!A:I,9,)</f>
        <v>#N/A</v>
      </c>
      <c r="G545" s="137"/>
      <c r="H545" s="137"/>
      <c r="I545" s="137"/>
      <c r="J545" s="137"/>
      <c r="K545" s="137" t="e">
        <f>VLOOKUP(K533,'CADASTRO DE FORNECEDORES'!A:I,9,)</f>
        <v>#N/A</v>
      </c>
      <c r="L545" s="137"/>
      <c r="M545" s="137"/>
      <c r="N545" s="137"/>
      <c r="O545" s="137"/>
      <c r="P545" s="137" t="e">
        <f>VLOOKUP(P533,'CADASTRO DE FORNECEDORES'!A:I,9,)</f>
        <v>#N/A</v>
      </c>
      <c r="Q545" s="137"/>
      <c r="R545" s="137"/>
      <c r="S545" s="137"/>
      <c r="T545" s="137"/>
      <c r="U545" s="137" t="e">
        <f>VLOOKUP(U533,'CADASTRO DE FORNECEDORES'!$A:$I,9,)</f>
        <v>#N/A</v>
      </c>
      <c r="V545" s="137"/>
      <c r="W545" s="137"/>
      <c r="X545" s="137"/>
      <c r="Y545" s="137"/>
      <c r="Z545" s="137" t="e">
        <f>VLOOKUP(Z533,'CADASTRO DE FORNECEDORES'!$A:$I,9,)</f>
        <v>#N/A</v>
      </c>
      <c r="AA545" s="137"/>
      <c r="AB545" s="137"/>
      <c r="AC545" s="137"/>
      <c r="AD545" s="137"/>
    </row>
    <row r="546" spans="1:30" ht="40.5" customHeight="1" x14ac:dyDescent="0.3">
      <c r="A546" s="138" t="s">
        <v>12</v>
      </c>
      <c r="B546" s="138"/>
      <c r="C546" s="138"/>
      <c r="D546" s="138"/>
      <c r="E546" s="138"/>
      <c r="F546" s="138" t="s">
        <v>12</v>
      </c>
      <c r="G546" s="138"/>
      <c r="H546" s="138"/>
      <c r="I546" s="138"/>
      <c r="J546" s="138"/>
      <c r="K546" s="138" t="s">
        <v>12</v>
      </c>
      <c r="L546" s="138"/>
      <c r="M546" s="138"/>
      <c r="N546" s="138"/>
      <c r="O546" s="138"/>
      <c r="P546" s="138" t="s">
        <v>12</v>
      </c>
      <c r="Q546" s="138"/>
      <c r="R546" s="138"/>
      <c r="S546" s="138"/>
      <c r="T546" s="138"/>
      <c r="U546" s="138" t="s">
        <v>12</v>
      </c>
      <c r="V546" s="138"/>
      <c r="W546" s="138"/>
      <c r="X546" s="138"/>
      <c r="Y546" s="138"/>
      <c r="Z546" s="138" t="s">
        <v>12</v>
      </c>
      <c r="AA546" s="138"/>
      <c r="AB546" s="138"/>
      <c r="AC546" s="138"/>
      <c r="AD546" s="138"/>
    </row>
    <row r="547" spans="1:30" ht="39.6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90" x14ac:dyDescent="0.3">
      <c r="A548" s="139">
        <f>A533+1</f>
        <v>37</v>
      </c>
      <c r="B548" s="139"/>
      <c r="C548" s="139"/>
      <c r="D548" s="139"/>
      <c r="E548" s="139"/>
      <c r="F548" s="139">
        <f>F533+1</f>
        <v>87</v>
      </c>
      <c r="G548" s="139"/>
      <c r="H548" s="139"/>
      <c r="I548" s="139"/>
      <c r="J548" s="139"/>
      <c r="K548" s="139">
        <f>K533+1</f>
        <v>137</v>
      </c>
      <c r="L548" s="139"/>
      <c r="M548" s="139"/>
      <c r="N548" s="139"/>
      <c r="O548" s="139"/>
      <c r="P548" s="139">
        <f>P533+1</f>
        <v>187</v>
      </c>
      <c r="Q548" s="139"/>
      <c r="R548" s="139"/>
      <c r="S548" s="139"/>
      <c r="T548" s="139"/>
      <c r="U548" s="139">
        <f t="shared" ref="U548" si="66">U533+1</f>
        <v>237</v>
      </c>
      <c r="V548" s="139"/>
      <c r="W548" s="139"/>
      <c r="X548" s="139"/>
      <c r="Y548" s="139"/>
      <c r="Z548" s="139">
        <f t="shared" ref="Z548" si="67">Z533+1</f>
        <v>287</v>
      </c>
      <c r="AA548" s="139"/>
      <c r="AB548" s="139"/>
      <c r="AC548" s="139"/>
      <c r="AD548" s="139"/>
    </row>
    <row r="549" spans="1:30" ht="15" x14ac:dyDescent="0.3">
      <c r="A549" s="5"/>
      <c r="B549" s="6"/>
      <c r="C549" s="7"/>
      <c r="D549" s="8"/>
      <c r="E549" s="9"/>
      <c r="F549" s="5"/>
      <c r="G549" s="6"/>
      <c r="H549" s="7"/>
      <c r="I549" s="8"/>
      <c r="J549" s="9"/>
      <c r="K549" s="5"/>
      <c r="L549" s="6"/>
      <c r="M549" s="7"/>
      <c r="N549" s="8"/>
      <c r="O549" s="9"/>
      <c r="P549" s="5"/>
      <c r="Q549" s="6"/>
      <c r="R549" s="7"/>
      <c r="S549" s="8"/>
      <c r="T549" s="9"/>
      <c r="U549" s="5"/>
      <c r="V549" s="6"/>
      <c r="W549" s="7"/>
      <c r="X549" s="8"/>
      <c r="Y549" s="9"/>
      <c r="Z549" s="5"/>
      <c r="AA549" s="6"/>
      <c r="AB549" s="7"/>
      <c r="AC549" s="8"/>
      <c r="AD549" s="9"/>
    </row>
    <row r="550" spans="1:30" ht="15" x14ac:dyDescent="0.3">
      <c r="A550" s="5"/>
      <c r="B550" s="6"/>
      <c r="C550" s="7"/>
      <c r="D550" s="8"/>
      <c r="E550" s="9"/>
      <c r="F550" s="5"/>
      <c r="G550" s="6"/>
      <c r="H550" s="7"/>
      <c r="I550" s="8"/>
      <c r="J550" s="9"/>
      <c r="K550" s="5"/>
      <c r="L550" s="6"/>
      <c r="M550" s="7"/>
      <c r="N550" s="8"/>
      <c r="O550" s="9"/>
      <c r="P550" s="5"/>
      <c r="Q550" s="6"/>
      <c r="R550" s="7"/>
      <c r="S550" s="8"/>
      <c r="T550" s="9"/>
      <c r="U550" s="5"/>
      <c r="V550" s="6"/>
      <c r="W550" s="7"/>
      <c r="X550" s="8"/>
      <c r="Y550" s="9"/>
      <c r="Z550" s="5"/>
      <c r="AA550" s="6"/>
      <c r="AB550" s="7"/>
      <c r="AC550" s="8"/>
      <c r="AD550" s="9"/>
    </row>
    <row r="551" spans="1:30" ht="15" x14ac:dyDescent="0.3">
      <c r="A551" s="5"/>
      <c r="B551" s="6"/>
      <c r="C551" s="7"/>
      <c r="D551" s="8"/>
      <c r="E551" s="9"/>
      <c r="F551" s="5"/>
      <c r="G551" s="6"/>
      <c r="H551" s="7"/>
      <c r="I551" s="8"/>
      <c r="J551" s="9"/>
      <c r="K551" s="5"/>
      <c r="L551" s="6"/>
      <c r="M551" s="7"/>
      <c r="N551" s="8"/>
      <c r="O551" s="9"/>
      <c r="P551" s="5"/>
      <c r="Q551" s="6"/>
      <c r="R551" s="7"/>
      <c r="S551" s="8"/>
      <c r="T551" s="9"/>
      <c r="U551" s="5"/>
      <c r="V551" s="6"/>
      <c r="W551" s="7"/>
      <c r="X551" s="8"/>
      <c r="Y551" s="9"/>
      <c r="Z551" s="5"/>
      <c r="AA551" s="6"/>
      <c r="AB551" s="7"/>
      <c r="AC551" s="8"/>
      <c r="AD551" s="9"/>
    </row>
    <row r="552" spans="1:30" ht="40.5" customHeight="1" x14ac:dyDescent="0.3">
      <c r="A552" s="138" t="s">
        <v>13</v>
      </c>
      <c r="B552" s="138"/>
      <c r="C552" s="138"/>
      <c r="D552" s="138"/>
      <c r="E552" s="138"/>
      <c r="F552" s="138" t="s">
        <v>13</v>
      </c>
      <c r="G552" s="138"/>
      <c r="H552" s="138"/>
      <c r="I552" s="138"/>
      <c r="J552" s="138"/>
      <c r="K552" s="138" t="s">
        <v>13</v>
      </c>
      <c r="L552" s="138"/>
      <c r="M552" s="138"/>
      <c r="N552" s="138"/>
      <c r="O552" s="138"/>
      <c r="P552" s="138" t="s">
        <v>13</v>
      </c>
      <c r="Q552" s="138"/>
      <c r="R552" s="138"/>
      <c r="S552" s="138"/>
      <c r="T552" s="138"/>
      <c r="U552" s="138" t="s">
        <v>13</v>
      </c>
      <c r="V552" s="138"/>
      <c r="W552" s="138"/>
      <c r="X552" s="138"/>
      <c r="Y552" s="138"/>
      <c r="Z552" s="138" t="s">
        <v>13</v>
      </c>
      <c r="AA552" s="138"/>
      <c r="AB552" s="138"/>
      <c r="AC552" s="138"/>
      <c r="AD552" s="138"/>
    </row>
    <row r="553" spans="1:30" ht="39.6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333" customHeight="1" x14ac:dyDescent="0.3">
      <c r="A554" s="140" t="str">
        <f>VLOOKUP(A548,'CADASTRO DE FORNECEDORES'!A:I,2,)</f>
        <v>POLIPARTS</v>
      </c>
      <c r="B554" s="140"/>
      <c r="C554" s="140"/>
      <c r="D554" s="140"/>
      <c r="E554" s="140"/>
      <c r="F554" s="140" t="e">
        <f>VLOOKUP(F548,'CADASTRO DE FORNECEDORES'!A:I,2,)</f>
        <v>#N/A</v>
      </c>
      <c r="G554" s="140"/>
      <c r="H554" s="140"/>
      <c r="I554" s="140"/>
      <c r="J554" s="140"/>
      <c r="K554" s="140" t="e">
        <f>VLOOKUP(K548,'CADASTRO DE FORNECEDORES'!A:I,2,)</f>
        <v>#N/A</v>
      </c>
      <c r="L554" s="140"/>
      <c r="M554" s="140"/>
      <c r="N554" s="140"/>
      <c r="O554" s="140"/>
      <c r="P554" s="140" t="e">
        <f>VLOOKUP(P548,'CADASTRO DE FORNECEDORES'!A:I,2,)</f>
        <v>#N/A</v>
      </c>
      <c r="Q554" s="140"/>
      <c r="R554" s="140"/>
      <c r="S554" s="140"/>
      <c r="T554" s="140"/>
      <c r="U554" s="140" t="e">
        <f>VLOOKUP(U548,'CADASTRO DE FORNECEDORES'!$A:$I,2,)</f>
        <v>#N/A</v>
      </c>
      <c r="V554" s="140"/>
      <c r="W554" s="140"/>
      <c r="X554" s="140"/>
      <c r="Y554" s="140"/>
      <c r="Z554" s="140" t="e">
        <f>VLOOKUP(Z548,'CADASTRO DE FORNECEDORES'!$A:$I,2,)</f>
        <v>#N/A</v>
      </c>
      <c r="AA554" s="140"/>
      <c r="AB554" s="140"/>
      <c r="AC554" s="140"/>
      <c r="AD554" s="140"/>
    </row>
    <row r="555" spans="1:30" ht="15" x14ac:dyDescent="0.3">
      <c r="A555" s="5"/>
      <c r="B555" s="6"/>
      <c r="C555" s="7"/>
      <c r="D555" s="8"/>
      <c r="E555" s="9"/>
      <c r="F555" s="5"/>
      <c r="G555" s="6"/>
      <c r="H555" s="7"/>
      <c r="I555" s="8"/>
      <c r="J555" s="9"/>
      <c r="K555" s="5"/>
      <c r="L555" s="6"/>
      <c r="M555" s="7"/>
      <c r="N555" s="8"/>
      <c r="O555" s="9"/>
      <c r="P555" s="5"/>
      <c r="Q555" s="6"/>
      <c r="R555" s="7"/>
      <c r="S555" s="8"/>
      <c r="T555" s="9"/>
      <c r="U555" s="5"/>
      <c r="V555" s="6"/>
      <c r="W555" s="7"/>
      <c r="X555" s="8"/>
      <c r="Y555" s="9"/>
      <c r="Z555" s="5"/>
      <c r="AA555" s="6"/>
      <c r="AB555" s="7"/>
      <c r="AC555" s="8"/>
      <c r="AD555" s="9"/>
    </row>
    <row r="556" spans="1:30" ht="15" x14ac:dyDescent="0.3">
      <c r="A556" s="5"/>
      <c r="B556" s="6"/>
      <c r="C556" s="7"/>
      <c r="D556" s="8"/>
      <c r="E556" s="9"/>
      <c r="F556" s="5"/>
      <c r="G556" s="6"/>
      <c r="H556" s="7"/>
      <c r="I556" s="8"/>
      <c r="J556" s="9"/>
      <c r="K556" s="5"/>
      <c r="L556" s="6"/>
      <c r="M556" s="7"/>
      <c r="N556" s="8"/>
      <c r="O556" s="9"/>
      <c r="P556" s="5"/>
      <c r="Q556" s="6"/>
      <c r="R556" s="7"/>
      <c r="S556" s="8"/>
      <c r="T556" s="9"/>
      <c r="U556" s="5"/>
      <c r="V556" s="6"/>
      <c r="W556" s="7"/>
      <c r="X556" s="8"/>
      <c r="Y556" s="9"/>
      <c r="Z556" s="5"/>
      <c r="AA556" s="6"/>
      <c r="AB556" s="7"/>
      <c r="AC556" s="8"/>
      <c r="AD556" s="9"/>
    </row>
    <row r="557" spans="1:30" ht="15" x14ac:dyDescent="0.3">
      <c r="A557" s="5"/>
      <c r="B557" s="6"/>
      <c r="C557" s="7"/>
      <c r="D557" s="8"/>
      <c r="E557" s="9"/>
      <c r="F557" s="5"/>
      <c r="G557" s="6"/>
      <c r="H557" s="7"/>
      <c r="I557" s="8"/>
      <c r="J557" s="9"/>
      <c r="K557" s="5"/>
      <c r="L557" s="6"/>
      <c r="M557" s="7"/>
      <c r="N557" s="8"/>
      <c r="O557" s="9"/>
      <c r="P557" s="5"/>
      <c r="Q557" s="6"/>
      <c r="R557" s="7"/>
      <c r="S557" s="8"/>
      <c r="T557" s="9"/>
      <c r="U557" s="5"/>
      <c r="V557" s="6"/>
      <c r="W557" s="7"/>
      <c r="X557" s="8"/>
      <c r="Y557" s="9"/>
      <c r="Z557" s="5"/>
      <c r="AA557" s="6"/>
      <c r="AB557" s="7"/>
      <c r="AC557" s="8"/>
      <c r="AD557" s="9"/>
    </row>
    <row r="558" spans="1:30" ht="40.5" customHeight="1" x14ac:dyDescent="0.3">
      <c r="A558" s="138" t="s">
        <v>14</v>
      </c>
      <c r="B558" s="138"/>
      <c r="C558" s="138"/>
      <c r="D558" s="138"/>
      <c r="E558" s="138"/>
      <c r="F558" s="138" t="s">
        <v>14</v>
      </c>
      <c r="G558" s="138"/>
      <c r="H558" s="138"/>
      <c r="I558" s="138"/>
      <c r="J558" s="138"/>
      <c r="K558" s="138" t="s">
        <v>14</v>
      </c>
      <c r="L558" s="138"/>
      <c r="M558" s="138"/>
      <c r="N558" s="138"/>
      <c r="O558" s="138"/>
      <c r="P558" s="138" t="s">
        <v>14</v>
      </c>
      <c r="Q558" s="138"/>
      <c r="R558" s="138"/>
      <c r="S558" s="138"/>
      <c r="T558" s="138"/>
      <c r="U558" s="138" t="s">
        <v>14</v>
      </c>
      <c r="V558" s="138"/>
      <c r="W558" s="138"/>
      <c r="X558" s="138"/>
      <c r="Y558" s="138"/>
      <c r="Z558" s="138" t="s">
        <v>14</v>
      </c>
      <c r="AA558" s="138"/>
      <c r="AB558" s="138"/>
      <c r="AC558" s="138"/>
      <c r="AD558" s="138"/>
    </row>
    <row r="559" spans="1:30" ht="39.6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216" customHeight="1" x14ac:dyDescent="0.3">
      <c r="A560" s="137">
        <f>VLOOKUP(A548,'CADASTRO DE FORNECEDORES'!A:I,9,)</f>
        <v>0</v>
      </c>
      <c r="B560" s="137"/>
      <c r="C560" s="137"/>
      <c r="D560" s="137"/>
      <c r="E560" s="137"/>
      <c r="F560" s="137" t="e">
        <f>VLOOKUP(F548,'CADASTRO DE FORNECEDORES'!A:I,9,)</f>
        <v>#N/A</v>
      </c>
      <c r="G560" s="137"/>
      <c r="H560" s="137"/>
      <c r="I560" s="137"/>
      <c r="J560" s="137"/>
      <c r="K560" s="137" t="e">
        <f>VLOOKUP(K548,'CADASTRO DE FORNECEDORES'!A:I,9,)</f>
        <v>#N/A</v>
      </c>
      <c r="L560" s="137"/>
      <c r="M560" s="137"/>
      <c r="N560" s="137"/>
      <c r="O560" s="137"/>
      <c r="P560" s="137" t="e">
        <f>VLOOKUP(P548,'CADASTRO DE FORNECEDORES'!A:I,9,)</f>
        <v>#N/A</v>
      </c>
      <c r="Q560" s="137"/>
      <c r="R560" s="137"/>
      <c r="S560" s="137"/>
      <c r="T560" s="137"/>
      <c r="U560" s="137" t="e">
        <f>VLOOKUP(U548,'CADASTRO DE FORNECEDORES'!$A:$I,9,)</f>
        <v>#N/A</v>
      </c>
      <c r="V560" s="137"/>
      <c r="W560" s="137"/>
      <c r="X560" s="137"/>
      <c r="Y560" s="137"/>
      <c r="Z560" s="137" t="e">
        <f>VLOOKUP(Z548,'CADASTRO DE FORNECEDORES'!$A:$I,9,)</f>
        <v>#N/A</v>
      </c>
      <c r="AA560" s="137"/>
      <c r="AB560" s="137"/>
      <c r="AC560" s="137"/>
      <c r="AD560" s="137"/>
    </row>
    <row r="561" spans="1:30" ht="40.5" customHeight="1" x14ac:dyDescent="0.3">
      <c r="A561" s="138" t="s">
        <v>12</v>
      </c>
      <c r="B561" s="138"/>
      <c r="C561" s="138"/>
      <c r="D561" s="138"/>
      <c r="E561" s="138"/>
      <c r="F561" s="138" t="s">
        <v>12</v>
      </c>
      <c r="G561" s="138"/>
      <c r="H561" s="138"/>
      <c r="I561" s="138"/>
      <c r="J561" s="138"/>
      <c r="K561" s="138" t="s">
        <v>12</v>
      </c>
      <c r="L561" s="138"/>
      <c r="M561" s="138"/>
      <c r="N561" s="138"/>
      <c r="O561" s="138"/>
      <c r="P561" s="138" t="s">
        <v>12</v>
      </c>
      <c r="Q561" s="138"/>
      <c r="R561" s="138"/>
      <c r="S561" s="138"/>
      <c r="T561" s="138"/>
      <c r="U561" s="138" t="s">
        <v>12</v>
      </c>
      <c r="V561" s="138"/>
      <c r="W561" s="138"/>
      <c r="X561" s="138"/>
      <c r="Y561" s="138"/>
      <c r="Z561" s="138" t="s">
        <v>12</v>
      </c>
      <c r="AA561" s="138"/>
      <c r="AB561" s="138"/>
      <c r="AC561" s="138"/>
      <c r="AD561" s="138"/>
    </row>
    <row r="562" spans="1:30" ht="39.6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90" x14ac:dyDescent="0.3">
      <c r="A563" s="139">
        <f>A548+1</f>
        <v>38</v>
      </c>
      <c r="B563" s="139"/>
      <c r="C563" s="139"/>
      <c r="D563" s="139"/>
      <c r="E563" s="139"/>
      <c r="F563" s="139">
        <f>F548+1</f>
        <v>88</v>
      </c>
      <c r="G563" s="139"/>
      <c r="H563" s="139"/>
      <c r="I563" s="139"/>
      <c r="J563" s="139"/>
      <c r="K563" s="139">
        <f>K548+1</f>
        <v>138</v>
      </c>
      <c r="L563" s="139"/>
      <c r="M563" s="139"/>
      <c r="N563" s="139"/>
      <c r="O563" s="139"/>
      <c r="P563" s="139">
        <f>P548+1</f>
        <v>188</v>
      </c>
      <c r="Q563" s="139"/>
      <c r="R563" s="139"/>
      <c r="S563" s="139"/>
      <c r="T563" s="139"/>
      <c r="U563" s="139">
        <f t="shared" ref="U563" si="68">U548+1</f>
        <v>238</v>
      </c>
      <c r="V563" s="139"/>
      <c r="W563" s="139"/>
      <c r="X563" s="139"/>
      <c r="Y563" s="139"/>
      <c r="Z563" s="139">
        <f t="shared" ref="Z563" si="69">Z548+1</f>
        <v>288</v>
      </c>
      <c r="AA563" s="139"/>
      <c r="AB563" s="139"/>
      <c r="AC563" s="139"/>
      <c r="AD563" s="139"/>
    </row>
    <row r="564" spans="1:30" ht="15" x14ac:dyDescent="0.3">
      <c r="A564" s="5"/>
      <c r="B564" s="6"/>
      <c r="C564" s="7"/>
      <c r="D564" s="8"/>
      <c r="E564" s="9"/>
      <c r="F564" s="5"/>
      <c r="G564" s="6"/>
      <c r="H564" s="7"/>
      <c r="I564" s="8"/>
      <c r="J564" s="9"/>
      <c r="K564" s="5"/>
      <c r="L564" s="6"/>
      <c r="M564" s="7"/>
      <c r="N564" s="8"/>
      <c r="O564" s="9"/>
      <c r="P564" s="5"/>
      <c r="Q564" s="6"/>
      <c r="R564" s="7"/>
      <c r="S564" s="8"/>
      <c r="T564" s="9"/>
      <c r="U564" s="5"/>
      <c r="V564" s="6"/>
      <c r="W564" s="7"/>
      <c r="X564" s="8"/>
      <c r="Y564" s="9"/>
      <c r="Z564" s="5"/>
      <c r="AA564" s="6"/>
      <c r="AB564" s="7"/>
      <c r="AC564" s="8"/>
      <c r="AD564" s="9"/>
    </row>
    <row r="565" spans="1:30" ht="15" x14ac:dyDescent="0.3">
      <c r="A565" s="5"/>
      <c r="B565" s="6"/>
      <c r="C565" s="7"/>
      <c r="D565" s="8"/>
      <c r="E565" s="9"/>
      <c r="F565" s="5"/>
      <c r="G565" s="6"/>
      <c r="H565" s="7"/>
      <c r="I565" s="8"/>
      <c r="J565" s="9"/>
      <c r="K565" s="5"/>
      <c r="L565" s="6"/>
      <c r="M565" s="7"/>
      <c r="N565" s="8"/>
      <c r="O565" s="9"/>
      <c r="P565" s="5"/>
      <c r="Q565" s="6"/>
      <c r="R565" s="7"/>
      <c r="S565" s="8"/>
      <c r="T565" s="9"/>
      <c r="U565" s="5"/>
      <c r="V565" s="6"/>
      <c r="W565" s="7"/>
      <c r="X565" s="8"/>
      <c r="Y565" s="9"/>
      <c r="Z565" s="5"/>
      <c r="AA565" s="6"/>
      <c r="AB565" s="7"/>
      <c r="AC565" s="8"/>
      <c r="AD565" s="9"/>
    </row>
    <row r="566" spans="1:30" ht="15" x14ac:dyDescent="0.3">
      <c r="A566" s="5"/>
      <c r="B566" s="6"/>
      <c r="C566" s="7"/>
      <c r="D566" s="8"/>
      <c r="E566" s="9"/>
      <c r="F566" s="5"/>
      <c r="G566" s="6"/>
      <c r="H566" s="7"/>
      <c r="I566" s="8"/>
      <c r="J566" s="9"/>
      <c r="K566" s="5"/>
      <c r="L566" s="6"/>
      <c r="M566" s="7"/>
      <c r="N566" s="8"/>
      <c r="O566" s="9"/>
      <c r="P566" s="5"/>
      <c r="Q566" s="6"/>
      <c r="R566" s="7"/>
      <c r="S566" s="8"/>
      <c r="T566" s="9"/>
      <c r="U566" s="5"/>
      <c r="V566" s="6"/>
      <c r="W566" s="7"/>
      <c r="X566" s="8"/>
      <c r="Y566" s="9"/>
      <c r="Z566" s="5"/>
      <c r="AA566" s="6"/>
      <c r="AB566" s="7"/>
      <c r="AC566" s="8"/>
      <c r="AD566" s="9"/>
    </row>
    <row r="567" spans="1:30" ht="40.5" customHeight="1" x14ac:dyDescent="0.3">
      <c r="A567" s="138" t="s">
        <v>13</v>
      </c>
      <c r="B567" s="138"/>
      <c r="C567" s="138"/>
      <c r="D567" s="138"/>
      <c r="E567" s="138"/>
      <c r="F567" s="138" t="s">
        <v>13</v>
      </c>
      <c r="G567" s="138"/>
      <c r="H567" s="138"/>
      <c r="I567" s="138"/>
      <c r="J567" s="138"/>
      <c r="K567" s="138" t="s">
        <v>13</v>
      </c>
      <c r="L567" s="138"/>
      <c r="M567" s="138"/>
      <c r="N567" s="138"/>
      <c r="O567" s="138"/>
      <c r="P567" s="138" t="s">
        <v>13</v>
      </c>
      <c r="Q567" s="138"/>
      <c r="R567" s="138"/>
      <c r="S567" s="138"/>
      <c r="T567" s="138"/>
      <c r="U567" s="138" t="s">
        <v>13</v>
      </c>
      <c r="V567" s="138"/>
      <c r="W567" s="138"/>
      <c r="X567" s="138"/>
      <c r="Y567" s="138"/>
      <c r="Z567" s="138" t="s">
        <v>13</v>
      </c>
      <c r="AA567" s="138"/>
      <c r="AB567" s="138"/>
      <c r="AC567" s="138"/>
      <c r="AD567" s="138"/>
    </row>
    <row r="568" spans="1:30" ht="39.6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333" customHeight="1" x14ac:dyDescent="0.3">
      <c r="A569" s="140" t="str">
        <f>VLOOKUP(A563,'CADASTRO DE FORNECEDORES'!A:I,2,)</f>
        <v>FRIO SHOPPING</v>
      </c>
      <c r="B569" s="140"/>
      <c r="C569" s="140"/>
      <c r="D569" s="140"/>
      <c r="E569" s="140"/>
      <c r="F569" s="140" t="e">
        <f>VLOOKUP(F563,'CADASTRO DE FORNECEDORES'!A:I,2,)</f>
        <v>#N/A</v>
      </c>
      <c r="G569" s="140"/>
      <c r="H569" s="140"/>
      <c r="I569" s="140"/>
      <c r="J569" s="140"/>
      <c r="K569" s="140" t="e">
        <f>VLOOKUP(K563,'CADASTRO DE FORNECEDORES'!A:I,2,)</f>
        <v>#N/A</v>
      </c>
      <c r="L569" s="140"/>
      <c r="M569" s="140"/>
      <c r="N569" s="140"/>
      <c r="O569" s="140"/>
      <c r="P569" s="140" t="e">
        <f>VLOOKUP(P563,'CADASTRO DE FORNECEDORES'!A:I,2,)</f>
        <v>#N/A</v>
      </c>
      <c r="Q569" s="140"/>
      <c r="R569" s="140"/>
      <c r="S569" s="140"/>
      <c r="T569" s="140"/>
      <c r="U569" s="140" t="e">
        <f>VLOOKUP(U563,'CADASTRO DE FORNECEDORES'!$A:$I,2,)</f>
        <v>#N/A</v>
      </c>
      <c r="V569" s="140"/>
      <c r="W569" s="140"/>
      <c r="X569" s="140"/>
      <c r="Y569" s="140"/>
      <c r="Z569" s="140" t="e">
        <f>VLOOKUP(Z563,'CADASTRO DE FORNECEDORES'!$A:$I,2,)</f>
        <v>#N/A</v>
      </c>
      <c r="AA569" s="140"/>
      <c r="AB569" s="140"/>
      <c r="AC569" s="140"/>
      <c r="AD569" s="140"/>
    </row>
    <row r="570" spans="1:30" ht="15" x14ac:dyDescent="0.3">
      <c r="A570" s="5"/>
      <c r="B570" s="6"/>
      <c r="C570" s="7"/>
      <c r="D570" s="8"/>
      <c r="E570" s="9"/>
      <c r="F570" s="5"/>
      <c r="G570" s="6"/>
      <c r="H570" s="7"/>
      <c r="I570" s="8"/>
      <c r="J570" s="9"/>
      <c r="K570" s="5"/>
      <c r="L570" s="6"/>
      <c r="M570" s="7"/>
      <c r="N570" s="8"/>
      <c r="O570" s="9"/>
      <c r="P570" s="5"/>
      <c r="Q570" s="6"/>
      <c r="R570" s="7"/>
      <c r="S570" s="8"/>
      <c r="T570" s="9"/>
      <c r="U570" s="5"/>
      <c r="V570" s="6"/>
      <c r="W570" s="7"/>
      <c r="X570" s="8"/>
      <c r="Y570" s="9"/>
      <c r="Z570" s="5"/>
      <c r="AA570" s="6"/>
      <c r="AB570" s="7"/>
      <c r="AC570" s="8"/>
      <c r="AD570" s="9"/>
    </row>
    <row r="571" spans="1:30" ht="15" x14ac:dyDescent="0.3">
      <c r="A571" s="5"/>
      <c r="B571" s="6"/>
      <c r="C571" s="7"/>
      <c r="D571" s="8"/>
      <c r="E571" s="9"/>
      <c r="F571" s="5"/>
      <c r="G571" s="6"/>
      <c r="H571" s="7"/>
      <c r="I571" s="8"/>
      <c r="J571" s="9"/>
      <c r="K571" s="5"/>
      <c r="L571" s="6"/>
      <c r="M571" s="7"/>
      <c r="N571" s="8"/>
      <c r="O571" s="9"/>
      <c r="P571" s="5"/>
      <c r="Q571" s="6"/>
      <c r="R571" s="7"/>
      <c r="S571" s="8"/>
      <c r="T571" s="9"/>
      <c r="U571" s="5"/>
      <c r="V571" s="6"/>
      <c r="W571" s="7"/>
      <c r="X571" s="8"/>
      <c r="Y571" s="9"/>
      <c r="Z571" s="5"/>
      <c r="AA571" s="6"/>
      <c r="AB571" s="7"/>
      <c r="AC571" s="8"/>
      <c r="AD571" s="9"/>
    </row>
    <row r="572" spans="1:30" ht="15" x14ac:dyDescent="0.3">
      <c r="A572" s="5"/>
      <c r="B572" s="6"/>
      <c r="C572" s="7"/>
      <c r="D572" s="8"/>
      <c r="E572" s="9"/>
      <c r="F572" s="5"/>
      <c r="G572" s="6"/>
      <c r="H572" s="7"/>
      <c r="I572" s="8"/>
      <c r="J572" s="9"/>
      <c r="K572" s="5"/>
      <c r="L572" s="6"/>
      <c r="M572" s="7"/>
      <c r="N572" s="8"/>
      <c r="O572" s="9"/>
      <c r="P572" s="5"/>
      <c r="Q572" s="6"/>
      <c r="R572" s="7"/>
      <c r="S572" s="8"/>
      <c r="T572" s="9"/>
      <c r="U572" s="5"/>
      <c r="V572" s="6"/>
      <c r="W572" s="7"/>
      <c r="X572" s="8"/>
      <c r="Y572" s="9"/>
      <c r="Z572" s="5"/>
      <c r="AA572" s="6"/>
      <c r="AB572" s="7"/>
      <c r="AC572" s="8"/>
      <c r="AD572" s="9"/>
    </row>
    <row r="573" spans="1:30" ht="40.5" customHeight="1" x14ac:dyDescent="0.3">
      <c r="A573" s="138" t="s">
        <v>14</v>
      </c>
      <c r="B573" s="138"/>
      <c r="C573" s="138"/>
      <c r="D573" s="138"/>
      <c r="E573" s="138"/>
      <c r="F573" s="138" t="s">
        <v>14</v>
      </c>
      <c r="G573" s="138"/>
      <c r="H573" s="138"/>
      <c r="I573" s="138"/>
      <c r="J573" s="138"/>
      <c r="K573" s="138" t="s">
        <v>14</v>
      </c>
      <c r="L573" s="138"/>
      <c r="M573" s="138"/>
      <c r="N573" s="138"/>
      <c r="O573" s="138"/>
      <c r="P573" s="138" t="s">
        <v>14</v>
      </c>
      <c r="Q573" s="138"/>
      <c r="R573" s="138"/>
      <c r="S573" s="138"/>
      <c r="T573" s="138"/>
      <c r="U573" s="138" t="s">
        <v>14</v>
      </c>
      <c r="V573" s="138"/>
      <c r="W573" s="138"/>
      <c r="X573" s="138"/>
      <c r="Y573" s="138"/>
      <c r="Z573" s="138" t="s">
        <v>14</v>
      </c>
      <c r="AA573" s="138"/>
      <c r="AB573" s="138"/>
      <c r="AC573" s="138"/>
      <c r="AD573" s="138"/>
    </row>
    <row r="574" spans="1:30" ht="39.6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216" customHeight="1" x14ac:dyDescent="0.3">
      <c r="A575" s="137">
        <f>VLOOKUP(A563,'CADASTRO DE FORNECEDORES'!A:I,9,)</f>
        <v>0</v>
      </c>
      <c r="B575" s="137"/>
      <c r="C575" s="137"/>
      <c r="D575" s="137"/>
      <c r="E575" s="137"/>
      <c r="F575" s="137" t="e">
        <f>VLOOKUP(F563,'CADASTRO DE FORNECEDORES'!A:I,9,)</f>
        <v>#N/A</v>
      </c>
      <c r="G575" s="137"/>
      <c r="H575" s="137"/>
      <c r="I575" s="137"/>
      <c r="J575" s="137"/>
      <c r="K575" s="137" t="e">
        <f>VLOOKUP(K563,'CADASTRO DE FORNECEDORES'!A:I,9,)</f>
        <v>#N/A</v>
      </c>
      <c r="L575" s="137"/>
      <c r="M575" s="137"/>
      <c r="N575" s="137"/>
      <c r="O575" s="137"/>
      <c r="P575" s="137" t="e">
        <f>VLOOKUP(P563,'CADASTRO DE FORNECEDORES'!A:I,9,)</f>
        <v>#N/A</v>
      </c>
      <c r="Q575" s="137"/>
      <c r="R575" s="137"/>
      <c r="S575" s="137"/>
      <c r="T575" s="137"/>
      <c r="U575" s="137" t="e">
        <f>VLOOKUP(U563,'CADASTRO DE FORNECEDORES'!$A:$I,9,)</f>
        <v>#N/A</v>
      </c>
      <c r="V575" s="137"/>
      <c r="W575" s="137"/>
      <c r="X575" s="137"/>
      <c r="Y575" s="137"/>
      <c r="Z575" s="137" t="e">
        <f>VLOOKUP(Z563,'CADASTRO DE FORNECEDORES'!$A:$I,9,)</f>
        <v>#N/A</v>
      </c>
      <c r="AA575" s="137"/>
      <c r="AB575" s="137"/>
      <c r="AC575" s="137"/>
      <c r="AD575" s="137"/>
    </row>
    <row r="576" spans="1:30" ht="40.5" customHeight="1" x14ac:dyDescent="0.3">
      <c r="A576" s="138" t="s">
        <v>12</v>
      </c>
      <c r="B576" s="138"/>
      <c r="C576" s="138"/>
      <c r="D576" s="138"/>
      <c r="E576" s="138"/>
      <c r="F576" s="138" t="s">
        <v>12</v>
      </c>
      <c r="G576" s="138"/>
      <c r="H576" s="138"/>
      <c r="I576" s="138"/>
      <c r="J576" s="138"/>
      <c r="K576" s="138" t="s">
        <v>12</v>
      </c>
      <c r="L576" s="138"/>
      <c r="M576" s="138"/>
      <c r="N576" s="138"/>
      <c r="O576" s="138"/>
      <c r="P576" s="138" t="s">
        <v>12</v>
      </c>
      <c r="Q576" s="138"/>
      <c r="R576" s="138"/>
      <c r="S576" s="138"/>
      <c r="T576" s="138"/>
      <c r="U576" s="138" t="s">
        <v>12</v>
      </c>
      <c r="V576" s="138"/>
      <c r="W576" s="138"/>
      <c r="X576" s="138"/>
      <c r="Y576" s="138"/>
      <c r="Z576" s="138" t="s">
        <v>12</v>
      </c>
      <c r="AA576" s="138"/>
      <c r="AB576" s="138"/>
      <c r="AC576" s="138"/>
      <c r="AD576" s="138"/>
    </row>
    <row r="577" spans="1:30" ht="39.6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90" x14ac:dyDescent="0.3">
      <c r="A578" s="139">
        <f>A563+1</f>
        <v>39</v>
      </c>
      <c r="B578" s="139"/>
      <c r="C578" s="139"/>
      <c r="D578" s="139"/>
      <c r="E578" s="139"/>
      <c r="F578" s="139">
        <f>F563+1</f>
        <v>89</v>
      </c>
      <c r="G578" s="139"/>
      <c r="H578" s="139"/>
      <c r="I578" s="139"/>
      <c r="J578" s="139"/>
      <c r="K578" s="139">
        <f>K563+1</f>
        <v>139</v>
      </c>
      <c r="L578" s="139"/>
      <c r="M578" s="139"/>
      <c r="N578" s="139"/>
      <c r="O578" s="139"/>
      <c r="P578" s="139">
        <f>P563+1</f>
        <v>189</v>
      </c>
      <c r="Q578" s="139"/>
      <c r="R578" s="139"/>
      <c r="S578" s="139"/>
      <c r="T578" s="139"/>
      <c r="U578" s="139">
        <f t="shared" ref="U578" si="70">U563+1</f>
        <v>239</v>
      </c>
      <c r="V578" s="139"/>
      <c r="W578" s="139"/>
      <c r="X578" s="139"/>
      <c r="Y578" s="139"/>
      <c r="Z578" s="139">
        <f t="shared" ref="Z578" si="71">Z563+1</f>
        <v>289</v>
      </c>
      <c r="AA578" s="139"/>
      <c r="AB578" s="139"/>
      <c r="AC578" s="139"/>
      <c r="AD578" s="139"/>
    </row>
    <row r="579" spans="1:30" ht="15" x14ac:dyDescent="0.3">
      <c r="A579" s="5"/>
      <c r="B579" s="6"/>
      <c r="C579" s="7"/>
      <c r="D579" s="8"/>
      <c r="E579" s="9"/>
      <c r="F579" s="5"/>
      <c r="G579" s="6"/>
      <c r="H579" s="7"/>
      <c r="I579" s="8"/>
      <c r="J579" s="9"/>
      <c r="K579" s="5"/>
      <c r="L579" s="6"/>
      <c r="M579" s="7"/>
      <c r="N579" s="8"/>
      <c r="O579" s="9"/>
      <c r="P579" s="5"/>
      <c r="Q579" s="6"/>
      <c r="R579" s="7"/>
      <c r="S579" s="8"/>
      <c r="T579" s="9"/>
      <c r="U579" s="5"/>
      <c r="V579" s="6"/>
      <c r="W579" s="7"/>
      <c r="X579" s="8"/>
      <c r="Y579" s="9"/>
      <c r="Z579" s="5"/>
      <c r="AA579" s="6"/>
      <c r="AB579" s="7"/>
      <c r="AC579" s="8"/>
      <c r="AD579" s="9"/>
    </row>
    <row r="580" spans="1:30" ht="15" x14ac:dyDescent="0.3">
      <c r="A580" s="5"/>
      <c r="B580" s="6"/>
      <c r="C580" s="7"/>
      <c r="D580" s="8"/>
      <c r="E580" s="9"/>
      <c r="F580" s="5"/>
      <c r="G580" s="6"/>
      <c r="H580" s="7"/>
      <c r="I580" s="8"/>
      <c r="J580" s="9"/>
      <c r="K580" s="5"/>
      <c r="L580" s="6"/>
      <c r="M580" s="7"/>
      <c r="N580" s="8"/>
      <c r="O580" s="9"/>
      <c r="P580" s="5"/>
      <c r="Q580" s="6"/>
      <c r="R580" s="7"/>
      <c r="S580" s="8"/>
      <c r="T580" s="9"/>
      <c r="U580" s="5"/>
      <c r="V580" s="6"/>
      <c r="W580" s="7"/>
      <c r="X580" s="8"/>
      <c r="Y580" s="9"/>
      <c r="Z580" s="5"/>
      <c r="AA580" s="6"/>
      <c r="AB580" s="7"/>
      <c r="AC580" s="8"/>
      <c r="AD580" s="9"/>
    </row>
    <row r="581" spans="1:30" ht="15" x14ac:dyDescent="0.3">
      <c r="A581" s="5"/>
      <c r="B581" s="6"/>
      <c r="C581" s="7"/>
      <c r="D581" s="8"/>
      <c r="E581" s="9"/>
      <c r="F581" s="5"/>
      <c r="G581" s="6"/>
      <c r="H581" s="7"/>
      <c r="I581" s="8"/>
      <c r="J581" s="9"/>
      <c r="K581" s="5"/>
      <c r="L581" s="6"/>
      <c r="M581" s="7"/>
      <c r="N581" s="8"/>
      <c r="O581" s="9"/>
      <c r="P581" s="5"/>
      <c r="Q581" s="6"/>
      <c r="R581" s="7"/>
      <c r="S581" s="8"/>
      <c r="T581" s="9"/>
      <c r="U581" s="5"/>
      <c r="V581" s="6"/>
      <c r="W581" s="7"/>
      <c r="X581" s="8"/>
      <c r="Y581" s="9"/>
      <c r="Z581" s="5"/>
      <c r="AA581" s="6"/>
      <c r="AB581" s="7"/>
      <c r="AC581" s="8"/>
      <c r="AD581" s="9"/>
    </row>
    <row r="582" spans="1:30" ht="40.5" customHeight="1" x14ac:dyDescent="0.3">
      <c r="A582" s="138" t="s">
        <v>13</v>
      </c>
      <c r="B582" s="138"/>
      <c r="C582" s="138"/>
      <c r="D582" s="138"/>
      <c r="E582" s="138"/>
      <c r="F582" s="138" t="s">
        <v>13</v>
      </c>
      <c r="G582" s="138"/>
      <c r="H582" s="138"/>
      <c r="I582" s="138"/>
      <c r="J582" s="138"/>
      <c r="K582" s="138" t="s">
        <v>13</v>
      </c>
      <c r="L582" s="138"/>
      <c r="M582" s="138"/>
      <c r="N582" s="138"/>
      <c r="O582" s="138"/>
      <c r="P582" s="138" t="s">
        <v>13</v>
      </c>
      <c r="Q582" s="138"/>
      <c r="R582" s="138"/>
      <c r="S582" s="138"/>
      <c r="T582" s="138"/>
      <c r="U582" s="138" t="s">
        <v>13</v>
      </c>
      <c r="V582" s="138"/>
      <c r="W582" s="138"/>
      <c r="X582" s="138"/>
      <c r="Y582" s="138"/>
      <c r="Z582" s="138" t="s">
        <v>13</v>
      </c>
      <c r="AA582" s="138"/>
      <c r="AB582" s="138"/>
      <c r="AC582" s="138"/>
      <c r="AD582" s="138"/>
    </row>
    <row r="583" spans="1:30" ht="39.6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333" customHeight="1" x14ac:dyDescent="0.3">
      <c r="A584" s="140" t="str">
        <f>VLOOKUP(A578,'CADASTRO DE FORNECEDORES'!A:I,2,)</f>
        <v>MULTIFER</v>
      </c>
      <c r="B584" s="140"/>
      <c r="C584" s="140"/>
      <c r="D584" s="140"/>
      <c r="E584" s="140"/>
      <c r="F584" s="140" t="e">
        <f>VLOOKUP(F578,'CADASTRO DE FORNECEDORES'!A:I,2,)</f>
        <v>#N/A</v>
      </c>
      <c r="G584" s="140"/>
      <c r="H584" s="140"/>
      <c r="I584" s="140"/>
      <c r="J584" s="140"/>
      <c r="K584" s="140" t="e">
        <f>VLOOKUP(K578,'CADASTRO DE FORNECEDORES'!A:I,2,)</f>
        <v>#N/A</v>
      </c>
      <c r="L584" s="140"/>
      <c r="M584" s="140"/>
      <c r="N584" s="140"/>
      <c r="O584" s="140"/>
      <c r="P584" s="140" t="e">
        <f>VLOOKUP(P578,'CADASTRO DE FORNECEDORES'!A:I,2,)</f>
        <v>#N/A</v>
      </c>
      <c r="Q584" s="140"/>
      <c r="R584" s="140"/>
      <c r="S584" s="140"/>
      <c r="T584" s="140"/>
      <c r="U584" s="140" t="e">
        <f>VLOOKUP(U578,'CADASTRO DE FORNECEDORES'!$A:$I,2,)</f>
        <v>#N/A</v>
      </c>
      <c r="V584" s="140"/>
      <c r="W584" s="140"/>
      <c r="X584" s="140"/>
      <c r="Y584" s="140"/>
      <c r="Z584" s="140" t="e">
        <f>VLOOKUP(Z578,'CADASTRO DE FORNECEDORES'!$A:$I,2,)</f>
        <v>#N/A</v>
      </c>
      <c r="AA584" s="140"/>
      <c r="AB584" s="140"/>
      <c r="AC584" s="140"/>
      <c r="AD584" s="140"/>
    </row>
    <row r="585" spans="1:30" ht="15" x14ac:dyDescent="0.3">
      <c r="A585" s="5"/>
      <c r="B585" s="6"/>
      <c r="C585" s="7"/>
      <c r="D585" s="8"/>
      <c r="E585" s="9"/>
      <c r="F585" s="5"/>
      <c r="G585" s="6"/>
      <c r="H585" s="7"/>
      <c r="I585" s="8"/>
      <c r="J585" s="9"/>
      <c r="K585" s="5"/>
      <c r="L585" s="6"/>
      <c r="M585" s="7"/>
      <c r="N585" s="8"/>
      <c r="O585" s="9"/>
      <c r="P585" s="5"/>
      <c r="Q585" s="6"/>
      <c r="R585" s="7"/>
      <c r="S585" s="8"/>
      <c r="T585" s="9"/>
      <c r="U585" s="5"/>
      <c r="V585" s="6"/>
      <c r="W585" s="7"/>
      <c r="X585" s="8"/>
      <c r="Y585" s="9"/>
      <c r="Z585" s="5"/>
      <c r="AA585" s="6"/>
      <c r="AB585" s="7"/>
      <c r="AC585" s="8"/>
      <c r="AD585" s="9"/>
    </row>
    <row r="586" spans="1:30" ht="15" x14ac:dyDescent="0.3">
      <c r="A586" s="5"/>
      <c r="B586" s="6"/>
      <c r="C586" s="7"/>
      <c r="D586" s="8"/>
      <c r="E586" s="9"/>
      <c r="F586" s="5"/>
      <c r="G586" s="6"/>
      <c r="H586" s="7"/>
      <c r="I586" s="8"/>
      <c r="J586" s="9"/>
      <c r="K586" s="5"/>
      <c r="L586" s="6"/>
      <c r="M586" s="7"/>
      <c r="N586" s="8"/>
      <c r="O586" s="9"/>
      <c r="P586" s="5"/>
      <c r="Q586" s="6"/>
      <c r="R586" s="7"/>
      <c r="S586" s="8"/>
      <c r="T586" s="9"/>
      <c r="U586" s="5"/>
      <c r="V586" s="6"/>
      <c r="W586" s="7"/>
      <c r="X586" s="8"/>
      <c r="Y586" s="9"/>
      <c r="Z586" s="5"/>
      <c r="AA586" s="6"/>
      <c r="AB586" s="7"/>
      <c r="AC586" s="8"/>
      <c r="AD586" s="9"/>
    </row>
    <row r="587" spans="1:30" ht="15" x14ac:dyDescent="0.3">
      <c r="A587" s="5"/>
      <c r="B587" s="6"/>
      <c r="C587" s="7"/>
      <c r="D587" s="8"/>
      <c r="E587" s="9"/>
      <c r="F587" s="5"/>
      <c r="G587" s="6"/>
      <c r="H587" s="7"/>
      <c r="I587" s="8"/>
      <c r="J587" s="9"/>
      <c r="K587" s="5"/>
      <c r="L587" s="6"/>
      <c r="M587" s="7"/>
      <c r="N587" s="8"/>
      <c r="O587" s="9"/>
      <c r="P587" s="5"/>
      <c r="Q587" s="6"/>
      <c r="R587" s="7"/>
      <c r="S587" s="8"/>
      <c r="T587" s="9"/>
      <c r="U587" s="5"/>
      <c r="V587" s="6"/>
      <c r="W587" s="7"/>
      <c r="X587" s="8"/>
      <c r="Y587" s="9"/>
      <c r="Z587" s="5"/>
      <c r="AA587" s="6"/>
      <c r="AB587" s="7"/>
      <c r="AC587" s="8"/>
      <c r="AD587" s="9"/>
    </row>
    <row r="588" spans="1:30" ht="40.5" customHeight="1" x14ac:dyDescent="0.3">
      <c r="A588" s="138" t="s">
        <v>14</v>
      </c>
      <c r="B588" s="138"/>
      <c r="C588" s="138"/>
      <c r="D588" s="138"/>
      <c r="E588" s="138"/>
      <c r="F588" s="138" t="s">
        <v>14</v>
      </c>
      <c r="G588" s="138"/>
      <c r="H588" s="138"/>
      <c r="I588" s="138"/>
      <c r="J588" s="138"/>
      <c r="K588" s="138" t="s">
        <v>14</v>
      </c>
      <c r="L588" s="138"/>
      <c r="M588" s="138"/>
      <c r="N588" s="138"/>
      <c r="O588" s="138"/>
      <c r="P588" s="138" t="s">
        <v>14</v>
      </c>
      <c r="Q588" s="138"/>
      <c r="R588" s="138"/>
      <c r="S588" s="138"/>
      <c r="T588" s="138"/>
      <c r="U588" s="138" t="s">
        <v>14</v>
      </c>
      <c r="V588" s="138"/>
      <c r="W588" s="138"/>
      <c r="X588" s="138"/>
      <c r="Y588" s="138"/>
      <c r="Z588" s="138" t="s">
        <v>14</v>
      </c>
      <c r="AA588" s="138"/>
      <c r="AB588" s="138"/>
      <c r="AC588" s="138"/>
      <c r="AD588" s="138"/>
    </row>
    <row r="589" spans="1:30" ht="39.6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216" customHeight="1" x14ac:dyDescent="0.3">
      <c r="A590" s="137">
        <f>VLOOKUP(A578,'CADASTRO DE FORNECEDORES'!A:I,9,)</f>
        <v>0</v>
      </c>
      <c r="B590" s="137"/>
      <c r="C590" s="137"/>
      <c r="D590" s="137"/>
      <c r="E590" s="137"/>
      <c r="F590" s="137" t="e">
        <f>VLOOKUP(F578,'CADASTRO DE FORNECEDORES'!A:I,9,)</f>
        <v>#N/A</v>
      </c>
      <c r="G590" s="137"/>
      <c r="H590" s="137"/>
      <c r="I590" s="137"/>
      <c r="J590" s="137"/>
      <c r="K590" s="137" t="e">
        <f>VLOOKUP(K578,'CADASTRO DE FORNECEDORES'!A:I,9,)</f>
        <v>#N/A</v>
      </c>
      <c r="L590" s="137"/>
      <c r="M590" s="137"/>
      <c r="N590" s="137"/>
      <c r="O590" s="137"/>
      <c r="P590" s="137" t="e">
        <f>VLOOKUP(P578,'CADASTRO DE FORNECEDORES'!A:I,9,)</f>
        <v>#N/A</v>
      </c>
      <c r="Q590" s="137"/>
      <c r="R590" s="137"/>
      <c r="S590" s="137"/>
      <c r="T590" s="137"/>
      <c r="U590" s="137" t="e">
        <f>VLOOKUP(U578,'CADASTRO DE FORNECEDORES'!$A:$I,9,)</f>
        <v>#N/A</v>
      </c>
      <c r="V590" s="137"/>
      <c r="W590" s="137"/>
      <c r="X590" s="137"/>
      <c r="Y590" s="137"/>
      <c r="Z590" s="137" t="e">
        <f>VLOOKUP(Z578,'CADASTRO DE FORNECEDORES'!$A:$I,9,)</f>
        <v>#N/A</v>
      </c>
      <c r="AA590" s="137"/>
      <c r="AB590" s="137"/>
      <c r="AC590" s="137"/>
      <c r="AD590" s="137"/>
    </row>
    <row r="591" spans="1:30" ht="40.5" customHeight="1" x14ac:dyDescent="0.3">
      <c r="A591" s="138" t="s">
        <v>12</v>
      </c>
      <c r="B591" s="138"/>
      <c r="C591" s="138"/>
      <c r="D591" s="138"/>
      <c r="E591" s="138"/>
      <c r="F591" s="138" t="s">
        <v>12</v>
      </c>
      <c r="G591" s="138"/>
      <c r="H591" s="138"/>
      <c r="I591" s="138"/>
      <c r="J591" s="138"/>
      <c r="K591" s="138" t="s">
        <v>12</v>
      </c>
      <c r="L591" s="138"/>
      <c r="M591" s="138"/>
      <c r="N591" s="138"/>
      <c r="O591" s="138"/>
      <c r="P591" s="138" t="s">
        <v>12</v>
      </c>
      <c r="Q591" s="138"/>
      <c r="R591" s="138"/>
      <c r="S591" s="138"/>
      <c r="T591" s="138"/>
      <c r="U591" s="138" t="s">
        <v>12</v>
      </c>
      <c r="V591" s="138"/>
      <c r="W591" s="138"/>
      <c r="X591" s="138"/>
      <c r="Y591" s="138"/>
      <c r="Z591" s="138" t="s">
        <v>12</v>
      </c>
      <c r="AA591" s="138"/>
      <c r="AB591" s="138"/>
      <c r="AC591" s="138"/>
      <c r="AD591" s="138"/>
    </row>
    <row r="592" spans="1:30" ht="39.6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90" x14ac:dyDescent="0.3">
      <c r="A593" s="139">
        <f>A578+1</f>
        <v>40</v>
      </c>
      <c r="B593" s="139"/>
      <c r="C593" s="139"/>
      <c r="D593" s="139"/>
      <c r="E593" s="139"/>
      <c r="F593" s="139">
        <f>F578+1</f>
        <v>90</v>
      </c>
      <c r="G593" s="139"/>
      <c r="H593" s="139"/>
      <c r="I593" s="139"/>
      <c r="J593" s="139"/>
      <c r="K593" s="139">
        <f>K578+1</f>
        <v>140</v>
      </c>
      <c r="L593" s="139"/>
      <c r="M593" s="139"/>
      <c r="N593" s="139"/>
      <c r="O593" s="139"/>
      <c r="P593" s="139">
        <f>P578+1</f>
        <v>190</v>
      </c>
      <c r="Q593" s="139"/>
      <c r="R593" s="139"/>
      <c r="S593" s="139"/>
      <c r="T593" s="139"/>
      <c r="U593" s="139">
        <f t="shared" ref="U593" si="72">U578+1</f>
        <v>240</v>
      </c>
      <c r="V593" s="139"/>
      <c r="W593" s="139"/>
      <c r="X593" s="139"/>
      <c r="Y593" s="139"/>
      <c r="Z593" s="139">
        <f t="shared" ref="Z593" si="73">Z578+1</f>
        <v>290</v>
      </c>
      <c r="AA593" s="139"/>
      <c r="AB593" s="139"/>
      <c r="AC593" s="139"/>
      <c r="AD593" s="139"/>
    </row>
    <row r="594" spans="1:30" ht="15" x14ac:dyDescent="0.3">
      <c r="A594" s="5"/>
      <c r="B594" s="6"/>
      <c r="C594" s="7"/>
      <c r="D594" s="8"/>
      <c r="E594" s="9"/>
      <c r="F594" s="5"/>
      <c r="G594" s="6"/>
      <c r="H594" s="7"/>
      <c r="I594" s="8"/>
      <c r="J594" s="9"/>
      <c r="K594" s="5"/>
      <c r="L594" s="6"/>
      <c r="M594" s="7"/>
      <c r="N594" s="8"/>
      <c r="O594" s="9"/>
      <c r="P594" s="5"/>
      <c r="Q594" s="6"/>
      <c r="R594" s="7"/>
      <c r="S594" s="8"/>
      <c r="T594" s="9"/>
      <c r="U594" s="5"/>
      <c r="V594" s="6"/>
      <c r="W594" s="7"/>
      <c r="X594" s="8"/>
      <c r="Y594" s="9"/>
      <c r="Z594" s="5"/>
      <c r="AA594" s="6"/>
      <c r="AB594" s="7"/>
      <c r="AC594" s="8"/>
      <c r="AD594" s="9"/>
    </row>
    <row r="595" spans="1:30" ht="15" x14ac:dyDescent="0.3">
      <c r="A595" s="5"/>
      <c r="B595" s="6"/>
      <c r="C595" s="7"/>
      <c r="D595" s="8"/>
      <c r="E595" s="9"/>
      <c r="F595" s="5"/>
      <c r="G595" s="6"/>
      <c r="H595" s="7"/>
      <c r="I595" s="8"/>
      <c r="J595" s="9"/>
      <c r="K595" s="5"/>
      <c r="L595" s="6"/>
      <c r="M595" s="7"/>
      <c r="N595" s="8"/>
      <c r="O595" s="9"/>
      <c r="P595" s="5"/>
      <c r="Q595" s="6"/>
      <c r="R595" s="7"/>
      <c r="S595" s="8"/>
      <c r="T595" s="9"/>
      <c r="U595" s="5"/>
      <c r="V595" s="6"/>
      <c r="W595" s="7"/>
      <c r="X595" s="8"/>
      <c r="Y595" s="9"/>
      <c r="Z595" s="5"/>
      <c r="AA595" s="6"/>
      <c r="AB595" s="7"/>
      <c r="AC595" s="8"/>
      <c r="AD595" s="9"/>
    </row>
    <row r="596" spans="1:30" ht="15" x14ac:dyDescent="0.3">
      <c r="A596" s="5"/>
      <c r="B596" s="6"/>
      <c r="C596" s="7"/>
      <c r="D596" s="8"/>
      <c r="E596" s="9"/>
      <c r="F596" s="5"/>
      <c r="G596" s="6"/>
      <c r="H596" s="7"/>
      <c r="I596" s="8"/>
      <c r="J596" s="9"/>
      <c r="K596" s="5"/>
      <c r="L596" s="6"/>
      <c r="M596" s="7"/>
      <c r="N596" s="8"/>
      <c r="O596" s="9"/>
      <c r="P596" s="5"/>
      <c r="Q596" s="6"/>
      <c r="R596" s="7"/>
      <c r="S596" s="8"/>
      <c r="T596" s="9"/>
      <c r="U596" s="5"/>
      <c r="V596" s="6"/>
      <c r="W596" s="7"/>
      <c r="X596" s="8"/>
      <c r="Y596" s="9"/>
      <c r="Z596" s="5"/>
      <c r="AA596" s="6"/>
      <c r="AB596" s="7"/>
      <c r="AC596" s="8"/>
      <c r="AD596" s="9"/>
    </row>
    <row r="597" spans="1:30" ht="40.5" customHeight="1" x14ac:dyDescent="0.3">
      <c r="A597" s="138" t="s">
        <v>13</v>
      </c>
      <c r="B597" s="138"/>
      <c r="C597" s="138"/>
      <c r="D597" s="138"/>
      <c r="E597" s="138"/>
      <c r="F597" s="138" t="s">
        <v>13</v>
      </c>
      <c r="G597" s="138"/>
      <c r="H597" s="138"/>
      <c r="I597" s="138"/>
      <c r="J597" s="138"/>
      <c r="K597" s="138" t="s">
        <v>13</v>
      </c>
      <c r="L597" s="138"/>
      <c r="M597" s="138"/>
      <c r="N597" s="138"/>
      <c r="O597" s="138"/>
      <c r="P597" s="138" t="s">
        <v>13</v>
      </c>
      <c r="Q597" s="138"/>
      <c r="R597" s="138"/>
      <c r="S597" s="138"/>
      <c r="T597" s="138"/>
      <c r="U597" s="138" t="s">
        <v>13</v>
      </c>
      <c r="V597" s="138"/>
      <c r="W597" s="138"/>
      <c r="X597" s="138"/>
      <c r="Y597" s="138"/>
      <c r="Z597" s="138" t="s">
        <v>13</v>
      </c>
      <c r="AA597" s="138"/>
      <c r="AB597" s="138"/>
      <c r="AC597" s="138"/>
      <c r="AD597" s="138"/>
    </row>
    <row r="598" spans="1:30" ht="39.6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333" customHeight="1" x14ac:dyDescent="0.3">
      <c r="A599" s="140" t="str">
        <f>VLOOKUP(A593,'CADASTRO DE FORNECEDORES'!A:I,2,)</f>
        <v>BRISASUL</v>
      </c>
      <c r="B599" s="140"/>
      <c r="C599" s="140"/>
      <c r="D599" s="140"/>
      <c r="E599" s="140"/>
      <c r="F599" s="140" t="e">
        <f>VLOOKUP(F593,'CADASTRO DE FORNECEDORES'!A:I,2,)</f>
        <v>#N/A</v>
      </c>
      <c r="G599" s="140"/>
      <c r="H599" s="140"/>
      <c r="I599" s="140"/>
      <c r="J599" s="140"/>
      <c r="K599" s="140" t="e">
        <f>VLOOKUP(K593,'CADASTRO DE FORNECEDORES'!A:I,2,)</f>
        <v>#N/A</v>
      </c>
      <c r="L599" s="140"/>
      <c r="M599" s="140"/>
      <c r="N599" s="140"/>
      <c r="O599" s="140"/>
      <c r="P599" s="140" t="e">
        <f>VLOOKUP(P593,'CADASTRO DE FORNECEDORES'!A:I,2,)</f>
        <v>#N/A</v>
      </c>
      <c r="Q599" s="140"/>
      <c r="R599" s="140"/>
      <c r="S599" s="140"/>
      <c r="T599" s="140"/>
      <c r="U599" s="140" t="e">
        <f>VLOOKUP(U593,'CADASTRO DE FORNECEDORES'!$A:$I,2,)</f>
        <v>#N/A</v>
      </c>
      <c r="V599" s="140"/>
      <c r="W599" s="140"/>
      <c r="X599" s="140"/>
      <c r="Y599" s="140"/>
      <c r="Z599" s="140" t="e">
        <f>VLOOKUP(Z593,'CADASTRO DE FORNECEDORES'!$A:$I,2,)</f>
        <v>#N/A</v>
      </c>
      <c r="AA599" s="140"/>
      <c r="AB599" s="140"/>
      <c r="AC599" s="140"/>
      <c r="AD599" s="140"/>
    </row>
    <row r="600" spans="1:30" ht="15" x14ac:dyDescent="0.3">
      <c r="A600" s="5"/>
      <c r="B600" s="6"/>
      <c r="C600" s="7"/>
      <c r="D600" s="8"/>
      <c r="E600" s="9"/>
      <c r="F600" s="5"/>
      <c r="G600" s="6"/>
      <c r="H600" s="7"/>
      <c r="I600" s="8"/>
      <c r="J600" s="9"/>
      <c r="K600" s="5"/>
      <c r="L600" s="6"/>
      <c r="M600" s="7"/>
      <c r="N600" s="8"/>
      <c r="O600" s="9"/>
      <c r="P600" s="5"/>
      <c r="Q600" s="6"/>
      <c r="R600" s="7"/>
      <c r="S600" s="8"/>
      <c r="T600" s="9"/>
      <c r="U600" s="5"/>
      <c r="V600" s="6"/>
      <c r="W600" s="7"/>
      <c r="X600" s="8"/>
      <c r="Y600" s="9"/>
      <c r="Z600" s="5"/>
      <c r="AA600" s="6"/>
      <c r="AB600" s="7"/>
      <c r="AC600" s="8"/>
      <c r="AD600" s="9"/>
    </row>
    <row r="601" spans="1:30" ht="15" x14ac:dyDescent="0.3">
      <c r="A601" s="5"/>
      <c r="B601" s="6"/>
      <c r="C601" s="7"/>
      <c r="D601" s="8"/>
      <c r="E601" s="9"/>
      <c r="F601" s="5"/>
      <c r="G601" s="6"/>
      <c r="H601" s="7"/>
      <c r="I601" s="8"/>
      <c r="J601" s="9"/>
      <c r="K601" s="5"/>
      <c r="L601" s="6"/>
      <c r="M601" s="7"/>
      <c r="N601" s="8"/>
      <c r="O601" s="9"/>
      <c r="P601" s="5"/>
      <c r="Q601" s="6"/>
      <c r="R601" s="7"/>
      <c r="S601" s="8"/>
      <c r="T601" s="9"/>
      <c r="U601" s="5"/>
      <c r="V601" s="6"/>
      <c r="W601" s="7"/>
      <c r="X601" s="8"/>
      <c r="Y601" s="9"/>
      <c r="Z601" s="5"/>
      <c r="AA601" s="6"/>
      <c r="AB601" s="7"/>
      <c r="AC601" s="8"/>
      <c r="AD601" s="9"/>
    </row>
    <row r="602" spans="1:30" ht="15" x14ac:dyDescent="0.3">
      <c r="A602" s="5"/>
      <c r="B602" s="6"/>
      <c r="C602" s="7"/>
      <c r="D602" s="8"/>
      <c r="E602" s="9"/>
      <c r="F602" s="5"/>
      <c r="G602" s="6"/>
      <c r="H602" s="7"/>
      <c r="I602" s="8"/>
      <c r="J602" s="9"/>
      <c r="K602" s="5"/>
      <c r="L602" s="6"/>
      <c r="M602" s="7"/>
      <c r="N602" s="8"/>
      <c r="O602" s="9"/>
      <c r="P602" s="5"/>
      <c r="Q602" s="6"/>
      <c r="R602" s="7"/>
      <c r="S602" s="8"/>
      <c r="T602" s="9"/>
      <c r="U602" s="5"/>
      <c r="V602" s="6"/>
      <c r="W602" s="7"/>
      <c r="X602" s="8"/>
      <c r="Y602" s="9"/>
      <c r="Z602" s="5"/>
      <c r="AA602" s="6"/>
      <c r="AB602" s="7"/>
      <c r="AC602" s="8"/>
      <c r="AD602" s="9"/>
    </row>
    <row r="603" spans="1:30" ht="40.5" customHeight="1" x14ac:dyDescent="0.3">
      <c r="A603" s="138" t="s">
        <v>14</v>
      </c>
      <c r="B603" s="138"/>
      <c r="C603" s="138"/>
      <c r="D603" s="138"/>
      <c r="E603" s="138"/>
      <c r="F603" s="138" t="s">
        <v>14</v>
      </c>
      <c r="G603" s="138"/>
      <c r="H603" s="138"/>
      <c r="I603" s="138"/>
      <c r="J603" s="138"/>
      <c r="K603" s="138" t="s">
        <v>14</v>
      </c>
      <c r="L603" s="138"/>
      <c r="M603" s="138"/>
      <c r="N603" s="138"/>
      <c r="O603" s="138"/>
      <c r="P603" s="138" t="s">
        <v>14</v>
      </c>
      <c r="Q603" s="138"/>
      <c r="R603" s="138"/>
      <c r="S603" s="138"/>
      <c r="T603" s="138"/>
      <c r="U603" s="138" t="s">
        <v>14</v>
      </c>
      <c r="V603" s="138"/>
      <c r="W603" s="138"/>
      <c r="X603" s="138"/>
      <c r="Y603" s="138"/>
      <c r="Z603" s="138" t="s">
        <v>14</v>
      </c>
      <c r="AA603" s="138"/>
      <c r="AB603" s="138"/>
      <c r="AC603" s="138"/>
      <c r="AD603" s="138"/>
    </row>
    <row r="604" spans="1:30" ht="39.6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216" customHeight="1" x14ac:dyDescent="0.3">
      <c r="A605" s="137">
        <f>VLOOKUP(A593,'CADASTRO DE FORNECEDORES'!A:I,9,)</f>
        <v>0</v>
      </c>
      <c r="B605" s="137"/>
      <c r="C605" s="137"/>
      <c r="D605" s="137"/>
      <c r="E605" s="137"/>
      <c r="F605" s="137" t="e">
        <f>VLOOKUP(F593,'CADASTRO DE FORNECEDORES'!A:I,9,)</f>
        <v>#N/A</v>
      </c>
      <c r="G605" s="137"/>
      <c r="H605" s="137"/>
      <c r="I605" s="137"/>
      <c r="J605" s="137"/>
      <c r="K605" s="137" t="e">
        <f>VLOOKUP(K593,'CADASTRO DE FORNECEDORES'!A:I,9,)</f>
        <v>#N/A</v>
      </c>
      <c r="L605" s="137"/>
      <c r="M605" s="137"/>
      <c r="N605" s="137"/>
      <c r="O605" s="137"/>
      <c r="P605" s="137" t="e">
        <f>VLOOKUP(P593,'CADASTRO DE FORNECEDORES'!A:I,9,)</f>
        <v>#N/A</v>
      </c>
      <c r="Q605" s="137"/>
      <c r="R605" s="137"/>
      <c r="S605" s="137"/>
      <c r="T605" s="137"/>
      <c r="U605" s="137" t="e">
        <f>VLOOKUP(U593,'CADASTRO DE FORNECEDORES'!$A:$I,9,)</f>
        <v>#N/A</v>
      </c>
      <c r="V605" s="137"/>
      <c r="W605" s="137"/>
      <c r="X605" s="137"/>
      <c r="Y605" s="137"/>
      <c r="Z605" s="137" t="e">
        <f>VLOOKUP(Z593,'CADASTRO DE FORNECEDORES'!$A:$I,9,)</f>
        <v>#N/A</v>
      </c>
      <c r="AA605" s="137"/>
      <c r="AB605" s="137"/>
      <c r="AC605" s="137"/>
      <c r="AD605" s="137"/>
    </row>
    <row r="606" spans="1:30" ht="40.5" customHeight="1" x14ac:dyDescent="0.3">
      <c r="A606" s="138" t="s">
        <v>12</v>
      </c>
      <c r="B606" s="138"/>
      <c r="C606" s="138"/>
      <c r="D606" s="138"/>
      <c r="E606" s="138"/>
      <c r="F606" s="138" t="s">
        <v>12</v>
      </c>
      <c r="G606" s="138"/>
      <c r="H606" s="138"/>
      <c r="I606" s="138"/>
      <c r="J606" s="138"/>
      <c r="K606" s="138" t="s">
        <v>12</v>
      </c>
      <c r="L606" s="138"/>
      <c r="M606" s="138"/>
      <c r="N606" s="138"/>
      <c r="O606" s="138"/>
      <c r="P606" s="138" t="s">
        <v>12</v>
      </c>
      <c r="Q606" s="138"/>
      <c r="R606" s="138"/>
      <c r="S606" s="138"/>
      <c r="T606" s="138"/>
      <c r="U606" s="138" t="s">
        <v>12</v>
      </c>
      <c r="V606" s="138"/>
      <c r="W606" s="138"/>
      <c r="X606" s="138"/>
      <c r="Y606" s="138"/>
      <c r="Z606" s="138" t="s">
        <v>12</v>
      </c>
      <c r="AA606" s="138"/>
      <c r="AB606" s="138"/>
      <c r="AC606" s="138"/>
      <c r="AD606" s="138"/>
    </row>
    <row r="607" spans="1:30" ht="39.6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90" x14ac:dyDescent="0.3">
      <c r="A608" s="139">
        <f>A593+1</f>
        <v>41</v>
      </c>
      <c r="B608" s="139"/>
      <c r="C608" s="139"/>
      <c r="D608" s="139"/>
      <c r="E608" s="139"/>
      <c r="F608" s="139">
        <f>F593+1</f>
        <v>91</v>
      </c>
      <c r="G608" s="139"/>
      <c r="H608" s="139"/>
      <c r="I608" s="139"/>
      <c r="J608" s="139"/>
      <c r="K608" s="139">
        <f>K593+1</f>
        <v>141</v>
      </c>
      <c r="L608" s="139"/>
      <c r="M608" s="139"/>
      <c r="N608" s="139"/>
      <c r="O608" s="139"/>
      <c r="P608" s="139">
        <f>P593+1</f>
        <v>191</v>
      </c>
      <c r="Q608" s="139"/>
      <c r="R608" s="139"/>
      <c r="S608" s="139"/>
      <c r="T608" s="139"/>
      <c r="U608" s="139">
        <f t="shared" ref="U608" si="74">U593+1</f>
        <v>241</v>
      </c>
      <c r="V608" s="139"/>
      <c r="W608" s="139"/>
      <c r="X608" s="139"/>
      <c r="Y608" s="139"/>
      <c r="Z608" s="139">
        <f t="shared" ref="Z608" si="75">Z593+1</f>
        <v>291</v>
      </c>
      <c r="AA608" s="139"/>
      <c r="AB608" s="139"/>
      <c r="AC608" s="139"/>
      <c r="AD608" s="139"/>
    </row>
    <row r="609" spans="1:30" ht="15" x14ac:dyDescent="0.3">
      <c r="A609" s="5"/>
      <c r="B609" s="6"/>
      <c r="C609" s="7"/>
      <c r="D609" s="8"/>
      <c r="E609" s="9"/>
      <c r="F609" s="5"/>
      <c r="G609" s="6"/>
      <c r="H609" s="7"/>
      <c r="I609" s="8"/>
      <c r="J609" s="9"/>
      <c r="K609" s="5"/>
      <c r="L609" s="6"/>
      <c r="M609" s="7"/>
      <c r="N609" s="8"/>
      <c r="O609" s="9"/>
      <c r="P609" s="5"/>
      <c r="Q609" s="6"/>
      <c r="R609" s="7"/>
      <c r="S609" s="8"/>
      <c r="T609" s="9"/>
      <c r="U609" s="5"/>
      <c r="V609" s="6"/>
      <c r="W609" s="7"/>
      <c r="X609" s="8"/>
      <c r="Y609" s="9"/>
      <c r="Z609" s="5"/>
      <c r="AA609" s="6"/>
      <c r="AB609" s="7"/>
      <c r="AC609" s="8"/>
      <c r="AD609" s="9"/>
    </row>
    <row r="610" spans="1:30" ht="15" x14ac:dyDescent="0.3">
      <c r="A610" s="5"/>
      <c r="B610" s="6"/>
      <c r="C610" s="7"/>
      <c r="D610" s="8"/>
      <c r="E610" s="9"/>
      <c r="F610" s="5"/>
      <c r="G610" s="6"/>
      <c r="H610" s="7"/>
      <c r="I610" s="8"/>
      <c r="J610" s="9"/>
      <c r="K610" s="5"/>
      <c r="L610" s="6"/>
      <c r="M610" s="7"/>
      <c r="N610" s="8"/>
      <c r="O610" s="9"/>
      <c r="P610" s="5"/>
      <c r="Q610" s="6"/>
      <c r="R610" s="7"/>
      <c r="S610" s="8"/>
      <c r="T610" s="9"/>
      <c r="U610" s="5"/>
      <c r="V610" s="6"/>
      <c r="W610" s="7"/>
      <c r="X610" s="8"/>
      <c r="Y610" s="9"/>
      <c r="Z610" s="5"/>
      <c r="AA610" s="6"/>
      <c r="AB610" s="7"/>
      <c r="AC610" s="8"/>
      <c r="AD610" s="9"/>
    </row>
    <row r="611" spans="1:30" ht="15" x14ac:dyDescent="0.3">
      <c r="A611" s="5"/>
      <c r="B611" s="6"/>
      <c r="C611" s="7"/>
      <c r="D611" s="8"/>
      <c r="E611" s="9"/>
      <c r="F611" s="5"/>
      <c r="G611" s="6"/>
      <c r="H611" s="7"/>
      <c r="I611" s="8"/>
      <c r="J611" s="9"/>
      <c r="K611" s="5"/>
      <c r="L611" s="6"/>
      <c r="M611" s="7"/>
      <c r="N611" s="8"/>
      <c r="O611" s="9"/>
      <c r="P611" s="5"/>
      <c r="Q611" s="6"/>
      <c r="R611" s="7"/>
      <c r="S611" s="8"/>
      <c r="T611" s="9"/>
      <c r="U611" s="5"/>
      <c r="V611" s="6"/>
      <c r="W611" s="7"/>
      <c r="X611" s="8"/>
      <c r="Y611" s="9"/>
      <c r="Z611" s="5"/>
      <c r="AA611" s="6"/>
      <c r="AB611" s="7"/>
      <c r="AC611" s="8"/>
      <c r="AD611" s="9"/>
    </row>
    <row r="612" spans="1:30" ht="40.5" customHeight="1" x14ac:dyDescent="0.3">
      <c r="A612" s="138" t="s">
        <v>13</v>
      </c>
      <c r="B612" s="138"/>
      <c r="C612" s="138"/>
      <c r="D612" s="138"/>
      <c r="E612" s="138"/>
      <c r="F612" s="138" t="s">
        <v>13</v>
      </c>
      <c r="G612" s="138"/>
      <c r="H612" s="138"/>
      <c r="I612" s="138"/>
      <c r="J612" s="138"/>
      <c r="K612" s="138" t="s">
        <v>13</v>
      </c>
      <c r="L612" s="138"/>
      <c r="M612" s="138"/>
      <c r="N612" s="138"/>
      <c r="O612" s="138"/>
      <c r="P612" s="138" t="s">
        <v>13</v>
      </c>
      <c r="Q612" s="138"/>
      <c r="R612" s="138"/>
      <c r="S612" s="138"/>
      <c r="T612" s="138"/>
      <c r="U612" s="138" t="s">
        <v>13</v>
      </c>
      <c r="V612" s="138"/>
      <c r="W612" s="138"/>
      <c r="X612" s="138"/>
      <c r="Y612" s="138"/>
      <c r="Z612" s="138" t="s">
        <v>13</v>
      </c>
      <c r="AA612" s="138"/>
      <c r="AB612" s="138"/>
      <c r="AC612" s="138"/>
      <c r="AD612" s="138"/>
    </row>
    <row r="613" spans="1:30" ht="39.6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333" customHeight="1" x14ac:dyDescent="0.3">
      <c r="A614" s="140" t="str">
        <f>VLOOKUP(A608,'CADASTRO DE FORNECEDORES'!A:I,2,)</f>
        <v>CASA MARCENEIRO</v>
      </c>
      <c r="B614" s="140"/>
      <c r="C614" s="140"/>
      <c r="D614" s="140"/>
      <c r="E614" s="140"/>
      <c r="F614" s="140" t="e">
        <f>VLOOKUP(F608,'CADASTRO DE FORNECEDORES'!A:I,2,)</f>
        <v>#N/A</v>
      </c>
      <c r="G614" s="140"/>
      <c r="H614" s="140"/>
      <c r="I614" s="140"/>
      <c r="J614" s="140"/>
      <c r="K614" s="140" t="e">
        <f>VLOOKUP(K608,'CADASTRO DE FORNECEDORES'!A:I,2,)</f>
        <v>#N/A</v>
      </c>
      <c r="L614" s="140"/>
      <c r="M614" s="140"/>
      <c r="N614" s="140"/>
      <c r="O614" s="140"/>
      <c r="P614" s="140" t="e">
        <f>VLOOKUP(P608,'CADASTRO DE FORNECEDORES'!A:I,2,)</f>
        <v>#N/A</v>
      </c>
      <c r="Q614" s="140"/>
      <c r="R614" s="140"/>
      <c r="S614" s="140"/>
      <c r="T614" s="140"/>
      <c r="U614" s="140" t="e">
        <f>VLOOKUP(U608,'CADASTRO DE FORNECEDORES'!$A:$I,2,)</f>
        <v>#N/A</v>
      </c>
      <c r="V614" s="140"/>
      <c r="W614" s="140"/>
      <c r="X614" s="140"/>
      <c r="Y614" s="140"/>
      <c r="Z614" s="140" t="e">
        <f>VLOOKUP(Z608,'CADASTRO DE FORNECEDORES'!$A:$I,2,)</f>
        <v>#N/A</v>
      </c>
      <c r="AA614" s="140"/>
      <c r="AB614" s="140"/>
      <c r="AC614" s="140"/>
      <c r="AD614" s="140"/>
    </row>
    <row r="615" spans="1:30" ht="15" x14ac:dyDescent="0.3">
      <c r="A615" s="5"/>
      <c r="B615" s="6"/>
      <c r="C615" s="7"/>
      <c r="D615" s="8"/>
      <c r="E615" s="9"/>
      <c r="F615" s="5"/>
      <c r="G615" s="6"/>
      <c r="H615" s="7"/>
      <c r="I615" s="8"/>
      <c r="J615" s="9"/>
      <c r="K615" s="5"/>
      <c r="L615" s="6"/>
      <c r="M615" s="7"/>
      <c r="N615" s="8"/>
      <c r="O615" s="9"/>
      <c r="P615" s="5"/>
      <c r="Q615" s="6"/>
      <c r="R615" s="7"/>
      <c r="S615" s="8"/>
      <c r="T615" s="9"/>
      <c r="U615" s="5"/>
      <c r="V615" s="6"/>
      <c r="W615" s="7"/>
      <c r="X615" s="8"/>
      <c r="Y615" s="9"/>
      <c r="Z615" s="5"/>
      <c r="AA615" s="6"/>
      <c r="AB615" s="7"/>
      <c r="AC615" s="8"/>
      <c r="AD615" s="9"/>
    </row>
    <row r="616" spans="1:30" ht="15" x14ac:dyDescent="0.3">
      <c r="A616" s="5"/>
      <c r="B616" s="6"/>
      <c r="C616" s="7"/>
      <c r="D616" s="8"/>
      <c r="E616" s="9"/>
      <c r="F616" s="5"/>
      <c r="G616" s="6"/>
      <c r="H616" s="7"/>
      <c r="I616" s="8"/>
      <c r="J616" s="9"/>
      <c r="K616" s="5"/>
      <c r="L616" s="6"/>
      <c r="M616" s="7"/>
      <c r="N616" s="8"/>
      <c r="O616" s="9"/>
      <c r="P616" s="5"/>
      <c r="Q616" s="6"/>
      <c r="R616" s="7"/>
      <c r="S616" s="8"/>
      <c r="T616" s="9"/>
      <c r="U616" s="5"/>
      <c r="V616" s="6"/>
      <c r="W616" s="7"/>
      <c r="X616" s="8"/>
      <c r="Y616" s="9"/>
      <c r="Z616" s="5"/>
      <c r="AA616" s="6"/>
      <c r="AB616" s="7"/>
      <c r="AC616" s="8"/>
      <c r="AD616" s="9"/>
    </row>
    <row r="617" spans="1:30" ht="15" x14ac:dyDescent="0.3">
      <c r="A617" s="5"/>
      <c r="B617" s="6"/>
      <c r="C617" s="7"/>
      <c r="D617" s="8"/>
      <c r="E617" s="9"/>
      <c r="F617" s="5"/>
      <c r="G617" s="6"/>
      <c r="H617" s="7"/>
      <c r="I617" s="8"/>
      <c r="J617" s="9"/>
      <c r="K617" s="5"/>
      <c r="L617" s="6"/>
      <c r="M617" s="7"/>
      <c r="N617" s="8"/>
      <c r="O617" s="9"/>
      <c r="P617" s="5"/>
      <c r="Q617" s="6"/>
      <c r="R617" s="7"/>
      <c r="S617" s="8"/>
      <c r="T617" s="9"/>
      <c r="U617" s="5"/>
      <c r="V617" s="6"/>
      <c r="W617" s="7"/>
      <c r="X617" s="8"/>
      <c r="Y617" s="9"/>
      <c r="Z617" s="5"/>
      <c r="AA617" s="6"/>
      <c r="AB617" s="7"/>
      <c r="AC617" s="8"/>
      <c r="AD617" s="9"/>
    </row>
    <row r="618" spans="1:30" ht="40.5" customHeight="1" x14ac:dyDescent="0.3">
      <c r="A618" s="138" t="s">
        <v>14</v>
      </c>
      <c r="B618" s="138"/>
      <c r="C618" s="138"/>
      <c r="D618" s="138"/>
      <c r="E618" s="138"/>
      <c r="F618" s="138" t="s">
        <v>14</v>
      </c>
      <c r="G618" s="138"/>
      <c r="H618" s="138"/>
      <c r="I618" s="138"/>
      <c r="J618" s="138"/>
      <c r="K618" s="138" t="s">
        <v>14</v>
      </c>
      <c r="L618" s="138"/>
      <c r="M618" s="138"/>
      <c r="N618" s="138"/>
      <c r="O618" s="138"/>
      <c r="P618" s="138" t="s">
        <v>14</v>
      </c>
      <c r="Q618" s="138"/>
      <c r="R618" s="138"/>
      <c r="S618" s="138"/>
      <c r="T618" s="138"/>
      <c r="U618" s="138" t="s">
        <v>14</v>
      </c>
      <c r="V618" s="138"/>
      <c r="W618" s="138"/>
      <c r="X618" s="138"/>
      <c r="Y618" s="138"/>
      <c r="Z618" s="138" t="s">
        <v>14</v>
      </c>
      <c r="AA618" s="138"/>
      <c r="AB618" s="138"/>
      <c r="AC618" s="138"/>
      <c r="AD618" s="138"/>
    </row>
    <row r="619" spans="1:30" ht="39.6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216" customHeight="1" x14ac:dyDescent="0.3">
      <c r="A620" s="137">
        <f>VLOOKUP(A608,'CADASTRO DE FORNECEDORES'!A:I,9,)</f>
        <v>0</v>
      </c>
      <c r="B620" s="137"/>
      <c r="C620" s="137"/>
      <c r="D620" s="137"/>
      <c r="E620" s="137"/>
      <c r="F620" s="137" t="e">
        <f>VLOOKUP(F608,'CADASTRO DE FORNECEDORES'!A:I,9,)</f>
        <v>#N/A</v>
      </c>
      <c r="G620" s="137"/>
      <c r="H620" s="137"/>
      <c r="I620" s="137"/>
      <c r="J620" s="137"/>
      <c r="K620" s="137" t="e">
        <f>VLOOKUP(K608,'CADASTRO DE FORNECEDORES'!A:I,9,)</f>
        <v>#N/A</v>
      </c>
      <c r="L620" s="137"/>
      <c r="M620" s="137"/>
      <c r="N620" s="137"/>
      <c r="O620" s="137"/>
      <c r="P620" s="137" t="e">
        <f>VLOOKUP(P608,'CADASTRO DE FORNECEDORES'!A:I,9,)</f>
        <v>#N/A</v>
      </c>
      <c r="Q620" s="137"/>
      <c r="R620" s="137"/>
      <c r="S620" s="137"/>
      <c r="T620" s="137"/>
      <c r="U620" s="137" t="e">
        <f>VLOOKUP(U608,'CADASTRO DE FORNECEDORES'!$A:$I,9,)</f>
        <v>#N/A</v>
      </c>
      <c r="V620" s="137"/>
      <c r="W620" s="137"/>
      <c r="X620" s="137"/>
      <c r="Y620" s="137"/>
      <c r="Z620" s="137" t="e">
        <f>VLOOKUP(Z608,'CADASTRO DE FORNECEDORES'!$A:$I,9,)</f>
        <v>#N/A</v>
      </c>
      <c r="AA620" s="137"/>
      <c r="AB620" s="137"/>
      <c r="AC620" s="137"/>
      <c r="AD620" s="137"/>
    </row>
    <row r="621" spans="1:30" ht="40.5" customHeight="1" x14ac:dyDescent="0.3">
      <c r="A621" s="138" t="s">
        <v>12</v>
      </c>
      <c r="B621" s="138"/>
      <c r="C621" s="138"/>
      <c r="D621" s="138"/>
      <c r="E621" s="138"/>
      <c r="F621" s="138" t="s">
        <v>12</v>
      </c>
      <c r="G621" s="138"/>
      <c r="H621" s="138"/>
      <c r="I621" s="138"/>
      <c r="J621" s="138"/>
      <c r="K621" s="138" t="s">
        <v>12</v>
      </c>
      <c r="L621" s="138"/>
      <c r="M621" s="138"/>
      <c r="N621" s="138"/>
      <c r="O621" s="138"/>
      <c r="P621" s="138" t="s">
        <v>12</v>
      </c>
      <c r="Q621" s="138"/>
      <c r="R621" s="138"/>
      <c r="S621" s="138"/>
      <c r="T621" s="138"/>
      <c r="U621" s="138" t="s">
        <v>12</v>
      </c>
      <c r="V621" s="138"/>
      <c r="W621" s="138"/>
      <c r="X621" s="138"/>
      <c r="Y621" s="138"/>
      <c r="Z621" s="138" t="s">
        <v>12</v>
      </c>
      <c r="AA621" s="138"/>
      <c r="AB621" s="138"/>
      <c r="AC621" s="138"/>
      <c r="AD621" s="138"/>
    </row>
    <row r="622" spans="1:30" ht="39.6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90" x14ac:dyDescent="0.3">
      <c r="A623" s="139">
        <f>A608+1</f>
        <v>42</v>
      </c>
      <c r="B623" s="139"/>
      <c r="C623" s="139"/>
      <c r="D623" s="139"/>
      <c r="E623" s="139"/>
      <c r="F623" s="139">
        <f>F608+1</f>
        <v>92</v>
      </c>
      <c r="G623" s="139"/>
      <c r="H623" s="139"/>
      <c r="I623" s="139"/>
      <c r="J623" s="139"/>
      <c r="K623" s="139">
        <f>K608+1</f>
        <v>142</v>
      </c>
      <c r="L623" s="139"/>
      <c r="M623" s="139"/>
      <c r="N623" s="139"/>
      <c r="O623" s="139"/>
      <c r="P623" s="139">
        <f>P608+1</f>
        <v>192</v>
      </c>
      <c r="Q623" s="139"/>
      <c r="R623" s="139"/>
      <c r="S623" s="139"/>
      <c r="T623" s="139"/>
      <c r="U623" s="139">
        <f t="shared" ref="U623" si="76">U608+1</f>
        <v>242</v>
      </c>
      <c r="V623" s="139"/>
      <c r="W623" s="139"/>
      <c r="X623" s="139"/>
      <c r="Y623" s="139"/>
      <c r="Z623" s="139">
        <f t="shared" ref="Z623" si="77">Z608+1</f>
        <v>292</v>
      </c>
      <c r="AA623" s="139"/>
      <c r="AB623" s="139"/>
      <c r="AC623" s="139"/>
      <c r="AD623" s="139"/>
    </row>
    <row r="624" spans="1:30" ht="15" x14ac:dyDescent="0.3">
      <c r="A624" s="5"/>
      <c r="B624" s="6"/>
      <c r="C624" s="7"/>
      <c r="D624" s="8"/>
      <c r="E624" s="9"/>
      <c r="F624" s="5"/>
      <c r="G624" s="6"/>
      <c r="H624" s="7"/>
      <c r="I624" s="8"/>
      <c r="J624" s="9"/>
      <c r="K624" s="5"/>
      <c r="L624" s="6"/>
      <c r="M624" s="7"/>
      <c r="N624" s="8"/>
      <c r="O624" s="9"/>
      <c r="P624" s="5"/>
      <c r="Q624" s="6"/>
      <c r="R624" s="7"/>
      <c r="S624" s="8"/>
      <c r="T624" s="9"/>
      <c r="U624" s="5"/>
      <c r="V624" s="6"/>
      <c r="W624" s="7"/>
      <c r="X624" s="8"/>
      <c r="Y624" s="9"/>
      <c r="Z624" s="5"/>
      <c r="AA624" s="6"/>
      <c r="AB624" s="7"/>
      <c r="AC624" s="8"/>
      <c r="AD624" s="9"/>
    </row>
    <row r="625" spans="1:30" ht="15" x14ac:dyDescent="0.3">
      <c r="A625" s="5"/>
      <c r="B625" s="6"/>
      <c r="C625" s="7"/>
      <c r="D625" s="8"/>
      <c r="E625" s="9"/>
      <c r="F625" s="5"/>
      <c r="G625" s="6"/>
      <c r="H625" s="7"/>
      <c r="I625" s="8"/>
      <c r="J625" s="9"/>
      <c r="K625" s="5"/>
      <c r="L625" s="6"/>
      <c r="M625" s="7"/>
      <c r="N625" s="8"/>
      <c r="O625" s="9"/>
      <c r="P625" s="5"/>
      <c r="Q625" s="6"/>
      <c r="R625" s="7"/>
      <c r="S625" s="8"/>
      <c r="T625" s="9"/>
      <c r="U625" s="5"/>
      <c r="V625" s="6"/>
      <c r="W625" s="7"/>
      <c r="X625" s="8"/>
      <c r="Y625" s="9"/>
      <c r="Z625" s="5"/>
      <c r="AA625" s="6"/>
      <c r="AB625" s="7"/>
      <c r="AC625" s="8"/>
      <c r="AD625" s="9"/>
    </row>
    <row r="626" spans="1:30" ht="15" x14ac:dyDescent="0.3">
      <c r="A626" s="5"/>
      <c r="B626" s="6"/>
      <c r="C626" s="7"/>
      <c r="D626" s="8"/>
      <c r="E626" s="9"/>
      <c r="F626" s="5"/>
      <c r="G626" s="6"/>
      <c r="H626" s="7"/>
      <c r="I626" s="8"/>
      <c r="J626" s="9"/>
      <c r="K626" s="5"/>
      <c r="L626" s="6"/>
      <c r="M626" s="7"/>
      <c r="N626" s="8"/>
      <c r="O626" s="9"/>
      <c r="P626" s="5"/>
      <c r="Q626" s="6"/>
      <c r="R626" s="7"/>
      <c r="S626" s="8"/>
      <c r="T626" s="9"/>
      <c r="U626" s="5"/>
      <c r="V626" s="6"/>
      <c r="W626" s="7"/>
      <c r="X626" s="8"/>
      <c r="Y626" s="9"/>
      <c r="Z626" s="5"/>
      <c r="AA626" s="6"/>
      <c r="AB626" s="7"/>
      <c r="AC626" s="8"/>
      <c r="AD626" s="9"/>
    </row>
    <row r="627" spans="1:30" ht="40.5" customHeight="1" x14ac:dyDescent="0.3">
      <c r="A627" s="138" t="s">
        <v>13</v>
      </c>
      <c r="B627" s="138"/>
      <c r="C627" s="138"/>
      <c r="D627" s="138"/>
      <c r="E627" s="138"/>
      <c r="F627" s="138" t="s">
        <v>13</v>
      </c>
      <c r="G627" s="138"/>
      <c r="H627" s="138"/>
      <c r="I627" s="138"/>
      <c r="J627" s="138"/>
      <c r="K627" s="138" t="s">
        <v>13</v>
      </c>
      <c r="L627" s="138"/>
      <c r="M627" s="138"/>
      <c r="N627" s="138"/>
      <c r="O627" s="138"/>
      <c r="P627" s="138" t="s">
        <v>13</v>
      </c>
      <c r="Q627" s="138"/>
      <c r="R627" s="138"/>
      <c r="S627" s="138"/>
      <c r="T627" s="138"/>
      <c r="U627" s="138" t="s">
        <v>13</v>
      </c>
      <c r="V627" s="138"/>
      <c r="W627" s="138"/>
      <c r="X627" s="138"/>
      <c r="Y627" s="138"/>
      <c r="Z627" s="138" t="s">
        <v>13</v>
      </c>
      <c r="AA627" s="138"/>
      <c r="AB627" s="138"/>
      <c r="AC627" s="138"/>
      <c r="AD627" s="138"/>
    </row>
    <row r="628" spans="1:30" ht="39.6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333" customHeight="1" x14ac:dyDescent="0.3">
      <c r="A629" s="140" t="str">
        <f>VLOOKUP(A623,'CADASTRO DE FORNECEDORES'!A:I,2,)</f>
        <v>LAB MADEIRA</v>
      </c>
      <c r="B629" s="140"/>
      <c r="C629" s="140"/>
      <c r="D629" s="140"/>
      <c r="E629" s="140"/>
      <c r="F629" s="140" t="e">
        <f>VLOOKUP(F623,'CADASTRO DE FORNECEDORES'!A:I,2,)</f>
        <v>#N/A</v>
      </c>
      <c r="G629" s="140"/>
      <c r="H629" s="140"/>
      <c r="I629" s="140"/>
      <c r="J629" s="140"/>
      <c r="K629" s="140" t="e">
        <f>VLOOKUP(K623,'CADASTRO DE FORNECEDORES'!A:I,2,)</f>
        <v>#N/A</v>
      </c>
      <c r="L629" s="140"/>
      <c r="M629" s="140"/>
      <c r="N629" s="140"/>
      <c r="O629" s="140"/>
      <c r="P629" s="140" t="e">
        <f>VLOOKUP(P623,'CADASTRO DE FORNECEDORES'!A:I,2,)</f>
        <v>#N/A</v>
      </c>
      <c r="Q629" s="140"/>
      <c r="R629" s="140"/>
      <c r="S629" s="140"/>
      <c r="T629" s="140"/>
      <c r="U629" s="140" t="e">
        <f>VLOOKUP(U623,'CADASTRO DE FORNECEDORES'!$A:$I,2,)</f>
        <v>#N/A</v>
      </c>
      <c r="V629" s="140"/>
      <c r="W629" s="140"/>
      <c r="X629" s="140"/>
      <c r="Y629" s="140"/>
      <c r="Z629" s="140" t="e">
        <f>VLOOKUP(Z623,'CADASTRO DE FORNECEDORES'!$A:$I,2,)</f>
        <v>#N/A</v>
      </c>
      <c r="AA629" s="140"/>
      <c r="AB629" s="140"/>
      <c r="AC629" s="140"/>
      <c r="AD629" s="140"/>
    </row>
    <row r="630" spans="1:30" ht="15" x14ac:dyDescent="0.3">
      <c r="A630" s="5"/>
      <c r="B630" s="6"/>
      <c r="C630" s="7"/>
      <c r="D630" s="8"/>
      <c r="E630" s="9"/>
      <c r="F630" s="5"/>
      <c r="G630" s="6"/>
      <c r="H630" s="7"/>
      <c r="I630" s="8"/>
      <c r="J630" s="9"/>
      <c r="K630" s="5"/>
      <c r="L630" s="6"/>
      <c r="M630" s="7"/>
      <c r="N630" s="8"/>
      <c r="O630" s="9"/>
      <c r="P630" s="5"/>
      <c r="Q630" s="6"/>
      <c r="R630" s="7"/>
      <c r="S630" s="8"/>
      <c r="T630" s="9"/>
      <c r="U630" s="5"/>
      <c r="V630" s="6"/>
      <c r="W630" s="7"/>
      <c r="X630" s="8"/>
      <c r="Y630" s="9"/>
      <c r="Z630" s="5"/>
      <c r="AA630" s="6"/>
      <c r="AB630" s="7"/>
      <c r="AC630" s="8"/>
      <c r="AD630" s="9"/>
    </row>
    <row r="631" spans="1:30" ht="15" x14ac:dyDescent="0.3">
      <c r="A631" s="5"/>
      <c r="B631" s="6"/>
      <c r="C631" s="7"/>
      <c r="D631" s="8"/>
      <c r="E631" s="9"/>
      <c r="F631" s="5"/>
      <c r="G631" s="6"/>
      <c r="H631" s="7"/>
      <c r="I631" s="8"/>
      <c r="J631" s="9"/>
      <c r="K631" s="5"/>
      <c r="L631" s="6"/>
      <c r="M631" s="7"/>
      <c r="N631" s="8"/>
      <c r="O631" s="9"/>
      <c r="P631" s="5"/>
      <c r="Q631" s="6"/>
      <c r="R631" s="7"/>
      <c r="S631" s="8"/>
      <c r="T631" s="9"/>
      <c r="U631" s="5"/>
      <c r="V631" s="6"/>
      <c r="W631" s="7"/>
      <c r="X631" s="8"/>
      <c r="Y631" s="9"/>
      <c r="Z631" s="5"/>
      <c r="AA631" s="6"/>
      <c r="AB631" s="7"/>
      <c r="AC631" s="8"/>
      <c r="AD631" s="9"/>
    </row>
    <row r="632" spans="1:30" ht="15" x14ac:dyDescent="0.3">
      <c r="A632" s="5"/>
      <c r="B632" s="6"/>
      <c r="C632" s="7"/>
      <c r="D632" s="8"/>
      <c r="E632" s="9"/>
      <c r="F632" s="5"/>
      <c r="G632" s="6"/>
      <c r="H632" s="7"/>
      <c r="I632" s="8"/>
      <c r="J632" s="9"/>
      <c r="K632" s="5"/>
      <c r="L632" s="6"/>
      <c r="M632" s="7"/>
      <c r="N632" s="8"/>
      <c r="O632" s="9"/>
      <c r="P632" s="5"/>
      <c r="Q632" s="6"/>
      <c r="R632" s="7"/>
      <c r="S632" s="8"/>
      <c r="T632" s="9"/>
      <c r="U632" s="5"/>
      <c r="V632" s="6"/>
      <c r="W632" s="7"/>
      <c r="X632" s="8"/>
      <c r="Y632" s="9"/>
      <c r="Z632" s="5"/>
      <c r="AA632" s="6"/>
      <c r="AB632" s="7"/>
      <c r="AC632" s="8"/>
      <c r="AD632" s="9"/>
    </row>
    <row r="633" spans="1:30" ht="40.5" customHeight="1" x14ac:dyDescent="0.3">
      <c r="A633" s="138" t="s">
        <v>14</v>
      </c>
      <c r="B633" s="138"/>
      <c r="C633" s="138"/>
      <c r="D633" s="138"/>
      <c r="E633" s="138"/>
      <c r="F633" s="138" t="s">
        <v>14</v>
      </c>
      <c r="G633" s="138"/>
      <c r="H633" s="138"/>
      <c r="I633" s="138"/>
      <c r="J633" s="138"/>
      <c r="K633" s="138" t="s">
        <v>14</v>
      </c>
      <c r="L633" s="138"/>
      <c r="M633" s="138"/>
      <c r="N633" s="138"/>
      <c r="O633" s="138"/>
      <c r="P633" s="138" t="s">
        <v>14</v>
      </c>
      <c r="Q633" s="138"/>
      <c r="R633" s="138"/>
      <c r="S633" s="138"/>
      <c r="T633" s="138"/>
      <c r="U633" s="138" t="s">
        <v>14</v>
      </c>
      <c r="V633" s="138"/>
      <c r="W633" s="138"/>
      <c r="X633" s="138"/>
      <c r="Y633" s="138"/>
      <c r="Z633" s="138" t="s">
        <v>14</v>
      </c>
      <c r="AA633" s="138"/>
      <c r="AB633" s="138"/>
      <c r="AC633" s="138"/>
      <c r="AD633" s="138"/>
    </row>
    <row r="634" spans="1:30" ht="39.6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216" customHeight="1" x14ac:dyDescent="0.3">
      <c r="A635" s="137">
        <f>VLOOKUP(A623,'CADASTRO DE FORNECEDORES'!A:I,9,)</f>
        <v>0</v>
      </c>
      <c r="B635" s="137"/>
      <c r="C635" s="137"/>
      <c r="D635" s="137"/>
      <c r="E635" s="137"/>
      <c r="F635" s="137" t="e">
        <f>VLOOKUP(F623,'CADASTRO DE FORNECEDORES'!A:I,9,)</f>
        <v>#N/A</v>
      </c>
      <c r="G635" s="137"/>
      <c r="H635" s="137"/>
      <c r="I635" s="137"/>
      <c r="J635" s="137"/>
      <c r="K635" s="137" t="e">
        <f>VLOOKUP(K623,'CADASTRO DE FORNECEDORES'!A:I,9,)</f>
        <v>#N/A</v>
      </c>
      <c r="L635" s="137"/>
      <c r="M635" s="137"/>
      <c r="N635" s="137"/>
      <c r="O635" s="137"/>
      <c r="P635" s="137" t="e">
        <f>VLOOKUP(P623,'CADASTRO DE FORNECEDORES'!A:I,9,)</f>
        <v>#N/A</v>
      </c>
      <c r="Q635" s="137"/>
      <c r="R635" s="137"/>
      <c r="S635" s="137"/>
      <c r="T635" s="137"/>
      <c r="U635" s="137" t="e">
        <f>VLOOKUP(U623,'CADASTRO DE FORNECEDORES'!$A:$I,9,)</f>
        <v>#N/A</v>
      </c>
      <c r="V635" s="137"/>
      <c r="W635" s="137"/>
      <c r="X635" s="137"/>
      <c r="Y635" s="137"/>
      <c r="Z635" s="137" t="e">
        <f>VLOOKUP(Z623,'CADASTRO DE FORNECEDORES'!$A:$I,9,)</f>
        <v>#N/A</v>
      </c>
      <c r="AA635" s="137"/>
      <c r="AB635" s="137"/>
      <c r="AC635" s="137"/>
      <c r="AD635" s="137"/>
    </row>
    <row r="636" spans="1:30" ht="40.5" customHeight="1" x14ac:dyDescent="0.3">
      <c r="A636" s="138" t="s">
        <v>12</v>
      </c>
      <c r="B636" s="138"/>
      <c r="C636" s="138"/>
      <c r="D636" s="138"/>
      <c r="E636" s="138"/>
      <c r="F636" s="138" t="s">
        <v>12</v>
      </c>
      <c r="G636" s="138"/>
      <c r="H636" s="138"/>
      <c r="I636" s="138"/>
      <c r="J636" s="138"/>
      <c r="K636" s="138" t="s">
        <v>12</v>
      </c>
      <c r="L636" s="138"/>
      <c r="M636" s="138"/>
      <c r="N636" s="138"/>
      <c r="O636" s="138"/>
      <c r="P636" s="138" t="s">
        <v>12</v>
      </c>
      <c r="Q636" s="138"/>
      <c r="R636" s="138"/>
      <c r="S636" s="138"/>
      <c r="T636" s="138"/>
      <c r="U636" s="138" t="s">
        <v>12</v>
      </c>
      <c r="V636" s="138"/>
      <c r="W636" s="138"/>
      <c r="X636" s="138"/>
      <c r="Y636" s="138"/>
      <c r="Z636" s="138" t="s">
        <v>12</v>
      </c>
      <c r="AA636" s="138"/>
      <c r="AB636" s="138"/>
      <c r="AC636" s="138"/>
      <c r="AD636" s="138"/>
    </row>
    <row r="637" spans="1:30" ht="39.6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90" x14ac:dyDescent="0.3">
      <c r="A638" s="139">
        <f>A623+1</f>
        <v>43</v>
      </c>
      <c r="B638" s="139"/>
      <c r="C638" s="139"/>
      <c r="D638" s="139"/>
      <c r="E638" s="139"/>
      <c r="F638" s="139">
        <f>F623+1</f>
        <v>93</v>
      </c>
      <c r="G638" s="139"/>
      <c r="H638" s="139"/>
      <c r="I638" s="139"/>
      <c r="J638" s="139"/>
      <c r="K638" s="139">
        <f>K623+1</f>
        <v>143</v>
      </c>
      <c r="L638" s="139"/>
      <c r="M638" s="139"/>
      <c r="N638" s="139"/>
      <c r="O638" s="139"/>
      <c r="P638" s="139">
        <f>P623+1</f>
        <v>193</v>
      </c>
      <c r="Q638" s="139"/>
      <c r="R638" s="139"/>
      <c r="S638" s="139"/>
      <c r="T638" s="139"/>
      <c r="U638" s="139">
        <f t="shared" ref="U638" si="78">U623+1</f>
        <v>243</v>
      </c>
      <c r="V638" s="139"/>
      <c r="W638" s="139"/>
      <c r="X638" s="139"/>
      <c r="Y638" s="139"/>
      <c r="Z638" s="139">
        <f t="shared" ref="Z638" si="79">Z623+1</f>
        <v>293</v>
      </c>
      <c r="AA638" s="139"/>
      <c r="AB638" s="139"/>
      <c r="AC638" s="139"/>
      <c r="AD638" s="139"/>
    </row>
    <row r="639" spans="1:30" ht="15" x14ac:dyDescent="0.3">
      <c r="A639" s="5"/>
      <c r="B639" s="6"/>
      <c r="C639" s="7"/>
      <c r="D639" s="8"/>
      <c r="E639" s="9"/>
      <c r="F639" s="5"/>
      <c r="G639" s="6"/>
      <c r="H639" s="7"/>
      <c r="I639" s="8"/>
      <c r="J639" s="9"/>
      <c r="K639" s="5"/>
      <c r="L639" s="6"/>
      <c r="M639" s="7"/>
      <c r="N639" s="8"/>
      <c r="O639" s="9"/>
      <c r="P639" s="5"/>
      <c r="Q639" s="6"/>
      <c r="R639" s="7"/>
      <c r="S639" s="8"/>
      <c r="T639" s="9"/>
      <c r="U639" s="5"/>
      <c r="V639" s="6"/>
      <c r="W639" s="7"/>
      <c r="X639" s="8"/>
      <c r="Y639" s="9"/>
      <c r="Z639" s="5"/>
      <c r="AA639" s="6"/>
      <c r="AB639" s="7"/>
      <c r="AC639" s="8"/>
      <c r="AD639" s="9"/>
    </row>
    <row r="640" spans="1:30" ht="15" x14ac:dyDescent="0.3">
      <c r="A640" s="5"/>
      <c r="B640" s="6"/>
      <c r="C640" s="7"/>
      <c r="D640" s="8"/>
      <c r="E640" s="9"/>
      <c r="F640" s="5"/>
      <c r="G640" s="6"/>
      <c r="H640" s="7"/>
      <c r="I640" s="8"/>
      <c r="J640" s="9"/>
      <c r="K640" s="5"/>
      <c r="L640" s="6"/>
      <c r="M640" s="7"/>
      <c r="N640" s="8"/>
      <c r="O640" s="9"/>
      <c r="P640" s="5"/>
      <c r="Q640" s="6"/>
      <c r="R640" s="7"/>
      <c r="S640" s="8"/>
      <c r="T640" s="9"/>
      <c r="U640" s="5"/>
      <c r="V640" s="6"/>
      <c r="W640" s="7"/>
      <c r="X640" s="8"/>
      <c r="Y640" s="9"/>
      <c r="Z640" s="5"/>
      <c r="AA640" s="6"/>
      <c r="AB640" s="7"/>
      <c r="AC640" s="8"/>
      <c r="AD640" s="9"/>
    </row>
    <row r="641" spans="1:30" ht="15" x14ac:dyDescent="0.3">
      <c r="A641" s="5"/>
      <c r="B641" s="6"/>
      <c r="C641" s="7"/>
      <c r="D641" s="8"/>
      <c r="E641" s="9"/>
      <c r="F641" s="5"/>
      <c r="G641" s="6"/>
      <c r="H641" s="7"/>
      <c r="I641" s="8"/>
      <c r="J641" s="9"/>
      <c r="K641" s="5"/>
      <c r="L641" s="6"/>
      <c r="M641" s="7"/>
      <c r="N641" s="8"/>
      <c r="O641" s="9"/>
      <c r="P641" s="5"/>
      <c r="Q641" s="6"/>
      <c r="R641" s="7"/>
      <c r="S641" s="8"/>
      <c r="T641" s="9"/>
      <c r="U641" s="5"/>
      <c r="V641" s="6"/>
      <c r="W641" s="7"/>
      <c r="X641" s="8"/>
      <c r="Y641" s="9"/>
      <c r="Z641" s="5"/>
      <c r="AA641" s="6"/>
      <c r="AB641" s="7"/>
      <c r="AC641" s="8"/>
      <c r="AD641" s="9"/>
    </row>
    <row r="642" spans="1:30" ht="40.5" customHeight="1" x14ac:dyDescent="0.3">
      <c r="A642" s="138" t="s">
        <v>13</v>
      </c>
      <c r="B642" s="138"/>
      <c r="C642" s="138"/>
      <c r="D642" s="138"/>
      <c r="E642" s="138"/>
      <c r="F642" s="138" t="s">
        <v>13</v>
      </c>
      <c r="G642" s="138"/>
      <c r="H642" s="138"/>
      <c r="I642" s="138"/>
      <c r="J642" s="138"/>
      <c r="K642" s="138" t="s">
        <v>13</v>
      </c>
      <c r="L642" s="138"/>
      <c r="M642" s="138"/>
      <c r="N642" s="138"/>
      <c r="O642" s="138"/>
      <c r="P642" s="138" t="s">
        <v>13</v>
      </c>
      <c r="Q642" s="138"/>
      <c r="R642" s="138"/>
      <c r="S642" s="138"/>
      <c r="T642" s="138"/>
      <c r="U642" s="138" t="s">
        <v>13</v>
      </c>
      <c r="V642" s="138"/>
      <c r="W642" s="138"/>
      <c r="X642" s="138"/>
      <c r="Y642" s="138"/>
      <c r="Z642" s="138" t="s">
        <v>13</v>
      </c>
      <c r="AA642" s="138"/>
      <c r="AB642" s="138"/>
      <c r="AC642" s="138"/>
      <c r="AD642" s="138"/>
    </row>
    <row r="643" spans="1:30" ht="39.6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333" customHeight="1" x14ac:dyDescent="0.3">
      <c r="A644" s="140" t="str">
        <f>VLOOKUP(A638,'CADASTRO DE FORNECEDORES'!A:I,2,)</f>
        <v>LEROY MERLIN</v>
      </c>
      <c r="B644" s="140"/>
      <c r="C644" s="140"/>
      <c r="D644" s="140"/>
      <c r="E644" s="140"/>
      <c r="F644" s="140" t="e">
        <f>VLOOKUP(F638,'CADASTRO DE FORNECEDORES'!A:I,2,)</f>
        <v>#N/A</v>
      </c>
      <c r="G644" s="140"/>
      <c r="H644" s="140"/>
      <c r="I644" s="140"/>
      <c r="J644" s="140"/>
      <c r="K644" s="140" t="e">
        <f>VLOOKUP(K638,'CADASTRO DE FORNECEDORES'!A:I,2,)</f>
        <v>#N/A</v>
      </c>
      <c r="L644" s="140"/>
      <c r="M644" s="140"/>
      <c r="N644" s="140"/>
      <c r="O644" s="140"/>
      <c r="P644" s="140" t="e">
        <f>VLOOKUP(P638,'CADASTRO DE FORNECEDORES'!A:I,2,)</f>
        <v>#N/A</v>
      </c>
      <c r="Q644" s="140"/>
      <c r="R644" s="140"/>
      <c r="S644" s="140"/>
      <c r="T644" s="140"/>
      <c r="U644" s="140" t="e">
        <f>VLOOKUP(U638,'CADASTRO DE FORNECEDORES'!$A:$I,2,)</f>
        <v>#N/A</v>
      </c>
      <c r="V644" s="140"/>
      <c r="W644" s="140"/>
      <c r="X644" s="140"/>
      <c r="Y644" s="140"/>
      <c r="Z644" s="140" t="e">
        <f>VLOOKUP(Z638,'CADASTRO DE FORNECEDORES'!$A:$I,2,)</f>
        <v>#N/A</v>
      </c>
      <c r="AA644" s="140"/>
      <c r="AB644" s="140"/>
      <c r="AC644" s="140"/>
      <c r="AD644" s="140"/>
    </row>
    <row r="645" spans="1:30" ht="15" x14ac:dyDescent="0.3">
      <c r="A645" s="5"/>
      <c r="B645" s="6"/>
      <c r="C645" s="7"/>
      <c r="D645" s="8"/>
      <c r="E645" s="9"/>
      <c r="F645" s="5"/>
      <c r="G645" s="6"/>
      <c r="H645" s="7"/>
      <c r="I645" s="8"/>
      <c r="J645" s="9"/>
      <c r="K645" s="5"/>
      <c r="L645" s="6"/>
      <c r="M645" s="7"/>
      <c r="N645" s="8"/>
      <c r="O645" s="9"/>
      <c r="P645" s="5"/>
      <c r="Q645" s="6"/>
      <c r="R645" s="7"/>
      <c r="S645" s="8"/>
      <c r="T645" s="9"/>
      <c r="U645" s="5"/>
      <c r="V645" s="6"/>
      <c r="W645" s="7"/>
      <c r="X645" s="8"/>
      <c r="Y645" s="9"/>
      <c r="Z645" s="5"/>
      <c r="AA645" s="6"/>
      <c r="AB645" s="7"/>
      <c r="AC645" s="8"/>
      <c r="AD645" s="9"/>
    </row>
    <row r="646" spans="1:30" ht="15" x14ac:dyDescent="0.3">
      <c r="A646" s="5"/>
      <c r="B646" s="6"/>
      <c r="C646" s="7"/>
      <c r="D646" s="8"/>
      <c r="E646" s="9"/>
      <c r="F646" s="5"/>
      <c r="G646" s="6"/>
      <c r="H646" s="7"/>
      <c r="I646" s="8"/>
      <c r="J646" s="9"/>
      <c r="K646" s="5"/>
      <c r="L646" s="6"/>
      <c r="M646" s="7"/>
      <c r="N646" s="8"/>
      <c r="O646" s="9"/>
      <c r="P646" s="5"/>
      <c r="Q646" s="6"/>
      <c r="R646" s="7"/>
      <c r="S646" s="8"/>
      <c r="T646" s="9"/>
      <c r="U646" s="5"/>
      <c r="V646" s="6"/>
      <c r="W646" s="7"/>
      <c r="X646" s="8"/>
      <c r="Y646" s="9"/>
      <c r="Z646" s="5"/>
      <c r="AA646" s="6"/>
      <c r="AB646" s="7"/>
      <c r="AC646" s="8"/>
      <c r="AD646" s="9"/>
    </row>
    <row r="647" spans="1:30" ht="15" x14ac:dyDescent="0.3">
      <c r="A647" s="5"/>
      <c r="B647" s="6"/>
      <c r="C647" s="7"/>
      <c r="D647" s="8"/>
      <c r="E647" s="9"/>
      <c r="F647" s="5"/>
      <c r="G647" s="6"/>
      <c r="H647" s="7"/>
      <c r="I647" s="8"/>
      <c r="J647" s="9"/>
      <c r="K647" s="5"/>
      <c r="L647" s="6"/>
      <c r="M647" s="7"/>
      <c r="N647" s="8"/>
      <c r="O647" s="9"/>
      <c r="P647" s="5"/>
      <c r="Q647" s="6"/>
      <c r="R647" s="7"/>
      <c r="S647" s="8"/>
      <c r="T647" s="9"/>
      <c r="U647" s="5"/>
      <c r="V647" s="6"/>
      <c r="W647" s="7"/>
      <c r="X647" s="8"/>
      <c r="Y647" s="9"/>
      <c r="Z647" s="5"/>
      <c r="AA647" s="6"/>
      <c r="AB647" s="7"/>
      <c r="AC647" s="8"/>
      <c r="AD647" s="9"/>
    </row>
    <row r="648" spans="1:30" ht="40.5" customHeight="1" x14ac:dyDescent="0.3">
      <c r="A648" s="138" t="s">
        <v>14</v>
      </c>
      <c r="B648" s="138"/>
      <c r="C648" s="138"/>
      <c r="D648" s="138"/>
      <c r="E648" s="138"/>
      <c r="F648" s="138" t="s">
        <v>14</v>
      </c>
      <c r="G648" s="138"/>
      <c r="H648" s="138"/>
      <c r="I648" s="138"/>
      <c r="J648" s="138"/>
      <c r="K648" s="138" t="s">
        <v>14</v>
      </c>
      <c r="L648" s="138"/>
      <c r="M648" s="138"/>
      <c r="N648" s="138"/>
      <c r="O648" s="138"/>
      <c r="P648" s="138" t="s">
        <v>14</v>
      </c>
      <c r="Q648" s="138"/>
      <c r="R648" s="138"/>
      <c r="S648" s="138"/>
      <c r="T648" s="138"/>
      <c r="U648" s="138" t="s">
        <v>14</v>
      </c>
      <c r="V648" s="138"/>
      <c r="W648" s="138"/>
      <c r="X648" s="138"/>
      <c r="Y648" s="138"/>
      <c r="Z648" s="138" t="s">
        <v>14</v>
      </c>
      <c r="AA648" s="138"/>
      <c r="AB648" s="138"/>
      <c r="AC648" s="138"/>
      <c r="AD648" s="138"/>
    </row>
    <row r="649" spans="1:30" ht="39.6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216" customHeight="1" x14ac:dyDescent="0.3">
      <c r="A650" s="137">
        <f>VLOOKUP(A638,'CADASTRO DE FORNECEDORES'!A:I,9,)</f>
        <v>0</v>
      </c>
      <c r="B650" s="137"/>
      <c r="C650" s="137"/>
      <c r="D650" s="137"/>
      <c r="E650" s="137"/>
      <c r="F650" s="137" t="e">
        <f>VLOOKUP(F638,'CADASTRO DE FORNECEDORES'!A:I,9,)</f>
        <v>#N/A</v>
      </c>
      <c r="G650" s="137"/>
      <c r="H650" s="137"/>
      <c r="I650" s="137"/>
      <c r="J650" s="137"/>
      <c r="K650" s="137" t="e">
        <f>VLOOKUP(K638,'CADASTRO DE FORNECEDORES'!A:I,9,)</f>
        <v>#N/A</v>
      </c>
      <c r="L650" s="137"/>
      <c r="M650" s="137"/>
      <c r="N650" s="137"/>
      <c r="O650" s="137"/>
      <c r="P650" s="137" t="e">
        <f>VLOOKUP(P638,'CADASTRO DE FORNECEDORES'!A:I,9,)</f>
        <v>#N/A</v>
      </c>
      <c r="Q650" s="137"/>
      <c r="R650" s="137"/>
      <c r="S650" s="137"/>
      <c r="T650" s="137"/>
      <c r="U650" s="137" t="e">
        <f>VLOOKUP(U638,'CADASTRO DE FORNECEDORES'!$A:$I,9,)</f>
        <v>#N/A</v>
      </c>
      <c r="V650" s="137"/>
      <c r="W650" s="137"/>
      <c r="X650" s="137"/>
      <c r="Y650" s="137"/>
      <c r="Z650" s="137" t="e">
        <f>VLOOKUP(Z638,'CADASTRO DE FORNECEDORES'!$A:$I,9,)</f>
        <v>#N/A</v>
      </c>
      <c r="AA650" s="137"/>
      <c r="AB650" s="137"/>
      <c r="AC650" s="137"/>
      <c r="AD650" s="137"/>
    </row>
    <row r="651" spans="1:30" ht="40.5" customHeight="1" x14ac:dyDescent="0.3">
      <c r="A651" s="138" t="s">
        <v>12</v>
      </c>
      <c r="B651" s="138"/>
      <c r="C651" s="138"/>
      <c r="D651" s="138"/>
      <c r="E651" s="138"/>
      <c r="F651" s="138" t="s">
        <v>12</v>
      </c>
      <c r="G651" s="138"/>
      <c r="H651" s="138"/>
      <c r="I651" s="138"/>
      <c r="J651" s="138"/>
      <c r="K651" s="138" t="s">
        <v>12</v>
      </c>
      <c r="L651" s="138"/>
      <c r="M651" s="138"/>
      <c r="N651" s="138"/>
      <c r="O651" s="138"/>
      <c r="P651" s="138" t="s">
        <v>12</v>
      </c>
      <c r="Q651" s="138"/>
      <c r="R651" s="138"/>
      <c r="S651" s="138"/>
      <c r="T651" s="138"/>
      <c r="U651" s="138" t="s">
        <v>12</v>
      </c>
      <c r="V651" s="138"/>
      <c r="W651" s="138"/>
      <c r="X651" s="138"/>
      <c r="Y651" s="138"/>
      <c r="Z651" s="138" t="s">
        <v>12</v>
      </c>
      <c r="AA651" s="138"/>
      <c r="AB651" s="138"/>
      <c r="AC651" s="138"/>
      <c r="AD651" s="138"/>
    </row>
    <row r="652" spans="1:30" ht="39.6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90" x14ac:dyDescent="0.3">
      <c r="A653" s="139">
        <f>A638+1</f>
        <v>44</v>
      </c>
      <c r="B653" s="139"/>
      <c r="C653" s="139"/>
      <c r="D653" s="139"/>
      <c r="E653" s="139"/>
      <c r="F653" s="139">
        <f>F638+1</f>
        <v>94</v>
      </c>
      <c r="G653" s="139"/>
      <c r="H653" s="139"/>
      <c r="I653" s="139"/>
      <c r="J653" s="139"/>
      <c r="K653" s="139">
        <f>K638+1</f>
        <v>144</v>
      </c>
      <c r="L653" s="139"/>
      <c r="M653" s="139"/>
      <c r="N653" s="139"/>
      <c r="O653" s="139"/>
      <c r="P653" s="139">
        <f>P638+1</f>
        <v>194</v>
      </c>
      <c r="Q653" s="139"/>
      <c r="R653" s="139"/>
      <c r="S653" s="139"/>
      <c r="T653" s="139"/>
      <c r="U653" s="139">
        <f t="shared" ref="U653" si="80">U638+1</f>
        <v>244</v>
      </c>
      <c r="V653" s="139"/>
      <c r="W653" s="139"/>
      <c r="X653" s="139"/>
      <c r="Y653" s="139"/>
      <c r="Z653" s="139">
        <f t="shared" ref="Z653" si="81">Z638+1</f>
        <v>294</v>
      </c>
      <c r="AA653" s="139"/>
      <c r="AB653" s="139"/>
      <c r="AC653" s="139"/>
      <c r="AD653" s="139"/>
    </row>
    <row r="654" spans="1:30" ht="15" x14ac:dyDescent="0.3">
      <c r="A654" s="5"/>
      <c r="B654" s="6"/>
      <c r="C654" s="7"/>
      <c r="D654" s="8"/>
      <c r="E654" s="9"/>
      <c r="F654" s="5"/>
      <c r="G654" s="6"/>
      <c r="H654" s="7"/>
      <c r="I654" s="8"/>
      <c r="J654" s="9"/>
      <c r="K654" s="5"/>
      <c r="L654" s="6"/>
      <c r="M654" s="7"/>
      <c r="N654" s="8"/>
      <c r="O654" s="9"/>
      <c r="P654" s="5"/>
      <c r="Q654" s="6"/>
      <c r="R654" s="7"/>
      <c r="S654" s="8"/>
      <c r="T654" s="9"/>
      <c r="U654" s="5"/>
      <c r="V654" s="6"/>
      <c r="W654" s="7"/>
      <c r="X654" s="8"/>
      <c r="Y654" s="9"/>
      <c r="Z654" s="5"/>
      <c r="AA654" s="6"/>
      <c r="AB654" s="7"/>
      <c r="AC654" s="8"/>
      <c r="AD654" s="9"/>
    </row>
    <row r="655" spans="1:30" ht="15" x14ac:dyDescent="0.3">
      <c r="A655" s="5"/>
      <c r="B655" s="6"/>
      <c r="C655" s="7"/>
      <c r="D655" s="8"/>
      <c r="E655" s="9"/>
      <c r="F655" s="5"/>
      <c r="G655" s="6"/>
      <c r="H655" s="7"/>
      <c r="I655" s="8"/>
      <c r="J655" s="9"/>
      <c r="K655" s="5"/>
      <c r="L655" s="6"/>
      <c r="M655" s="7"/>
      <c r="N655" s="8"/>
      <c r="O655" s="9"/>
      <c r="P655" s="5"/>
      <c r="Q655" s="6"/>
      <c r="R655" s="7"/>
      <c r="S655" s="8"/>
      <c r="T655" s="9"/>
      <c r="U655" s="5"/>
      <c r="V655" s="6"/>
      <c r="W655" s="7"/>
      <c r="X655" s="8"/>
      <c r="Y655" s="9"/>
      <c r="Z655" s="5"/>
      <c r="AA655" s="6"/>
      <c r="AB655" s="7"/>
      <c r="AC655" s="8"/>
      <c r="AD655" s="9"/>
    </row>
    <row r="656" spans="1:30" ht="15" x14ac:dyDescent="0.3">
      <c r="A656" s="5"/>
      <c r="B656" s="6"/>
      <c r="C656" s="7"/>
      <c r="D656" s="8"/>
      <c r="E656" s="9"/>
      <c r="F656" s="5"/>
      <c r="G656" s="6"/>
      <c r="H656" s="7"/>
      <c r="I656" s="8"/>
      <c r="J656" s="9"/>
      <c r="K656" s="5"/>
      <c r="L656" s="6"/>
      <c r="M656" s="7"/>
      <c r="N656" s="8"/>
      <c r="O656" s="9"/>
      <c r="P656" s="5"/>
      <c r="Q656" s="6"/>
      <c r="R656" s="7"/>
      <c r="S656" s="8"/>
      <c r="T656" s="9"/>
      <c r="U656" s="5"/>
      <c r="V656" s="6"/>
      <c r="W656" s="7"/>
      <c r="X656" s="8"/>
      <c r="Y656" s="9"/>
      <c r="Z656" s="5"/>
      <c r="AA656" s="6"/>
      <c r="AB656" s="7"/>
      <c r="AC656" s="8"/>
      <c r="AD656" s="9"/>
    </row>
    <row r="657" spans="1:30" ht="40.5" customHeight="1" x14ac:dyDescent="0.3">
      <c r="A657" s="138" t="s">
        <v>13</v>
      </c>
      <c r="B657" s="138"/>
      <c r="C657" s="138"/>
      <c r="D657" s="138"/>
      <c r="E657" s="138"/>
      <c r="F657" s="138" t="s">
        <v>13</v>
      </c>
      <c r="G657" s="138"/>
      <c r="H657" s="138"/>
      <c r="I657" s="138"/>
      <c r="J657" s="138"/>
      <c r="K657" s="138" t="s">
        <v>13</v>
      </c>
      <c r="L657" s="138"/>
      <c r="M657" s="138"/>
      <c r="N657" s="138"/>
      <c r="O657" s="138"/>
      <c r="P657" s="138" t="s">
        <v>13</v>
      </c>
      <c r="Q657" s="138"/>
      <c r="R657" s="138"/>
      <c r="S657" s="138"/>
      <c r="T657" s="138"/>
      <c r="U657" s="138" t="s">
        <v>13</v>
      </c>
      <c r="V657" s="138"/>
      <c r="W657" s="138"/>
      <c r="X657" s="138"/>
      <c r="Y657" s="138"/>
      <c r="Z657" s="138" t="s">
        <v>13</v>
      </c>
      <c r="AA657" s="138"/>
      <c r="AB657" s="138"/>
      <c r="AC657" s="138"/>
      <c r="AD657" s="138"/>
    </row>
    <row r="658" spans="1:30" ht="39.6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333" customHeight="1" x14ac:dyDescent="0.3">
      <c r="A659" s="140" t="str">
        <f>VLOOKUP(A653,'CADASTRO DE FORNECEDORES'!A:I,2,)</f>
        <v>ARTECH</v>
      </c>
      <c r="B659" s="140"/>
      <c r="C659" s="140"/>
      <c r="D659" s="140"/>
      <c r="E659" s="140"/>
      <c r="F659" s="140" t="e">
        <f>VLOOKUP(F653,'CADASTRO DE FORNECEDORES'!A:I,2,)</f>
        <v>#N/A</v>
      </c>
      <c r="G659" s="140"/>
      <c r="H659" s="140"/>
      <c r="I659" s="140"/>
      <c r="J659" s="140"/>
      <c r="K659" s="140" t="e">
        <f>VLOOKUP(K653,'CADASTRO DE FORNECEDORES'!A:I,2,)</f>
        <v>#N/A</v>
      </c>
      <c r="L659" s="140"/>
      <c r="M659" s="140"/>
      <c r="N659" s="140"/>
      <c r="O659" s="140"/>
      <c r="P659" s="140" t="e">
        <f>VLOOKUP(P653,'CADASTRO DE FORNECEDORES'!A:I,2,)</f>
        <v>#N/A</v>
      </c>
      <c r="Q659" s="140"/>
      <c r="R659" s="140"/>
      <c r="S659" s="140"/>
      <c r="T659" s="140"/>
      <c r="U659" s="140" t="e">
        <f>VLOOKUP(U653,'CADASTRO DE FORNECEDORES'!$A:$I,2,)</f>
        <v>#N/A</v>
      </c>
      <c r="V659" s="140"/>
      <c r="W659" s="140"/>
      <c r="X659" s="140"/>
      <c r="Y659" s="140"/>
      <c r="Z659" s="140" t="e">
        <f>VLOOKUP(Z653,'CADASTRO DE FORNECEDORES'!$A:$I,2,)</f>
        <v>#N/A</v>
      </c>
      <c r="AA659" s="140"/>
      <c r="AB659" s="140"/>
      <c r="AC659" s="140"/>
      <c r="AD659" s="140"/>
    </row>
    <row r="660" spans="1:30" ht="15" x14ac:dyDescent="0.3">
      <c r="A660" s="5"/>
      <c r="B660" s="6"/>
      <c r="C660" s="7"/>
      <c r="D660" s="8"/>
      <c r="E660" s="9"/>
      <c r="F660" s="5"/>
      <c r="G660" s="6"/>
      <c r="H660" s="7"/>
      <c r="I660" s="8"/>
      <c r="J660" s="9"/>
      <c r="K660" s="5"/>
      <c r="L660" s="6"/>
      <c r="M660" s="7"/>
      <c r="N660" s="8"/>
      <c r="O660" s="9"/>
      <c r="P660" s="5"/>
      <c r="Q660" s="6"/>
      <c r="R660" s="7"/>
      <c r="S660" s="8"/>
      <c r="T660" s="9"/>
      <c r="U660" s="5"/>
      <c r="V660" s="6"/>
      <c r="W660" s="7"/>
      <c r="X660" s="8"/>
      <c r="Y660" s="9"/>
      <c r="Z660" s="5"/>
      <c r="AA660" s="6"/>
      <c r="AB660" s="7"/>
      <c r="AC660" s="8"/>
      <c r="AD660" s="9"/>
    </row>
    <row r="661" spans="1:30" ht="15" x14ac:dyDescent="0.3">
      <c r="A661" s="5"/>
      <c r="B661" s="6"/>
      <c r="C661" s="7"/>
      <c r="D661" s="8"/>
      <c r="E661" s="9"/>
      <c r="F661" s="5"/>
      <c r="G661" s="6"/>
      <c r="H661" s="7"/>
      <c r="I661" s="8"/>
      <c r="J661" s="9"/>
      <c r="K661" s="5"/>
      <c r="L661" s="6"/>
      <c r="M661" s="7"/>
      <c r="N661" s="8"/>
      <c r="O661" s="9"/>
      <c r="P661" s="5"/>
      <c r="Q661" s="6"/>
      <c r="R661" s="7"/>
      <c r="S661" s="8"/>
      <c r="T661" s="9"/>
      <c r="U661" s="5"/>
      <c r="V661" s="6"/>
      <c r="W661" s="7"/>
      <c r="X661" s="8"/>
      <c r="Y661" s="9"/>
      <c r="Z661" s="5"/>
      <c r="AA661" s="6"/>
      <c r="AB661" s="7"/>
      <c r="AC661" s="8"/>
      <c r="AD661" s="9"/>
    </row>
    <row r="662" spans="1:30" ht="15" x14ac:dyDescent="0.3">
      <c r="A662" s="5"/>
      <c r="B662" s="6"/>
      <c r="C662" s="7"/>
      <c r="D662" s="8"/>
      <c r="E662" s="9"/>
      <c r="F662" s="5"/>
      <c r="G662" s="6"/>
      <c r="H662" s="7"/>
      <c r="I662" s="8"/>
      <c r="J662" s="9"/>
      <c r="K662" s="5"/>
      <c r="L662" s="6"/>
      <c r="M662" s="7"/>
      <c r="N662" s="8"/>
      <c r="O662" s="9"/>
      <c r="P662" s="5"/>
      <c r="Q662" s="6"/>
      <c r="R662" s="7"/>
      <c r="S662" s="8"/>
      <c r="T662" s="9"/>
      <c r="U662" s="5"/>
      <c r="V662" s="6"/>
      <c r="W662" s="7"/>
      <c r="X662" s="8"/>
      <c r="Y662" s="9"/>
      <c r="Z662" s="5"/>
      <c r="AA662" s="6"/>
      <c r="AB662" s="7"/>
      <c r="AC662" s="8"/>
      <c r="AD662" s="9"/>
    </row>
    <row r="663" spans="1:30" ht="40.5" customHeight="1" x14ac:dyDescent="0.3">
      <c r="A663" s="138" t="s">
        <v>14</v>
      </c>
      <c r="B663" s="138"/>
      <c r="C663" s="138"/>
      <c r="D663" s="138"/>
      <c r="E663" s="138"/>
      <c r="F663" s="138" t="s">
        <v>14</v>
      </c>
      <c r="G663" s="138"/>
      <c r="H663" s="138"/>
      <c r="I663" s="138"/>
      <c r="J663" s="138"/>
      <c r="K663" s="138" t="s">
        <v>14</v>
      </c>
      <c r="L663" s="138"/>
      <c r="M663" s="138"/>
      <c r="N663" s="138"/>
      <c r="O663" s="138"/>
      <c r="P663" s="138" t="s">
        <v>14</v>
      </c>
      <c r="Q663" s="138"/>
      <c r="R663" s="138"/>
      <c r="S663" s="138"/>
      <c r="T663" s="138"/>
      <c r="U663" s="138" t="s">
        <v>14</v>
      </c>
      <c r="V663" s="138"/>
      <c r="W663" s="138"/>
      <c r="X663" s="138"/>
      <c r="Y663" s="138"/>
      <c r="Z663" s="138" t="s">
        <v>14</v>
      </c>
      <c r="AA663" s="138"/>
      <c r="AB663" s="138"/>
      <c r="AC663" s="138"/>
      <c r="AD663" s="138"/>
    </row>
    <row r="664" spans="1:30" ht="39.6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216" customHeight="1" x14ac:dyDescent="0.3">
      <c r="A665" s="137">
        <f>VLOOKUP(A653,'CADASTRO DE FORNECEDORES'!A:I,9,)</f>
        <v>0</v>
      </c>
      <c r="B665" s="137"/>
      <c r="C665" s="137"/>
      <c r="D665" s="137"/>
      <c r="E665" s="137"/>
      <c r="F665" s="137" t="e">
        <f>VLOOKUP(F653,'CADASTRO DE FORNECEDORES'!A:I,9,)</f>
        <v>#N/A</v>
      </c>
      <c r="G665" s="137"/>
      <c r="H665" s="137"/>
      <c r="I665" s="137"/>
      <c r="J665" s="137"/>
      <c r="K665" s="137" t="e">
        <f>VLOOKUP(K653,'CADASTRO DE FORNECEDORES'!A:I,9,)</f>
        <v>#N/A</v>
      </c>
      <c r="L665" s="137"/>
      <c r="M665" s="137"/>
      <c r="N665" s="137"/>
      <c r="O665" s="137"/>
      <c r="P665" s="137" t="e">
        <f>VLOOKUP(P653,'CADASTRO DE FORNECEDORES'!A:I,9,)</f>
        <v>#N/A</v>
      </c>
      <c r="Q665" s="137"/>
      <c r="R665" s="137"/>
      <c r="S665" s="137"/>
      <c r="T665" s="137"/>
      <c r="U665" s="137" t="e">
        <f>VLOOKUP(U653,'CADASTRO DE FORNECEDORES'!$A:$I,9,)</f>
        <v>#N/A</v>
      </c>
      <c r="V665" s="137"/>
      <c r="W665" s="137"/>
      <c r="X665" s="137"/>
      <c r="Y665" s="137"/>
      <c r="Z665" s="137" t="e">
        <f>VLOOKUP(Z653,'CADASTRO DE FORNECEDORES'!$A:$I,9,)</f>
        <v>#N/A</v>
      </c>
      <c r="AA665" s="137"/>
      <c r="AB665" s="137"/>
      <c r="AC665" s="137"/>
      <c r="AD665" s="137"/>
    </row>
    <row r="666" spans="1:30" ht="40.5" customHeight="1" x14ac:dyDescent="0.3">
      <c r="A666" s="138" t="s">
        <v>12</v>
      </c>
      <c r="B666" s="138"/>
      <c r="C666" s="138"/>
      <c r="D666" s="138"/>
      <c r="E666" s="138"/>
      <c r="F666" s="138" t="s">
        <v>12</v>
      </c>
      <c r="G666" s="138"/>
      <c r="H666" s="138"/>
      <c r="I666" s="138"/>
      <c r="J666" s="138"/>
      <c r="K666" s="138" t="s">
        <v>12</v>
      </c>
      <c r="L666" s="138"/>
      <c r="M666" s="138"/>
      <c r="N666" s="138"/>
      <c r="O666" s="138"/>
      <c r="P666" s="138" t="s">
        <v>12</v>
      </c>
      <c r="Q666" s="138"/>
      <c r="R666" s="138"/>
      <c r="S666" s="138"/>
      <c r="T666" s="138"/>
      <c r="U666" s="138" t="s">
        <v>12</v>
      </c>
      <c r="V666" s="138"/>
      <c r="W666" s="138"/>
      <c r="X666" s="138"/>
      <c r="Y666" s="138"/>
      <c r="Z666" s="138" t="s">
        <v>12</v>
      </c>
      <c r="AA666" s="138"/>
      <c r="AB666" s="138"/>
      <c r="AC666" s="138"/>
      <c r="AD666" s="138"/>
    </row>
    <row r="667" spans="1:30" ht="39.6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90" x14ac:dyDescent="0.3">
      <c r="A668" s="139">
        <f>A653+1</f>
        <v>45</v>
      </c>
      <c r="B668" s="139"/>
      <c r="C668" s="139"/>
      <c r="D668" s="139"/>
      <c r="E668" s="139"/>
      <c r="F668" s="139">
        <f>F653+1</f>
        <v>95</v>
      </c>
      <c r="G668" s="139"/>
      <c r="H668" s="139"/>
      <c r="I668" s="139"/>
      <c r="J668" s="139"/>
      <c r="K668" s="139">
        <f>K653+1</f>
        <v>145</v>
      </c>
      <c r="L668" s="139"/>
      <c r="M668" s="139"/>
      <c r="N668" s="139"/>
      <c r="O668" s="139"/>
      <c r="P668" s="139">
        <f>P653+1</f>
        <v>195</v>
      </c>
      <c r="Q668" s="139"/>
      <c r="R668" s="139"/>
      <c r="S668" s="139"/>
      <c r="T668" s="139"/>
      <c r="U668" s="139">
        <f t="shared" ref="U668" si="82">U653+1</f>
        <v>245</v>
      </c>
      <c r="V668" s="139"/>
      <c r="W668" s="139"/>
      <c r="X668" s="139"/>
      <c r="Y668" s="139"/>
      <c r="Z668" s="139">
        <f t="shared" ref="Z668" si="83">Z653+1</f>
        <v>295</v>
      </c>
      <c r="AA668" s="139"/>
      <c r="AB668" s="139"/>
      <c r="AC668" s="139"/>
      <c r="AD668" s="139"/>
    </row>
    <row r="669" spans="1:30" ht="15" x14ac:dyDescent="0.3">
      <c r="A669" s="5"/>
      <c r="B669" s="6"/>
      <c r="C669" s="7"/>
      <c r="D669" s="8"/>
      <c r="E669" s="9"/>
      <c r="F669" s="5"/>
      <c r="G669" s="6"/>
      <c r="H669" s="7"/>
      <c r="I669" s="8"/>
      <c r="J669" s="9"/>
      <c r="K669" s="5"/>
      <c r="L669" s="6"/>
      <c r="M669" s="7"/>
      <c r="N669" s="8"/>
      <c r="O669" s="9"/>
      <c r="P669" s="5"/>
      <c r="Q669" s="6"/>
      <c r="R669" s="7"/>
      <c r="S669" s="8"/>
      <c r="T669" s="9"/>
      <c r="U669" s="5"/>
      <c r="V669" s="6"/>
      <c r="W669" s="7"/>
      <c r="X669" s="8"/>
      <c r="Y669" s="9"/>
      <c r="Z669" s="5"/>
      <c r="AA669" s="6"/>
      <c r="AB669" s="7"/>
      <c r="AC669" s="8"/>
      <c r="AD669" s="9"/>
    </row>
    <row r="670" spans="1:30" ht="15" x14ac:dyDescent="0.3">
      <c r="A670" s="5"/>
      <c r="B670" s="6"/>
      <c r="C670" s="7"/>
      <c r="D670" s="8"/>
      <c r="E670" s="9"/>
      <c r="F670" s="5"/>
      <c r="G670" s="6"/>
      <c r="H670" s="7"/>
      <c r="I670" s="8"/>
      <c r="J670" s="9"/>
      <c r="K670" s="5"/>
      <c r="L670" s="6"/>
      <c r="M670" s="7"/>
      <c r="N670" s="8"/>
      <c r="O670" s="9"/>
      <c r="P670" s="5"/>
      <c r="Q670" s="6"/>
      <c r="R670" s="7"/>
      <c r="S670" s="8"/>
      <c r="T670" s="9"/>
      <c r="U670" s="5"/>
      <c r="V670" s="6"/>
      <c r="W670" s="7"/>
      <c r="X670" s="8"/>
      <c r="Y670" s="9"/>
      <c r="Z670" s="5"/>
      <c r="AA670" s="6"/>
      <c r="AB670" s="7"/>
      <c r="AC670" s="8"/>
      <c r="AD670" s="9"/>
    </row>
    <row r="671" spans="1:30" ht="15" x14ac:dyDescent="0.3">
      <c r="A671" s="5"/>
      <c r="B671" s="6"/>
      <c r="C671" s="7"/>
      <c r="D671" s="8"/>
      <c r="E671" s="9"/>
      <c r="F671" s="5"/>
      <c r="G671" s="6"/>
      <c r="H671" s="7"/>
      <c r="I671" s="8"/>
      <c r="J671" s="9"/>
      <c r="K671" s="5"/>
      <c r="L671" s="6"/>
      <c r="M671" s="7"/>
      <c r="N671" s="8"/>
      <c r="O671" s="9"/>
      <c r="P671" s="5"/>
      <c r="Q671" s="6"/>
      <c r="R671" s="7"/>
      <c r="S671" s="8"/>
      <c r="T671" s="9"/>
      <c r="U671" s="5"/>
      <c r="V671" s="6"/>
      <c r="W671" s="7"/>
      <c r="X671" s="8"/>
      <c r="Y671" s="9"/>
      <c r="Z671" s="5"/>
      <c r="AA671" s="6"/>
      <c r="AB671" s="7"/>
      <c r="AC671" s="8"/>
      <c r="AD671" s="9"/>
    </row>
    <row r="672" spans="1:30" ht="40.5" customHeight="1" x14ac:dyDescent="0.3">
      <c r="A672" s="138" t="s">
        <v>13</v>
      </c>
      <c r="B672" s="138"/>
      <c r="C672" s="138"/>
      <c r="D672" s="138"/>
      <c r="E672" s="138"/>
      <c r="F672" s="138" t="s">
        <v>13</v>
      </c>
      <c r="G672" s="138"/>
      <c r="H672" s="138"/>
      <c r="I672" s="138"/>
      <c r="J672" s="138"/>
      <c r="K672" s="138" t="s">
        <v>13</v>
      </c>
      <c r="L672" s="138"/>
      <c r="M672" s="138"/>
      <c r="N672" s="138"/>
      <c r="O672" s="138"/>
      <c r="P672" s="138" t="s">
        <v>13</v>
      </c>
      <c r="Q672" s="138"/>
      <c r="R672" s="138"/>
      <c r="S672" s="138"/>
      <c r="T672" s="138"/>
      <c r="U672" s="138" t="s">
        <v>13</v>
      </c>
      <c r="V672" s="138"/>
      <c r="W672" s="138"/>
      <c r="X672" s="138"/>
      <c r="Y672" s="138"/>
      <c r="Z672" s="138" t="s">
        <v>13</v>
      </c>
      <c r="AA672" s="138"/>
      <c r="AB672" s="138"/>
      <c r="AC672" s="138"/>
      <c r="AD672" s="138"/>
    </row>
    <row r="673" spans="1:30" ht="39.6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333" customHeight="1" x14ac:dyDescent="0.3">
      <c r="A674" s="140" t="str">
        <f>VLOOKUP(A668,'CADASTRO DE FORNECEDORES'!A:I,2,)</f>
        <v>VIEWTECH</v>
      </c>
      <c r="B674" s="140"/>
      <c r="C674" s="140"/>
      <c r="D674" s="140"/>
      <c r="E674" s="140"/>
      <c r="F674" s="140" t="e">
        <f>VLOOKUP(F668,'CADASTRO DE FORNECEDORES'!A:I,2,)</f>
        <v>#N/A</v>
      </c>
      <c r="G674" s="140"/>
      <c r="H674" s="140"/>
      <c r="I674" s="140"/>
      <c r="J674" s="140"/>
      <c r="K674" s="140" t="e">
        <f>VLOOKUP(K668,'CADASTRO DE FORNECEDORES'!A:I,2,)</f>
        <v>#N/A</v>
      </c>
      <c r="L674" s="140"/>
      <c r="M674" s="140"/>
      <c r="N674" s="140"/>
      <c r="O674" s="140"/>
      <c r="P674" s="140" t="e">
        <f>VLOOKUP(P668,'CADASTRO DE FORNECEDORES'!A:I,2,)</f>
        <v>#N/A</v>
      </c>
      <c r="Q674" s="140"/>
      <c r="R674" s="140"/>
      <c r="S674" s="140"/>
      <c r="T674" s="140"/>
      <c r="U674" s="140" t="e">
        <f>VLOOKUP(U668,'CADASTRO DE FORNECEDORES'!$A:$I,2,)</f>
        <v>#N/A</v>
      </c>
      <c r="V674" s="140"/>
      <c r="W674" s="140"/>
      <c r="X674" s="140"/>
      <c r="Y674" s="140"/>
      <c r="Z674" s="140" t="e">
        <f>VLOOKUP(Z668,'CADASTRO DE FORNECEDORES'!$A:$I,2,)</f>
        <v>#N/A</v>
      </c>
      <c r="AA674" s="140"/>
      <c r="AB674" s="140"/>
      <c r="AC674" s="140"/>
      <c r="AD674" s="140"/>
    </row>
    <row r="675" spans="1:30" ht="15" x14ac:dyDescent="0.3">
      <c r="A675" s="5"/>
      <c r="B675" s="6"/>
      <c r="C675" s="7"/>
      <c r="D675" s="8"/>
      <c r="E675" s="9"/>
      <c r="F675" s="5"/>
      <c r="G675" s="6"/>
      <c r="H675" s="7"/>
      <c r="I675" s="8"/>
      <c r="J675" s="9"/>
      <c r="K675" s="5"/>
      <c r="L675" s="6"/>
      <c r="M675" s="7"/>
      <c r="N675" s="8"/>
      <c r="O675" s="9"/>
      <c r="P675" s="5"/>
      <c r="Q675" s="6"/>
      <c r="R675" s="7"/>
      <c r="S675" s="8"/>
      <c r="T675" s="9"/>
      <c r="U675" s="5"/>
      <c r="V675" s="6"/>
      <c r="W675" s="7"/>
      <c r="X675" s="8"/>
      <c r="Y675" s="9"/>
      <c r="Z675" s="5"/>
      <c r="AA675" s="6"/>
      <c r="AB675" s="7"/>
      <c r="AC675" s="8"/>
      <c r="AD675" s="9"/>
    </row>
    <row r="676" spans="1:30" ht="15" x14ac:dyDescent="0.3">
      <c r="A676" s="5"/>
      <c r="B676" s="6"/>
      <c r="C676" s="7"/>
      <c r="D676" s="8"/>
      <c r="E676" s="9"/>
      <c r="F676" s="5"/>
      <c r="G676" s="6"/>
      <c r="H676" s="7"/>
      <c r="I676" s="8"/>
      <c r="J676" s="9"/>
      <c r="K676" s="5"/>
      <c r="L676" s="6"/>
      <c r="M676" s="7"/>
      <c r="N676" s="8"/>
      <c r="O676" s="9"/>
      <c r="P676" s="5"/>
      <c r="Q676" s="6"/>
      <c r="R676" s="7"/>
      <c r="S676" s="8"/>
      <c r="T676" s="9"/>
      <c r="U676" s="5"/>
      <c r="V676" s="6"/>
      <c r="W676" s="7"/>
      <c r="X676" s="8"/>
      <c r="Y676" s="9"/>
      <c r="Z676" s="5"/>
      <c r="AA676" s="6"/>
      <c r="AB676" s="7"/>
      <c r="AC676" s="8"/>
      <c r="AD676" s="9"/>
    </row>
    <row r="677" spans="1:30" ht="15" x14ac:dyDescent="0.3">
      <c r="A677" s="5"/>
      <c r="B677" s="6"/>
      <c r="C677" s="7"/>
      <c r="D677" s="8"/>
      <c r="E677" s="9"/>
      <c r="F677" s="5"/>
      <c r="G677" s="6"/>
      <c r="H677" s="7"/>
      <c r="I677" s="8"/>
      <c r="J677" s="9"/>
      <c r="K677" s="5"/>
      <c r="L677" s="6"/>
      <c r="M677" s="7"/>
      <c r="N677" s="8"/>
      <c r="O677" s="9"/>
      <c r="P677" s="5"/>
      <c r="Q677" s="6"/>
      <c r="R677" s="7"/>
      <c r="S677" s="8"/>
      <c r="T677" s="9"/>
      <c r="U677" s="5"/>
      <c r="V677" s="6"/>
      <c r="W677" s="7"/>
      <c r="X677" s="8"/>
      <c r="Y677" s="9"/>
      <c r="Z677" s="5"/>
      <c r="AA677" s="6"/>
      <c r="AB677" s="7"/>
      <c r="AC677" s="8"/>
      <c r="AD677" s="9"/>
    </row>
    <row r="678" spans="1:30" ht="40.5" customHeight="1" x14ac:dyDescent="0.3">
      <c r="A678" s="138" t="s">
        <v>14</v>
      </c>
      <c r="B678" s="138"/>
      <c r="C678" s="138"/>
      <c r="D678" s="138"/>
      <c r="E678" s="138"/>
      <c r="F678" s="138" t="s">
        <v>14</v>
      </c>
      <c r="G678" s="138"/>
      <c r="H678" s="138"/>
      <c r="I678" s="138"/>
      <c r="J678" s="138"/>
      <c r="K678" s="138" t="s">
        <v>14</v>
      </c>
      <c r="L678" s="138"/>
      <c r="M678" s="138"/>
      <c r="N678" s="138"/>
      <c r="O678" s="138"/>
      <c r="P678" s="138" t="s">
        <v>14</v>
      </c>
      <c r="Q678" s="138"/>
      <c r="R678" s="138"/>
      <c r="S678" s="138"/>
      <c r="T678" s="138"/>
      <c r="U678" s="138" t="s">
        <v>14</v>
      </c>
      <c r="V678" s="138"/>
      <c r="W678" s="138"/>
      <c r="X678" s="138"/>
      <c r="Y678" s="138"/>
      <c r="Z678" s="138" t="s">
        <v>14</v>
      </c>
      <c r="AA678" s="138"/>
      <c r="AB678" s="138"/>
      <c r="AC678" s="138"/>
      <c r="AD678" s="138"/>
    </row>
    <row r="679" spans="1:30" ht="39.6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216" customHeight="1" x14ac:dyDescent="0.3">
      <c r="A680" s="137">
        <f>VLOOKUP(A668,'CADASTRO DE FORNECEDORES'!A:I,9,)</f>
        <v>0</v>
      </c>
      <c r="B680" s="137"/>
      <c r="C680" s="137"/>
      <c r="D680" s="137"/>
      <c r="E680" s="137"/>
      <c r="F680" s="137" t="e">
        <f>VLOOKUP(F668,'CADASTRO DE FORNECEDORES'!A:I,9,)</f>
        <v>#N/A</v>
      </c>
      <c r="G680" s="137"/>
      <c r="H680" s="137"/>
      <c r="I680" s="137"/>
      <c r="J680" s="137"/>
      <c r="K680" s="137" t="e">
        <f>VLOOKUP(K668,'CADASTRO DE FORNECEDORES'!A:I,9,)</f>
        <v>#N/A</v>
      </c>
      <c r="L680" s="137"/>
      <c r="M680" s="137"/>
      <c r="N680" s="137"/>
      <c r="O680" s="137"/>
      <c r="P680" s="137" t="e">
        <f>VLOOKUP(P668,'CADASTRO DE FORNECEDORES'!A:I,9,)</f>
        <v>#N/A</v>
      </c>
      <c r="Q680" s="137"/>
      <c r="R680" s="137"/>
      <c r="S680" s="137"/>
      <c r="T680" s="137"/>
      <c r="U680" s="137" t="e">
        <f>VLOOKUP(U668,'CADASTRO DE FORNECEDORES'!$A:$I,9,)</f>
        <v>#N/A</v>
      </c>
      <c r="V680" s="137"/>
      <c r="W680" s="137"/>
      <c r="X680" s="137"/>
      <c r="Y680" s="137"/>
      <c r="Z680" s="137" t="e">
        <f>VLOOKUP(Z668,'CADASTRO DE FORNECEDORES'!$A:$I,9,)</f>
        <v>#N/A</v>
      </c>
      <c r="AA680" s="137"/>
      <c r="AB680" s="137"/>
      <c r="AC680" s="137"/>
      <c r="AD680" s="137"/>
    </row>
    <row r="681" spans="1:30" ht="40.5" customHeight="1" x14ac:dyDescent="0.3">
      <c r="A681" s="138" t="s">
        <v>12</v>
      </c>
      <c r="B681" s="138"/>
      <c r="C681" s="138"/>
      <c r="D681" s="138"/>
      <c r="E681" s="138"/>
      <c r="F681" s="138" t="s">
        <v>12</v>
      </c>
      <c r="G681" s="138"/>
      <c r="H681" s="138"/>
      <c r="I681" s="138"/>
      <c r="J681" s="138"/>
      <c r="K681" s="138" t="s">
        <v>12</v>
      </c>
      <c r="L681" s="138"/>
      <c r="M681" s="138"/>
      <c r="N681" s="138"/>
      <c r="O681" s="138"/>
      <c r="P681" s="138" t="s">
        <v>12</v>
      </c>
      <c r="Q681" s="138"/>
      <c r="R681" s="138"/>
      <c r="S681" s="138"/>
      <c r="T681" s="138"/>
      <c r="U681" s="138" t="s">
        <v>12</v>
      </c>
      <c r="V681" s="138"/>
      <c r="W681" s="138"/>
      <c r="X681" s="138"/>
      <c r="Y681" s="138"/>
      <c r="Z681" s="138" t="s">
        <v>12</v>
      </c>
      <c r="AA681" s="138"/>
      <c r="AB681" s="138"/>
      <c r="AC681" s="138"/>
      <c r="AD681" s="138"/>
    </row>
    <row r="682" spans="1:30" ht="39.6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90" x14ac:dyDescent="0.3">
      <c r="A683" s="139">
        <f>A668+1</f>
        <v>46</v>
      </c>
      <c r="B683" s="139"/>
      <c r="C683" s="139"/>
      <c r="D683" s="139"/>
      <c r="E683" s="139"/>
      <c r="F683" s="139">
        <f>F668+1</f>
        <v>96</v>
      </c>
      <c r="G683" s="139"/>
      <c r="H683" s="139"/>
      <c r="I683" s="139"/>
      <c r="J683" s="139"/>
      <c r="K683" s="139">
        <f>K668+1</f>
        <v>146</v>
      </c>
      <c r="L683" s="139"/>
      <c r="M683" s="139"/>
      <c r="N683" s="139"/>
      <c r="O683" s="139"/>
      <c r="P683" s="139">
        <f>P668+1</f>
        <v>196</v>
      </c>
      <c r="Q683" s="139"/>
      <c r="R683" s="139"/>
      <c r="S683" s="139"/>
      <c r="T683" s="139"/>
      <c r="U683" s="139">
        <f t="shared" ref="U683" si="84">U668+1</f>
        <v>246</v>
      </c>
      <c r="V683" s="139"/>
      <c r="W683" s="139"/>
      <c r="X683" s="139"/>
      <c r="Y683" s="139"/>
      <c r="Z683" s="139">
        <f t="shared" ref="Z683" si="85">Z668+1</f>
        <v>296</v>
      </c>
      <c r="AA683" s="139"/>
      <c r="AB683" s="139"/>
      <c r="AC683" s="139"/>
      <c r="AD683" s="139"/>
    </row>
    <row r="684" spans="1:30" ht="15" x14ac:dyDescent="0.3">
      <c r="A684" s="5"/>
      <c r="B684" s="6"/>
      <c r="C684" s="7"/>
      <c r="D684" s="8"/>
      <c r="E684" s="9"/>
      <c r="F684" s="5"/>
      <c r="G684" s="6"/>
      <c r="H684" s="7"/>
      <c r="I684" s="8"/>
      <c r="J684" s="9"/>
      <c r="K684" s="5"/>
      <c r="L684" s="6"/>
      <c r="M684" s="7"/>
      <c r="N684" s="8"/>
      <c r="O684" s="9"/>
      <c r="P684" s="5"/>
      <c r="Q684" s="6"/>
      <c r="R684" s="7"/>
      <c r="S684" s="8"/>
      <c r="T684" s="9"/>
      <c r="U684" s="5"/>
      <c r="V684" s="6"/>
      <c r="W684" s="7"/>
      <c r="X684" s="8"/>
      <c r="Y684" s="9"/>
      <c r="Z684" s="5"/>
      <c r="AA684" s="6"/>
      <c r="AB684" s="7"/>
      <c r="AC684" s="8"/>
      <c r="AD684" s="9"/>
    </row>
    <row r="685" spans="1:30" ht="15" x14ac:dyDescent="0.3">
      <c r="A685" s="5"/>
      <c r="B685" s="6"/>
      <c r="C685" s="7"/>
      <c r="D685" s="8"/>
      <c r="E685" s="9"/>
      <c r="F685" s="5"/>
      <c r="G685" s="6"/>
      <c r="H685" s="7"/>
      <c r="I685" s="8"/>
      <c r="J685" s="9"/>
      <c r="K685" s="5"/>
      <c r="L685" s="6"/>
      <c r="M685" s="7"/>
      <c r="N685" s="8"/>
      <c r="O685" s="9"/>
      <c r="P685" s="5"/>
      <c r="Q685" s="6"/>
      <c r="R685" s="7"/>
      <c r="S685" s="8"/>
      <c r="T685" s="9"/>
      <c r="U685" s="5"/>
      <c r="V685" s="6"/>
      <c r="W685" s="7"/>
      <c r="X685" s="8"/>
      <c r="Y685" s="9"/>
      <c r="Z685" s="5"/>
      <c r="AA685" s="6"/>
      <c r="AB685" s="7"/>
      <c r="AC685" s="8"/>
      <c r="AD685" s="9"/>
    </row>
    <row r="686" spans="1:30" ht="15" x14ac:dyDescent="0.3">
      <c r="A686" s="5"/>
      <c r="B686" s="6"/>
      <c r="C686" s="7"/>
      <c r="D686" s="8"/>
      <c r="E686" s="9"/>
      <c r="F686" s="5"/>
      <c r="G686" s="6"/>
      <c r="H686" s="7"/>
      <c r="I686" s="8"/>
      <c r="J686" s="9"/>
      <c r="K686" s="5"/>
      <c r="L686" s="6"/>
      <c r="M686" s="7"/>
      <c r="N686" s="8"/>
      <c r="O686" s="9"/>
      <c r="P686" s="5"/>
      <c r="Q686" s="6"/>
      <c r="R686" s="7"/>
      <c r="S686" s="8"/>
      <c r="T686" s="9"/>
      <c r="U686" s="5"/>
      <c r="V686" s="6"/>
      <c r="W686" s="7"/>
      <c r="X686" s="8"/>
      <c r="Y686" s="9"/>
      <c r="Z686" s="5"/>
      <c r="AA686" s="6"/>
      <c r="AB686" s="7"/>
      <c r="AC686" s="8"/>
      <c r="AD686" s="9"/>
    </row>
    <row r="687" spans="1:30" ht="40.5" customHeight="1" x14ac:dyDescent="0.3">
      <c r="A687" s="138" t="s">
        <v>13</v>
      </c>
      <c r="B687" s="138"/>
      <c r="C687" s="138"/>
      <c r="D687" s="138"/>
      <c r="E687" s="138"/>
      <c r="F687" s="138" t="s">
        <v>13</v>
      </c>
      <c r="G687" s="138"/>
      <c r="H687" s="138"/>
      <c r="I687" s="138"/>
      <c r="J687" s="138"/>
      <c r="K687" s="138" t="s">
        <v>13</v>
      </c>
      <c r="L687" s="138"/>
      <c r="M687" s="138"/>
      <c r="N687" s="138"/>
      <c r="O687" s="138"/>
      <c r="P687" s="138" t="s">
        <v>13</v>
      </c>
      <c r="Q687" s="138"/>
      <c r="R687" s="138"/>
      <c r="S687" s="138"/>
      <c r="T687" s="138"/>
      <c r="U687" s="138" t="s">
        <v>13</v>
      </c>
      <c r="V687" s="138"/>
      <c r="W687" s="138"/>
      <c r="X687" s="138"/>
      <c r="Y687" s="138"/>
      <c r="Z687" s="138" t="s">
        <v>13</v>
      </c>
      <c r="AA687" s="138"/>
      <c r="AB687" s="138"/>
      <c r="AC687" s="138"/>
      <c r="AD687" s="138"/>
    </row>
    <row r="688" spans="1:30" ht="39.6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333" customHeight="1" x14ac:dyDescent="0.3">
      <c r="A689" s="140" t="str">
        <f>VLOOKUP(A683,'CADASTRO DE FORNECEDORES'!A:I,2,)</f>
        <v>VAROTTI</v>
      </c>
      <c r="B689" s="140"/>
      <c r="C689" s="140"/>
      <c r="D689" s="140"/>
      <c r="E689" s="140"/>
      <c r="F689" s="140" t="e">
        <f>VLOOKUP(F683,'CADASTRO DE FORNECEDORES'!A:I,2,)</f>
        <v>#N/A</v>
      </c>
      <c r="G689" s="140"/>
      <c r="H689" s="140"/>
      <c r="I689" s="140"/>
      <c r="J689" s="140"/>
      <c r="K689" s="140" t="e">
        <f>VLOOKUP(K683,'CADASTRO DE FORNECEDORES'!A:I,2,)</f>
        <v>#N/A</v>
      </c>
      <c r="L689" s="140"/>
      <c r="M689" s="140"/>
      <c r="N689" s="140"/>
      <c r="O689" s="140"/>
      <c r="P689" s="140" t="e">
        <f>VLOOKUP(P683,'CADASTRO DE FORNECEDORES'!A:I,2,)</f>
        <v>#N/A</v>
      </c>
      <c r="Q689" s="140"/>
      <c r="R689" s="140"/>
      <c r="S689" s="140"/>
      <c r="T689" s="140"/>
      <c r="U689" s="140" t="e">
        <f>VLOOKUP(U683,'CADASTRO DE FORNECEDORES'!$A:$I,2,)</f>
        <v>#N/A</v>
      </c>
      <c r="V689" s="140"/>
      <c r="W689" s="140"/>
      <c r="X689" s="140"/>
      <c r="Y689" s="140"/>
      <c r="Z689" s="140" t="e">
        <f>VLOOKUP(Z683,'CADASTRO DE FORNECEDORES'!$A:$I,2,)</f>
        <v>#N/A</v>
      </c>
      <c r="AA689" s="140"/>
      <c r="AB689" s="140"/>
      <c r="AC689" s="140"/>
      <c r="AD689" s="140"/>
    </row>
    <row r="690" spans="1:30" ht="15" x14ac:dyDescent="0.3">
      <c r="A690" s="5"/>
      <c r="B690" s="6"/>
      <c r="C690" s="7"/>
      <c r="D690" s="8"/>
      <c r="E690" s="9"/>
      <c r="F690" s="5"/>
      <c r="G690" s="6"/>
      <c r="H690" s="7"/>
      <c r="I690" s="8"/>
      <c r="J690" s="9"/>
      <c r="K690" s="5"/>
      <c r="L690" s="6"/>
      <c r="M690" s="7"/>
      <c r="N690" s="8"/>
      <c r="O690" s="9"/>
      <c r="P690" s="5"/>
      <c r="Q690" s="6"/>
      <c r="R690" s="7"/>
      <c r="S690" s="8"/>
      <c r="T690" s="9"/>
      <c r="U690" s="5"/>
      <c r="V690" s="6"/>
      <c r="W690" s="7"/>
      <c r="X690" s="8"/>
      <c r="Y690" s="9"/>
      <c r="Z690" s="5"/>
      <c r="AA690" s="6"/>
      <c r="AB690" s="7"/>
      <c r="AC690" s="8"/>
      <c r="AD690" s="9"/>
    </row>
    <row r="691" spans="1:30" ht="15" x14ac:dyDescent="0.3">
      <c r="A691" s="5"/>
      <c r="B691" s="6"/>
      <c r="C691" s="7"/>
      <c r="D691" s="8"/>
      <c r="E691" s="9"/>
      <c r="F691" s="5"/>
      <c r="G691" s="6"/>
      <c r="H691" s="7"/>
      <c r="I691" s="8"/>
      <c r="J691" s="9"/>
      <c r="K691" s="5"/>
      <c r="L691" s="6"/>
      <c r="M691" s="7"/>
      <c r="N691" s="8"/>
      <c r="O691" s="9"/>
      <c r="P691" s="5"/>
      <c r="Q691" s="6"/>
      <c r="R691" s="7"/>
      <c r="S691" s="8"/>
      <c r="T691" s="9"/>
      <c r="U691" s="5"/>
      <c r="V691" s="6"/>
      <c r="W691" s="7"/>
      <c r="X691" s="8"/>
      <c r="Y691" s="9"/>
      <c r="Z691" s="5"/>
      <c r="AA691" s="6"/>
      <c r="AB691" s="7"/>
      <c r="AC691" s="8"/>
      <c r="AD691" s="9"/>
    </row>
    <row r="692" spans="1:30" ht="15" x14ac:dyDescent="0.3">
      <c r="A692" s="5"/>
      <c r="B692" s="6"/>
      <c r="C692" s="7"/>
      <c r="D692" s="8"/>
      <c r="E692" s="9"/>
      <c r="F692" s="5"/>
      <c r="G692" s="6"/>
      <c r="H692" s="7"/>
      <c r="I692" s="8"/>
      <c r="J692" s="9"/>
      <c r="K692" s="5"/>
      <c r="L692" s="6"/>
      <c r="M692" s="7"/>
      <c r="N692" s="8"/>
      <c r="O692" s="9"/>
      <c r="P692" s="5"/>
      <c r="Q692" s="6"/>
      <c r="R692" s="7"/>
      <c r="S692" s="8"/>
      <c r="T692" s="9"/>
      <c r="U692" s="5"/>
      <c r="V692" s="6"/>
      <c r="W692" s="7"/>
      <c r="X692" s="8"/>
      <c r="Y692" s="9"/>
      <c r="Z692" s="5"/>
      <c r="AA692" s="6"/>
      <c r="AB692" s="7"/>
      <c r="AC692" s="8"/>
      <c r="AD692" s="9"/>
    </row>
    <row r="693" spans="1:30" ht="40.5" customHeight="1" x14ac:dyDescent="0.3">
      <c r="A693" s="138" t="s">
        <v>14</v>
      </c>
      <c r="B693" s="138"/>
      <c r="C693" s="138"/>
      <c r="D693" s="138"/>
      <c r="E693" s="138"/>
      <c r="F693" s="138" t="s">
        <v>14</v>
      </c>
      <c r="G693" s="138"/>
      <c r="H693" s="138"/>
      <c r="I693" s="138"/>
      <c r="J693" s="138"/>
      <c r="K693" s="138" t="s">
        <v>14</v>
      </c>
      <c r="L693" s="138"/>
      <c r="M693" s="138"/>
      <c r="N693" s="138"/>
      <c r="O693" s="138"/>
      <c r="P693" s="138" t="s">
        <v>14</v>
      </c>
      <c r="Q693" s="138"/>
      <c r="R693" s="138"/>
      <c r="S693" s="138"/>
      <c r="T693" s="138"/>
      <c r="U693" s="138" t="s">
        <v>14</v>
      </c>
      <c r="V693" s="138"/>
      <c r="W693" s="138"/>
      <c r="X693" s="138"/>
      <c r="Y693" s="138"/>
      <c r="Z693" s="138" t="s">
        <v>14</v>
      </c>
      <c r="AA693" s="138"/>
      <c r="AB693" s="138"/>
      <c r="AC693" s="138"/>
      <c r="AD693" s="138"/>
    </row>
    <row r="694" spans="1:30" ht="39.6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216" customHeight="1" x14ac:dyDescent="0.3">
      <c r="A695" s="137">
        <f>VLOOKUP(A683,'CADASTRO DE FORNECEDORES'!A:I,9,)</f>
        <v>0</v>
      </c>
      <c r="B695" s="137"/>
      <c r="C695" s="137"/>
      <c r="D695" s="137"/>
      <c r="E695" s="137"/>
      <c r="F695" s="137" t="e">
        <f>VLOOKUP(F683,'CADASTRO DE FORNECEDORES'!A:I,9,)</f>
        <v>#N/A</v>
      </c>
      <c r="G695" s="137"/>
      <c r="H695" s="137"/>
      <c r="I695" s="137"/>
      <c r="J695" s="137"/>
      <c r="K695" s="137" t="e">
        <f>VLOOKUP(K683,'CADASTRO DE FORNECEDORES'!A:I,9,)</f>
        <v>#N/A</v>
      </c>
      <c r="L695" s="137"/>
      <c r="M695" s="137"/>
      <c r="N695" s="137"/>
      <c r="O695" s="137"/>
      <c r="P695" s="137" t="e">
        <f>VLOOKUP(P683,'CADASTRO DE FORNECEDORES'!A:I,9,)</f>
        <v>#N/A</v>
      </c>
      <c r="Q695" s="137"/>
      <c r="R695" s="137"/>
      <c r="S695" s="137"/>
      <c r="T695" s="137"/>
      <c r="U695" s="137" t="e">
        <f>VLOOKUP(U683,'CADASTRO DE FORNECEDORES'!$A:$I,9,)</f>
        <v>#N/A</v>
      </c>
      <c r="V695" s="137"/>
      <c r="W695" s="137"/>
      <c r="X695" s="137"/>
      <c r="Y695" s="137"/>
      <c r="Z695" s="137" t="e">
        <f>VLOOKUP(Z683,'CADASTRO DE FORNECEDORES'!$A:$I,9,)</f>
        <v>#N/A</v>
      </c>
      <c r="AA695" s="137"/>
      <c r="AB695" s="137"/>
      <c r="AC695" s="137"/>
      <c r="AD695" s="137"/>
    </row>
    <row r="696" spans="1:30" ht="40.5" customHeight="1" x14ac:dyDescent="0.3">
      <c r="A696" s="138" t="s">
        <v>12</v>
      </c>
      <c r="B696" s="138"/>
      <c r="C696" s="138"/>
      <c r="D696" s="138"/>
      <c r="E696" s="138"/>
      <c r="F696" s="138" t="s">
        <v>12</v>
      </c>
      <c r="G696" s="138"/>
      <c r="H696" s="138"/>
      <c r="I696" s="138"/>
      <c r="J696" s="138"/>
      <c r="K696" s="138" t="s">
        <v>12</v>
      </c>
      <c r="L696" s="138"/>
      <c r="M696" s="138"/>
      <c r="N696" s="138"/>
      <c r="O696" s="138"/>
      <c r="P696" s="138" t="s">
        <v>12</v>
      </c>
      <c r="Q696" s="138"/>
      <c r="R696" s="138"/>
      <c r="S696" s="138"/>
      <c r="T696" s="138"/>
      <c r="U696" s="138" t="s">
        <v>12</v>
      </c>
      <c r="V696" s="138"/>
      <c r="W696" s="138"/>
      <c r="X696" s="138"/>
      <c r="Y696" s="138"/>
      <c r="Z696" s="138" t="s">
        <v>12</v>
      </c>
      <c r="AA696" s="138"/>
      <c r="AB696" s="138"/>
      <c r="AC696" s="138"/>
      <c r="AD696" s="138"/>
    </row>
    <row r="697" spans="1:30" ht="39.6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90" x14ac:dyDescent="0.3">
      <c r="A698" s="139">
        <f>A683+1</f>
        <v>47</v>
      </c>
      <c r="B698" s="139"/>
      <c r="C698" s="139"/>
      <c r="D698" s="139"/>
      <c r="E698" s="139"/>
      <c r="F698" s="139">
        <f>F683+1</f>
        <v>97</v>
      </c>
      <c r="G698" s="139"/>
      <c r="H698" s="139"/>
      <c r="I698" s="139"/>
      <c r="J698" s="139"/>
      <c r="K698" s="139">
        <f>K683+1</f>
        <v>147</v>
      </c>
      <c r="L698" s="139"/>
      <c r="M698" s="139"/>
      <c r="N698" s="139"/>
      <c r="O698" s="139"/>
      <c r="P698" s="139">
        <f>P683+1</f>
        <v>197</v>
      </c>
      <c r="Q698" s="139"/>
      <c r="R698" s="139"/>
      <c r="S698" s="139"/>
      <c r="T698" s="139"/>
      <c r="U698" s="139">
        <f t="shared" ref="U698" si="86">U683+1</f>
        <v>247</v>
      </c>
      <c r="V698" s="139"/>
      <c r="W698" s="139"/>
      <c r="X698" s="139"/>
      <c r="Y698" s="139"/>
      <c r="Z698" s="139">
        <f t="shared" ref="Z698" si="87">Z683+1</f>
        <v>297</v>
      </c>
      <c r="AA698" s="139"/>
      <c r="AB698" s="139"/>
      <c r="AC698" s="139"/>
      <c r="AD698" s="139"/>
    </row>
    <row r="699" spans="1:30" ht="15" x14ac:dyDescent="0.3">
      <c r="A699" s="5"/>
      <c r="B699" s="6"/>
      <c r="C699" s="7"/>
      <c r="D699" s="8"/>
      <c r="E699" s="9"/>
      <c r="F699" s="5"/>
      <c r="G699" s="6"/>
      <c r="H699" s="7"/>
      <c r="I699" s="8"/>
      <c r="J699" s="9"/>
      <c r="K699" s="5"/>
      <c r="L699" s="6"/>
      <c r="M699" s="7"/>
      <c r="N699" s="8"/>
      <c r="O699" s="9"/>
      <c r="P699" s="5"/>
      <c r="Q699" s="6"/>
      <c r="R699" s="7"/>
      <c r="S699" s="8"/>
      <c r="T699" s="9"/>
      <c r="U699" s="5"/>
      <c r="V699" s="6"/>
      <c r="W699" s="7"/>
      <c r="X699" s="8"/>
      <c r="Y699" s="9"/>
      <c r="Z699" s="5"/>
      <c r="AA699" s="6"/>
      <c r="AB699" s="7"/>
      <c r="AC699" s="8"/>
      <c r="AD699" s="9"/>
    </row>
    <row r="700" spans="1:30" ht="15" x14ac:dyDescent="0.3">
      <c r="A700" s="5"/>
      <c r="B700" s="6"/>
      <c r="C700" s="7"/>
      <c r="D700" s="8"/>
      <c r="E700" s="9"/>
      <c r="F700" s="5"/>
      <c r="G700" s="6"/>
      <c r="H700" s="7"/>
      <c r="I700" s="8"/>
      <c r="J700" s="9"/>
      <c r="K700" s="5"/>
      <c r="L700" s="6"/>
      <c r="M700" s="7"/>
      <c r="N700" s="8"/>
      <c r="O700" s="9"/>
      <c r="P700" s="5"/>
      <c r="Q700" s="6"/>
      <c r="R700" s="7"/>
      <c r="S700" s="8"/>
      <c r="T700" s="9"/>
      <c r="U700" s="5"/>
      <c r="V700" s="6"/>
      <c r="W700" s="7"/>
      <c r="X700" s="8"/>
      <c r="Y700" s="9"/>
      <c r="Z700" s="5"/>
      <c r="AA700" s="6"/>
      <c r="AB700" s="7"/>
      <c r="AC700" s="8"/>
      <c r="AD700" s="9"/>
    </row>
    <row r="701" spans="1:30" ht="15" x14ac:dyDescent="0.3">
      <c r="A701" s="5"/>
      <c r="B701" s="6"/>
      <c r="C701" s="7"/>
      <c r="D701" s="8"/>
      <c r="E701" s="9"/>
      <c r="F701" s="5"/>
      <c r="G701" s="6"/>
      <c r="H701" s="7"/>
      <c r="I701" s="8"/>
      <c r="J701" s="9"/>
      <c r="K701" s="5"/>
      <c r="L701" s="6"/>
      <c r="M701" s="7"/>
      <c r="N701" s="8"/>
      <c r="O701" s="9"/>
      <c r="P701" s="5"/>
      <c r="Q701" s="6"/>
      <c r="R701" s="7"/>
      <c r="S701" s="8"/>
      <c r="T701" s="9"/>
      <c r="U701" s="5"/>
      <c r="V701" s="6"/>
      <c r="W701" s="7"/>
      <c r="X701" s="8"/>
      <c r="Y701" s="9"/>
      <c r="Z701" s="5"/>
      <c r="AA701" s="6"/>
      <c r="AB701" s="7"/>
      <c r="AC701" s="8"/>
      <c r="AD701" s="9"/>
    </row>
    <row r="702" spans="1:30" ht="40.5" customHeight="1" x14ac:dyDescent="0.3">
      <c r="A702" s="138" t="s">
        <v>13</v>
      </c>
      <c r="B702" s="138"/>
      <c r="C702" s="138"/>
      <c r="D702" s="138"/>
      <c r="E702" s="138"/>
      <c r="F702" s="138" t="s">
        <v>13</v>
      </c>
      <c r="G702" s="138"/>
      <c r="H702" s="138"/>
      <c r="I702" s="138"/>
      <c r="J702" s="138"/>
      <c r="K702" s="138" t="s">
        <v>13</v>
      </c>
      <c r="L702" s="138"/>
      <c r="M702" s="138"/>
      <c r="N702" s="138"/>
      <c r="O702" s="138"/>
      <c r="P702" s="138" t="s">
        <v>13</v>
      </c>
      <c r="Q702" s="138"/>
      <c r="R702" s="138"/>
      <c r="S702" s="138"/>
      <c r="T702" s="138"/>
      <c r="U702" s="138" t="s">
        <v>13</v>
      </c>
      <c r="V702" s="138"/>
      <c r="W702" s="138"/>
      <c r="X702" s="138"/>
      <c r="Y702" s="138"/>
      <c r="Z702" s="138" t="s">
        <v>13</v>
      </c>
      <c r="AA702" s="138"/>
      <c r="AB702" s="138"/>
      <c r="AC702" s="138"/>
      <c r="AD702" s="138"/>
    </row>
    <row r="703" spans="1:30" ht="39.6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333" customHeight="1" x14ac:dyDescent="0.3">
      <c r="A704" s="140" t="str">
        <f>VLOOKUP(A698,'CADASTRO DE FORNECEDORES'!A:I,2,)</f>
        <v>ARTECH</v>
      </c>
      <c r="B704" s="140"/>
      <c r="C704" s="140"/>
      <c r="D704" s="140"/>
      <c r="E704" s="140"/>
      <c r="F704" s="140" t="e">
        <f>VLOOKUP(F698,'CADASTRO DE FORNECEDORES'!A:I,2,)</f>
        <v>#N/A</v>
      </c>
      <c r="G704" s="140"/>
      <c r="H704" s="140"/>
      <c r="I704" s="140"/>
      <c r="J704" s="140"/>
      <c r="K704" s="140" t="e">
        <f>VLOOKUP(K698,'CADASTRO DE FORNECEDORES'!A:I,2,)</f>
        <v>#N/A</v>
      </c>
      <c r="L704" s="140"/>
      <c r="M704" s="140"/>
      <c r="N704" s="140"/>
      <c r="O704" s="140"/>
      <c r="P704" s="140" t="e">
        <f>VLOOKUP(P698,'CADASTRO DE FORNECEDORES'!A:I,2,)</f>
        <v>#N/A</v>
      </c>
      <c r="Q704" s="140"/>
      <c r="R704" s="140"/>
      <c r="S704" s="140"/>
      <c r="T704" s="140"/>
      <c r="U704" s="140" t="e">
        <f>VLOOKUP(U698,'CADASTRO DE FORNECEDORES'!$A:$I,2,)</f>
        <v>#N/A</v>
      </c>
      <c r="V704" s="140"/>
      <c r="W704" s="140"/>
      <c r="X704" s="140"/>
      <c r="Y704" s="140"/>
      <c r="Z704" s="140" t="e">
        <f>VLOOKUP(Z698,'CADASTRO DE FORNECEDORES'!$A:$I,2,)</f>
        <v>#N/A</v>
      </c>
      <c r="AA704" s="140"/>
      <c r="AB704" s="140"/>
      <c r="AC704" s="140"/>
      <c r="AD704" s="140"/>
    </row>
    <row r="705" spans="1:30" ht="15" x14ac:dyDescent="0.3">
      <c r="A705" s="5"/>
      <c r="B705" s="6"/>
      <c r="C705" s="7"/>
      <c r="D705" s="8"/>
      <c r="E705" s="9"/>
      <c r="F705" s="5"/>
      <c r="G705" s="6"/>
      <c r="H705" s="7"/>
      <c r="I705" s="8"/>
      <c r="J705" s="9"/>
      <c r="K705" s="5"/>
      <c r="L705" s="6"/>
      <c r="M705" s="7"/>
      <c r="N705" s="8"/>
      <c r="O705" s="9"/>
      <c r="P705" s="5"/>
      <c r="Q705" s="6"/>
      <c r="R705" s="7"/>
      <c r="S705" s="8"/>
      <c r="T705" s="9"/>
      <c r="U705" s="5"/>
      <c r="V705" s="6"/>
      <c r="W705" s="7"/>
      <c r="X705" s="8"/>
      <c r="Y705" s="9"/>
      <c r="Z705" s="5"/>
      <c r="AA705" s="6"/>
      <c r="AB705" s="7"/>
      <c r="AC705" s="8"/>
      <c r="AD705" s="9"/>
    </row>
    <row r="706" spans="1:30" ht="15" x14ac:dyDescent="0.3">
      <c r="A706" s="5"/>
      <c r="B706" s="6"/>
      <c r="C706" s="7"/>
      <c r="D706" s="8"/>
      <c r="E706" s="9"/>
      <c r="F706" s="5"/>
      <c r="G706" s="6"/>
      <c r="H706" s="7"/>
      <c r="I706" s="8"/>
      <c r="J706" s="9"/>
      <c r="K706" s="5"/>
      <c r="L706" s="6"/>
      <c r="M706" s="7"/>
      <c r="N706" s="8"/>
      <c r="O706" s="9"/>
      <c r="P706" s="5"/>
      <c r="Q706" s="6"/>
      <c r="R706" s="7"/>
      <c r="S706" s="8"/>
      <c r="T706" s="9"/>
      <c r="U706" s="5"/>
      <c r="V706" s="6"/>
      <c r="W706" s="7"/>
      <c r="X706" s="8"/>
      <c r="Y706" s="9"/>
      <c r="Z706" s="5"/>
      <c r="AA706" s="6"/>
      <c r="AB706" s="7"/>
      <c r="AC706" s="8"/>
      <c r="AD706" s="9"/>
    </row>
    <row r="707" spans="1:30" ht="15" x14ac:dyDescent="0.3">
      <c r="A707" s="5"/>
      <c r="B707" s="6"/>
      <c r="C707" s="7"/>
      <c r="D707" s="8"/>
      <c r="E707" s="9"/>
      <c r="F707" s="5"/>
      <c r="G707" s="6"/>
      <c r="H707" s="7"/>
      <c r="I707" s="8"/>
      <c r="J707" s="9"/>
      <c r="K707" s="5"/>
      <c r="L707" s="6"/>
      <c r="M707" s="7"/>
      <c r="N707" s="8"/>
      <c r="O707" s="9"/>
      <c r="P707" s="5"/>
      <c r="Q707" s="6"/>
      <c r="R707" s="7"/>
      <c r="S707" s="8"/>
      <c r="T707" s="9"/>
      <c r="U707" s="5"/>
      <c r="V707" s="6"/>
      <c r="W707" s="7"/>
      <c r="X707" s="8"/>
      <c r="Y707" s="9"/>
      <c r="Z707" s="5"/>
      <c r="AA707" s="6"/>
      <c r="AB707" s="7"/>
      <c r="AC707" s="8"/>
      <c r="AD707" s="9"/>
    </row>
    <row r="708" spans="1:30" ht="40.5" customHeight="1" x14ac:dyDescent="0.3">
      <c r="A708" s="138" t="s">
        <v>14</v>
      </c>
      <c r="B708" s="138"/>
      <c r="C708" s="138"/>
      <c r="D708" s="138"/>
      <c r="E708" s="138"/>
      <c r="F708" s="138" t="s">
        <v>14</v>
      </c>
      <c r="G708" s="138"/>
      <c r="H708" s="138"/>
      <c r="I708" s="138"/>
      <c r="J708" s="138"/>
      <c r="K708" s="138" t="s">
        <v>14</v>
      </c>
      <c r="L708" s="138"/>
      <c r="M708" s="138"/>
      <c r="N708" s="138"/>
      <c r="O708" s="138"/>
      <c r="P708" s="138" t="s">
        <v>14</v>
      </c>
      <c r="Q708" s="138"/>
      <c r="R708" s="138"/>
      <c r="S708" s="138"/>
      <c r="T708" s="138"/>
      <c r="U708" s="138" t="s">
        <v>14</v>
      </c>
      <c r="V708" s="138"/>
      <c r="W708" s="138"/>
      <c r="X708" s="138"/>
      <c r="Y708" s="138"/>
      <c r="Z708" s="138" t="s">
        <v>14</v>
      </c>
      <c r="AA708" s="138"/>
      <c r="AB708" s="138"/>
      <c r="AC708" s="138"/>
      <c r="AD708" s="138"/>
    </row>
    <row r="709" spans="1:30" ht="39.6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216" customHeight="1" x14ac:dyDescent="0.3">
      <c r="A710" s="137">
        <f>VLOOKUP(A698,'CADASTRO DE FORNECEDORES'!A:I,9,)</f>
        <v>0</v>
      </c>
      <c r="B710" s="137"/>
      <c r="C710" s="137"/>
      <c r="D710" s="137"/>
      <c r="E710" s="137"/>
      <c r="F710" s="137" t="e">
        <f>VLOOKUP(F698,'CADASTRO DE FORNECEDORES'!A:I,9,)</f>
        <v>#N/A</v>
      </c>
      <c r="G710" s="137"/>
      <c r="H710" s="137"/>
      <c r="I710" s="137"/>
      <c r="J710" s="137"/>
      <c r="K710" s="137" t="e">
        <f>VLOOKUP(K698,'CADASTRO DE FORNECEDORES'!A:I,9,)</f>
        <v>#N/A</v>
      </c>
      <c r="L710" s="137"/>
      <c r="M710" s="137"/>
      <c r="N710" s="137"/>
      <c r="O710" s="137"/>
      <c r="P710" s="137" t="e">
        <f>VLOOKUP(P698,'CADASTRO DE FORNECEDORES'!A:I,9,)</f>
        <v>#N/A</v>
      </c>
      <c r="Q710" s="137"/>
      <c r="R710" s="137"/>
      <c r="S710" s="137"/>
      <c r="T710" s="137"/>
      <c r="U710" s="137" t="e">
        <f>VLOOKUP(U698,'CADASTRO DE FORNECEDORES'!$A:$I,9,)</f>
        <v>#N/A</v>
      </c>
      <c r="V710" s="137"/>
      <c r="W710" s="137"/>
      <c r="X710" s="137"/>
      <c r="Y710" s="137"/>
      <c r="Z710" s="137" t="e">
        <f>VLOOKUP(Z698,'CADASTRO DE FORNECEDORES'!$A:$I,9,)</f>
        <v>#N/A</v>
      </c>
      <c r="AA710" s="137"/>
      <c r="AB710" s="137"/>
      <c r="AC710" s="137"/>
      <c r="AD710" s="137"/>
    </row>
    <row r="711" spans="1:30" ht="40.5" customHeight="1" x14ac:dyDescent="0.3">
      <c r="A711" s="138" t="s">
        <v>12</v>
      </c>
      <c r="B711" s="138"/>
      <c r="C711" s="138"/>
      <c r="D711" s="138"/>
      <c r="E711" s="138"/>
      <c r="F711" s="138" t="s">
        <v>12</v>
      </c>
      <c r="G711" s="138"/>
      <c r="H711" s="138"/>
      <c r="I711" s="138"/>
      <c r="J711" s="138"/>
      <c r="K711" s="138" t="s">
        <v>12</v>
      </c>
      <c r="L711" s="138"/>
      <c r="M711" s="138"/>
      <c r="N711" s="138"/>
      <c r="O711" s="138"/>
      <c r="P711" s="138" t="s">
        <v>12</v>
      </c>
      <c r="Q711" s="138"/>
      <c r="R711" s="138"/>
      <c r="S711" s="138"/>
      <c r="T711" s="138"/>
      <c r="U711" s="138" t="s">
        <v>12</v>
      </c>
      <c r="V711" s="138"/>
      <c r="W711" s="138"/>
      <c r="X711" s="138"/>
      <c r="Y711" s="138"/>
      <c r="Z711" s="138" t="s">
        <v>12</v>
      </c>
      <c r="AA711" s="138"/>
      <c r="AB711" s="138"/>
      <c r="AC711" s="138"/>
      <c r="AD711" s="138"/>
    </row>
    <row r="712" spans="1:30" ht="39.6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90" x14ac:dyDescent="0.3">
      <c r="A713" s="139">
        <f>A698+1</f>
        <v>48</v>
      </c>
      <c r="B713" s="139"/>
      <c r="C713" s="139"/>
      <c r="D713" s="139"/>
      <c r="E713" s="139"/>
      <c r="F713" s="139">
        <f>F698+1</f>
        <v>98</v>
      </c>
      <c r="G713" s="139"/>
      <c r="H713" s="139"/>
      <c r="I713" s="139"/>
      <c r="J713" s="139"/>
      <c r="K713" s="139">
        <f>K698+1</f>
        <v>148</v>
      </c>
      <c r="L713" s="139"/>
      <c r="M713" s="139"/>
      <c r="N713" s="139"/>
      <c r="O713" s="139"/>
      <c r="P713" s="139">
        <f>P698+1</f>
        <v>198</v>
      </c>
      <c r="Q713" s="139"/>
      <c r="R713" s="139"/>
      <c r="S713" s="139"/>
      <c r="T713" s="139"/>
      <c r="U713" s="139">
        <f t="shared" ref="U713" si="88">U698+1</f>
        <v>248</v>
      </c>
      <c r="V713" s="139"/>
      <c r="W713" s="139"/>
      <c r="X713" s="139"/>
      <c r="Y713" s="139"/>
      <c r="Z713" s="139">
        <f t="shared" ref="Z713" si="89">Z698+1</f>
        <v>298</v>
      </c>
      <c r="AA713" s="139"/>
      <c r="AB713" s="139"/>
      <c r="AC713" s="139"/>
      <c r="AD713" s="139"/>
    </row>
    <row r="714" spans="1:30" ht="15" x14ac:dyDescent="0.3">
      <c r="A714" s="5"/>
      <c r="B714" s="6"/>
      <c r="C714" s="7"/>
      <c r="D714" s="8"/>
      <c r="E714" s="9"/>
      <c r="F714" s="5"/>
      <c r="G714" s="6"/>
      <c r="H714" s="7"/>
      <c r="I714" s="8"/>
      <c r="J714" s="9"/>
      <c r="K714" s="5"/>
      <c r="L714" s="6"/>
      <c r="M714" s="7"/>
      <c r="N714" s="8"/>
      <c r="O714" s="9"/>
      <c r="P714" s="5"/>
      <c r="Q714" s="6"/>
      <c r="R714" s="7"/>
      <c r="S714" s="8"/>
      <c r="T714" s="9"/>
      <c r="U714" s="5"/>
      <c r="V714" s="6"/>
      <c r="W714" s="7"/>
      <c r="X714" s="8"/>
      <c r="Y714" s="9"/>
      <c r="Z714" s="5"/>
      <c r="AA714" s="6"/>
      <c r="AB714" s="7"/>
      <c r="AC714" s="8"/>
      <c r="AD714" s="9"/>
    </row>
    <row r="715" spans="1:30" ht="15" x14ac:dyDescent="0.3">
      <c r="A715" s="5"/>
      <c r="B715" s="6"/>
      <c r="C715" s="7"/>
      <c r="D715" s="8"/>
      <c r="E715" s="9"/>
      <c r="F715" s="5"/>
      <c r="G715" s="6"/>
      <c r="H715" s="7"/>
      <c r="I715" s="8"/>
      <c r="J715" s="9"/>
      <c r="K715" s="5"/>
      <c r="L715" s="6"/>
      <c r="M715" s="7"/>
      <c r="N715" s="8"/>
      <c r="O715" s="9"/>
      <c r="P715" s="5"/>
      <c r="Q715" s="6"/>
      <c r="R715" s="7"/>
      <c r="S715" s="8"/>
      <c r="T715" s="9"/>
      <c r="U715" s="5"/>
      <c r="V715" s="6"/>
      <c r="W715" s="7"/>
      <c r="X715" s="8"/>
      <c r="Y715" s="9"/>
      <c r="Z715" s="5"/>
      <c r="AA715" s="6"/>
      <c r="AB715" s="7"/>
      <c r="AC715" s="8"/>
      <c r="AD715" s="9"/>
    </row>
    <row r="716" spans="1:30" ht="15" x14ac:dyDescent="0.3">
      <c r="A716" s="5"/>
      <c r="B716" s="6"/>
      <c r="C716" s="7"/>
      <c r="D716" s="8"/>
      <c r="E716" s="9"/>
      <c r="F716" s="5"/>
      <c r="G716" s="6"/>
      <c r="H716" s="7"/>
      <c r="I716" s="8"/>
      <c r="J716" s="9"/>
      <c r="K716" s="5"/>
      <c r="L716" s="6"/>
      <c r="M716" s="7"/>
      <c r="N716" s="8"/>
      <c r="O716" s="9"/>
      <c r="P716" s="5"/>
      <c r="Q716" s="6"/>
      <c r="R716" s="7"/>
      <c r="S716" s="8"/>
      <c r="T716" s="9"/>
      <c r="U716" s="5"/>
      <c r="V716" s="6"/>
      <c r="W716" s="7"/>
      <c r="X716" s="8"/>
      <c r="Y716" s="9"/>
      <c r="Z716" s="5"/>
      <c r="AA716" s="6"/>
      <c r="AB716" s="7"/>
      <c r="AC716" s="8"/>
      <c r="AD716" s="9"/>
    </row>
    <row r="717" spans="1:30" ht="40.5" customHeight="1" x14ac:dyDescent="0.3">
      <c r="A717" s="138" t="s">
        <v>13</v>
      </c>
      <c r="B717" s="138"/>
      <c r="C717" s="138"/>
      <c r="D717" s="138"/>
      <c r="E717" s="138"/>
      <c r="F717" s="138" t="s">
        <v>13</v>
      </c>
      <c r="G717" s="138"/>
      <c r="H717" s="138"/>
      <c r="I717" s="138"/>
      <c r="J717" s="138"/>
      <c r="K717" s="138" t="s">
        <v>13</v>
      </c>
      <c r="L717" s="138"/>
      <c r="M717" s="138"/>
      <c r="N717" s="138"/>
      <c r="O717" s="138"/>
      <c r="P717" s="138" t="s">
        <v>13</v>
      </c>
      <c r="Q717" s="138"/>
      <c r="R717" s="138"/>
      <c r="S717" s="138"/>
      <c r="T717" s="138"/>
      <c r="U717" s="138" t="s">
        <v>13</v>
      </c>
      <c r="V717" s="138"/>
      <c r="W717" s="138"/>
      <c r="X717" s="138"/>
      <c r="Y717" s="138"/>
      <c r="Z717" s="138" t="s">
        <v>13</v>
      </c>
      <c r="AA717" s="138"/>
      <c r="AB717" s="138"/>
      <c r="AC717" s="138"/>
      <c r="AD717" s="138"/>
    </row>
    <row r="718" spans="1:30" ht="39.6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333" customHeight="1" x14ac:dyDescent="0.3">
      <c r="A719" s="140" t="str">
        <f>VLOOKUP(A713,'CADASTRO DE FORNECEDORES'!A:I,2,)</f>
        <v>SEGURANÇA JATO</v>
      </c>
      <c r="B719" s="140"/>
      <c r="C719" s="140"/>
      <c r="D719" s="140"/>
      <c r="E719" s="140"/>
      <c r="F719" s="140" t="e">
        <f>VLOOKUP(F713,'CADASTRO DE FORNECEDORES'!A:I,2,)</f>
        <v>#N/A</v>
      </c>
      <c r="G719" s="140"/>
      <c r="H719" s="140"/>
      <c r="I719" s="140"/>
      <c r="J719" s="140"/>
      <c r="K719" s="140" t="e">
        <f>VLOOKUP(K713,'CADASTRO DE FORNECEDORES'!A:I,2,)</f>
        <v>#N/A</v>
      </c>
      <c r="L719" s="140"/>
      <c r="M719" s="140"/>
      <c r="N719" s="140"/>
      <c r="O719" s="140"/>
      <c r="P719" s="140" t="e">
        <f>VLOOKUP(P713,'CADASTRO DE FORNECEDORES'!A:I,2,)</f>
        <v>#N/A</v>
      </c>
      <c r="Q719" s="140"/>
      <c r="R719" s="140"/>
      <c r="S719" s="140"/>
      <c r="T719" s="140"/>
      <c r="U719" s="140" t="e">
        <f>VLOOKUP(U713,'CADASTRO DE FORNECEDORES'!$A:$I,2,)</f>
        <v>#N/A</v>
      </c>
      <c r="V719" s="140"/>
      <c r="W719" s="140"/>
      <c r="X719" s="140"/>
      <c r="Y719" s="140"/>
      <c r="Z719" s="140" t="e">
        <f>VLOOKUP(Z713,'CADASTRO DE FORNECEDORES'!$A:$I,2,)</f>
        <v>#N/A</v>
      </c>
      <c r="AA719" s="140"/>
      <c r="AB719" s="140"/>
      <c r="AC719" s="140"/>
      <c r="AD719" s="140"/>
    </row>
    <row r="720" spans="1:30" ht="15" x14ac:dyDescent="0.3">
      <c r="A720" s="5"/>
      <c r="B720" s="6"/>
      <c r="C720" s="7"/>
      <c r="D720" s="8"/>
      <c r="E720" s="9"/>
      <c r="F720" s="5"/>
      <c r="G720" s="6"/>
      <c r="H720" s="7"/>
      <c r="I720" s="8"/>
      <c r="J720" s="9"/>
      <c r="K720" s="5"/>
      <c r="L720" s="6"/>
      <c r="M720" s="7"/>
      <c r="N720" s="8"/>
      <c r="O720" s="9"/>
      <c r="P720" s="5"/>
      <c r="Q720" s="6"/>
      <c r="R720" s="7"/>
      <c r="S720" s="8"/>
      <c r="T720" s="9"/>
      <c r="U720" s="5"/>
      <c r="V720" s="6"/>
      <c r="W720" s="7"/>
      <c r="X720" s="8"/>
      <c r="Y720" s="9"/>
      <c r="Z720" s="5"/>
      <c r="AA720" s="6"/>
      <c r="AB720" s="7"/>
      <c r="AC720" s="8"/>
      <c r="AD720" s="9"/>
    </row>
    <row r="721" spans="1:30" ht="15" x14ac:dyDescent="0.3">
      <c r="A721" s="5"/>
      <c r="B721" s="6"/>
      <c r="C721" s="7"/>
      <c r="D721" s="8"/>
      <c r="E721" s="9"/>
      <c r="F721" s="5"/>
      <c r="G721" s="6"/>
      <c r="H721" s="7"/>
      <c r="I721" s="8"/>
      <c r="J721" s="9"/>
      <c r="K721" s="5"/>
      <c r="L721" s="6"/>
      <c r="M721" s="7"/>
      <c r="N721" s="8"/>
      <c r="O721" s="9"/>
      <c r="P721" s="5"/>
      <c r="Q721" s="6"/>
      <c r="R721" s="7"/>
      <c r="S721" s="8"/>
      <c r="T721" s="9"/>
      <c r="U721" s="5"/>
      <c r="V721" s="6"/>
      <c r="W721" s="7"/>
      <c r="X721" s="8"/>
      <c r="Y721" s="9"/>
      <c r="Z721" s="5"/>
      <c r="AA721" s="6"/>
      <c r="AB721" s="7"/>
      <c r="AC721" s="8"/>
      <c r="AD721" s="9"/>
    </row>
    <row r="722" spans="1:30" ht="15" x14ac:dyDescent="0.3">
      <c r="A722" s="5"/>
      <c r="B722" s="6"/>
      <c r="C722" s="7"/>
      <c r="D722" s="8"/>
      <c r="E722" s="9"/>
      <c r="F722" s="5"/>
      <c r="G722" s="6"/>
      <c r="H722" s="7"/>
      <c r="I722" s="8"/>
      <c r="J722" s="9"/>
      <c r="K722" s="5"/>
      <c r="L722" s="6"/>
      <c r="M722" s="7"/>
      <c r="N722" s="8"/>
      <c r="O722" s="9"/>
      <c r="P722" s="5"/>
      <c r="Q722" s="6"/>
      <c r="R722" s="7"/>
      <c r="S722" s="8"/>
      <c r="T722" s="9"/>
      <c r="U722" s="5"/>
      <c r="V722" s="6"/>
      <c r="W722" s="7"/>
      <c r="X722" s="8"/>
      <c r="Y722" s="9"/>
      <c r="Z722" s="5"/>
      <c r="AA722" s="6"/>
      <c r="AB722" s="7"/>
      <c r="AC722" s="8"/>
      <c r="AD722" s="9"/>
    </row>
    <row r="723" spans="1:30" ht="40.5" customHeight="1" x14ac:dyDescent="0.3">
      <c r="A723" s="138" t="s">
        <v>14</v>
      </c>
      <c r="B723" s="138"/>
      <c r="C723" s="138"/>
      <c r="D723" s="138"/>
      <c r="E723" s="138"/>
      <c r="F723" s="138" t="s">
        <v>14</v>
      </c>
      <c r="G723" s="138"/>
      <c r="H723" s="138"/>
      <c r="I723" s="138"/>
      <c r="J723" s="138"/>
      <c r="K723" s="138" t="s">
        <v>14</v>
      </c>
      <c r="L723" s="138"/>
      <c r="M723" s="138"/>
      <c r="N723" s="138"/>
      <c r="O723" s="138"/>
      <c r="P723" s="138" t="s">
        <v>14</v>
      </c>
      <c r="Q723" s="138"/>
      <c r="R723" s="138"/>
      <c r="S723" s="138"/>
      <c r="T723" s="138"/>
      <c r="U723" s="138" t="s">
        <v>14</v>
      </c>
      <c r="V723" s="138"/>
      <c r="W723" s="138"/>
      <c r="X723" s="138"/>
      <c r="Y723" s="138"/>
      <c r="Z723" s="138" t="s">
        <v>14</v>
      </c>
      <c r="AA723" s="138"/>
      <c r="AB723" s="138"/>
      <c r="AC723" s="138"/>
      <c r="AD723" s="138"/>
    </row>
    <row r="724" spans="1:30" ht="39.6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216" customHeight="1" x14ac:dyDescent="0.3">
      <c r="A725" s="137" t="str">
        <f>VLOOKUP(A713,'CADASTRO DE FORNECEDORES'!A:I,9,)</f>
        <v>ELETRÔNICO</v>
      </c>
      <c r="B725" s="137"/>
      <c r="C725" s="137"/>
      <c r="D725" s="137"/>
      <c r="E725" s="137"/>
      <c r="F725" s="137" t="e">
        <f>VLOOKUP(F713,'CADASTRO DE FORNECEDORES'!A:I,9,)</f>
        <v>#N/A</v>
      </c>
      <c r="G725" s="137"/>
      <c r="H725" s="137"/>
      <c r="I725" s="137"/>
      <c r="J725" s="137"/>
      <c r="K725" s="137" t="e">
        <f>VLOOKUP(K713,'CADASTRO DE FORNECEDORES'!A:I,9,)</f>
        <v>#N/A</v>
      </c>
      <c r="L725" s="137"/>
      <c r="M725" s="137"/>
      <c r="N725" s="137"/>
      <c r="O725" s="137"/>
      <c r="P725" s="137" t="e">
        <f>VLOOKUP(P713,'CADASTRO DE FORNECEDORES'!A:I,9,)</f>
        <v>#N/A</v>
      </c>
      <c r="Q725" s="137"/>
      <c r="R725" s="137"/>
      <c r="S725" s="137"/>
      <c r="T725" s="137"/>
      <c r="U725" s="137" t="e">
        <f>VLOOKUP(U713,'CADASTRO DE FORNECEDORES'!$A:$I,9,)</f>
        <v>#N/A</v>
      </c>
      <c r="V725" s="137"/>
      <c r="W725" s="137"/>
      <c r="X725" s="137"/>
      <c r="Y725" s="137"/>
      <c r="Z725" s="137" t="e">
        <f>VLOOKUP(Z713,'CADASTRO DE FORNECEDORES'!$A:$I,9,)</f>
        <v>#N/A</v>
      </c>
      <c r="AA725" s="137"/>
      <c r="AB725" s="137"/>
      <c r="AC725" s="137"/>
      <c r="AD725" s="137"/>
    </row>
    <row r="726" spans="1:30" ht="40.5" customHeight="1" x14ac:dyDescent="0.3">
      <c r="A726" s="138" t="s">
        <v>12</v>
      </c>
      <c r="B726" s="138"/>
      <c r="C726" s="138"/>
      <c r="D726" s="138"/>
      <c r="E726" s="138"/>
      <c r="F726" s="138" t="s">
        <v>12</v>
      </c>
      <c r="G726" s="138"/>
      <c r="H726" s="138"/>
      <c r="I726" s="138"/>
      <c r="J726" s="138"/>
      <c r="K726" s="138" t="s">
        <v>12</v>
      </c>
      <c r="L726" s="138"/>
      <c r="M726" s="138"/>
      <c r="N726" s="138"/>
      <c r="O726" s="138"/>
      <c r="P726" s="138" t="s">
        <v>12</v>
      </c>
      <c r="Q726" s="138"/>
      <c r="R726" s="138"/>
      <c r="S726" s="138"/>
      <c r="T726" s="138"/>
      <c r="U726" s="138" t="s">
        <v>12</v>
      </c>
      <c r="V726" s="138"/>
      <c r="W726" s="138"/>
      <c r="X726" s="138"/>
      <c r="Y726" s="138"/>
      <c r="Z726" s="138" t="s">
        <v>12</v>
      </c>
      <c r="AA726" s="138"/>
      <c r="AB726" s="138"/>
      <c r="AC726" s="138"/>
      <c r="AD726" s="138"/>
    </row>
    <row r="727" spans="1:30" ht="39.6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90" x14ac:dyDescent="0.3">
      <c r="A728" s="139">
        <f>A713+1</f>
        <v>49</v>
      </c>
      <c r="B728" s="139"/>
      <c r="C728" s="139"/>
      <c r="D728" s="139"/>
      <c r="E728" s="139"/>
      <c r="F728" s="139">
        <f>F713+1</f>
        <v>99</v>
      </c>
      <c r="G728" s="139"/>
      <c r="H728" s="139"/>
      <c r="I728" s="139"/>
      <c r="J728" s="139"/>
      <c r="K728" s="139">
        <f>K713+1</f>
        <v>149</v>
      </c>
      <c r="L728" s="139"/>
      <c r="M728" s="139"/>
      <c r="N728" s="139"/>
      <c r="O728" s="139"/>
      <c r="P728" s="139">
        <f>P713+1</f>
        <v>199</v>
      </c>
      <c r="Q728" s="139"/>
      <c r="R728" s="139"/>
      <c r="S728" s="139"/>
      <c r="T728" s="139"/>
      <c r="U728" s="139">
        <f t="shared" ref="U728" si="90">U713+1</f>
        <v>249</v>
      </c>
      <c r="V728" s="139"/>
      <c r="W728" s="139"/>
      <c r="X728" s="139"/>
      <c r="Y728" s="139"/>
      <c r="Z728" s="139">
        <f t="shared" ref="Z728" si="91">Z713+1</f>
        <v>299</v>
      </c>
      <c r="AA728" s="139"/>
      <c r="AB728" s="139"/>
      <c r="AC728" s="139"/>
      <c r="AD728" s="139"/>
    </row>
    <row r="729" spans="1:30" ht="15" x14ac:dyDescent="0.3">
      <c r="A729" s="5"/>
      <c r="B729" s="6"/>
      <c r="C729" s="7"/>
      <c r="D729" s="8"/>
      <c r="E729" s="9"/>
      <c r="F729" s="5"/>
      <c r="G729" s="6"/>
      <c r="H729" s="7"/>
      <c r="I729" s="8"/>
      <c r="J729" s="9"/>
      <c r="K729" s="5"/>
      <c r="L729" s="6"/>
      <c r="M729" s="7"/>
      <c r="N729" s="8"/>
      <c r="O729" s="9"/>
      <c r="P729" s="5"/>
      <c r="Q729" s="6"/>
      <c r="R729" s="7"/>
      <c r="S729" s="8"/>
      <c r="T729" s="9"/>
      <c r="U729" s="5"/>
      <c r="V729" s="6"/>
      <c r="W729" s="7"/>
      <c r="X729" s="8"/>
      <c r="Y729" s="9"/>
      <c r="Z729" s="5"/>
      <c r="AA729" s="6"/>
      <c r="AB729" s="7"/>
      <c r="AC729" s="8"/>
      <c r="AD729" s="9"/>
    </row>
    <row r="730" spans="1:30" ht="15" x14ac:dyDescent="0.3">
      <c r="A730" s="5"/>
      <c r="B730" s="6"/>
      <c r="C730" s="7"/>
      <c r="D730" s="8"/>
      <c r="E730" s="9"/>
      <c r="F730" s="5"/>
      <c r="G730" s="6"/>
      <c r="H730" s="7"/>
      <c r="I730" s="8"/>
      <c r="J730" s="9"/>
      <c r="K730" s="5"/>
      <c r="L730" s="6"/>
      <c r="M730" s="7"/>
      <c r="N730" s="8"/>
      <c r="O730" s="9"/>
      <c r="P730" s="5"/>
      <c r="Q730" s="6"/>
      <c r="R730" s="7"/>
      <c r="S730" s="8"/>
      <c r="T730" s="9"/>
      <c r="U730" s="5"/>
      <c r="V730" s="6"/>
      <c r="W730" s="7"/>
      <c r="X730" s="8"/>
      <c r="Y730" s="9"/>
      <c r="Z730" s="5"/>
      <c r="AA730" s="6"/>
      <c r="AB730" s="7"/>
      <c r="AC730" s="8"/>
      <c r="AD730" s="9"/>
    </row>
    <row r="731" spans="1:30" ht="15" x14ac:dyDescent="0.3">
      <c r="A731" s="5"/>
      <c r="B731" s="6"/>
      <c r="C731" s="7"/>
      <c r="D731" s="8"/>
      <c r="E731" s="9"/>
      <c r="F731" s="5"/>
      <c r="G731" s="6"/>
      <c r="H731" s="7"/>
      <c r="I731" s="8"/>
      <c r="J731" s="9"/>
      <c r="K731" s="5"/>
      <c r="L731" s="6"/>
      <c r="M731" s="7"/>
      <c r="N731" s="8"/>
      <c r="O731" s="9"/>
      <c r="P731" s="5"/>
      <c r="Q731" s="6"/>
      <c r="R731" s="7"/>
      <c r="S731" s="8"/>
      <c r="T731" s="9"/>
      <c r="U731" s="5"/>
      <c r="V731" s="6"/>
      <c r="W731" s="7"/>
      <c r="X731" s="8"/>
      <c r="Y731" s="9"/>
      <c r="Z731" s="5"/>
      <c r="AA731" s="6"/>
      <c r="AB731" s="7"/>
      <c r="AC731" s="8"/>
      <c r="AD731" s="9"/>
    </row>
    <row r="732" spans="1:30" ht="40.5" customHeight="1" x14ac:dyDescent="0.3">
      <c r="A732" s="138" t="s">
        <v>13</v>
      </c>
      <c r="B732" s="138"/>
      <c r="C732" s="138"/>
      <c r="D732" s="138"/>
      <c r="E732" s="138"/>
      <c r="F732" s="138" t="s">
        <v>13</v>
      </c>
      <c r="G732" s="138"/>
      <c r="H732" s="138"/>
      <c r="I732" s="138"/>
      <c r="J732" s="138"/>
      <c r="K732" s="138" t="s">
        <v>13</v>
      </c>
      <c r="L732" s="138"/>
      <c r="M732" s="138"/>
      <c r="N732" s="138"/>
      <c r="O732" s="138"/>
      <c r="P732" s="138" t="s">
        <v>13</v>
      </c>
      <c r="Q732" s="138"/>
      <c r="R732" s="138"/>
      <c r="S732" s="138"/>
      <c r="T732" s="138"/>
      <c r="U732" s="138" t="s">
        <v>13</v>
      </c>
      <c r="V732" s="138"/>
      <c r="W732" s="138"/>
      <c r="X732" s="138"/>
      <c r="Y732" s="138"/>
      <c r="Z732" s="138" t="s">
        <v>13</v>
      </c>
      <c r="AA732" s="138"/>
      <c r="AB732" s="138"/>
      <c r="AC732" s="138"/>
      <c r="AD732" s="138"/>
    </row>
    <row r="733" spans="1:30" ht="39.6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333" customHeight="1" x14ac:dyDescent="0.3">
      <c r="A734" s="140" t="str">
        <f>VLOOKUP(A728,'CADASTRO DE FORNECEDORES'!A:I,2,)</f>
        <v xml:space="preserve">KABUM </v>
      </c>
      <c r="B734" s="140"/>
      <c r="C734" s="140"/>
      <c r="D734" s="140"/>
      <c r="E734" s="140"/>
      <c r="F734" s="140" t="e">
        <f>VLOOKUP(F728,'CADASTRO DE FORNECEDORES'!A:I,2,)</f>
        <v>#N/A</v>
      </c>
      <c r="G734" s="140"/>
      <c r="H734" s="140"/>
      <c r="I734" s="140"/>
      <c r="J734" s="140"/>
      <c r="K734" s="140" t="e">
        <f>VLOOKUP(K728,'CADASTRO DE FORNECEDORES'!A:I,2,)</f>
        <v>#N/A</v>
      </c>
      <c r="L734" s="140"/>
      <c r="M734" s="140"/>
      <c r="N734" s="140"/>
      <c r="O734" s="140"/>
      <c r="P734" s="140" t="e">
        <f>VLOOKUP(P728,'CADASTRO DE FORNECEDORES'!A:I,2,)</f>
        <v>#N/A</v>
      </c>
      <c r="Q734" s="140"/>
      <c r="R734" s="140"/>
      <c r="S734" s="140"/>
      <c r="T734" s="140"/>
      <c r="U734" s="140" t="e">
        <f>VLOOKUP(U728,'CADASTRO DE FORNECEDORES'!$A:$I,2,)</f>
        <v>#N/A</v>
      </c>
      <c r="V734" s="140"/>
      <c r="W734" s="140"/>
      <c r="X734" s="140"/>
      <c r="Y734" s="140"/>
      <c r="Z734" s="140" t="e">
        <f>VLOOKUP(Z728,'CADASTRO DE FORNECEDORES'!$A:$I,2,)</f>
        <v>#N/A</v>
      </c>
      <c r="AA734" s="140"/>
      <c r="AB734" s="140"/>
      <c r="AC734" s="140"/>
      <c r="AD734" s="140"/>
    </row>
    <row r="735" spans="1:30" ht="15" x14ac:dyDescent="0.3">
      <c r="A735" s="5"/>
      <c r="B735" s="6"/>
      <c r="C735" s="7"/>
      <c r="D735" s="8"/>
      <c r="E735" s="9"/>
      <c r="F735" s="5"/>
      <c r="G735" s="6"/>
      <c r="H735" s="7"/>
      <c r="I735" s="8"/>
      <c r="J735" s="9"/>
      <c r="K735" s="5"/>
      <c r="L735" s="6"/>
      <c r="M735" s="7"/>
      <c r="N735" s="8"/>
      <c r="O735" s="9"/>
      <c r="P735" s="5"/>
      <c r="Q735" s="6"/>
      <c r="R735" s="7"/>
      <c r="S735" s="8"/>
      <c r="T735" s="9"/>
      <c r="U735" s="5"/>
      <c r="V735" s="6"/>
      <c r="W735" s="7"/>
      <c r="X735" s="8"/>
      <c r="Y735" s="9"/>
      <c r="Z735" s="5"/>
      <c r="AA735" s="6"/>
      <c r="AB735" s="7"/>
      <c r="AC735" s="8"/>
      <c r="AD735" s="9"/>
    </row>
    <row r="736" spans="1:30" ht="15" x14ac:dyDescent="0.3">
      <c r="A736" s="5"/>
      <c r="B736" s="6"/>
      <c r="C736" s="7"/>
      <c r="D736" s="8"/>
      <c r="E736" s="9"/>
      <c r="F736" s="5"/>
      <c r="G736" s="6"/>
      <c r="H736" s="7"/>
      <c r="I736" s="8"/>
      <c r="J736" s="9"/>
      <c r="K736" s="5"/>
      <c r="L736" s="6"/>
      <c r="M736" s="7"/>
      <c r="N736" s="8"/>
      <c r="O736" s="9"/>
      <c r="P736" s="5"/>
      <c r="Q736" s="6"/>
      <c r="R736" s="7"/>
      <c r="S736" s="8"/>
      <c r="T736" s="9"/>
      <c r="U736" s="5"/>
      <c r="V736" s="6"/>
      <c r="W736" s="7"/>
      <c r="X736" s="8"/>
      <c r="Y736" s="9"/>
      <c r="Z736" s="5"/>
      <c r="AA736" s="6"/>
      <c r="AB736" s="7"/>
      <c r="AC736" s="8"/>
      <c r="AD736" s="9"/>
    </row>
    <row r="737" spans="1:30" ht="15" x14ac:dyDescent="0.3">
      <c r="A737" s="5"/>
      <c r="B737" s="6"/>
      <c r="C737" s="7"/>
      <c r="D737" s="8"/>
      <c r="E737" s="9"/>
      <c r="F737" s="5"/>
      <c r="G737" s="6"/>
      <c r="H737" s="7"/>
      <c r="I737" s="8"/>
      <c r="J737" s="9"/>
      <c r="K737" s="5"/>
      <c r="L737" s="6"/>
      <c r="M737" s="7"/>
      <c r="N737" s="8"/>
      <c r="O737" s="9"/>
      <c r="P737" s="5"/>
      <c r="Q737" s="6"/>
      <c r="R737" s="7"/>
      <c r="S737" s="8"/>
      <c r="T737" s="9"/>
      <c r="U737" s="5"/>
      <c r="V737" s="6"/>
      <c r="W737" s="7"/>
      <c r="X737" s="8"/>
      <c r="Y737" s="9"/>
      <c r="Z737" s="5"/>
      <c r="AA737" s="6"/>
      <c r="AB737" s="7"/>
      <c r="AC737" s="8"/>
      <c r="AD737" s="9"/>
    </row>
    <row r="738" spans="1:30" ht="40.5" customHeight="1" x14ac:dyDescent="0.3">
      <c r="A738" s="138" t="s">
        <v>14</v>
      </c>
      <c r="B738" s="138"/>
      <c r="C738" s="138"/>
      <c r="D738" s="138"/>
      <c r="E738" s="138"/>
      <c r="F738" s="138" t="s">
        <v>14</v>
      </c>
      <c r="G738" s="138"/>
      <c r="H738" s="138"/>
      <c r="I738" s="138"/>
      <c r="J738" s="138"/>
      <c r="K738" s="138" t="s">
        <v>14</v>
      </c>
      <c r="L738" s="138"/>
      <c r="M738" s="138"/>
      <c r="N738" s="138"/>
      <c r="O738" s="138"/>
      <c r="P738" s="138" t="s">
        <v>14</v>
      </c>
      <c r="Q738" s="138"/>
      <c r="R738" s="138"/>
      <c r="S738" s="138"/>
      <c r="T738" s="138"/>
      <c r="U738" s="138" t="s">
        <v>14</v>
      </c>
      <c r="V738" s="138"/>
      <c r="W738" s="138"/>
      <c r="X738" s="138"/>
      <c r="Y738" s="138"/>
      <c r="Z738" s="138" t="s">
        <v>14</v>
      </c>
      <c r="AA738" s="138"/>
      <c r="AB738" s="138"/>
      <c r="AC738" s="138"/>
      <c r="AD738" s="138"/>
    </row>
    <row r="739" spans="1:30" ht="39.6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216" customHeight="1" x14ac:dyDescent="0.3">
      <c r="A740" s="137" t="str">
        <f>VLOOKUP(A728,'CADASTRO DE FORNECEDORES'!A:I,9,)</f>
        <v>ELETRÔNICO</v>
      </c>
      <c r="B740" s="137"/>
      <c r="C740" s="137"/>
      <c r="D740" s="137"/>
      <c r="E740" s="137"/>
      <c r="F740" s="137" t="e">
        <f>VLOOKUP(F728,'CADASTRO DE FORNECEDORES'!A:I,9,)</f>
        <v>#N/A</v>
      </c>
      <c r="G740" s="137"/>
      <c r="H740" s="137"/>
      <c r="I740" s="137"/>
      <c r="J740" s="137"/>
      <c r="K740" s="137" t="e">
        <f>VLOOKUP(K728,'CADASTRO DE FORNECEDORES'!A:I,9,)</f>
        <v>#N/A</v>
      </c>
      <c r="L740" s="137"/>
      <c r="M740" s="137"/>
      <c r="N740" s="137"/>
      <c r="O740" s="137"/>
      <c r="P740" s="137" t="e">
        <f>VLOOKUP(P728,'CADASTRO DE FORNECEDORES'!A:I,9,)</f>
        <v>#N/A</v>
      </c>
      <c r="Q740" s="137"/>
      <c r="R740" s="137"/>
      <c r="S740" s="137"/>
      <c r="T740" s="137"/>
      <c r="U740" s="137" t="e">
        <f>VLOOKUP(U728,'CADASTRO DE FORNECEDORES'!$A:$I,9,)</f>
        <v>#N/A</v>
      </c>
      <c r="V740" s="137"/>
      <c r="W740" s="137"/>
      <c r="X740" s="137"/>
      <c r="Y740" s="137"/>
      <c r="Z740" s="137" t="e">
        <f>VLOOKUP(Z728,'CADASTRO DE FORNECEDORES'!$A:$I,9,)</f>
        <v>#N/A</v>
      </c>
      <c r="AA740" s="137"/>
      <c r="AB740" s="137"/>
      <c r="AC740" s="137"/>
      <c r="AD740" s="137"/>
    </row>
    <row r="741" spans="1:30" ht="40.5" customHeight="1" x14ac:dyDescent="0.3">
      <c r="A741" s="138" t="s">
        <v>12</v>
      </c>
      <c r="B741" s="138"/>
      <c r="C741" s="138"/>
      <c r="D741" s="138"/>
      <c r="E741" s="138"/>
      <c r="F741" s="138" t="s">
        <v>12</v>
      </c>
      <c r="G741" s="138"/>
      <c r="H741" s="138"/>
      <c r="I741" s="138"/>
      <c r="J741" s="138"/>
      <c r="K741" s="138" t="s">
        <v>12</v>
      </c>
      <c r="L741" s="138"/>
      <c r="M741" s="138"/>
      <c r="N741" s="138"/>
      <c r="O741" s="138"/>
      <c r="P741" s="138" t="s">
        <v>12</v>
      </c>
      <c r="Q741" s="138"/>
      <c r="R741" s="138"/>
      <c r="S741" s="138"/>
      <c r="T741" s="138"/>
      <c r="U741" s="138" t="s">
        <v>12</v>
      </c>
      <c r="V741" s="138"/>
      <c r="W741" s="138"/>
      <c r="X741" s="138"/>
      <c r="Y741" s="138"/>
      <c r="Z741" s="138" t="s">
        <v>12</v>
      </c>
      <c r="AA741" s="138"/>
      <c r="AB741" s="138"/>
      <c r="AC741" s="138"/>
      <c r="AD741" s="138"/>
    </row>
    <row r="742" spans="1:30" ht="39.6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90" x14ac:dyDescent="0.3">
      <c r="A743" s="139">
        <f>A728+1</f>
        <v>50</v>
      </c>
      <c r="B743" s="139"/>
      <c r="C743" s="139"/>
      <c r="D743" s="139"/>
      <c r="E743" s="139"/>
      <c r="F743" s="139">
        <f>F728+1</f>
        <v>100</v>
      </c>
      <c r="G743" s="139"/>
      <c r="H743" s="139"/>
      <c r="I743" s="139"/>
      <c r="J743" s="139"/>
      <c r="K743" s="139">
        <f>K728+1</f>
        <v>150</v>
      </c>
      <c r="L743" s="139"/>
      <c r="M743" s="139"/>
      <c r="N743" s="139"/>
      <c r="O743" s="139"/>
      <c r="P743" s="139">
        <f>P728+1</f>
        <v>200</v>
      </c>
      <c r="Q743" s="139"/>
      <c r="R743" s="139"/>
      <c r="S743" s="139"/>
      <c r="T743" s="139"/>
      <c r="U743" s="139">
        <f t="shared" ref="U743" si="92">U728+1</f>
        <v>250</v>
      </c>
      <c r="V743" s="139"/>
      <c r="W743" s="139"/>
      <c r="X743" s="139"/>
      <c r="Y743" s="139"/>
      <c r="Z743" s="139">
        <f t="shared" ref="Z743" si="93">Z728+1</f>
        <v>300</v>
      </c>
      <c r="AA743" s="139"/>
      <c r="AB743" s="139"/>
      <c r="AC743" s="139"/>
      <c r="AD743" s="139"/>
    </row>
    <row r="744" spans="1:30" ht="15" x14ac:dyDescent="0.3">
      <c r="A744" s="5"/>
      <c r="B744" s="6"/>
      <c r="C744" s="7"/>
      <c r="D744" s="8"/>
      <c r="E744" s="9"/>
      <c r="F744" s="5"/>
      <c r="G744" s="6"/>
      <c r="H744" s="7"/>
      <c r="I744" s="8"/>
      <c r="J744" s="9"/>
      <c r="K744" s="5"/>
      <c r="L744" s="6"/>
      <c r="M744" s="7"/>
      <c r="N744" s="8"/>
      <c r="O744" s="9"/>
      <c r="P744" s="5"/>
      <c r="Q744" s="6"/>
      <c r="R744" s="7"/>
      <c r="S744" s="8"/>
      <c r="T744" s="9"/>
      <c r="U744" s="5"/>
      <c r="V744" s="6"/>
      <c r="W744" s="7"/>
      <c r="X744" s="8"/>
      <c r="Y744" s="9"/>
      <c r="Z744" s="5"/>
      <c r="AA744" s="6"/>
      <c r="AB744" s="7"/>
      <c r="AC744" s="8"/>
      <c r="AD744" s="9"/>
    </row>
    <row r="745" spans="1:30" ht="15" x14ac:dyDescent="0.3">
      <c r="A745" s="5"/>
      <c r="B745" s="6"/>
      <c r="C745" s="7"/>
      <c r="D745" s="8"/>
      <c r="E745" s="9"/>
      <c r="F745" s="5"/>
      <c r="G745" s="6"/>
      <c r="H745" s="7"/>
      <c r="I745" s="8"/>
      <c r="J745" s="9"/>
      <c r="K745" s="5"/>
      <c r="L745" s="6"/>
      <c r="M745" s="7"/>
      <c r="N745" s="8"/>
      <c r="O745" s="9"/>
      <c r="P745" s="5"/>
      <c r="Q745" s="6"/>
      <c r="R745" s="7"/>
      <c r="S745" s="8"/>
      <c r="T745" s="9"/>
      <c r="U745" s="5"/>
      <c r="V745" s="6"/>
      <c r="W745" s="7"/>
      <c r="X745" s="8"/>
      <c r="Y745" s="9"/>
      <c r="Z745" s="5"/>
      <c r="AA745" s="6"/>
      <c r="AB745" s="7"/>
      <c r="AC745" s="8"/>
      <c r="AD745" s="9"/>
    </row>
    <row r="746" spans="1:30" ht="15" x14ac:dyDescent="0.3">
      <c r="A746" s="5"/>
      <c r="B746" s="6"/>
      <c r="C746" s="7"/>
      <c r="D746" s="8"/>
      <c r="E746" s="9"/>
      <c r="F746" s="5"/>
      <c r="G746" s="6"/>
      <c r="H746" s="7"/>
      <c r="I746" s="8"/>
      <c r="J746" s="9"/>
      <c r="K746" s="5"/>
      <c r="L746" s="6"/>
      <c r="M746" s="7"/>
      <c r="N746" s="8"/>
      <c r="O746" s="9"/>
      <c r="P746" s="5"/>
      <c r="Q746" s="6"/>
      <c r="R746" s="7"/>
      <c r="S746" s="8"/>
      <c r="T746" s="9"/>
      <c r="U746" s="5"/>
      <c r="V746" s="6"/>
      <c r="W746" s="7"/>
      <c r="X746" s="8"/>
      <c r="Y746" s="9"/>
      <c r="Z746" s="5"/>
      <c r="AA746" s="6"/>
      <c r="AB746" s="7"/>
      <c r="AC746" s="8"/>
      <c r="AD746" s="9"/>
    </row>
    <row r="747" spans="1:30" ht="40.5" customHeight="1" x14ac:dyDescent="0.3">
      <c r="A747" s="138" t="s">
        <v>13</v>
      </c>
      <c r="B747" s="138"/>
      <c r="C747" s="138"/>
      <c r="D747" s="138"/>
      <c r="E747" s="138"/>
      <c r="F747" s="138" t="s">
        <v>13</v>
      </c>
      <c r="G747" s="138"/>
      <c r="H747" s="138"/>
      <c r="I747" s="138"/>
      <c r="J747" s="138"/>
      <c r="K747" s="138" t="s">
        <v>13</v>
      </c>
      <c r="L747" s="138"/>
      <c r="M747" s="138"/>
      <c r="N747" s="138"/>
      <c r="O747" s="138"/>
      <c r="P747" s="138" t="s">
        <v>13</v>
      </c>
      <c r="Q747" s="138"/>
      <c r="R747" s="138"/>
      <c r="S747" s="138"/>
      <c r="T747" s="138"/>
      <c r="U747" s="138" t="s">
        <v>13</v>
      </c>
      <c r="V747" s="138"/>
      <c r="W747" s="138"/>
      <c r="X747" s="138"/>
      <c r="Y747" s="138"/>
      <c r="Z747" s="138" t="s">
        <v>13</v>
      </c>
      <c r="AA747" s="138"/>
      <c r="AB747" s="138"/>
      <c r="AC747" s="138"/>
      <c r="AD747" s="138"/>
    </row>
    <row r="748" spans="1:30" ht="39.6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333" customHeight="1" x14ac:dyDescent="0.3">
      <c r="A749" s="140" t="str">
        <f>VLOOKUP(A743,'CADASTRO DE FORNECEDORES'!A:I,2,)</f>
        <v>CISSA MAGAZINE</v>
      </c>
      <c r="B749" s="140"/>
      <c r="C749" s="140"/>
      <c r="D749" s="140"/>
      <c r="E749" s="140"/>
      <c r="F749" s="140" t="e">
        <f>VLOOKUP(F743,'CADASTRO DE FORNECEDORES'!A:I,2,)</f>
        <v>#N/A</v>
      </c>
      <c r="G749" s="140"/>
      <c r="H749" s="140"/>
      <c r="I749" s="140"/>
      <c r="J749" s="140"/>
      <c r="K749" s="140" t="e">
        <f>VLOOKUP(K743,'CADASTRO DE FORNECEDORES'!A:I,2,)</f>
        <v>#N/A</v>
      </c>
      <c r="L749" s="140"/>
      <c r="M749" s="140"/>
      <c r="N749" s="140"/>
      <c r="O749" s="140"/>
      <c r="P749" s="140" t="e">
        <f>VLOOKUP(P743,'CADASTRO DE FORNECEDORES'!A:I,2,)</f>
        <v>#N/A</v>
      </c>
      <c r="Q749" s="140"/>
      <c r="R749" s="140"/>
      <c r="S749" s="140"/>
      <c r="T749" s="140"/>
      <c r="U749" s="140" t="e">
        <f>VLOOKUP(U743,'CADASTRO DE FORNECEDORES'!$A:$I,2,)</f>
        <v>#N/A</v>
      </c>
      <c r="V749" s="140"/>
      <c r="W749" s="140"/>
      <c r="X749" s="140"/>
      <c r="Y749" s="140"/>
      <c r="Z749" s="140" t="e">
        <f>VLOOKUP(Z743,'CADASTRO DE FORNECEDORES'!$A:$I,2,)</f>
        <v>#N/A</v>
      </c>
      <c r="AA749" s="140"/>
      <c r="AB749" s="140"/>
      <c r="AC749" s="140"/>
      <c r="AD749" s="140"/>
    </row>
    <row r="750" spans="1:30" ht="15" x14ac:dyDescent="0.3">
      <c r="A750" s="5"/>
      <c r="B750" s="6"/>
      <c r="C750" s="7"/>
      <c r="D750" s="8"/>
      <c r="E750" s="9"/>
      <c r="F750" s="5"/>
      <c r="G750" s="6"/>
      <c r="H750" s="7"/>
      <c r="I750" s="8"/>
      <c r="J750" s="9"/>
      <c r="K750" s="5"/>
      <c r="L750" s="6"/>
      <c r="M750" s="7"/>
      <c r="N750" s="8"/>
      <c r="O750" s="9"/>
      <c r="P750" s="5"/>
      <c r="Q750" s="6"/>
      <c r="R750" s="7"/>
      <c r="S750" s="8"/>
      <c r="T750" s="9"/>
      <c r="U750" s="5"/>
      <c r="V750" s="6"/>
      <c r="W750" s="7"/>
      <c r="X750" s="8"/>
      <c r="Y750" s="9"/>
      <c r="Z750" s="5"/>
      <c r="AA750" s="6"/>
      <c r="AB750" s="7"/>
      <c r="AC750" s="8"/>
      <c r="AD750" s="9"/>
    </row>
    <row r="751" spans="1:30" ht="15" x14ac:dyDescent="0.3">
      <c r="A751" s="5"/>
      <c r="B751" s="6"/>
      <c r="C751" s="7"/>
      <c r="D751" s="8"/>
      <c r="E751" s="9"/>
      <c r="F751" s="5"/>
      <c r="G751" s="6"/>
      <c r="H751" s="7"/>
      <c r="I751" s="8"/>
      <c r="J751" s="9"/>
      <c r="K751" s="5"/>
      <c r="L751" s="6"/>
      <c r="M751" s="7"/>
      <c r="N751" s="8"/>
      <c r="O751" s="9"/>
      <c r="P751" s="5"/>
      <c r="Q751" s="6"/>
      <c r="R751" s="7"/>
      <c r="S751" s="8"/>
      <c r="T751" s="9"/>
      <c r="U751" s="5"/>
      <c r="V751" s="6"/>
      <c r="W751" s="7"/>
      <c r="X751" s="8"/>
      <c r="Y751" s="9"/>
      <c r="Z751" s="5"/>
      <c r="AA751" s="6"/>
      <c r="AB751" s="7"/>
      <c r="AC751" s="8"/>
      <c r="AD751" s="9"/>
    </row>
    <row r="752" spans="1:30" ht="15" x14ac:dyDescent="0.3">
      <c r="A752" s="5"/>
      <c r="B752" s="6"/>
      <c r="C752" s="7"/>
      <c r="D752" s="8"/>
      <c r="E752" s="9"/>
      <c r="F752" s="5"/>
      <c r="G752" s="6"/>
      <c r="H752" s="7"/>
      <c r="I752" s="8"/>
      <c r="J752" s="9"/>
      <c r="K752" s="5"/>
      <c r="L752" s="6"/>
      <c r="M752" s="7"/>
      <c r="N752" s="8"/>
      <c r="O752" s="9"/>
      <c r="P752" s="5"/>
      <c r="Q752" s="6"/>
      <c r="R752" s="7"/>
      <c r="S752" s="8"/>
      <c r="T752" s="9"/>
      <c r="U752" s="5"/>
      <c r="V752" s="6"/>
      <c r="W752" s="7"/>
      <c r="X752" s="8"/>
      <c r="Y752" s="9"/>
      <c r="Z752" s="5"/>
      <c r="AA752" s="6"/>
      <c r="AB752" s="7"/>
      <c r="AC752" s="8"/>
      <c r="AD752" s="9"/>
    </row>
    <row r="753" spans="1:30" ht="40.5" customHeight="1" x14ac:dyDescent="0.3">
      <c r="A753" s="138" t="s">
        <v>14</v>
      </c>
      <c r="B753" s="138"/>
      <c r="C753" s="138"/>
      <c r="D753" s="138"/>
      <c r="E753" s="138"/>
      <c r="F753" s="138" t="s">
        <v>14</v>
      </c>
      <c r="G753" s="138"/>
      <c r="H753" s="138"/>
      <c r="I753" s="138"/>
      <c r="J753" s="138"/>
      <c r="K753" s="138" t="s">
        <v>14</v>
      </c>
      <c r="L753" s="138"/>
      <c r="M753" s="138"/>
      <c r="N753" s="138"/>
      <c r="O753" s="138"/>
      <c r="P753" s="138" t="s">
        <v>14</v>
      </c>
      <c r="Q753" s="138"/>
      <c r="R753" s="138"/>
      <c r="S753" s="138"/>
      <c r="T753" s="138"/>
      <c r="U753" s="138" t="s">
        <v>14</v>
      </c>
      <c r="V753" s="138"/>
      <c r="W753" s="138"/>
      <c r="X753" s="138"/>
      <c r="Y753" s="138"/>
      <c r="Z753" s="138" t="s">
        <v>14</v>
      </c>
      <c r="AA753" s="138"/>
      <c r="AB753" s="138"/>
      <c r="AC753" s="138"/>
      <c r="AD753" s="138"/>
    </row>
    <row r="754" spans="1:30" ht="39.6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216" customHeight="1" x14ac:dyDescent="0.3">
      <c r="A755" s="137" t="str">
        <f>VLOOKUP(A743,'CADASTRO DE FORNECEDORES'!A:I,9,)</f>
        <v>ELETRÔNICO</v>
      </c>
      <c r="B755" s="137"/>
      <c r="C755" s="137"/>
      <c r="D755" s="137"/>
      <c r="E755" s="137"/>
      <c r="F755" s="137" t="e">
        <f>VLOOKUP(F743,'CADASTRO DE FORNECEDORES'!A:I,9,)</f>
        <v>#N/A</v>
      </c>
      <c r="G755" s="137"/>
      <c r="H755" s="137"/>
      <c r="I755" s="137"/>
      <c r="J755" s="137"/>
      <c r="K755" s="137" t="e">
        <f>VLOOKUP(K743,'CADASTRO DE FORNECEDORES'!A:I,9,)</f>
        <v>#N/A</v>
      </c>
      <c r="L755" s="137"/>
      <c r="M755" s="137"/>
      <c r="N755" s="137"/>
      <c r="O755" s="137"/>
      <c r="P755" s="137" t="e">
        <f>VLOOKUP(P743,'CADASTRO DE FORNECEDORES'!A:I,9,)</f>
        <v>#N/A</v>
      </c>
      <c r="Q755" s="137"/>
      <c r="R755" s="137"/>
      <c r="S755" s="137"/>
      <c r="T755" s="137"/>
      <c r="U755" s="137" t="e">
        <f>VLOOKUP(U743,'CADASTRO DE FORNECEDORES'!$A:$I,9,)</f>
        <v>#N/A</v>
      </c>
      <c r="V755" s="137"/>
      <c r="W755" s="137"/>
      <c r="X755" s="137"/>
      <c r="Y755" s="137"/>
      <c r="Z755" s="137" t="e">
        <f>VLOOKUP(Z743,'CADASTRO DE FORNECEDORES'!$A:$I,9,)</f>
        <v>#N/A</v>
      </c>
      <c r="AA755" s="137"/>
      <c r="AB755" s="137"/>
      <c r="AC755" s="137"/>
      <c r="AD755" s="137"/>
    </row>
  </sheetData>
  <customSheetViews>
    <customSheetView guid="{CF0084EC-3E8B-4407-9D20-D5B1B38A5A45}" scale="25" showPageBreaks="1" printArea="1" view="pageBreakPreview" topLeftCell="A340">
      <selection activeCell="K337" sqref="K337:O337"/>
      <rowBreaks count="49" manualBreakCount="49">
        <brk id="28" max="16383" man="1"/>
        <brk id="43" max="16383" man="1"/>
        <brk id="58" max="16383" man="1"/>
        <brk id="73" max="16383" man="1"/>
        <brk id="88" max="16383" man="1"/>
        <brk id="103" max="16383" man="1"/>
        <brk id="118" max="16383" man="1"/>
        <brk id="133" max="16383" man="1"/>
        <brk id="148" max="16383" man="1"/>
        <brk id="163" max="16383" man="1"/>
        <brk id="178" max="16383" man="1"/>
        <brk id="193" max="16383" man="1"/>
        <brk id="208" max="16383" man="1"/>
        <brk id="223" max="16383" man="1"/>
        <brk id="238" max="16383" man="1"/>
        <brk id="253" max="16383" man="1"/>
        <brk id="268" max="16383" man="1"/>
        <brk id="283" max="16383" man="1"/>
        <brk id="298" max="16383" man="1"/>
        <brk id="313" max="16383" man="1"/>
        <brk id="328" max="16383" man="1"/>
        <brk id="343" max="16383" man="1"/>
        <brk id="358" max="16383" man="1"/>
        <brk id="373" max="16383" man="1"/>
        <brk id="388" max="16383" man="1"/>
        <brk id="403" max="16383" man="1"/>
        <brk id="418" max="16383" man="1"/>
        <brk id="433" max="16383" man="1"/>
        <brk id="448" max="16383" man="1"/>
        <brk id="463" max="16383" man="1"/>
        <brk id="478" max="16383" man="1"/>
        <brk id="493" max="16383" man="1"/>
        <brk id="508" max="16383" man="1"/>
        <brk id="523" max="16383" man="1"/>
        <brk id="538" max="16383" man="1"/>
        <brk id="553" max="16383" man="1"/>
        <brk id="568" max="16383" man="1"/>
        <brk id="583" max="16383" man="1"/>
        <brk id="598" max="16383" man="1"/>
        <brk id="613" max="16383" man="1"/>
        <brk id="628" max="16383" man="1"/>
        <brk id="643" max="16383" man="1"/>
        <brk id="658" max="16383" man="1"/>
        <brk id="673" max="16383" man="1"/>
        <brk id="688" max="16383" man="1"/>
        <brk id="703" max="16383" man="1"/>
        <brk id="718" max="16383" man="1"/>
        <brk id="733" max="16383" man="1"/>
        <brk id="748" max="16383" man="1"/>
      </rowBreaks>
      <colBreaks count="1" manualBreakCount="1">
        <brk id="5" max="1048575" man="1"/>
      </colBreaks>
      <pageMargins left="0.51181102362204722" right="0.51181102362204722" top="0.39370078740157483" bottom="1.9685039370078741" header="0.31496062992125984" footer="0.31496062992125984"/>
      <pageSetup paperSize="9" scale="52" orientation="portrait" r:id="rId1"/>
    </customSheetView>
    <customSheetView guid="{A0829406-A33F-4C1E-9C19-E1CA38D35D4E}" scale="25" showPageBreaks="1" printArea="1" view="pageBreakPreview" topLeftCell="A340">
      <selection activeCell="K337" sqref="K337:O337"/>
      <rowBreaks count="49" manualBreakCount="49">
        <brk id="28" max="16383" man="1"/>
        <brk id="43" max="16383" man="1"/>
        <brk id="58" max="16383" man="1"/>
        <brk id="73" max="16383" man="1"/>
        <brk id="88" max="16383" man="1"/>
        <brk id="103" max="16383" man="1"/>
        <brk id="118" max="16383" man="1"/>
        <brk id="133" max="16383" man="1"/>
        <brk id="148" max="16383" man="1"/>
        <brk id="163" max="16383" man="1"/>
        <brk id="178" max="16383" man="1"/>
        <brk id="193" max="16383" man="1"/>
        <brk id="208" max="16383" man="1"/>
        <brk id="223" max="16383" man="1"/>
        <brk id="238" max="16383" man="1"/>
        <brk id="253" max="16383" man="1"/>
        <brk id="268" max="16383" man="1"/>
        <brk id="283" max="16383" man="1"/>
        <brk id="298" max="16383" man="1"/>
        <brk id="313" max="16383" man="1"/>
        <brk id="328" max="16383" man="1"/>
        <brk id="343" max="16383" man="1"/>
        <brk id="358" max="16383" man="1"/>
        <brk id="373" max="16383" man="1"/>
        <brk id="388" max="16383" man="1"/>
        <brk id="403" max="16383" man="1"/>
        <brk id="418" max="16383" man="1"/>
        <brk id="433" max="16383" man="1"/>
        <brk id="448" max="16383" man="1"/>
        <brk id="463" max="16383" man="1"/>
        <brk id="478" max="16383" man="1"/>
        <brk id="493" max="16383" man="1"/>
        <brk id="508" max="16383" man="1"/>
        <brk id="523" max="16383" man="1"/>
        <brk id="538" max="16383" man="1"/>
        <brk id="553" max="16383" man="1"/>
        <brk id="568" max="16383" man="1"/>
        <brk id="583" max="16383" man="1"/>
        <brk id="598" max="16383" man="1"/>
        <brk id="613" max="16383" man="1"/>
        <brk id="628" max="16383" man="1"/>
        <brk id="643" max="16383" man="1"/>
        <brk id="658" max="16383" man="1"/>
        <brk id="673" max="16383" man="1"/>
        <brk id="688" max="16383" man="1"/>
        <brk id="703" max="16383" man="1"/>
        <brk id="718" max="16383" man="1"/>
        <brk id="733" max="16383" man="1"/>
        <brk id="748" max="16383" man="1"/>
      </rowBreaks>
      <colBreaks count="1" manualBreakCount="1">
        <brk id="5" max="1048575" man="1"/>
      </colBreaks>
      <pageMargins left="0.51181102362204722" right="0.51181102362204722" top="0.39370078740157483" bottom="1.9685039370078741" header="0.31496062992125984" footer="0.31496062992125984"/>
      <pageSetup paperSize="9" scale="52" orientation="portrait" r:id="rId2"/>
    </customSheetView>
  </customSheetViews>
  <mergeCells count="1806">
    <mergeCell ref="Z728:AD728"/>
    <mergeCell ref="Z732:AD732"/>
    <mergeCell ref="Z734:AD734"/>
    <mergeCell ref="Z738:AD738"/>
    <mergeCell ref="Z740:AD740"/>
    <mergeCell ref="Z741:AD741"/>
    <mergeCell ref="Z743:AD743"/>
    <mergeCell ref="Z747:AD747"/>
    <mergeCell ref="Z749:AD749"/>
    <mergeCell ref="Z753:AD753"/>
    <mergeCell ref="Z755:AD755"/>
    <mergeCell ref="Z681:AD681"/>
    <mergeCell ref="Z683:AD683"/>
    <mergeCell ref="Z687:AD687"/>
    <mergeCell ref="Z689:AD689"/>
    <mergeCell ref="Z693:AD693"/>
    <mergeCell ref="Z695:AD695"/>
    <mergeCell ref="Z696:AD696"/>
    <mergeCell ref="Z698:AD698"/>
    <mergeCell ref="Z702:AD702"/>
    <mergeCell ref="Z704:AD704"/>
    <mergeCell ref="Z708:AD708"/>
    <mergeCell ref="Z710:AD710"/>
    <mergeCell ref="Z711:AD711"/>
    <mergeCell ref="Z713:AD713"/>
    <mergeCell ref="Z717:AD717"/>
    <mergeCell ref="Z719:AD719"/>
    <mergeCell ref="Z723:AD723"/>
    <mergeCell ref="Z644:AD644"/>
    <mergeCell ref="Z648:AD648"/>
    <mergeCell ref="Z650:AD650"/>
    <mergeCell ref="Z651:AD651"/>
    <mergeCell ref="Z653:AD653"/>
    <mergeCell ref="Z657:AD657"/>
    <mergeCell ref="Z659:AD659"/>
    <mergeCell ref="Z663:AD663"/>
    <mergeCell ref="Z665:AD665"/>
    <mergeCell ref="Z666:AD666"/>
    <mergeCell ref="Z668:AD668"/>
    <mergeCell ref="Z672:AD672"/>
    <mergeCell ref="Z674:AD674"/>
    <mergeCell ref="Z678:AD678"/>
    <mergeCell ref="Z680:AD680"/>
    <mergeCell ref="Z725:AD725"/>
    <mergeCell ref="Z726:AD726"/>
    <mergeCell ref="Z603:AD603"/>
    <mergeCell ref="Z605:AD605"/>
    <mergeCell ref="Z606:AD606"/>
    <mergeCell ref="Z608:AD608"/>
    <mergeCell ref="Z612:AD612"/>
    <mergeCell ref="Z614:AD614"/>
    <mergeCell ref="Z618:AD618"/>
    <mergeCell ref="Z620:AD620"/>
    <mergeCell ref="Z621:AD621"/>
    <mergeCell ref="Z623:AD623"/>
    <mergeCell ref="Z627:AD627"/>
    <mergeCell ref="Z629:AD629"/>
    <mergeCell ref="Z633:AD633"/>
    <mergeCell ref="Z635:AD635"/>
    <mergeCell ref="Z636:AD636"/>
    <mergeCell ref="Z638:AD638"/>
    <mergeCell ref="Z642:AD642"/>
    <mergeCell ref="Z560:AD560"/>
    <mergeCell ref="Z561:AD561"/>
    <mergeCell ref="Z563:AD563"/>
    <mergeCell ref="Z567:AD567"/>
    <mergeCell ref="Z569:AD569"/>
    <mergeCell ref="Z573:AD573"/>
    <mergeCell ref="Z575:AD575"/>
    <mergeCell ref="Z576:AD576"/>
    <mergeCell ref="Z578:AD578"/>
    <mergeCell ref="Z582:AD582"/>
    <mergeCell ref="Z584:AD584"/>
    <mergeCell ref="Z588:AD588"/>
    <mergeCell ref="Z590:AD590"/>
    <mergeCell ref="Z591:AD591"/>
    <mergeCell ref="Z593:AD593"/>
    <mergeCell ref="Z597:AD597"/>
    <mergeCell ref="Z599:AD599"/>
    <mergeCell ref="Z516:AD516"/>
    <mergeCell ref="Z518:AD518"/>
    <mergeCell ref="Z522:AD522"/>
    <mergeCell ref="Z524:AD524"/>
    <mergeCell ref="Z528:AD528"/>
    <mergeCell ref="Z530:AD530"/>
    <mergeCell ref="Z531:AD531"/>
    <mergeCell ref="Z533:AD533"/>
    <mergeCell ref="Z537:AD537"/>
    <mergeCell ref="Z539:AD539"/>
    <mergeCell ref="Z543:AD543"/>
    <mergeCell ref="Z545:AD545"/>
    <mergeCell ref="Z546:AD546"/>
    <mergeCell ref="Z548:AD548"/>
    <mergeCell ref="Z552:AD552"/>
    <mergeCell ref="Z554:AD554"/>
    <mergeCell ref="Z558:AD558"/>
    <mergeCell ref="Z473:AD473"/>
    <mergeCell ref="Z477:AD477"/>
    <mergeCell ref="Z479:AD479"/>
    <mergeCell ref="Z483:AD483"/>
    <mergeCell ref="Z485:AD485"/>
    <mergeCell ref="Z486:AD486"/>
    <mergeCell ref="Z488:AD488"/>
    <mergeCell ref="Z492:AD492"/>
    <mergeCell ref="Z494:AD494"/>
    <mergeCell ref="Z498:AD498"/>
    <mergeCell ref="Z500:AD500"/>
    <mergeCell ref="Z501:AD501"/>
    <mergeCell ref="Z503:AD503"/>
    <mergeCell ref="Z507:AD507"/>
    <mergeCell ref="Z509:AD509"/>
    <mergeCell ref="Z513:AD513"/>
    <mergeCell ref="Z515:AD515"/>
    <mergeCell ref="Z432:AD432"/>
    <mergeCell ref="Z434:AD434"/>
    <mergeCell ref="Z438:AD438"/>
    <mergeCell ref="Z440:AD440"/>
    <mergeCell ref="Z441:AD441"/>
    <mergeCell ref="Z443:AD443"/>
    <mergeCell ref="Z447:AD447"/>
    <mergeCell ref="Z449:AD449"/>
    <mergeCell ref="Z453:AD453"/>
    <mergeCell ref="Z455:AD455"/>
    <mergeCell ref="Z456:AD456"/>
    <mergeCell ref="Z458:AD458"/>
    <mergeCell ref="Z462:AD462"/>
    <mergeCell ref="Z464:AD464"/>
    <mergeCell ref="Z468:AD468"/>
    <mergeCell ref="Z470:AD470"/>
    <mergeCell ref="Z471:AD471"/>
    <mergeCell ref="Z389:AD389"/>
    <mergeCell ref="Z393:AD393"/>
    <mergeCell ref="Z395:AD395"/>
    <mergeCell ref="Z396:AD396"/>
    <mergeCell ref="Z398:AD398"/>
    <mergeCell ref="Z402:AD402"/>
    <mergeCell ref="Z404:AD404"/>
    <mergeCell ref="Z408:AD408"/>
    <mergeCell ref="Z410:AD410"/>
    <mergeCell ref="Z411:AD411"/>
    <mergeCell ref="Z413:AD413"/>
    <mergeCell ref="Z417:AD417"/>
    <mergeCell ref="Z419:AD419"/>
    <mergeCell ref="Z423:AD423"/>
    <mergeCell ref="Z425:AD425"/>
    <mergeCell ref="Z426:AD426"/>
    <mergeCell ref="Z428:AD428"/>
    <mergeCell ref="Z348:AD348"/>
    <mergeCell ref="Z350:AD350"/>
    <mergeCell ref="Z351:AD351"/>
    <mergeCell ref="Z353:AD353"/>
    <mergeCell ref="Z357:AD357"/>
    <mergeCell ref="Z359:AD359"/>
    <mergeCell ref="Z363:AD363"/>
    <mergeCell ref="Z365:AD365"/>
    <mergeCell ref="Z366:AD366"/>
    <mergeCell ref="Z368:AD368"/>
    <mergeCell ref="Z372:AD372"/>
    <mergeCell ref="Z374:AD374"/>
    <mergeCell ref="Z378:AD378"/>
    <mergeCell ref="Z380:AD380"/>
    <mergeCell ref="Z381:AD381"/>
    <mergeCell ref="Z383:AD383"/>
    <mergeCell ref="Z387:AD387"/>
    <mergeCell ref="Z305:AD305"/>
    <mergeCell ref="Z306:AD306"/>
    <mergeCell ref="Z308:AD308"/>
    <mergeCell ref="Z312:AD312"/>
    <mergeCell ref="Z314:AD314"/>
    <mergeCell ref="Z318:AD318"/>
    <mergeCell ref="Z320:AD320"/>
    <mergeCell ref="Z321:AD321"/>
    <mergeCell ref="Z323:AD323"/>
    <mergeCell ref="Z327:AD327"/>
    <mergeCell ref="Z329:AD329"/>
    <mergeCell ref="Z333:AD333"/>
    <mergeCell ref="Z335:AD335"/>
    <mergeCell ref="Z336:AD336"/>
    <mergeCell ref="Z338:AD338"/>
    <mergeCell ref="Z342:AD342"/>
    <mergeCell ref="Z344:AD344"/>
    <mergeCell ref="Z261:AD261"/>
    <mergeCell ref="Z263:AD263"/>
    <mergeCell ref="Z267:AD267"/>
    <mergeCell ref="Z269:AD269"/>
    <mergeCell ref="Z273:AD273"/>
    <mergeCell ref="Z275:AD275"/>
    <mergeCell ref="Z276:AD276"/>
    <mergeCell ref="Z278:AD278"/>
    <mergeCell ref="Z282:AD282"/>
    <mergeCell ref="Z284:AD284"/>
    <mergeCell ref="Z288:AD288"/>
    <mergeCell ref="Z290:AD290"/>
    <mergeCell ref="Z291:AD291"/>
    <mergeCell ref="Z293:AD293"/>
    <mergeCell ref="Z297:AD297"/>
    <mergeCell ref="Z299:AD299"/>
    <mergeCell ref="Z303:AD303"/>
    <mergeCell ref="Z218:AD218"/>
    <mergeCell ref="Z222:AD222"/>
    <mergeCell ref="Z224:AD224"/>
    <mergeCell ref="Z228:AD228"/>
    <mergeCell ref="Z230:AD230"/>
    <mergeCell ref="Z231:AD231"/>
    <mergeCell ref="Z233:AD233"/>
    <mergeCell ref="Z237:AD237"/>
    <mergeCell ref="Z239:AD239"/>
    <mergeCell ref="Z243:AD243"/>
    <mergeCell ref="Z245:AD245"/>
    <mergeCell ref="Z246:AD246"/>
    <mergeCell ref="Z248:AD248"/>
    <mergeCell ref="Z252:AD252"/>
    <mergeCell ref="Z254:AD254"/>
    <mergeCell ref="Z258:AD258"/>
    <mergeCell ref="Z260:AD260"/>
    <mergeCell ref="Z177:AD177"/>
    <mergeCell ref="Z179:AD179"/>
    <mergeCell ref="Z183:AD183"/>
    <mergeCell ref="Z185:AD185"/>
    <mergeCell ref="Z186:AD186"/>
    <mergeCell ref="Z188:AD188"/>
    <mergeCell ref="Z192:AD192"/>
    <mergeCell ref="Z194:AD194"/>
    <mergeCell ref="Z198:AD198"/>
    <mergeCell ref="Z200:AD200"/>
    <mergeCell ref="Z201:AD201"/>
    <mergeCell ref="Z203:AD203"/>
    <mergeCell ref="Z207:AD207"/>
    <mergeCell ref="Z209:AD209"/>
    <mergeCell ref="Z213:AD213"/>
    <mergeCell ref="Z215:AD215"/>
    <mergeCell ref="Z216:AD216"/>
    <mergeCell ref="Z134:AD134"/>
    <mergeCell ref="Z138:AD138"/>
    <mergeCell ref="Z140:AD140"/>
    <mergeCell ref="Z141:AD141"/>
    <mergeCell ref="Z143:AD143"/>
    <mergeCell ref="Z147:AD147"/>
    <mergeCell ref="Z149:AD149"/>
    <mergeCell ref="Z153:AD153"/>
    <mergeCell ref="Z155:AD155"/>
    <mergeCell ref="Z156:AD156"/>
    <mergeCell ref="Z158:AD158"/>
    <mergeCell ref="Z162:AD162"/>
    <mergeCell ref="Z164:AD164"/>
    <mergeCell ref="Z168:AD168"/>
    <mergeCell ref="Z170:AD170"/>
    <mergeCell ref="Z171:AD171"/>
    <mergeCell ref="Z173:AD173"/>
    <mergeCell ref="Z93:AD93"/>
    <mergeCell ref="Z95:AD95"/>
    <mergeCell ref="Z96:AD96"/>
    <mergeCell ref="Z98:AD98"/>
    <mergeCell ref="Z102:AD102"/>
    <mergeCell ref="Z104:AD104"/>
    <mergeCell ref="Z108:AD108"/>
    <mergeCell ref="Z110:AD110"/>
    <mergeCell ref="Z111:AD111"/>
    <mergeCell ref="Z113:AD113"/>
    <mergeCell ref="Z117:AD117"/>
    <mergeCell ref="Z119:AD119"/>
    <mergeCell ref="Z123:AD123"/>
    <mergeCell ref="Z125:AD125"/>
    <mergeCell ref="Z126:AD126"/>
    <mergeCell ref="Z128:AD128"/>
    <mergeCell ref="Z132:AD132"/>
    <mergeCell ref="Z50:AD50"/>
    <mergeCell ref="Z51:AD51"/>
    <mergeCell ref="Z53:AD53"/>
    <mergeCell ref="Z57:AD57"/>
    <mergeCell ref="Z59:AD59"/>
    <mergeCell ref="Z63:AD63"/>
    <mergeCell ref="Z65:AD65"/>
    <mergeCell ref="Z66:AD66"/>
    <mergeCell ref="Z68:AD68"/>
    <mergeCell ref="Z72:AD72"/>
    <mergeCell ref="Z74:AD74"/>
    <mergeCell ref="Z78:AD78"/>
    <mergeCell ref="Z80:AD80"/>
    <mergeCell ref="Z81:AD81"/>
    <mergeCell ref="Z83:AD83"/>
    <mergeCell ref="Z87:AD87"/>
    <mergeCell ref="Z89:AD89"/>
    <mergeCell ref="Z5:AD5"/>
    <mergeCell ref="Z7:AD7"/>
    <mergeCell ref="Z11:AD11"/>
    <mergeCell ref="Z13:AD13"/>
    <mergeCell ref="Z17:AD17"/>
    <mergeCell ref="Z19:AD19"/>
    <mergeCell ref="Z21:AD21"/>
    <mergeCell ref="Z23:AD23"/>
    <mergeCell ref="Z27:AD27"/>
    <mergeCell ref="Z29:AD29"/>
    <mergeCell ref="Z33:AD33"/>
    <mergeCell ref="Z35:AD35"/>
    <mergeCell ref="Z36:AD36"/>
    <mergeCell ref="Z38:AD38"/>
    <mergeCell ref="Z42:AD42"/>
    <mergeCell ref="Z44:AD44"/>
    <mergeCell ref="Z48:AD48"/>
    <mergeCell ref="A753:E753"/>
    <mergeCell ref="F753:J753"/>
    <mergeCell ref="K753:O753"/>
    <mergeCell ref="P753:T753"/>
    <mergeCell ref="A755:E755"/>
    <mergeCell ref="F755:J755"/>
    <mergeCell ref="K755:O755"/>
    <mergeCell ref="P755:T755"/>
    <mergeCell ref="A747:E747"/>
    <mergeCell ref="F747:J747"/>
    <mergeCell ref="K747:O747"/>
    <mergeCell ref="P747:T747"/>
    <mergeCell ref="A749:E749"/>
    <mergeCell ref="F749:J749"/>
    <mergeCell ref="K749:O749"/>
    <mergeCell ref="P749:T749"/>
    <mergeCell ref="A741:E741"/>
    <mergeCell ref="F741:J741"/>
    <mergeCell ref="K741:O741"/>
    <mergeCell ref="P741:T741"/>
    <mergeCell ref="A743:E743"/>
    <mergeCell ref="F743:J743"/>
    <mergeCell ref="K743:O743"/>
    <mergeCell ref="P743:T743"/>
    <mergeCell ref="A738:E738"/>
    <mergeCell ref="F738:J738"/>
    <mergeCell ref="K738:O738"/>
    <mergeCell ref="P738:T738"/>
    <mergeCell ref="A740:E740"/>
    <mergeCell ref="F740:J740"/>
    <mergeCell ref="K740:O740"/>
    <mergeCell ref="P740:T740"/>
    <mergeCell ref="A732:E732"/>
    <mergeCell ref="F732:J732"/>
    <mergeCell ref="K732:O732"/>
    <mergeCell ref="P732:T732"/>
    <mergeCell ref="A734:E734"/>
    <mergeCell ref="F734:J734"/>
    <mergeCell ref="K734:O734"/>
    <mergeCell ref="P734:T734"/>
    <mergeCell ref="A726:E726"/>
    <mergeCell ref="F726:J726"/>
    <mergeCell ref="K726:O726"/>
    <mergeCell ref="P726:T726"/>
    <mergeCell ref="A728:E728"/>
    <mergeCell ref="F728:J728"/>
    <mergeCell ref="K728:O728"/>
    <mergeCell ref="P728:T728"/>
    <mergeCell ref="A723:E723"/>
    <mergeCell ref="F723:J723"/>
    <mergeCell ref="K723:O723"/>
    <mergeCell ref="P723:T723"/>
    <mergeCell ref="A725:E725"/>
    <mergeCell ref="F725:J725"/>
    <mergeCell ref="K725:O725"/>
    <mergeCell ref="P725:T725"/>
    <mergeCell ref="A717:E717"/>
    <mergeCell ref="F717:J717"/>
    <mergeCell ref="K717:O717"/>
    <mergeCell ref="P717:T717"/>
    <mergeCell ref="A719:E719"/>
    <mergeCell ref="F719:J719"/>
    <mergeCell ref="K719:O719"/>
    <mergeCell ref="P719:T719"/>
    <mergeCell ref="A711:E711"/>
    <mergeCell ref="F711:J711"/>
    <mergeCell ref="K711:O711"/>
    <mergeCell ref="P711:T711"/>
    <mergeCell ref="A713:E713"/>
    <mergeCell ref="F713:J713"/>
    <mergeCell ref="K713:O713"/>
    <mergeCell ref="P713:T713"/>
    <mergeCell ref="A708:E708"/>
    <mergeCell ref="F708:J708"/>
    <mergeCell ref="K708:O708"/>
    <mergeCell ref="P708:T708"/>
    <mergeCell ref="A710:E710"/>
    <mergeCell ref="F710:J710"/>
    <mergeCell ref="K710:O710"/>
    <mergeCell ref="P710:T710"/>
    <mergeCell ref="A702:E702"/>
    <mergeCell ref="F702:J702"/>
    <mergeCell ref="K702:O702"/>
    <mergeCell ref="P702:T702"/>
    <mergeCell ref="A704:E704"/>
    <mergeCell ref="F704:J704"/>
    <mergeCell ref="K704:O704"/>
    <mergeCell ref="P704:T704"/>
    <mergeCell ref="A696:E696"/>
    <mergeCell ref="F696:J696"/>
    <mergeCell ref="K696:O696"/>
    <mergeCell ref="P696:T696"/>
    <mergeCell ref="A698:E698"/>
    <mergeCell ref="F698:J698"/>
    <mergeCell ref="K698:O698"/>
    <mergeCell ref="P698:T698"/>
    <mergeCell ref="A693:E693"/>
    <mergeCell ref="F693:J693"/>
    <mergeCell ref="K693:O693"/>
    <mergeCell ref="P693:T693"/>
    <mergeCell ref="A695:E695"/>
    <mergeCell ref="F695:J695"/>
    <mergeCell ref="K695:O695"/>
    <mergeCell ref="P695:T695"/>
    <mergeCell ref="A687:E687"/>
    <mergeCell ref="F687:J687"/>
    <mergeCell ref="K687:O687"/>
    <mergeCell ref="P687:T687"/>
    <mergeCell ref="A689:E689"/>
    <mergeCell ref="F689:J689"/>
    <mergeCell ref="K689:O689"/>
    <mergeCell ref="P689:T689"/>
    <mergeCell ref="A681:E681"/>
    <mergeCell ref="F681:J681"/>
    <mergeCell ref="K681:O681"/>
    <mergeCell ref="P681:T681"/>
    <mergeCell ref="A683:E683"/>
    <mergeCell ref="F683:J683"/>
    <mergeCell ref="K683:O683"/>
    <mergeCell ref="P683:T683"/>
    <mergeCell ref="A678:E678"/>
    <mergeCell ref="F678:J678"/>
    <mergeCell ref="K678:O678"/>
    <mergeCell ref="P678:T678"/>
    <mergeCell ref="A680:E680"/>
    <mergeCell ref="F680:J680"/>
    <mergeCell ref="K680:O680"/>
    <mergeCell ref="P680:T680"/>
    <mergeCell ref="A672:E672"/>
    <mergeCell ref="F672:J672"/>
    <mergeCell ref="K672:O672"/>
    <mergeCell ref="P672:T672"/>
    <mergeCell ref="A674:E674"/>
    <mergeCell ref="F674:J674"/>
    <mergeCell ref="K674:O674"/>
    <mergeCell ref="P674:T674"/>
    <mergeCell ref="A666:E666"/>
    <mergeCell ref="F666:J666"/>
    <mergeCell ref="K666:O666"/>
    <mergeCell ref="P666:T666"/>
    <mergeCell ref="A668:E668"/>
    <mergeCell ref="F668:J668"/>
    <mergeCell ref="K668:O668"/>
    <mergeCell ref="P668:T668"/>
    <mergeCell ref="A663:E663"/>
    <mergeCell ref="F663:J663"/>
    <mergeCell ref="K663:O663"/>
    <mergeCell ref="P663:T663"/>
    <mergeCell ref="A665:E665"/>
    <mergeCell ref="F665:J665"/>
    <mergeCell ref="K665:O665"/>
    <mergeCell ref="P665:T665"/>
    <mergeCell ref="A657:E657"/>
    <mergeCell ref="F657:J657"/>
    <mergeCell ref="K657:O657"/>
    <mergeCell ref="P657:T657"/>
    <mergeCell ref="A659:E659"/>
    <mergeCell ref="F659:J659"/>
    <mergeCell ref="K659:O659"/>
    <mergeCell ref="P659:T659"/>
    <mergeCell ref="A651:E651"/>
    <mergeCell ref="F651:J651"/>
    <mergeCell ref="K651:O651"/>
    <mergeCell ref="P651:T651"/>
    <mergeCell ref="A653:E653"/>
    <mergeCell ref="F653:J653"/>
    <mergeCell ref="K653:O653"/>
    <mergeCell ref="P653:T653"/>
    <mergeCell ref="A648:E648"/>
    <mergeCell ref="F648:J648"/>
    <mergeCell ref="K648:O648"/>
    <mergeCell ref="P648:T648"/>
    <mergeCell ref="A650:E650"/>
    <mergeCell ref="F650:J650"/>
    <mergeCell ref="K650:O650"/>
    <mergeCell ref="P650:T650"/>
    <mergeCell ref="A642:E642"/>
    <mergeCell ref="F642:J642"/>
    <mergeCell ref="K642:O642"/>
    <mergeCell ref="P642:T642"/>
    <mergeCell ref="A644:E644"/>
    <mergeCell ref="F644:J644"/>
    <mergeCell ref="K644:O644"/>
    <mergeCell ref="P644:T644"/>
    <mergeCell ref="A636:E636"/>
    <mergeCell ref="F636:J636"/>
    <mergeCell ref="K636:O636"/>
    <mergeCell ref="P636:T636"/>
    <mergeCell ref="A638:E638"/>
    <mergeCell ref="F638:J638"/>
    <mergeCell ref="K638:O638"/>
    <mergeCell ref="P638:T638"/>
    <mergeCell ref="A633:E633"/>
    <mergeCell ref="F633:J633"/>
    <mergeCell ref="K633:O633"/>
    <mergeCell ref="P633:T633"/>
    <mergeCell ref="A635:E635"/>
    <mergeCell ref="F635:J635"/>
    <mergeCell ref="K635:O635"/>
    <mergeCell ref="P635:T635"/>
    <mergeCell ref="A627:E627"/>
    <mergeCell ref="F627:J627"/>
    <mergeCell ref="K627:O627"/>
    <mergeCell ref="P627:T627"/>
    <mergeCell ref="A629:E629"/>
    <mergeCell ref="F629:J629"/>
    <mergeCell ref="K629:O629"/>
    <mergeCell ref="P629:T629"/>
    <mergeCell ref="A621:E621"/>
    <mergeCell ref="F621:J621"/>
    <mergeCell ref="K621:O621"/>
    <mergeCell ref="P621:T621"/>
    <mergeCell ref="A623:E623"/>
    <mergeCell ref="F623:J623"/>
    <mergeCell ref="K623:O623"/>
    <mergeCell ref="P623:T623"/>
    <mergeCell ref="A618:E618"/>
    <mergeCell ref="F618:J618"/>
    <mergeCell ref="K618:O618"/>
    <mergeCell ref="P618:T618"/>
    <mergeCell ref="A620:E620"/>
    <mergeCell ref="F620:J620"/>
    <mergeCell ref="K620:O620"/>
    <mergeCell ref="P620:T620"/>
    <mergeCell ref="A612:E612"/>
    <mergeCell ref="F612:J612"/>
    <mergeCell ref="K612:O612"/>
    <mergeCell ref="P612:T612"/>
    <mergeCell ref="A614:E614"/>
    <mergeCell ref="F614:J614"/>
    <mergeCell ref="K614:O614"/>
    <mergeCell ref="P614:T614"/>
    <mergeCell ref="A606:E606"/>
    <mergeCell ref="F606:J606"/>
    <mergeCell ref="K606:O606"/>
    <mergeCell ref="P606:T606"/>
    <mergeCell ref="A608:E608"/>
    <mergeCell ref="F608:J608"/>
    <mergeCell ref="K608:O608"/>
    <mergeCell ref="P608:T608"/>
    <mergeCell ref="A603:E603"/>
    <mergeCell ref="F603:J603"/>
    <mergeCell ref="K603:O603"/>
    <mergeCell ref="P603:T603"/>
    <mergeCell ref="A605:E605"/>
    <mergeCell ref="F605:J605"/>
    <mergeCell ref="K605:O605"/>
    <mergeCell ref="P605:T605"/>
    <mergeCell ref="A597:E597"/>
    <mergeCell ref="F597:J597"/>
    <mergeCell ref="K597:O597"/>
    <mergeCell ref="P597:T597"/>
    <mergeCell ref="A599:E599"/>
    <mergeCell ref="F599:J599"/>
    <mergeCell ref="K599:O599"/>
    <mergeCell ref="P599:T599"/>
    <mergeCell ref="A591:E591"/>
    <mergeCell ref="F591:J591"/>
    <mergeCell ref="K591:O591"/>
    <mergeCell ref="P591:T591"/>
    <mergeCell ref="A593:E593"/>
    <mergeCell ref="F593:J593"/>
    <mergeCell ref="K593:O593"/>
    <mergeCell ref="P593:T593"/>
    <mergeCell ref="A588:E588"/>
    <mergeCell ref="F588:J588"/>
    <mergeCell ref="K588:O588"/>
    <mergeCell ref="P588:T588"/>
    <mergeCell ref="A590:E590"/>
    <mergeCell ref="F590:J590"/>
    <mergeCell ref="K590:O590"/>
    <mergeCell ref="P590:T590"/>
    <mergeCell ref="A582:E582"/>
    <mergeCell ref="F582:J582"/>
    <mergeCell ref="K582:O582"/>
    <mergeCell ref="P582:T582"/>
    <mergeCell ref="A584:E584"/>
    <mergeCell ref="F584:J584"/>
    <mergeCell ref="K584:O584"/>
    <mergeCell ref="P584:T584"/>
    <mergeCell ref="A576:E576"/>
    <mergeCell ref="F576:J576"/>
    <mergeCell ref="K576:O576"/>
    <mergeCell ref="P576:T576"/>
    <mergeCell ref="A578:E578"/>
    <mergeCell ref="F578:J578"/>
    <mergeCell ref="K578:O578"/>
    <mergeCell ref="P578:T578"/>
    <mergeCell ref="A573:E573"/>
    <mergeCell ref="F573:J573"/>
    <mergeCell ref="K573:O573"/>
    <mergeCell ref="P573:T573"/>
    <mergeCell ref="A575:E575"/>
    <mergeCell ref="F575:J575"/>
    <mergeCell ref="K575:O575"/>
    <mergeCell ref="P575:T575"/>
    <mergeCell ref="A567:E567"/>
    <mergeCell ref="F567:J567"/>
    <mergeCell ref="K567:O567"/>
    <mergeCell ref="P567:T567"/>
    <mergeCell ref="A569:E569"/>
    <mergeCell ref="F569:J569"/>
    <mergeCell ref="K569:O569"/>
    <mergeCell ref="P569:T569"/>
    <mergeCell ref="A561:E561"/>
    <mergeCell ref="F561:J561"/>
    <mergeCell ref="K561:O561"/>
    <mergeCell ref="P561:T561"/>
    <mergeCell ref="A563:E563"/>
    <mergeCell ref="F563:J563"/>
    <mergeCell ref="K563:O563"/>
    <mergeCell ref="P563:T563"/>
    <mergeCell ref="A558:E558"/>
    <mergeCell ref="F558:J558"/>
    <mergeCell ref="K558:O558"/>
    <mergeCell ref="P558:T558"/>
    <mergeCell ref="A560:E560"/>
    <mergeCell ref="F560:J560"/>
    <mergeCell ref="K560:O560"/>
    <mergeCell ref="P560:T560"/>
    <mergeCell ref="A552:E552"/>
    <mergeCell ref="F552:J552"/>
    <mergeCell ref="K552:O552"/>
    <mergeCell ref="P552:T552"/>
    <mergeCell ref="A554:E554"/>
    <mergeCell ref="F554:J554"/>
    <mergeCell ref="K554:O554"/>
    <mergeCell ref="P554:T554"/>
    <mergeCell ref="A546:E546"/>
    <mergeCell ref="F546:J546"/>
    <mergeCell ref="K546:O546"/>
    <mergeCell ref="P546:T546"/>
    <mergeCell ref="A548:E548"/>
    <mergeCell ref="F548:J548"/>
    <mergeCell ref="K548:O548"/>
    <mergeCell ref="P548:T548"/>
    <mergeCell ref="A543:E543"/>
    <mergeCell ref="F543:J543"/>
    <mergeCell ref="K543:O543"/>
    <mergeCell ref="P543:T543"/>
    <mergeCell ref="A545:E545"/>
    <mergeCell ref="F545:J545"/>
    <mergeCell ref="K545:O545"/>
    <mergeCell ref="P545:T545"/>
    <mergeCell ref="A537:E537"/>
    <mergeCell ref="F537:J537"/>
    <mergeCell ref="K537:O537"/>
    <mergeCell ref="P537:T537"/>
    <mergeCell ref="A539:E539"/>
    <mergeCell ref="F539:J539"/>
    <mergeCell ref="K539:O539"/>
    <mergeCell ref="P539:T539"/>
    <mergeCell ref="A531:E531"/>
    <mergeCell ref="F531:J531"/>
    <mergeCell ref="K531:O531"/>
    <mergeCell ref="P531:T531"/>
    <mergeCell ref="A533:E533"/>
    <mergeCell ref="F533:J533"/>
    <mergeCell ref="K533:O533"/>
    <mergeCell ref="P533:T533"/>
    <mergeCell ref="A528:E528"/>
    <mergeCell ref="F528:J528"/>
    <mergeCell ref="K528:O528"/>
    <mergeCell ref="P528:T528"/>
    <mergeCell ref="A530:E530"/>
    <mergeCell ref="F530:J530"/>
    <mergeCell ref="K530:O530"/>
    <mergeCell ref="P530:T530"/>
    <mergeCell ref="A522:E522"/>
    <mergeCell ref="F522:J522"/>
    <mergeCell ref="K522:O522"/>
    <mergeCell ref="P522:T522"/>
    <mergeCell ref="A524:E524"/>
    <mergeCell ref="F524:J524"/>
    <mergeCell ref="K524:O524"/>
    <mergeCell ref="P524:T524"/>
    <mergeCell ref="A516:E516"/>
    <mergeCell ref="F516:J516"/>
    <mergeCell ref="K516:O516"/>
    <mergeCell ref="P516:T516"/>
    <mergeCell ref="A518:E518"/>
    <mergeCell ref="F518:J518"/>
    <mergeCell ref="K518:O518"/>
    <mergeCell ref="P518:T518"/>
    <mergeCell ref="A513:E513"/>
    <mergeCell ref="F513:J513"/>
    <mergeCell ref="K513:O513"/>
    <mergeCell ref="P513:T513"/>
    <mergeCell ref="A515:E515"/>
    <mergeCell ref="F515:J515"/>
    <mergeCell ref="K515:O515"/>
    <mergeCell ref="P515:T515"/>
    <mergeCell ref="A507:E507"/>
    <mergeCell ref="F507:J507"/>
    <mergeCell ref="K507:O507"/>
    <mergeCell ref="P507:T507"/>
    <mergeCell ref="A509:E509"/>
    <mergeCell ref="F509:J509"/>
    <mergeCell ref="K509:O509"/>
    <mergeCell ref="P509:T509"/>
    <mergeCell ref="A501:E501"/>
    <mergeCell ref="F501:J501"/>
    <mergeCell ref="K501:O501"/>
    <mergeCell ref="P501:T501"/>
    <mergeCell ref="A503:E503"/>
    <mergeCell ref="F503:J503"/>
    <mergeCell ref="K503:O503"/>
    <mergeCell ref="P503:T503"/>
    <mergeCell ref="A498:E498"/>
    <mergeCell ref="F498:J498"/>
    <mergeCell ref="K498:O498"/>
    <mergeCell ref="P498:T498"/>
    <mergeCell ref="A500:E500"/>
    <mergeCell ref="F500:J500"/>
    <mergeCell ref="K500:O500"/>
    <mergeCell ref="P500:T500"/>
    <mergeCell ref="A492:E492"/>
    <mergeCell ref="F492:J492"/>
    <mergeCell ref="K492:O492"/>
    <mergeCell ref="P492:T492"/>
    <mergeCell ref="A494:E494"/>
    <mergeCell ref="F494:J494"/>
    <mergeCell ref="K494:O494"/>
    <mergeCell ref="P494:T494"/>
    <mergeCell ref="A486:E486"/>
    <mergeCell ref="F486:J486"/>
    <mergeCell ref="K486:O486"/>
    <mergeCell ref="P486:T486"/>
    <mergeCell ref="A488:E488"/>
    <mergeCell ref="F488:J488"/>
    <mergeCell ref="K488:O488"/>
    <mergeCell ref="P488:T488"/>
    <mergeCell ref="A483:E483"/>
    <mergeCell ref="F483:J483"/>
    <mergeCell ref="K483:O483"/>
    <mergeCell ref="P483:T483"/>
    <mergeCell ref="A485:E485"/>
    <mergeCell ref="F485:J485"/>
    <mergeCell ref="K485:O485"/>
    <mergeCell ref="P485:T485"/>
    <mergeCell ref="A477:E477"/>
    <mergeCell ref="F477:J477"/>
    <mergeCell ref="K477:O477"/>
    <mergeCell ref="P477:T477"/>
    <mergeCell ref="A479:E479"/>
    <mergeCell ref="F479:J479"/>
    <mergeCell ref="K479:O479"/>
    <mergeCell ref="P479:T479"/>
    <mergeCell ref="A471:E471"/>
    <mergeCell ref="F471:J471"/>
    <mergeCell ref="K471:O471"/>
    <mergeCell ref="P471:T471"/>
    <mergeCell ref="A473:E473"/>
    <mergeCell ref="F473:J473"/>
    <mergeCell ref="K473:O473"/>
    <mergeCell ref="P473:T473"/>
    <mergeCell ref="A468:E468"/>
    <mergeCell ref="F468:J468"/>
    <mergeCell ref="K468:O468"/>
    <mergeCell ref="P468:T468"/>
    <mergeCell ref="A470:E470"/>
    <mergeCell ref="F470:J470"/>
    <mergeCell ref="K470:O470"/>
    <mergeCell ref="P470:T470"/>
    <mergeCell ref="A462:E462"/>
    <mergeCell ref="F462:J462"/>
    <mergeCell ref="K462:O462"/>
    <mergeCell ref="P462:T462"/>
    <mergeCell ref="A464:E464"/>
    <mergeCell ref="F464:J464"/>
    <mergeCell ref="K464:O464"/>
    <mergeCell ref="P464:T464"/>
    <mergeCell ref="A456:E456"/>
    <mergeCell ref="F456:J456"/>
    <mergeCell ref="K456:O456"/>
    <mergeCell ref="P456:T456"/>
    <mergeCell ref="A458:E458"/>
    <mergeCell ref="F458:J458"/>
    <mergeCell ref="K458:O458"/>
    <mergeCell ref="P458:T458"/>
    <mergeCell ref="A453:E453"/>
    <mergeCell ref="F453:J453"/>
    <mergeCell ref="K453:O453"/>
    <mergeCell ref="P453:T453"/>
    <mergeCell ref="A455:E455"/>
    <mergeCell ref="F455:J455"/>
    <mergeCell ref="K455:O455"/>
    <mergeCell ref="P455:T455"/>
    <mergeCell ref="A447:E447"/>
    <mergeCell ref="F447:J447"/>
    <mergeCell ref="K447:O447"/>
    <mergeCell ref="P447:T447"/>
    <mergeCell ref="A449:E449"/>
    <mergeCell ref="F449:J449"/>
    <mergeCell ref="K449:O449"/>
    <mergeCell ref="P449:T449"/>
    <mergeCell ref="A441:E441"/>
    <mergeCell ref="F441:J441"/>
    <mergeCell ref="K441:O441"/>
    <mergeCell ref="P441:T441"/>
    <mergeCell ref="A443:E443"/>
    <mergeCell ref="F443:J443"/>
    <mergeCell ref="K443:O443"/>
    <mergeCell ref="P443:T443"/>
    <mergeCell ref="A438:E438"/>
    <mergeCell ref="F438:J438"/>
    <mergeCell ref="K438:O438"/>
    <mergeCell ref="P438:T438"/>
    <mergeCell ref="A440:E440"/>
    <mergeCell ref="F440:J440"/>
    <mergeCell ref="K440:O440"/>
    <mergeCell ref="P440:T440"/>
    <mergeCell ref="A432:E432"/>
    <mergeCell ref="F432:J432"/>
    <mergeCell ref="K432:O432"/>
    <mergeCell ref="P432:T432"/>
    <mergeCell ref="A434:E434"/>
    <mergeCell ref="F434:J434"/>
    <mergeCell ref="K434:O434"/>
    <mergeCell ref="P434:T434"/>
    <mergeCell ref="A426:E426"/>
    <mergeCell ref="F426:J426"/>
    <mergeCell ref="K426:O426"/>
    <mergeCell ref="P426:T426"/>
    <mergeCell ref="A428:E428"/>
    <mergeCell ref="F428:J428"/>
    <mergeCell ref="K428:O428"/>
    <mergeCell ref="P428:T428"/>
    <mergeCell ref="A423:E423"/>
    <mergeCell ref="F423:J423"/>
    <mergeCell ref="K423:O423"/>
    <mergeCell ref="P423:T423"/>
    <mergeCell ref="A425:E425"/>
    <mergeCell ref="F425:J425"/>
    <mergeCell ref="K425:O425"/>
    <mergeCell ref="P425:T425"/>
    <mergeCell ref="A417:E417"/>
    <mergeCell ref="F417:J417"/>
    <mergeCell ref="K417:O417"/>
    <mergeCell ref="P417:T417"/>
    <mergeCell ref="A419:E419"/>
    <mergeCell ref="F419:J419"/>
    <mergeCell ref="K419:O419"/>
    <mergeCell ref="P419:T419"/>
    <mergeCell ref="A411:E411"/>
    <mergeCell ref="F411:J411"/>
    <mergeCell ref="K411:O411"/>
    <mergeCell ref="P411:T411"/>
    <mergeCell ref="A413:E413"/>
    <mergeCell ref="F413:J413"/>
    <mergeCell ref="K413:O413"/>
    <mergeCell ref="P413:T413"/>
    <mergeCell ref="A408:E408"/>
    <mergeCell ref="F408:J408"/>
    <mergeCell ref="K408:O408"/>
    <mergeCell ref="P408:T408"/>
    <mergeCell ref="A410:E410"/>
    <mergeCell ref="F410:J410"/>
    <mergeCell ref="K410:O410"/>
    <mergeCell ref="P410:T410"/>
    <mergeCell ref="A402:E402"/>
    <mergeCell ref="F402:J402"/>
    <mergeCell ref="K402:O402"/>
    <mergeCell ref="P402:T402"/>
    <mergeCell ref="A404:E404"/>
    <mergeCell ref="F404:J404"/>
    <mergeCell ref="K404:O404"/>
    <mergeCell ref="P404:T404"/>
    <mergeCell ref="A396:E396"/>
    <mergeCell ref="F396:J396"/>
    <mergeCell ref="K396:O396"/>
    <mergeCell ref="P396:T396"/>
    <mergeCell ref="A398:E398"/>
    <mergeCell ref="F398:J398"/>
    <mergeCell ref="K398:O398"/>
    <mergeCell ref="P398:T398"/>
    <mergeCell ref="A393:E393"/>
    <mergeCell ref="F393:J393"/>
    <mergeCell ref="K393:O393"/>
    <mergeCell ref="P393:T393"/>
    <mergeCell ref="A395:E395"/>
    <mergeCell ref="F395:J395"/>
    <mergeCell ref="K395:O395"/>
    <mergeCell ref="P395:T395"/>
    <mergeCell ref="A387:E387"/>
    <mergeCell ref="F387:J387"/>
    <mergeCell ref="K387:O387"/>
    <mergeCell ref="P387:T387"/>
    <mergeCell ref="A389:E389"/>
    <mergeCell ref="F389:J389"/>
    <mergeCell ref="K389:O389"/>
    <mergeCell ref="P389:T389"/>
    <mergeCell ref="A381:E381"/>
    <mergeCell ref="F381:J381"/>
    <mergeCell ref="K381:O381"/>
    <mergeCell ref="P381:T381"/>
    <mergeCell ref="A383:E383"/>
    <mergeCell ref="F383:J383"/>
    <mergeCell ref="K383:O383"/>
    <mergeCell ref="P383:T383"/>
    <mergeCell ref="A378:E378"/>
    <mergeCell ref="F378:J378"/>
    <mergeCell ref="K378:O378"/>
    <mergeCell ref="P378:T378"/>
    <mergeCell ref="A380:E380"/>
    <mergeCell ref="F380:J380"/>
    <mergeCell ref="K380:O380"/>
    <mergeCell ref="P380:T380"/>
    <mergeCell ref="A372:E372"/>
    <mergeCell ref="F372:J372"/>
    <mergeCell ref="K372:O372"/>
    <mergeCell ref="P372:T372"/>
    <mergeCell ref="A374:E374"/>
    <mergeCell ref="F374:J374"/>
    <mergeCell ref="K374:O374"/>
    <mergeCell ref="P374:T374"/>
    <mergeCell ref="A366:E366"/>
    <mergeCell ref="F366:J366"/>
    <mergeCell ref="K366:O366"/>
    <mergeCell ref="P366:T366"/>
    <mergeCell ref="A368:E368"/>
    <mergeCell ref="F368:J368"/>
    <mergeCell ref="K368:O368"/>
    <mergeCell ref="P368:T368"/>
    <mergeCell ref="A363:E363"/>
    <mergeCell ref="F363:J363"/>
    <mergeCell ref="K363:O363"/>
    <mergeCell ref="P363:T363"/>
    <mergeCell ref="A365:E365"/>
    <mergeCell ref="F365:J365"/>
    <mergeCell ref="K365:O365"/>
    <mergeCell ref="P365:T365"/>
    <mergeCell ref="A357:E357"/>
    <mergeCell ref="F357:J357"/>
    <mergeCell ref="K357:O357"/>
    <mergeCell ref="P357:T357"/>
    <mergeCell ref="A359:E359"/>
    <mergeCell ref="F359:J359"/>
    <mergeCell ref="K359:O359"/>
    <mergeCell ref="P359:T359"/>
    <mergeCell ref="A351:E351"/>
    <mergeCell ref="F351:J351"/>
    <mergeCell ref="K351:O351"/>
    <mergeCell ref="P351:T351"/>
    <mergeCell ref="A353:E353"/>
    <mergeCell ref="F353:J353"/>
    <mergeCell ref="K353:O353"/>
    <mergeCell ref="P353:T353"/>
    <mergeCell ref="A348:E348"/>
    <mergeCell ref="F348:J348"/>
    <mergeCell ref="K348:O348"/>
    <mergeCell ref="P348:T348"/>
    <mergeCell ref="A350:E350"/>
    <mergeCell ref="F350:J350"/>
    <mergeCell ref="K350:O350"/>
    <mergeCell ref="P350:T350"/>
    <mergeCell ref="A342:E342"/>
    <mergeCell ref="F342:J342"/>
    <mergeCell ref="K342:O342"/>
    <mergeCell ref="P342:T342"/>
    <mergeCell ref="A344:E344"/>
    <mergeCell ref="F344:J344"/>
    <mergeCell ref="K344:O344"/>
    <mergeCell ref="P344:T344"/>
    <mergeCell ref="A336:E336"/>
    <mergeCell ref="F336:J336"/>
    <mergeCell ref="K336:O336"/>
    <mergeCell ref="P336:T336"/>
    <mergeCell ref="A338:E338"/>
    <mergeCell ref="F338:J338"/>
    <mergeCell ref="K338:O338"/>
    <mergeCell ref="P338:T338"/>
    <mergeCell ref="A333:E333"/>
    <mergeCell ref="F333:J333"/>
    <mergeCell ref="K333:O333"/>
    <mergeCell ref="P333:T333"/>
    <mergeCell ref="A335:E335"/>
    <mergeCell ref="F335:J335"/>
    <mergeCell ref="K335:O335"/>
    <mergeCell ref="P335:T335"/>
    <mergeCell ref="A327:E327"/>
    <mergeCell ref="F327:J327"/>
    <mergeCell ref="K327:O327"/>
    <mergeCell ref="P327:T327"/>
    <mergeCell ref="A329:E329"/>
    <mergeCell ref="F329:J329"/>
    <mergeCell ref="K329:O329"/>
    <mergeCell ref="P329:T329"/>
    <mergeCell ref="A321:E321"/>
    <mergeCell ref="F321:J321"/>
    <mergeCell ref="K321:O321"/>
    <mergeCell ref="P321:T321"/>
    <mergeCell ref="A323:E323"/>
    <mergeCell ref="F323:J323"/>
    <mergeCell ref="K323:O323"/>
    <mergeCell ref="P323:T323"/>
    <mergeCell ref="A318:E318"/>
    <mergeCell ref="F318:J318"/>
    <mergeCell ref="K318:O318"/>
    <mergeCell ref="P318:T318"/>
    <mergeCell ref="A320:E320"/>
    <mergeCell ref="F320:J320"/>
    <mergeCell ref="K320:O320"/>
    <mergeCell ref="P320:T320"/>
    <mergeCell ref="A312:E312"/>
    <mergeCell ref="F312:J312"/>
    <mergeCell ref="K312:O312"/>
    <mergeCell ref="P312:T312"/>
    <mergeCell ref="A314:E314"/>
    <mergeCell ref="F314:J314"/>
    <mergeCell ref="K314:O314"/>
    <mergeCell ref="P314:T314"/>
    <mergeCell ref="A306:E306"/>
    <mergeCell ref="F306:J306"/>
    <mergeCell ref="K306:O306"/>
    <mergeCell ref="P306:T306"/>
    <mergeCell ref="A308:E308"/>
    <mergeCell ref="F308:J308"/>
    <mergeCell ref="K308:O308"/>
    <mergeCell ref="P308:T308"/>
    <mergeCell ref="A303:E303"/>
    <mergeCell ref="F303:J303"/>
    <mergeCell ref="K303:O303"/>
    <mergeCell ref="P303:T303"/>
    <mergeCell ref="A305:E305"/>
    <mergeCell ref="F305:J305"/>
    <mergeCell ref="K305:O305"/>
    <mergeCell ref="P305:T305"/>
    <mergeCell ref="A297:E297"/>
    <mergeCell ref="F297:J297"/>
    <mergeCell ref="K297:O297"/>
    <mergeCell ref="P297:T297"/>
    <mergeCell ref="A299:E299"/>
    <mergeCell ref="F299:J299"/>
    <mergeCell ref="K299:O299"/>
    <mergeCell ref="P299:T299"/>
    <mergeCell ref="A291:E291"/>
    <mergeCell ref="F291:J291"/>
    <mergeCell ref="K291:O291"/>
    <mergeCell ref="P291:T291"/>
    <mergeCell ref="A293:E293"/>
    <mergeCell ref="F293:J293"/>
    <mergeCell ref="K293:O293"/>
    <mergeCell ref="P293:T293"/>
    <mergeCell ref="A288:E288"/>
    <mergeCell ref="F288:J288"/>
    <mergeCell ref="K288:O288"/>
    <mergeCell ref="P288:T288"/>
    <mergeCell ref="A290:E290"/>
    <mergeCell ref="F290:J290"/>
    <mergeCell ref="K290:O290"/>
    <mergeCell ref="P290:T290"/>
    <mergeCell ref="A282:E282"/>
    <mergeCell ref="F282:J282"/>
    <mergeCell ref="K282:O282"/>
    <mergeCell ref="P282:T282"/>
    <mergeCell ref="A284:E284"/>
    <mergeCell ref="F284:J284"/>
    <mergeCell ref="K284:O284"/>
    <mergeCell ref="P284:T284"/>
    <mergeCell ref="A276:E276"/>
    <mergeCell ref="F276:J276"/>
    <mergeCell ref="K276:O276"/>
    <mergeCell ref="P276:T276"/>
    <mergeCell ref="A278:E278"/>
    <mergeCell ref="F278:J278"/>
    <mergeCell ref="K278:O278"/>
    <mergeCell ref="P278:T278"/>
    <mergeCell ref="A273:E273"/>
    <mergeCell ref="F273:J273"/>
    <mergeCell ref="K273:O273"/>
    <mergeCell ref="P273:T273"/>
    <mergeCell ref="A275:E275"/>
    <mergeCell ref="F275:J275"/>
    <mergeCell ref="K275:O275"/>
    <mergeCell ref="P275:T275"/>
    <mergeCell ref="A267:E267"/>
    <mergeCell ref="F267:J267"/>
    <mergeCell ref="K267:O267"/>
    <mergeCell ref="P267:T267"/>
    <mergeCell ref="A269:E269"/>
    <mergeCell ref="F269:J269"/>
    <mergeCell ref="K269:O269"/>
    <mergeCell ref="P269:T269"/>
    <mergeCell ref="A261:E261"/>
    <mergeCell ref="F261:J261"/>
    <mergeCell ref="K261:O261"/>
    <mergeCell ref="P261:T261"/>
    <mergeCell ref="A263:E263"/>
    <mergeCell ref="F263:J263"/>
    <mergeCell ref="K263:O263"/>
    <mergeCell ref="P263:T263"/>
    <mergeCell ref="A258:E258"/>
    <mergeCell ref="F258:J258"/>
    <mergeCell ref="K258:O258"/>
    <mergeCell ref="P258:T258"/>
    <mergeCell ref="A260:E260"/>
    <mergeCell ref="F260:J260"/>
    <mergeCell ref="K260:O260"/>
    <mergeCell ref="P260:T260"/>
    <mergeCell ref="A252:E252"/>
    <mergeCell ref="F252:J252"/>
    <mergeCell ref="K252:O252"/>
    <mergeCell ref="P252:T252"/>
    <mergeCell ref="A254:E254"/>
    <mergeCell ref="F254:J254"/>
    <mergeCell ref="K254:O254"/>
    <mergeCell ref="P254:T254"/>
    <mergeCell ref="A246:E246"/>
    <mergeCell ref="F246:J246"/>
    <mergeCell ref="K246:O246"/>
    <mergeCell ref="P246:T246"/>
    <mergeCell ref="A248:E248"/>
    <mergeCell ref="F248:J248"/>
    <mergeCell ref="K248:O248"/>
    <mergeCell ref="P248:T248"/>
    <mergeCell ref="A243:E243"/>
    <mergeCell ref="F243:J243"/>
    <mergeCell ref="K243:O243"/>
    <mergeCell ref="P243:T243"/>
    <mergeCell ref="A245:E245"/>
    <mergeCell ref="F245:J245"/>
    <mergeCell ref="K245:O245"/>
    <mergeCell ref="P245:T245"/>
    <mergeCell ref="A237:E237"/>
    <mergeCell ref="F237:J237"/>
    <mergeCell ref="K237:O237"/>
    <mergeCell ref="P237:T237"/>
    <mergeCell ref="A239:E239"/>
    <mergeCell ref="F239:J239"/>
    <mergeCell ref="K239:O239"/>
    <mergeCell ref="P239:T239"/>
    <mergeCell ref="A231:E231"/>
    <mergeCell ref="F231:J231"/>
    <mergeCell ref="K231:O231"/>
    <mergeCell ref="P231:T231"/>
    <mergeCell ref="A233:E233"/>
    <mergeCell ref="F233:J233"/>
    <mergeCell ref="K233:O233"/>
    <mergeCell ref="P233:T233"/>
    <mergeCell ref="A228:E228"/>
    <mergeCell ref="F228:J228"/>
    <mergeCell ref="K228:O228"/>
    <mergeCell ref="P228:T228"/>
    <mergeCell ref="A230:E230"/>
    <mergeCell ref="F230:J230"/>
    <mergeCell ref="K230:O230"/>
    <mergeCell ref="P230:T230"/>
    <mergeCell ref="A222:E222"/>
    <mergeCell ref="F222:J222"/>
    <mergeCell ref="K222:O222"/>
    <mergeCell ref="P222:T222"/>
    <mergeCell ref="A224:E224"/>
    <mergeCell ref="F224:J224"/>
    <mergeCell ref="K224:O224"/>
    <mergeCell ref="P224:T224"/>
    <mergeCell ref="A216:E216"/>
    <mergeCell ref="F216:J216"/>
    <mergeCell ref="K216:O216"/>
    <mergeCell ref="P216:T216"/>
    <mergeCell ref="A218:E218"/>
    <mergeCell ref="F218:J218"/>
    <mergeCell ref="K218:O218"/>
    <mergeCell ref="P218:T218"/>
    <mergeCell ref="A213:E213"/>
    <mergeCell ref="F213:J213"/>
    <mergeCell ref="K213:O213"/>
    <mergeCell ref="P213:T213"/>
    <mergeCell ref="A215:E215"/>
    <mergeCell ref="F215:J215"/>
    <mergeCell ref="K215:O215"/>
    <mergeCell ref="P215:T215"/>
    <mergeCell ref="A207:E207"/>
    <mergeCell ref="F207:J207"/>
    <mergeCell ref="K207:O207"/>
    <mergeCell ref="P207:T207"/>
    <mergeCell ref="A209:E209"/>
    <mergeCell ref="F209:J209"/>
    <mergeCell ref="K209:O209"/>
    <mergeCell ref="P209:T209"/>
    <mergeCell ref="A201:E201"/>
    <mergeCell ref="F201:J201"/>
    <mergeCell ref="K201:O201"/>
    <mergeCell ref="P201:T201"/>
    <mergeCell ref="A203:E203"/>
    <mergeCell ref="F203:J203"/>
    <mergeCell ref="K203:O203"/>
    <mergeCell ref="P203:T203"/>
    <mergeCell ref="A198:E198"/>
    <mergeCell ref="F198:J198"/>
    <mergeCell ref="K198:O198"/>
    <mergeCell ref="P198:T198"/>
    <mergeCell ref="A200:E200"/>
    <mergeCell ref="F200:J200"/>
    <mergeCell ref="K200:O200"/>
    <mergeCell ref="P200:T200"/>
    <mergeCell ref="A192:E192"/>
    <mergeCell ref="F192:J192"/>
    <mergeCell ref="K192:O192"/>
    <mergeCell ref="P192:T192"/>
    <mergeCell ref="A194:E194"/>
    <mergeCell ref="F194:J194"/>
    <mergeCell ref="K194:O194"/>
    <mergeCell ref="P194:T194"/>
    <mergeCell ref="A186:E186"/>
    <mergeCell ref="F186:J186"/>
    <mergeCell ref="K186:O186"/>
    <mergeCell ref="P186:T186"/>
    <mergeCell ref="A188:E188"/>
    <mergeCell ref="F188:J188"/>
    <mergeCell ref="K188:O188"/>
    <mergeCell ref="P188:T188"/>
    <mergeCell ref="A183:E183"/>
    <mergeCell ref="F183:J183"/>
    <mergeCell ref="K183:O183"/>
    <mergeCell ref="P183:T183"/>
    <mergeCell ref="A185:E185"/>
    <mergeCell ref="F185:J185"/>
    <mergeCell ref="K185:O185"/>
    <mergeCell ref="P185:T185"/>
    <mergeCell ref="A177:E177"/>
    <mergeCell ref="F177:J177"/>
    <mergeCell ref="K177:O177"/>
    <mergeCell ref="P177:T177"/>
    <mergeCell ref="A179:E179"/>
    <mergeCell ref="F179:J179"/>
    <mergeCell ref="K179:O179"/>
    <mergeCell ref="P179:T179"/>
    <mergeCell ref="A171:E171"/>
    <mergeCell ref="F171:J171"/>
    <mergeCell ref="K171:O171"/>
    <mergeCell ref="P171:T171"/>
    <mergeCell ref="A173:E173"/>
    <mergeCell ref="F173:J173"/>
    <mergeCell ref="K173:O173"/>
    <mergeCell ref="P173:T173"/>
    <mergeCell ref="A168:E168"/>
    <mergeCell ref="F168:J168"/>
    <mergeCell ref="K168:O168"/>
    <mergeCell ref="P168:T168"/>
    <mergeCell ref="A170:E170"/>
    <mergeCell ref="F170:J170"/>
    <mergeCell ref="K170:O170"/>
    <mergeCell ref="P170:T170"/>
    <mergeCell ref="A162:E162"/>
    <mergeCell ref="F162:J162"/>
    <mergeCell ref="K162:O162"/>
    <mergeCell ref="P162:T162"/>
    <mergeCell ref="A164:E164"/>
    <mergeCell ref="F164:J164"/>
    <mergeCell ref="K164:O164"/>
    <mergeCell ref="P164:T164"/>
    <mergeCell ref="A156:E156"/>
    <mergeCell ref="F156:J156"/>
    <mergeCell ref="K156:O156"/>
    <mergeCell ref="P156:T156"/>
    <mergeCell ref="A158:E158"/>
    <mergeCell ref="F158:J158"/>
    <mergeCell ref="K158:O158"/>
    <mergeCell ref="P158:T158"/>
    <mergeCell ref="A153:E153"/>
    <mergeCell ref="F153:J153"/>
    <mergeCell ref="K153:O153"/>
    <mergeCell ref="P153:T153"/>
    <mergeCell ref="A155:E155"/>
    <mergeCell ref="F155:J155"/>
    <mergeCell ref="K155:O155"/>
    <mergeCell ref="P155:T155"/>
    <mergeCell ref="A147:E147"/>
    <mergeCell ref="F147:J147"/>
    <mergeCell ref="K147:O147"/>
    <mergeCell ref="P147:T147"/>
    <mergeCell ref="A149:E149"/>
    <mergeCell ref="F149:J149"/>
    <mergeCell ref="K149:O149"/>
    <mergeCell ref="P149:T149"/>
    <mergeCell ref="A141:E141"/>
    <mergeCell ref="F141:J141"/>
    <mergeCell ref="K141:O141"/>
    <mergeCell ref="P141:T141"/>
    <mergeCell ref="A143:E143"/>
    <mergeCell ref="F143:J143"/>
    <mergeCell ref="K143:O143"/>
    <mergeCell ref="P143:T143"/>
    <mergeCell ref="A138:E138"/>
    <mergeCell ref="F138:J138"/>
    <mergeCell ref="K138:O138"/>
    <mergeCell ref="P138:T138"/>
    <mergeCell ref="A140:E140"/>
    <mergeCell ref="F140:J140"/>
    <mergeCell ref="K140:O140"/>
    <mergeCell ref="P140:T140"/>
    <mergeCell ref="A132:E132"/>
    <mergeCell ref="F132:J132"/>
    <mergeCell ref="K132:O132"/>
    <mergeCell ref="P132:T132"/>
    <mergeCell ref="A134:E134"/>
    <mergeCell ref="F134:J134"/>
    <mergeCell ref="K134:O134"/>
    <mergeCell ref="P134:T134"/>
    <mergeCell ref="A126:E126"/>
    <mergeCell ref="F126:J126"/>
    <mergeCell ref="K126:O126"/>
    <mergeCell ref="P126:T126"/>
    <mergeCell ref="A128:E128"/>
    <mergeCell ref="F128:J128"/>
    <mergeCell ref="K128:O128"/>
    <mergeCell ref="P128:T128"/>
    <mergeCell ref="A123:E123"/>
    <mergeCell ref="F123:J123"/>
    <mergeCell ref="K123:O123"/>
    <mergeCell ref="P123:T123"/>
    <mergeCell ref="A125:E125"/>
    <mergeCell ref="F125:J125"/>
    <mergeCell ref="K125:O125"/>
    <mergeCell ref="P125:T125"/>
    <mergeCell ref="A117:E117"/>
    <mergeCell ref="F117:J117"/>
    <mergeCell ref="K117:O117"/>
    <mergeCell ref="P117:T117"/>
    <mergeCell ref="A119:E119"/>
    <mergeCell ref="F119:J119"/>
    <mergeCell ref="K119:O119"/>
    <mergeCell ref="P119:T119"/>
    <mergeCell ref="A111:E111"/>
    <mergeCell ref="F111:J111"/>
    <mergeCell ref="K111:O111"/>
    <mergeCell ref="P111:T111"/>
    <mergeCell ref="A113:E113"/>
    <mergeCell ref="F113:J113"/>
    <mergeCell ref="K113:O113"/>
    <mergeCell ref="P113:T113"/>
    <mergeCell ref="A108:E108"/>
    <mergeCell ref="F108:J108"/>
    <mergeCell ref="K108:O108"/>
    <mergeCell ref="P108:T108"/>
    <mergeCell ref="A110:E110"/>
    <mergeCell ref="F110:J110"/>
    <mergeCell ref="K110:O110"/>
    <mergeCell ref="P110:T110"/>
    <mergeCell ref="A102:E102"/>
    <mergeCell ref="F102:J102"/>
    <mergeCell ref="K102:O102"/>
    <mergeCell ref="P102:T102"/>
    <mergeCell ref="A104:E104"/>
    <mergeCell ref="F104:J104"/>
    <mergeCell ref="K104:O104"/>
    <mergeCell ref="P104:T104"/>
    <mergeCell ref="A96:E96"/>
    <mergeCell ref="F96:J96"/>
    <mergeCell ref="K96:O96"/>
    <mergeCell ref="P96:T96"/>
    <mergeCell ref="A98:E98"/>
    <mergeCell ref="F98:J98"/>
    <mergeCell ref="K98:O98"/>
    <mergeCell ref="P98:T98"/>
    <mergeCell ref="A93:E93"/>
    <mergeCell ref="F93:J93"/>
    <mergeCell ref="K93:O93"/>
    <mergeCell ref="P93:T93"/>
    <mergeCell ref="A95:E95"/>
    <mergeCell ref="F95:J95"/>
    <mergeCell ref="K95:O95"/>
    <mergeCell ref="P95:T95"/>
    <mergeCell ref="A87:E87"/>
    <mergeCell ref="F87:J87"/>
    <mergeCell ref="K87:O87"/>
    <mergeCell ref="P87:T87"/>
    <mergeCell ref="A89:E89"/>
    <mergeCell ref="F89:J89"/>
    <mergeCell ref="K89:O89"/>
    <mergeCell ref="P89:T89"/>
    <mergeCell ref="A81:E81"/>
    <mergeCell ref="F81:J81"/>
    <mergeCell ref="K81:O81"/>
    <mergeCell ref="P81:T81"/>
    <mergeCell ref="A83:E83"/>
    <mergeCell ref="F83:J83"/>
    <mergeCell ref="K83:O83"/>
    <mergeCell ref="P83:T83"/>
    <mergeCell ref="A78:E78"/>
    <mergeCell ref="F78:J78"/>
    <mergeCell ref="K78:O78"/>
    <mergeCell ref="P78:T78"/>
    <mergeCell ref="A80:E80"/>
    <mergeCell ref="F80:J80"/>
    <mergeCell ref="K80:O80"/>
    <mergeCell ref="P80:T80"/>
    <mergeCell ref="A72:E72"/>
    <mergeCell ref="F72:J72"/>
    <mergeCell ref="K72:O72"/>
    <mergeCell ref="P72:T72"/>
    <mergeCell ref="A74:E74"/>
    <mergeCell ref="F74:J74"/>
    <mergeCell ref="K74:O74"/>
    <mergeCell ref="P74:T74"/>
    <mergeCell ref="A66:E66"/>
    <mergeCell ref="F66:J66"/>
    <mergeCell ref="K66:O66"/>
    <mergeCell ref="P66:T66"/>
    <mergeCell ref="A68:E68"/>
    <mergeCell ref="F68:J68"/>
    <mergeCell ref="K68:O68"/>
    <mergeCell ref="P68:T68"/>
    <mergeCell ref="A63:E63"/>
    <mergeCell ref="F63:J63"/>
    <mergeCell ref="K63:O63"/>
    <mergeCell ref="P63:T63"/>
    <mergeCell ref="A65:E65"/>
    <mergeCell ref="F65:J65"/>
    <mergeCell ref="K65:O65"/>
    <mergeCell ref="P65:T65"/>
    <mergeCell ref="A57:E57"/>
    <mergeCell ref="F57:J57"/>
    <mergeCell ref="K57:O57"/>
    <mergeCell ref="P57:T57"/>
    <mergeCell ref="A59:E59"/>
    <mergeCell ref="F59:J59"/>
    <mergeCell ref="K59:O59"/>
    <mergeCell ref="P59:T59"/>
    <mergeCell ref="A51:E51"/>
    <mergeCell ref="F51:J51"/>
    <mergeCell ref="K51:O51"/>
    <mergeCell ref="P51:T51"/>
    <mergeCell ref="A53:E53"/>
    <mergeCell ref="F53:J53"/>
    <mergeCell ref="K53:O53"/>
    <mergeCell ref="P53:T53"/>
    <mergeCell ref="A48:E48"/>
    <mergeCell ref="F48:J48"/>
    <mergeCell ref="K48:O48"/>
    <mergeCell ref="P48:T48"/>
    <mergeCell ref="A50:E50"/>
    <mergeCell ref="F50:J50"/>
    <mergeCell ref="K50:O50"/>
    <mergeCell ref="P50:T50"/>
    <mergeCell ref="A42:E42"/>
    <mergeCell ref="F42:J42"/>
    <mergeCell ref="K42:O42"/>
    <mergeCell ref="P42:T42"/>
    <mergeCell ref="A44:E44"/>
    <mergeCell ref="F44:J44"/>
    <mergeCell ref="K44:O44"/>
    <mergeCell ref="P44:T44"/>
    <mergeCell ref="A36:E36"/>
    <mergeCell ref="F36:J36"/>
    <mergeCell ref="K36:O36"/>
    <mergeCell ref="P36:T36"/>
    <mergeCell ref="A38:E38"/>
    <mergeCell ref="F38:J38"/>
    <mergeCell ref="K38:O38"/>
    <mergeCell ref="P38:T38"/>
    <mergeCell ref="F5:J5"/>
    <mergeCell ref="K5:O5"/>
    <mergeCell ref="P5:T5"/>
    <mergeCell ref="A7:E7"/>
    <mergeCell ref="F7:J7"/>
    <mergeCell ref="K7:O7"/>
    <mergeCell ref="P7:T7"/>
    <mergeCell ref="A33:E33"/>
    <mergeCell ref="F33:J33"/>
    <mergeCell ref="K33:O33"/>
    <mergeCell ref="P33:T33"/>
    <mergeCell ref="A35:E35"/>
    <mergeCell ref="F35:J35"/>
    <mergeCell ref="K35:O35"/>
    <mergeCell ref="P35:T35"/>
    <mergeCell ref="A27:E27"/>
    <mergeCell ref="F27:J27"/>
    <mergeCell ref="K27:O27"/>
    <mergeCell ref="P27:T27"/>
    <mergeCell ref="A29:E29"/>
    <mergeCell ref="F29:J29"/>
    <mergeCell ref="K29:O29"/>
    <mergeCell ref="P29:T29"/>
    <mergeCell ref="A21:E21"/>
    <mergeCell ref="F21:J21"/>
    <mergeCell ref="K21:O21"/>
    <mergeCell ref="P21:T21"/>
    <mergeCell ref="A23:E23"/>
    <mergeCell ref="F23:J23"/>
    <mergeCell ref="K23:O23"/>
    <mergeCell ref="P23:T23"/>
    <mergeCell ref="U5:Y5"/>
    <mergeCell ref="U7:Y7"/>
    <mergeCell ref="U11:Y11"/>
    <mergeCell ref="U13:Y13"/>
    <mergeCell ref="U17:Y17"/>
    <mergeCell ref="U19:Y19"/>
    <mergeCell ref="U21:Y21"/>
    <mergeCell ref="U23:Y23"/>
    <mergeCell ref="U27:Y27"/>
    <mergeCell ref="U29:Y29"/>
    <mergeCell ref="U33:Y33"/>
    <mergeCell ref="U35:Y35"/>
    <mergeCell ref="U36:Y36"/>
    <mergeCell ref="U38:Y38"/>
    <mergeCell ref="U42:Y42"/>
    <mergeCell ref="A17:E17"/>
    <mergeCell ref="F17:J17"/>
    <mergeCell ref="K17:O17"/>
    <mergeCell ref="P17:T17"/>
    <mergeCell ref="A19:E19"/>
    <mergeCell ref="F19:J19"/>
    <mergeCell ref="K19:O19"/>
    <mergeCell ref="P19:T19"/>
    <mergeCell ref="A11:E11"/>
    <mergeCell ref="F11:J11"/>
    <mergeCell ref="K11:O11"/>
    <mergeCell ref="P11:T11"/>
    <mergeCell ref="A13:E13"/>
    <mergeCell ref="F13:J13"/>
    <mergeCell ref="K13:O13"/>
    <mergeCell ref="P13:T13"/>
    <mergeCell ref="A5:E5"/>
    <mergeCell ref="U44:Y44"/>
    <mergeCell ref="U48:Y48"/>
    <mergeCell ref="U50:Y50"/>
    <mergeCell ref="U51:Y51"/>
    <mergeCell ref="U53:Y53"/>
    <mergeCell ref="U57:Y57"/>
    <mergeCell ref="U59:Y59"/>
    <mergeCell ref="U63:Y63"/>
    <mergeCell ref="U65:Y65"/>
    <mergeCell ref="U66:Y66"/>
    <mergeCell ref="U68:Y68"/>
    <mergeCell ref="U72:Y72"/>
    <mergeCell ref="U74:Y74"/>
    <mergeCell ref="U78:Y78"/>
    <mergeCell ref="U80:Y80"/>
    <mergeCell ref="U81:Y81"/>
    <mergeCell ref="U83:Y83"/>
    <mergeCell ref="U87:Y87"/>
    <mergeCell ref="U89:Y89"/>
    <mergeCell ref="U93:Y93"/>
    <mergeCell ref="U95:Y95"/>
    <mergeCell ref="U96:Y96"/>
    <mergeCell ref="U98:Y98"/>
    <mergeCell ref="U102:Y102"/>
    <mergeCell ref="U104:Y104"/>
    <mergeCell ref="U108:Y108"/>
    <mergeCell ref="U110:Y110"/>
    <mergeCell ref="U111:Y111"/>
    <mergeCell ref="U113:Y113"/>
    <mergeCell ref="U117:Y117"/>
    <mergeCell ref="U119:Y119"/>
    <mergeCell ref="U123:Y123"/>
    <mergeCell ref="U125:Y125"/>
    <mergeCell ref="U126:Y126"/>
    <mergeCell ref="U128:Y128"/>
    <mergeCell ref="U132:Y132"/>
    <mergeCell ref="U134:Y134"/>
    <mergeCell ref="U138:Y138"/>
    <mergeCell ref="U140:Y140"/>
    <mergeCell ref="U141:Y141"/>
    <mergeCell ref="U143:Y143"/>
    <mergeCell ref="U147:Y147"/>
    <mergeCell ref="U149:Y149"/>
    <mergeCell ref="U153:Y153"/>
    <mergeCell ref="U155:Y155"/>
    <mergeCell ref="U156:Y156"/>
    <mergeCell ref="U158:Y158"/>
    <mergeCell ref="U162:Y162"/>
    <mergeCell ref="U164:Y164"/>
    <mergeCell ref="U168:Y168"/>
    <mergeCell ref="U170:Y170"/>
    <mergeCell ref="U171:Y171"/>
    <mergeCell ref="U173:Y173"/>
    <mergeCell ref="U177:Y177"/>
    <mergeCell ref="U179:Y179"/>
    <mergeCell ref="U183:Y183"/>
    <mergeCell ref="U185:Y185"/>
    <mergeCell ref="U186:Y186"/>
    <mergeCell ref="U188:Y188"/>
    <mergeCell ref="U192:Y192"/>
    <mergeCell ref="U194:Y194"/>
    <mergeCell ref="U198:Y198"/>
    <mergeCell ref="U200:Y200"/>
    <mergeCell ref="U201:Y201"/>
    <mergeCell ref="U203:Y203"/>
    <mergeCell ref="U207:Y207"/>
    <mergeCell ref="U209:Y209"/>
    <mergeCell ref="U213:Y213"/>
    <mergeCell ref="U215:Y215"/>
    <mergeCell ref="U216:Y216"/>
    <mergeCell ref="U218:Y218"/>
    <mergeCell ref="U222:Y222"/>
    <mergeCell ref="U224:Y224"/>
    <mergeCell ref="U228:Y228"/>
    <mergeCell ref="U230:Y230"/>
    <mergeCell ref="U231:Y231"/>
    <mergeCell ref="U233:Y233"/>
    <mergeCell ref="U237:Y237"/>
    <mergeCell ref="U239:Y239"/>
    <mergeCell ref="U243:Y243"/>
    <mergeCell ref="U245:Y245"/>
    <mergeCell ref="U246:Y246"/>
    <mergeCell ref="U248:Y248"/>
    <mergeCell ref="U252:Y252"/>
    <mergeCell ref="U254:Y254"/>
    <mergeCell ref="U258:Y258"/>
    <mergeCell ref="U260:Y260"/>
    <mergeCell ref="U261:Y261"/>
    <mergeCell ref="U263:Y263"/>
    <mergeCell ref="U267:Y267"/>
    <mergeCell ref="U269:Y269"/>
    <mergeCell ref="U273:Y273"/>
    <mergeCell ref="U275:Y275"/>
    <mergeCell ref="U276:Y276"/>
    <mergeCell ref="U278:Y278"/>
    <mergeCell ref="U282:Y282"/>
    <mergeCell ref="U284:Y284"/>
    <mergeCell ref="U288:Y288"/>
    <mergeCell ref="U290:Y290"/>
    <mergeCell ref="U291:Y291"/>
    <mergeCell ref="U293:Y293"/>
    <mergeCell ref="U297:Y297"/>
    <mergeCell ref="U299:Y299"/>
    <mergeCell ref="U303:Y303"/>
    <mergeCell ref="U305:Y305"/>
    <mergeCell ref="U306:Y306"/>
    <mergeCell ref="U308:Y308"/>
    <mergeCell ref="U312:Y312"/>
    <mergeCell ref="U314:Y314"/>
    <mergeCell ref="U318:Y318"/>
    <mergeCell ref="U320:Y320"/>
    <mergeCell ref="U321:Y321"/>
    <mergeCell ref="U323:Y323"/>
    <mergeCell ref="U327:Y327"/>
    <mergeCell ref="U329:Y329"/>
    <mergeCell ref="U333:Y333"/>
    <mergeCell ref="U335:Y335"/>
    <mergeCell ref="U336:Y336"/>
    <mergeCell ref="U338:Y338"/>
    <mergeCell ref="U342:Y342"/>
    <mergeCell ref="U344:Y344"/>
    <mergeCell ref="U348:Y348"/>
    <mergeCell ref="U350:Y350"/>
    <mergeCell ref="U351:Y351"/>
    <mergeCell ref="U353:Y353"/>
    <mergeCell ref="U357:Y357"/>
    <mergeCell ref="U359:Y359"/>
    <mergeCell ref="U363:Y363"/>
    <mergeCell ref="U365:Y365"/>
    <mergeCell ref="U366:Y366"/>
    <mergeCell ref="U368:Y368"/>
    <mergeCell ref="U372:Y372"/>
    <mergeCell ref="U374:Y374"/>
    <mergeCell ref="U378:Y378"/>
    <mergeCell ref="U380:Y380"/>
    <mergeCell ref="U381:Y381"/>
    <mergeCell ref="U383:Y383"/>
    <mergeCell ref="U387:Y387"/>
    <mergeCell ref="U389:Y389"/>
    <mergeCell ref="U393:Y393"/>
    <mergeCell ref="U395:Y395"/>
    <mergeCell ref="U396:Y396"/>
    <mergeCell ref="U398:Y398"/>
    <mergeCell ref="U402:Y402"/>
    <mergeCell ref="U404:Y404"/>
    <mergeCell ref="U408:Y408"/>
    <mergeCell ref="U410:Y410"/>
    <mergeCell ref="U411:Y411"/>
    <mergeCell ref="U413:Y413"/>
    <mergeCell ref="U417:Y417"/>
    <mergeCell ref="U419:Y419"/>
    <mergeCell ref="U423:Y423"/>
    <mergeCell ref="U425:Y425"/>
    <mergeCell ref="U426:Y426"/>
    <mergeCell ref="U428:Y428"/>
    <mergeCell ref="U432:Y432"/>
    <mergeCell ref="U434:Y434"/>
    <mergeCell ref="U438:Y438"/>
    <mergeCell ref="U440:Y440"/>
    <mergeCell ref="U441:Y441"/>
    <mergeCell ref="U443:Y443"/>
    <mergeCell ref="U447:Y447"/>
    <mergeCell ref="U449:Y449"/>
    <mergeCell ref="U453:Y453"/>
    <mergeCell ref="U455:Y455"/>
    <mergeCell ref="U456:Y456"/>
    <mergeCell ref="U458:Y458"/>
    <mergeCell ref="U462:Y462"/>
    <mergeCell ref="U464:Y464"/>
    <mergeCell ref="U468:Y468"/>
    <mergeCell ref="U470:Y470"/>
    <mergeCell ref="U471:Y471"/>
    <mergeCell ref="U473:Y473"/>
    <mergeCell ref="U477:Y477"/>
    <mergeCell ref="U479:Y479"/>
    <mergeCell ref="U483:Y483"/>
    <mergeCell ref="U485:Y485"/>
    <mergeCell ref="U486:Y486"/>
    <mergeCell ref="U488:Y488"/>
    <mergeCell ref="U492:Y492"/>
    <mergeCell ref="U494:Y494"/>
    <mergeCell ref="U498:Y498"/>
    <mergeCell ref="U500:Y500"/>
    <mergeCell ref="U501:Y501"/>
    <mergeCell ref="U503:Y503"/>
    <mergeCell ref="U507:Y507"/>
    <mergeCell ref="U509:Y509"/>
    <mergeCell ref="U513:Y513"/>
    <mergeCell ref="U515:Y515"/>
    <mergeCell ref="U516:Y516"/>
    <mergeCell ref="U518:Y518"/>
    <mergeCell ref="U522:Y522"/>
    <mergeCell ref="U524:Y524"/>
    <mergeCell ref="U528:Y528"/>
    <mergeCell ref="U530:Y530"/>
    <mergeCell ref="U531:Y531"/>
    <mergeCell ref="U533:Y533"/>
    <mergeCell ref="U537:Y537"/>
    <mergeCell ref="U539:Y539"/>
    <mergeCell ref="U543:Y543"/>
    <mergeCell ref="U545:Y545"/>
    <mergeCell ref="U546:Y546"/>
    <mergeCell ref="U548:Y548"/>
    <mergeCell ref="U552:Y552"/>
    <mergeCell ref="U554:Y554"/>
    <mergeCell ref="U558:Y558"/>
    <mergeCell ref="U560:Y560"/>
    <mergeCell ref="U561:Y561"/>
    <mergeCell ref="U563:Y563"/>
    <mergeCell ref="U567:Y567"/>
    <mergeCell ref="U569:Y569"/>
    <mergeCell ref="U573:Y573"/>
    <mergeCell ref="U575:Y575"/>
    <mergeCell ref="U576:Y576"/>
    <mergeCell ref="U578:Y578"/>
    <mergeCell ref="U582:Y582"/>
    <mergeCell ref="U584:Y584"/>
    <mergeCell ref="U588:Y588"/>
    <mergeCell ref="U590:Y590"/>
    <mergeCell ref="U591:Y591"/>
    <mergeCell ref="U593:Y593"/>
    <mergeCell ref="U678:Y678"/>
    <mergeCell ref="U680:Y680"/>
    <mergeCell ref="U597:Y597"/>
    <mergeCell ref="U599:Y599"/>
    <mergeCell ref="U603:Y603"/>
    <mergeCell ref="U605:Y605"/>
    <mergeCell ref="U606:Y606"/>
    <mergeCell ref="U608:Y608"/>
    <mergeCell ref="U612:Y612"/>
    <mergeCell ref="U614:Y614"/>
    <mergeCell ref="U618:Y618"/>
    <mergeCell ref="U620:Y620"/>
    <mergeCell ref="U621:Y621"/>
    <mergeCell ref="U623:Y623"/>
    <mergeCell ref="U627:Y627"/>
    <mergeCell ref="U629:Y629"/>
    <mergeCell ref="U633:Y633"/>
    <mergeCell ref="U635:Y635"/>
    <mergeCell ref="U636:Y636"/>
    <mergeCell ref="U753:Y753"/>
    <mergeCell ref="U755:Y755"/>
    <mergeCell ref="U681:Y681"/>
    <mergeCell ref="U683:Y683"/>
    <mergeCell ref="U687:Y687"/>
    <mergeCell ref="U689:Y689"/>
    <mergeCell ref="U693:Y693"/>
    <mergeCell ref="U695:Y695"/>
    <mergeCell ref="U696:Y696"/>
    <mergeCell ref="U698:Y698"/>
    <mergeCell ref="U702:Y702"/>
    <mergeCell ref="U704:Y704"/>
    <mergeCell ref="U708:Y708"/>
    <mergeCell ref="U710:Y710"/>
    <mergeCell ref="U711:Y711"/>
    <mergeCell ref="U713:Y713"/>
    <mergeCell ref="U717:Y717"/>
    <mergeCell ref="U719:Y719"/>
    <mergeCell ref="U723:Y723"/>
    <mergeCell ref="A1:E3"/>
    <mergeCell ref="F1:J3"/>
    <mergeCell ref="K1:O3"/>
    <mergeCell ref="P1:T3"/>
    <mergeCell ref="U1:Y3"/>
    <mergeCell ref="Z1:AD3"/>
    <mergeCell ref="U725:Y725"/>
    <mergeCell ref="U726:Y726"/>
    <mergeCell ref="U728:Y728"/>
    <mergeCell ref="U732:Y732"/>
    <mergeCell ref="U734:Y734"/>
    <mergeCell ref="U738:Y738"/>
    <mergeCell ref="U740:Y740"/>
    <mergeCell ref="U741:Y741"/>
    <mergeCell ref="U743:Y743"/>
    <mergeCell ref="U747:Y747"/>
    <mergeCell ref="U749:Y749"/>
    <mergeCell ref="U638:Y638"/>
    <mergeCell ref="U642:Y642"/>
    <mergeCell ref="U644:Y644"/>
    <mergeCell ref="U648:Y648"/>
    <mergeCell ref="U650:Y650"/>
    <mergeCell ref="U651:Y651"/>
    <mergeCell ref="U653:Y653"/>
    <mergeCell ref="U657:Y657"/>
    <mergeCell ref="U659:Y659"/>
    <mergeCell ref="U663:Y663"/>
    <mergeCell ref="U665:Y665"/>
    <mergeCell ref="U666:Y666"/>
    <mergeCell ref="U668:Y668"/>
    <mergeCell ref="U672:Y672"/>
    <mergeCell ref="U674:Y674"/>
  </mergeCells>
  <pageMargins left="0.51181102362204722" right="0.51181102362204722" top="0.78740157480314965" bottom="1.9685039370078741" header="0.31496062992125984" footer="0.31496062992125984"/>
  <pageSetup paperSize="9" scale="52" orientation="portrait" r:id="rId3"/>
  <rowBreaks count="49" manualBreakCount="49">
    <brk id="20" max="16383" man="1"/>
    <brk id="35" max="16383" man="1"/>
    <brk id="50" max="16383" man="1"/>
    <brk id="65" max="16383" man="1"/>
    <brk id="80" max="16383" man="1"/>
    <brk id="95" max="16383" man="1"/>
    <brk id="110" max="16383" man="1"/>
    <brk id="125" max="16383" man="1"/>
    <brk id="140" max="16383" man="1"/>
    <brk id="155" max="16383" man="1"/>
    <brk id="170" max="16383" man="1"/>
    <brk id="185" max="16383" man="1"/>
    <brk id="200" max="16383" man="1"/>
    <brk id="215" max="16383" man="1"/>
    <brk id="230" max="16383" man="1"/>
    <brk id="245" max="16383" man="1"/>
    <brk id="260" max="16383" man="1"/>
    <brk id="275" max="16383" man="1"/>
    <brk id="290" max="16383" man="1"/>
    <brk id="305" max="16383" man="1"/>
    <brk id="320" max="16383" man="1"/>
    <brk id="335" max="16383" man="1"/>
    <brk id="350" max="16383" man="1"/>
    <brk id="365" max="16383" man="1"/>
    <brk id="380" max="16383" man="1"/>
    <brk id="395" max="16383" man="1"/>
    <brk id="410" max="16383" man="1"/>
    <brk id="425" max="16383" man="1"/>
    <brk id="440" max="16383" man="1"/>
    <brk id="455" max="16383" man="1"/>
    <brk id="470" max="16383" man="1"/>
    <brk id="485" max="16383" man="1"/>
    <brk id="500" max="16383" man="1"/>
    <brk id="515" max="16383" man="1"/>
    <brk id="530" max="16383" man="1"/>
    <brk id="545" max="16383" man="1"/>
    <brk id="560" max="16383" man="1"/>
    <brk id="575" max="16383" man="1"/>
    <brk id="590" max="16383" man="1"/>
    <brk id="605" max="16383" man="1"/>
    <brk id="620" max="16383" man="1"/>
    <brk id="635" max="16383" man="1"/>
    <brk id="650" max="16383" man="1"/>
    <brk id="665" max="16383" man="1"/>
    <brk id="680" max="16383" man="1"/>
    <brk id="695" max="16383" man="1"/>
    <brk id="710" max="16383" man="1"/>
    <brk id="725" max="16383" man="1"/>
    <brk id="740" max="16383" man="1"/>
  </rowBreaks>
  <colBreaks count="1" manualBreakCount="1">
    <brk id="5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I72"/>
  <sheetViews>
    <sheetView view="pageBreakPreview" zoomScale="85" zoomScaleNormal="100" zoomScaleSheetLayoutView="85" workbookViewId="0">
      <pane xSplit="2" ySplit="11" topLeftCell="C57" activePane="bottomRight" state="frozen"/>
      <selection activeCell="P35" sqref="P35:T35"/>
      <selection pane="topRight" activeCell="P35" sqref="P35:T35"/>
      <selection pane="bottomLeft" activeCell="P35" sqref="P35:T35"/>
      <selection pane="bottomRight" activeCell="P35" sqref="P35:T35"/>
    </sheetView>
  </sheetViews>
  <sheetFormatPr defaultColWidth="9.109375" defaultRowHeight="14.4" x14ac:dyDescent="0.3"/>
  <cols>
    <col min="1" max="1" width="14.44140625" style="3" bestFit="1" customWidth="1"/>
    <col min="2" max="2" width="25.5546875" style="2" customWidth="1"/>
    <col min="3" max="3" width="6.5546875" style="2" customWidth="1"/>
    <col min="4" max="4" width="13" style="2" customWidth="1"/>
    <col min="5" max="5" width="13.33203125" style="2" customWidth="1"/>
    <col min="6" max="6" width="16.6640625" style="2" customWidth="1"/>
    <col min="7" max="7" width="32" style="2" customWidth="1"/>
    <col min="8" max="8" width="30.109375" style="2" bestFit="1" customWidth="1"/>
    <col min="9" max="9" width="33.6640625" style="2" bestFit="1" customWidth="1"/>
    <col min="10" max="16384" width="9.109375" style="2"/>
  </cols>
  <sheetData>
    <row r="1" spans="1:9" s="25" customFormat="1" ht="69.75" customHeight="1" thickBot="1" x14ac:dyDescent="0.35">
      <c r="A1" s="24"/>
      <c r="B1" s="142" t="s">
        <v>30</v>
      </c>
      <c r="C1" s="142"/>
      <c r="D1" s="142"/>
      <c r="E1" s="142"/>
      <c r="F1" s="142"/>
      <c r="G1" s="142"/>
      <c r="H1" s="143"/>
      <c r="I1" s="28" t="s">
        <v>31</v>
      </c>
    </row>
    <row r="2" spans="1:9" s="26" customFormat="1" ht="15.75" customHeight="1" x14ac:dyDescent="0.3">
      <c r="A2" s="144" t="s">
        <v>32</v>
      </c>
      <c r="B2" s="146" t="s">
        <v>33</v>
      </c>
      <c r="C2" s="147"/>
      <c r="D2" s="147"/>
      <c r="E2" s="147"/>
      <c r="F2" s="147"/>
      <c r="G2" s="148"/>
      <c r="H2" s="133" t="s">
        <v>34</v>
      </c>
      <c r="I2" s="29">
        <v>43252</v>
      </c>
    </row>
    <row r="3" spans="1:9" s="26" customFormat="1" ht="15.6" x14ac:dyDescent="0.3">
      <c r="A3" s="145"/>
      <c r="B3" s="149"/>
      <c r="C3" s="150"/>
      <c r="D3" s="150"/>
      <c r="E3" s="150"/>
      <c r="F3" s="150"/>
      <c r="G3" s="151"/>
      <c r="H3" s="134" t="s">
        <v>35</v>
      </c>
      <c r="I3" s="30" t="s">
        <v>36</v>
      </c>
    </row>
    <row r="4" spans="1:9" s="26" customFormat="1" ht="15.6" x14ac:dyDescent="0.3">
      <c r="A4" s="163" t="s">
        <v>37</v>
      </c>
      <c r="B4" s="171" t="s">
        <v>38</v>
      </c>
      <c r="C4" s="172"/>
      <c r="D4" s="172"/>
      <c r="E4" s="172"/>
      <c r="F4" s="172"/>
      <c r="G4" s="173"/>
      <c r="H4" s="134" t="s">
        <v>39</v>
      </c>
      <c r="I4" s="27">
        <v>0.49320000000000003</v>
      </c>
    </row>
    <row r="5" spans="1:9" s="26" customFormat="1" ht="15.6" x14ac:dyDescent="0.3">
      <c r="A5" s="145"/>
      <c r="B5" s="149"/>
      <c r="C5" s="150"/>
      <c r="D5" s="150"/>
      <c r="E5" s="150"/>
      <c r="F5" s="150"/>
      <c r="G5" s="151"/>
      <c r="H5" s="134" t="s">
        <v>40</v>
      </c>
      <c r="I5" s="27">
        <v>0.87849999999999995</v>
      </c>
    </row>
    <row r="6" spans="1:9" s="26" customFormat="1" ht="15.6" x14ac:dyDescent="0.3">
      <c r="A6" s="163" t="s">
        <v>41</v>
      </c>
      <c r="B6" s="165" t="s">
        <v>42</v>
      </c>
      <c r="C6" s="166"/>
      <c r="D6" s="166"/>
      <c r="E6" s="166"/>
      <c r="F6" s="166"/>
      <c r="G6" s="167"/>
      <c r="H6" s="134" t="s">
        <v>43</v>
      </c>
      <c r="I6" s="27">
        <v>0.1857</v>
      </c>
    </row>
    <row r="7" spans="1:9" s="26" customFormat="1" ht="16.2" thickBot="1" x14ac:dyDescent="0.35">
      <c r="A7" s="164"/>
      <c r="B7" s="168"/>
      <c r="C7" s="169"/>
      <c r="D7" s="169"/>
      <c r="E7" s="169"/>
      <c r="F7" s="169"/>
      <c r="G7" s="170"/>
      <c r="H7" s="134" t="s">
        <v>44</v>
      </c>
      <c r="I7" s="27">
        <v>0.27350000000000002</v>
      </c>
    </row>
    <row r="8" spans="1:9" ht="18.600000000000001" thickBot="1" x14ac:dyDescent="0.35">
      <c r="A8" s="177"/>
      <c r="B8" s="177"/>
      <c r="C8" s="177"/>
      <c r="D8" s="177"/>
      <c r="E8" s="177"/>
      <c r="F8" s="177"/>
      <c r="G8" s="177"/>
      <c r="H8" s="177"/>
      <c r="I8" s="177"/>
    </row>
    <row r="9" spans="1:9" ht="30" customHeight="1" thickBot="1" x14ac:dyDescent="0.35">
      <c r="A9" s="174" t="s">
        <v>23</v>
      </c>
      <c r="B9" s="175"/>
      <c r="C9" s="175"/>
      <c r="D9" s="175"/>
      <c r="E9" s="175"/>
      <c r="F9" s="175"/>
      <c r="G9" s="175"/>
      <c r="H9" s="175"/>
      <c r="I9" s="176"/>
    </row>
    <row r="10" spans="1:9" s="1" customFormat="1" ht="15.75" customHeight="1" thickBot="1" x14ac:dyDescent="0.35">
      <c r="A10" s="154" t="s">
        <v>0</v>
      </c>
      <c r="B10" s="156" t="s">
        <v>3</v>
      </c>
      <c r="C10" s="158" t="s">
        <v>4</v>
      </c>
      <c r="D10" s="159"/>
      <c r="E10" s="160"/>
      <c r="F10" s="156" t="s">
        <v>5</v>
      </c>
      <c r="G10" s="156" t="s">
        <v>6</v>
      </c>
      <c r="H10" s="161" t="s">
        <v>7</v>
      </c>
      <c r="I10" s="152" t="s">
        <v>8</v>
      </c>
    </row>
    <row r="11" spans="1:9" s="1" customFormat="1" ht="15.75" customHeight="1" thickBot="1" x14ac:dyDescent="0.35">
      <c r="A11" s="155"/>
      <c r="B11" s="157"/>
      <c r="C11" s="35" t="s">
        <v>9</v>
      </c>
      <c r="D11" s="36" t="s">
        <v>10</v>
      </c>
      <c r="E11" s="36" t="s">
        <v>11</v>
      </c>
      <c r="F11" s="157"/>
      <c r="G11" s="157"/>
      <c r="H11" s="162"/>
      <c r="I11" s="153"/>
    </row>
    <row r="12" spans="1:9" x14ac:dyDescent="0.3">
      <c r="A12" s="31">
        <v>1</v>
      </c>
      <c r="B12" s="32" t="s">
        <v>47</v>
      </c>
      <c r="C12" s="33"/>
      <c r="D12" s="33"/>
      <c r="E12" s="33"/>
      <c r="F12" s="33" t="s">
        <v>48</v>
      </c>
      <c r="G12" s="34"/>
      <c r="H12" s="34" t="s">
        <v>49</v>
      </c>
      <c r="I12" s="33" t="s">
        <v>50</v>
      </c>
    </row>
    <row r="13" spans="1:9" x14ac:dyDescent="0.3">
      <c r="A13" s="15">
        <v>2</v>
      </c>
      <c r="B13" s="16" t="s">
        <v>51</v>
      </c>
      <c r="C13" s="17"/>
      <c r="D13" s="17"/>
      <c r="E13" s="17"/>
      <c r="F13" s="33" t="s">
        <v>48</v>
      </c>
      <c r="G13" s="19"/>
      <c r="H13" s="19" t="s">
        <v>52</v>
      </c>
      <c r="I13" s="33" t="s">
        <v>50</v>
      </c>
    </row>
    <row r="14" spans="1:9" x14ac:dyDescent="0.3">
      <c r="A14" s="15">
        <v>3</v>
      </c>
      <c r="B14" s="16" t="s">
        <v>53</v>
      </c>
      <c r="C14" s="17"/>
      <c r="D14" s="17"/>
      <c r="E14" s="17"/>
      <c r="F14" s="33" t="s">
        <v>48</v>
      </c>
      <c r="G14" s="19"/>
      <c r="H14" s="19" t="s">
        <v>54</v>
      </c>
      <c r="I14" s="33" t="s">
        <v>50</v>
      </c>
    </row>
    <row r="15" spans="1:9" x14ac:dyDescent="0.3">
      <c r="A15" s="15">
        <v>4</v>
      </c>
      <c r="B15" s="16" t="s">
        <v>55</v>
      </c>
      <c r="C15" s="17"/>
      <c r="D15" s="17"/>
      <c r="E15" s="17"/>
      <c r="F15" s="33" t="s">
        <v>48</v>
      </c>
      <c r="G15" s="19"/>
      <c r="H15" s="19" t="s">
        <v>56</v>
      </c>
      <c r="I15" s="33" t="s">
        <v>50</v>
      </c>
    </row>
    <row r="16" spans="1:9" x14ac:dyDescent="0.3">
      <c r="A16" s="15">
        <v>5</v>
      </c>
      <c r="B16" s="16" t="s">
        <v>57</v>
      </c>
      <c r="C16" s="17"/>
      <c r="D16" s="17"/>
      <c r="E16" s="17"/>
      <c r="F16" s="17" t="s">
        <v>48</v>
      </c>
      <c r="G16" s="19"/>
      <c r="H16" s="19" t="s">
        <v>58</v>
      </c>
      <c r="I16" s="33" t="s">
        <v>50</v>
      </c>
    </row>
    <row r="17" spans="1:9" x14ac:dyDescent="0.3">
      <c r="A17" s="15">
        <v>6</v>
      </c>
      <c r="B17" s="16" t="s">
        <v>59</v>
      </c>
      <c r="C17" s="17"/>
      <c r="D17" s="17"/>
      <c r="E17" s="17"/>
      <c r="F17" s="17" t="s">
        <v>48</v>
      </c>
      <c r="G17" s="23"/>
      <c r="H17" s="19" t="s">
        <v>60</v>
      </c>
      <c r="I17" s="17" t="s">
        <v>61</v>
      </c>
    </row>
    <row r="18" spans="1:9" x14ac:dyDescent="0.3">
      <c r="A18" s="15">
        <v>7</v>
      </c>
      <c r="B18" s="16" t="s">
        <v>62</v>
      </c>
      <c r="C18" s="17"/>
      <c r="D18" s="17"/>
      <c r="E18" s="17"/>
      <c r="F18" s="17" t="s">
        <v>48</v>
      </c>
      <c r="G18" s="19"/>
      <c r="H18" s="19" t="s">
        <v>63</v>
      </c>
      <c r="I18" s="17" t="s">
        <v>64</v>
      </c>
    </row>
    <row r="19" spans="1:9" x14ac:dyDescent="0.3">
      <c r="A19" s="15">
        <v>8</v>
      </c>
      <c r="B19" s="20" t="s">
        <v>67</v>
      </c>
      <c r="C19" s="21"/>
      <c r="D19" s="21"/>
      <c r="E19" s="21"/>
      <c r="F19" s="17" t="s">
        <v>48</v>
      </c>
      <c r="G19" s="19"/>
      <c r="H19" s="19" t="s">
        <v>68</v>
      </c>
      <c r="I19" s="17" t="s">
        <v>64</v>
      </c>
    </row>
    <row r="20" spans="1:9" x14ac:dyDescent="0.3">
      <c r="A20" s="15">
        <v>9</v>
      </c>
      <c r="B20" s="20" t="s">
        <v>69</v>
      </c>
      <c r="C20" s="21"/>
      <c r="D20" s="21"/>
      <c r="E20" s="21"/>
      <c r="F20" s="17" t="s">
        <v>48</v>
      </c>
      <c r="G20" s="19"/>
      <c r="H20" s="19" t="s">
        <v>70</v>
      </c>
      <c r="I20" s="17" t="s">
        <v>64</v>
      </c>
    </row>
    <row r="21" spans="1:9" x14ac:dyDescent="0.3">
      <c r="A21" s="15">
        <v>10</v>
      </c>
      <c r="B21" s="16" t="s">
        <v>71</v>
      </c>
      <c r="C21" s="17"/>
      <c r="D21" s="17"/>
      <c r="E21" s="17"/>
      <c r="F21" s="17" t="s">
        <v>48</v>
      </c>
      <c r="G21" s="19"/>
      <c r="H21" s="19" t="s">
        <v>72</v>
      </c>
      <c r="I21" s="17" t="s">
        <v>64</v>
      </c>
    </row>
    <row r="22" spans="1:9" x14ac:dyDescent="0.3">
      <c r="A22" s="15">
        <v>11</v>
      </c>
      <c r="B22" s="16" t="s">
        <v>73</v>
      </c>
      <c r="C22" s="17"/>
      <c r="D22" s="17"/>
      <c r="E22" s="17"/>
      <c r="F22" s="17" t="s">
        <v>48</v>
      </c>
      <c r="G22" s="19"/>
      <c r="H22" s="19" t="s">
        <v>74</v>
      </c>
      <c r="I22" s="17" t="s">
        <v>77</v>
      </c>
    </row>
    <row r="23" spans="1:9" x14ac:dyDescent="0.3">
      <c r="A23" s="15">
        <v>12</v>
      </c>
      <c r="B23" s="16" t="s">
        <v>75</v>
      </c>
      <c r="C23" s="17"/>
      <c r="D23" s="17"/>
      <c r="E23" s="17"/>
      <c r="F23" s="17" t="s">
        <v>48</v>
      </c>
      <c r="G23" s="19"/>
      <c r="H23" s="19" t="s">
        <v>76</v>
      </c>
      <c r="I23" s="17" t="s">
        <v>77</v>
      </c>
    </row>
    <row r="24" spans="1:9" x14ac:dyDescent="0.3">
      <c r="A24" s="15">
        <v>13</v>
      </c>
      <c r="B24" s="16" t="s">
        <v>78</v>
      </c>
      <c r="C24" s="17"/>
      <c r="D24" s="17"/>
      <c r="E24" s="17"/>
      <c r="F24" s="17" t="s">
        <v>48</v>
      </c>
      <c r="G24" s="19"/>
      <c r="H24" s="19" t="s">
        <v>79</v>
      </c>
      <c r="I24" s="17" t="s">
        <v>77</v>
      </c>
    </row>
    <row r="25" spans="1:9" x14ac:dyDescent="0.3">
      <c r="A25" s="15">
        <v>14</v>
      </c>
      <c r="B25" s="16" t="s">
        <v>80</v>
      </c>
      <c r="C25" s="17"/>
      <c r="D25" s="17"/>
      <c r="E25" s="17"/>
      <c r="F25" s="17" t="s">
        <v>48</v>
      </c>
      <c r="G25" s="18"/>
      <c r="H25" s="19" t="s">
        <v>81</v>
      </c>
      <c r="I25" s="17" t="s">
        <v>77</v>
      </c>
    </row>
    <row r="26" spans="1:9" x14ac:dyDescent="0.3">
      <c r="A26" s="15">
        <v>15</v>
      </c>
      <c r="B26" s="16" t="s">
        <v>82</v>
      </c>
      <c r="C26" s="17"/>
      <c r="D26" s="17"/>
      <c r="E26" s="17"/>
      <c r="F26" s="17" t="s">
        <v>48</v>
      </c>
      <c r="G26" s="19"/>
      <c r="H26" s="19" t="s">
        <v>83</v>
      </c>
      <c r="I26" s="17" t="s">
        <v>77</v>
      </c>
    </row>
    <row r="27" spans="1:9" x14ac:dyDescent="0.3">
      <c r="A27" s="15">
        <v>16</v>
      </c>
      <c r="B27" s="16" t="s">
        <v>84</v>
      </c>
      <c r="C27" s="17"/>
      <c r="D27" s="17"/>
      <c r="E27" s="17"/>
      <c r="F27" s="17" t="s">
        <v>48</v>
      </c>
      <c r="G27" s="19"/>
      <c r="H27" s="19" t="s">
        <v>85</v>
      </c>
      <c r="I27" s="17" t="s">
        <v>77</v>
      </c>
    </row>
    <row r="28" spans="1:9" x14ac:dyDescent="0.3">
      <c r="A28" s="15">
        <v>17</v>
      </c>
      <c r="B28" s="16" t="s">
        <v>86</v>
      </c>
      <c r="C28" s="17"/>
      <c r="D28" s="17"/>
      <c r="E28" s="17"/>
      <c r="F28" s="17" t="s">
        <v>48</v>
      </c>
      <c r="G28" s="19"/>
      <c r="H28" s="19" t="s">
        <v>87</v>
      </c>
      <c r="I28" s="17" t="s">
        <v>77</v>
      </c>
    </row>
    <row r="29" spans="1:9" x14ac:dyDescent="0.3">
      <c r="A29" s="15">
        <v>18</v>
      </c>
      <c r="B29" s="16" t="s">
        <v>88</v>
      </c>
      <c r="C29" s="17"/>
      <c r="D29" s="17"/>
      <c r="E29" s="17"/>
      <c r="F29" s="17" t="s">
        <v>48</v>
      </c>
      <c r="G29" s="19"/>
      <c r="H29" s="19" t="s">
        <v>89</v>
      </c>
      <c r="I29" s="17" t="s">
        <v>105</v>
      </c>
    </row>
    <row r="30" spans="1:9" x14ac:dyDescent="0.3">
      <c r="A30" s="15">
        <v>19</v>
      </c>
      <c r="B30" s="16" t="s">
        <v>90</v>
      </c>
      <c r="C30" s="17"/>
      <c r="D30" s="17"/>
      <c r="E30" s="17"/>
      <c r="F30" s="17" t="s">
        <v>48</v>
      </c>
      <c r="G30" s="19"/>
      <c r="H30" s="19" t="s">
        <v>91</v>
      </c>
      <c r="I30" s="17" t="s">
        <v>105</v>
      </c>
    </row>
    <row r="31" spans="1:9" x14ac:dyDescent="0.3">
      <c r="A31" s="15">
        <v>20</v>
      </c>
      <c r="B31" s="16" t="s">
        <v>92</v>
      </c>
      <c r="C31" s="17"/>
      <c r="D31" s="17"/>
      <c r="E31" s="17"/>
      <c r="F31" s="17" t="s">
        <v>48</v>
      </c>
      <c r="G31" s="19"/>
      <c r="H31" s="19" t="s">
        <v>93</v>
      </c>
      <c r="I31" s="21" t="s">
        <v>104</v>
      </c>
    </row>
    <row r="32" spans="1:9" x14ac:dyDescent="0.3">
      <c r="A32" s="15">
        <v>21</v>
      </c>
      <c r="B32" s="16" t="s">
        <v>94</v>
      </c>
      <c r="C32" s="17"/>
      <c r="D32" s="17"/>
      <c r="E32" s="17"/>
      <c r="F32" s="17" t="s">
        <v>48</v>
      </c>
      <c r="G32" s="19"/>
      <c r="H32" s="19" t="s">
        <v>95</v>
      </c>
      <c r="I32" s="21" t="s">
        <v>104</v>
      </c>
    </row>
    <row r="33" spans="1:9" x14ac:dyDescent="0.3">
      <c r="A33" s="15">
        <v>22</v>
      </c>
      <c r="B33" s="16" t="s">
        <v>96</v>
      </c>
      <c r="C33" s="17"/>
      <c r="D33" s="17"/>
      <c r="E33" s="17"/>
      <c r="F33" s="17" t="s">
        <v>48</v>
      </c>
      <c r="G33" s="19"/>
      <c r="H33" s="19" t="s">
        <v>97</v>
      </c>
      <c r="I33" s="21" t="s">
        <v>104</v>
      </c>
    </row>
    <row r="34" spans="1:9" x14ac:dyDescent="0.3">
      <c r="A34" s="15">
        <v>23</v>
      </c>
      <c r="B34" s="20" t="s">
        <v>98</v>
      </c>
      <c r="C34" s="21"/>
      <c r="D34" s="21"/>
      <c r="E34" s="21"/>
      <c r="F34" s="17" t="s">
        <v>48</v>
      </c>
      <c r="G34" s="21"/>
      <c r="H34" s="19" t="s">
        <v>99</v>
      </c>
      <c r="I34" s="21" t="s">
        <v>104</v>
      </c>
    </row>
    <row r="35" spans="1:9" x14ac:dyDescent="0.3">
      <c r="A35" s="15">
        <v>24</v>
      </c>
      <c r="B35" s="16" t="s">
        <v>65</v>
      </c>
      <c r="C35" s="17"/>
      <c r="D35" s="17"/>
      <c r="E35" s="17"/>
      <c r="F35" s="17" t="s">
        <v>48</v>
      </c>
      <c r="G35" s="19"/>
      <c r="H35" s="19" t="s">
        <v>66</v>
      </c>
      <c r="I35" s="17" t="s">
        <v>64</v>
      </c>
    </row>
    <row r="36" spans="1:9" x14ac:dyDescent="0.3">
      <c r="A36" s="15">
        <v>25</v>
      </c>
      <c r="B36" s="16" t="s">
        <v>319</v>
      </c>
      <c r="C36" s="17"/>
      <c r="D36" s="17"/>
      <c r="E36" s="17"/>
      <c r="F36" s="17" t="s">
        <v>48</v>
      </c>
      <c r="G36" s="18"/>
      <c r="H36" s="19"/>
      <c r="I36" s="17"/>
    </row>
    <row r="37" spans="1:9" x14ac:dyDescent="0.3">
      <c r="A37" s="15">
        <v>26</v>
      </c>
      <c r="B37" s="16" t="s">
        <v>320</v>
      </c>
      <c r="C37" s="17"/>
      <c r="D37" s="17"/>
      <c r="E37" s="17"/>
      <c r="F37" s="17" t="s">
        <v>48</v>
      </c>
      <c r="G37" s="23"/>
      <c r="H37" s="19"/>
      <c r="I37" s="17"/>
    </row>
    <row r="38" spans="1:9" x14ac:dyDescent="0.3">
      <c r="A38" s="15">
        <v>28</v>
      </c>
      <c r="B38" s="16" t="s">
        <v>321</v>
      </c>
      <c r="C38" s="17"/>
      <c r="D38" s="17"/>
      <c r="E38" s="17"/>
      <c r="F38" s="17" t="s">
        <v>48</v>
      </c>
      <c r="G38" s="19"/>
      <c r="H38" s="18"/>
      <c r="I38" s="17"/>
    </row>
    <row r="39" spans="1:9" x14ac:dyDescent="0.3">
      <c r="A39" s="15">
        <v>29</v>
      </c>
      <c r="B39" s="16" t="s">
        <v>322</v>
      </c>
      <c r="C39" s="17"/>
      <c r="D39" s="17"/>
      <c r="E39" s="17"/>
      <c r="F39" s="17" t="s">
        <v>48</v>
      </c>
      <c r="G39" s="19"/>
      <c r="H39" s="19"/>
      <c r="I39" s="17"/>
    </row>
    <row r="40" spans="1:9" x14ac:dyDescent="0.3">
      <c r="A40" s="15">
        <v>30</v>
      </c>
      <c r="B40" s="20" t="s">
        <v>323</v>
      </c>
      <c r="C40" s="21"/>
      <c r="D40" s="21"/>
      <c r="E40" s="21"/>
      <c r="F40" s="17" t="s">
        <v>48</v>
      </c>
      <c r="G40" s="19"/>
      <c r="H40" s="19"/>
      <c r="I40" s="21"/>
    </row>
    <row r="41" spans="1:9" x14ac:dyDescent="0.3">
      <c r="A41" s="15">
        <v>31</v>
      </c>
      <c r="B41" s="16" t="s">
        <v>324</v>
      </c>
      <c r="C41" s="17"/>
      <c r="D41" s="17"/>
      <c r="E41" s="17"/>
      <c r="F41" s="17" t="s">
        <v>48</v>
      </c>
      <c r="G41" s="19"/>
      <c r="H41" s="19"/>
      <c r="I41" s="17"/>
    </row>
    <row r="42" spans="1:9" x14ac:dyDescent="0.3">
      <c r="A42" s="15">
        <v>32</v>
      </c>
      <c r="B42" s="16" t="s">
        <v>100</v>
      </c>
      <c r="C42" s="17"/>
      <c r="D42" s="17"/>
      <c r="E42" s="17"/>
      <c r="F42" s="17"/>
      <c r="G42" s="19"/>
      <c r="H42" s="19"/>
      <c r="I42" s="17"/>
    </row>
    <row r="43" spans="1:9" x14ac:dyDescent="0.3">
      <c r="A43" s="15">
        <v>33</v>
      </c>
      <c r="B43" s="16" t="s">
        <v>101</v>
      </c>
      <c r="C43" s="21"/>
      <c r="D43" s="21"/>
      <c r="E43" s="17"/>
      <c r="F43" s="17" t="s">
        <v>48</v>
      </c>
      <c r="G43" s="23"/>
      <c r="H43" s="19" t="s">
        <v>102</v>
      </c>
      <c r="I43" s="17" t="s">
        <v>103</v>
      </c>
    </row>
    <row r="44" spans="1:9" s="120" customFormat="1" x14ac:dyDescent="0.3">
      <c r="A44" s="115">
        <v>34</v>
      </c>
      <c r="B44" s="116" t="s">
        <v>326</v>
      </c>
      <c r="C44" s="117"/>
      <c r="D44" s="117"/>
      <c r="E44" s="117"/>
      <c r="F44" s="118" t="s">
        <v>365</v>
      </c>
      <c r="G44" s="119"/>
      <c r="H44" s="119"/>
      <c r="I44" s="117"/>
    </row>
    <row r="45" spans="1:9" s="120" customFormat="1" x14ac:dyDescent="0.3">
      <c r="A45" s="115">
        <v>35</v>
      </c>
      <c r="B45" s="116" t="s">
        <v>325</v>
      </c>
      <c r="C45" s="117"/>
      <c r="D45" s="117"/>
      <c r="E45" s="117"/>
      <c r="F45" s="117" t="s">
        <v>366</v>
      </c>
      <c r="G45" s="119"/>
      <c r="H45" s="119"/>
      <c r="I45" s="117"/>
    </row>
    <row r="46" spans="1:9" ht="41.4" x14ac:dyDescent="0.3">
      <c r="A46" s="15">
        <v>36</v>
      </c>
      <c r="B46" s="16" t="s">
        <v>329</v>
      </c>
      <c r="C46" s="17"/>
      <c r="D46" s="17"/>
      <c r="E46" s="17"/>
      <c r="F46" s="17" t="s">
        <v>330</v>
      </c>
      <c r="G46" s="19"/>
      <c r="H46" s="19"/>
      <c r="I46" s="17" t="s">
        <v>331</v>
      </c>
    </row>
    <row r="47" spans="1:9" x14ac:dyDescent="0.3">
      <c r="A47" s="15">
        <v>37</v>
      </c>
      <c r="B47" s="16" t="s">
        <v>364</v>
      </c>
      <c r="C47" s="21"/>
      <c r="D47" s="21"/>
      <c r="E47" s="17"/>
      <c r="F47" s="21" t="s">
        <v>353</v>
      </c>
      <c r="G47" s="23"/>
      <c r="H47" s="19"/>
      <c r="I47" s="17"/>
    </row>
    <row r="48" spans="1:9" x14ac:dyDescent="0.3">
      <c r="A48" s="15">
        <v>38</v>
      </c>
      <c r="B48" s="20" t="s">
        <v>363</v>
      </c>
      <c r="C48" s="21"/>
      <c r="D48" s="21"/>
      <c r="E48" s="21"/>
      <c r="F48" s="21" t="s">
        <v>353</v>
      </c>
      <c r="G48" s="19"/>
      <c r="H48" s="19"/>
      <c r="I48" s="21"/>
    </row>
    <row r="49" spans="1:9" x14ac:dyDescent="0.3">
      <c r="A49" s="15">
        <v>39</v>
      </c>
      <c r="B49" s="20" t="s">
        <v>362</v>
      </c>
      <c r="C49" s="21"/>
      <c r="D49" s="21"/>
      <c r="E49" s="21"/>
      <c r="F49" s="21" t="s">
        <v>353</v>
      </c>
      <c r="G49" s="19"/>
      <c r="H49" s="19"/>
      <c r="I49" s="21"/>
    </row>
    <row r="50" spans="1:9" ht="24.75" customHeight="1" x14ac:dyDescent="0.3">
      <c r="A50" s="15">
        <v>40</v>
      </c>
      <c r="B50" s="20" t="s">
        <v>361</v>
      </c>
      <c r="C50" s="21"/>
      <c r="D50" s="21"/>
      <c r="E50" s="21"/>
      <c r="F50" s="21" t="s">
        <v>353</v>
      </c>
      <c r="G50" s="19"/>
      <c r="H50" s="19"/>
      <c r="I50" s="21"/>
    </row>
    <row r="51" spans="1:9" x14ac:dyDescent="0.3">
      <c r="A51" s="15">
        <v>41</v>
      </c>
      <c r="B51" s="20" t="s">
        <v>360</v>
      </c>
      <c r="C51" s="21"/>
      <c r="D51" s="21"/>
      <c r="E51" s="21"/>
      <c r="F51" s="21" t="s">
        <v>353</v>
      </c>
      <c r="G51" s="19"/>
      <c r="H51" s="19"/>
      <c r="I51" s="21"/>
    </row>
    <row r="52" spans="1:9" x14ac:dyDescent="0.3">
      <c r="A52" s="15">
        <v>42</v>
      </c>
      <c r="B52" s="20" t="s">
        <v>359</v>
      </c>
      <c r="C52" s="21"/>
      <c r="D52" s="21"/>
      <c r="E52" s="21"/>
      <c r="F52" s="21" t="s">
        <v>353</v>
      </c>
      <c r="G52" s="19"/>
      <c r="H52" s="19"/>
      <c r="I52" s="21"/>
    </row>
    <row r="53" spans="1:9" x14ac:dyDescent="0.3">
      <c r="A53" s="15">
        <v>43</v>
      </c>
      <c r="B53" s="20" t="s">
        <v>358</v>
      </c>
      <c r="C53" s="21"/>
      <c r="D53" s="21"/>
      <c r="E53" s="21"/>
      <c r="F53" s="21" t="s">
        <v>353</v>
      </c>
      <c r="G53" s="19"/>
      <c r="H53" s="19"/>
      <c r="I53" s="21"/>
    </row>
    <row r="54" spans="1:9" x14ac:dyDescent="0.3">
      <c r="A54" s="15">
        <v>44</v>
      </c>
      <c r="B54" s="20" t="s">
        <v>355</v>
      </c>
      <c r="C54" s="21"/>
      <c r="D54" s="21"/>
      <c r="E54" s="21"/>
      <c r="F54" s="21" t="s">
        <v>353</v>
      </c>
      <c r="G54" s="18"/>
      <c r="H54" s="18"/>
      <c r="I54" s="21"/>
    </row>
    <row r="55" spans="1:9" x14ac:dyDescent="0.3">
      <c r="A55" s="15">
        <v>45</v>
      </c>
      <c r="B55" s="20" t="s">
        <v>357</v>
      </c>
      <c r="C55" s="21"/>
      <c r="D55" s="21"/>
      <c r="E55" s="21"/>
      <c r="F55" s="21" t="s">
        <v>353</v>
      </c>
      <c r="G55" s="19"/>
      <c r="H55" s="19"/>
      <c r="I55" s="21"/>
    </row>
    <row r="56" spans="1:9" x14ac:dyDescent="0.3">
      <c r="A56" s="15">
        <v>46</v>
      </c>
      <c r="B56" s="20" t="s">
        <v>356</v>
      </c>
      <c r="C56" s="21"/>
      <c r="D56" s="21"/>
      <c r="E56" s="21"/>
      <c r="F56" s="21" t="s">
        <v>353</v>
      </c>
      <c r="G56" s="19"/>
      <c r="H56" s="19"/>
      <c r="I56" s="21"/>
    </row>
    <row r="57" spans="1:9" x14ac:dyDescent="0.3">
      <c r="A57" s="15">
        <v>47</v>
      </c>
      <c r="B57" s="20" t="s">
        <v>355</v>
      </c>
      <c r="C57" s="21"/>
      <c r="D57" s="22"/>
      <c r="E57" s="21"/>
      <c r="F57" s="21" t="s">
        <v>353</v>
      </c>
      <c r="G57" s="19"/>
      <c r="H57" s="19"/>
      <c r="I57" s="21"/>
    </row>
    <row r="58" spans="1:9" x14ac:dyDescent="0.3">
      <c r="A58" s="15">
        <v>48</v>
      </c>
      <c r="B58" s="20" t="s">
        <v>354</v>
      </c>
      <c r="C58" s="21"/>
      <c r="D58" s="21"/>
      <c r="E58" s="21"/>
      <c r="F58" s="21" t="s">
        <v>353</v>
      </c>
      <c r="G58" s="19"/>
      <c r="H58" s="19"/>
      <c r="I58" s="21" t="s">
        <v>351</v>
      </c>
    </row>
    <row r="59" spans="1:9" x14ac:dyDescent="0.3">
      <c r="A59" s="15">
        <v>49</v>
      </c>
      <c r="B59" s="20" t="s">
        <v>352</v>
      </c>
      <c r="C59" s="21"/>
      <c r="D59" s="21"/>
      <c r="E59" s="21"/>
      <c r="F59" s="21" t="s">
        <v>353</v>
      </c>
      <c r="G59" s="19"/>
      <c r="H59" s="19"/>
      <c r="I59" s="21" t="s">
        <v>351</v>
      </c>
    </row>
    <row r="60" spans="1:9" x14ac:dyDescent="0.3">
      <c r="A60" s="15">
        <v>50</v>
      </c>
      <c r="B60" s="20" t="s">
        <v>350</v>
      </c>
      <c r="C60" s="21"/>
      <c r="D60" s="21"/>
      <c r="E60" s="21"/>
      <c r="F60" s="21" t="s">
        <v>353</v>
      </c>
      <c r="G60" s="19"/>
      <c r="H60" s="19"/>
      <c r="I60" s="21" t="s">
        <v>351</v>
      </c>
    </row>
    <row r="61" spans="1:9" x14ac:dyDescent="0.3">
      <c r="A61" s="15">
        <v>51</v>
      </c>
      <c r="B61" s="20" t="s">
        <v>371</v>
      </c>
      <c r="C61" s="21"/>
      <c r="D61" s="21"/>
      <c r="E61" s="21"/>
      <c r="F61" s="21"/>
      <c r="G61" s="19"/>
      <c r="H61" s="19"/>
      <c r="I61" s="21"/>
    </row>
    <row r="62" spans="1:9" x14ac:dyDescent="0.3">
      <c r="A62" s="15">
        <v>52</v>
      </c>
      <c r="B62" s="20" t="s">
        <v>372</v>
      </c>
      <c r="C62" s="21"/>
      <c r="D62" s="21"/>
      <c r="E62" s="21"/>
      <c r="F62" s="21"/>
      <c r="G62" s="19"/>
      <c r="H62" s="19"/>
      <c r="I62" s="21"/>
    </row>
    <row r="63" spans="1:9" x14ac:dyDescent="0.3">
      <c r="A63" s="15">
        <v>53</v>
      </c>
      <c r="B63" s="20" t="s">
        <v>377</v>
      </c>
      <c r="C63" s="21"/>
      <c r="D63" s="21"/>
      <c r="E63" s="21"/>
      <c r="F63" s="21"/>
      <c r="G63" s="19"/>
      <c r="H63" s="19"/>
      <c r="I63" s="21"/>
    </row>
    <row r="64" spans="1:9" x14ac:dyDescent="0.3">
      <c r="A64" s="15">
        <v>54</v>
      </c>
      <c r="B64" s="20"/>
      <c r="C64" s="21"/>
      <c r="D64" s="21"/>
      <c r="E64" s="21"/>
      <c r="F64" s="21"/>
      <c r="G64" s="19"/>
      <c r="H64" s="19"/>
      <c r="I64" s="21"/>
    </row>
    <row r="65" spans="1:9" x14ac:dyDescent="0.3">
      <c r="A65" s="15">
        <v>55</v>
      </c>
      <c r="B65" s="20"/>
      <c r="C65" s="21"/>
      <c r="D65" s="21"/>
      <c r="E65" s="21"/>
      <c r="F65" s="21"/>
      <c r="G65" s="19"/>
      <c r="H65" s="19"/>
      <c r="I65" s="21"/>
    </row>
    <row r="66" spans="1:9" x14ac:dyDescent="0.3">
      <c r="A66" s="15">
        <v>56</v>
      </c>
      <c r="B66" s="20"/>
      <c r="C66" s="21"/>
      <c r="D66" s="21"/>
      <c r="E66" s="21"/>
      <c r="F66" s="21"/>
      <c r="G66" s="19"/>
      <c r="H66" s="19"/>
      <c r="I66" s="21"/>
    </row>
    <row r="67" spans="1:9" x14ac:dyDescent="0.3">
      <c r="A67" s="15">
        <v>57</v>
      </c>
      <c r="B67" s="20"/>
      <c r="C67" s="21"/>
      <c r="D67" s="21"/>
      <c r="E67" s="21"/>
      <c r="F67" s="21"/>
      <c r="G67" s="19"/>
      <c r="H67" s="19"/>
      <c r="I67" s="21"/>
    </row>
    <row r="68" spans="1:9" x14ac:dyDescent="0.3">
      <c r="A68" s="15">
        <v>58</v>
      </c>
      <c r="B68" s="20"/>
      <c r="C68" s="21"/>
      <c r="D68" s="21"/>
      <c r="E68" s="21"/>
      <c r="F68" s="21"/>
      <c r="G68" s="19"/>
      <c r="H68" s="19"/>
      <c r="I68" s="21"/>
    </row>
    <row r="69" spans="1:9" x14ac:dyDescent="0.3">
      <c r="A69" s="15">
        <v>59</v>
      </c>
      <c r="B69" s="20"/>
      <c r="C69" s="21"/>
      <c r="D69" s="21"/>
      <c r="E69" s="21"/>
      <c r="F69" s="21"/>
      <c r="G69" s="19"/>
      <c r="H69" s="19"/>
      <c r="I69" s="21"/>
    </row>
    <row r="70" spans="1:9" x14ac:dyDescent="0.3">
      <c r="A70" s="15">
        <v>60</v>
      </c>
      <c r="B70" s="20"/>
      <c r="C70" s="21"/>
      <c r="D70" s="21"/>
      <c r="E70" s="21"/>
      <c r="F70" s="21"/>
      <c r="G70" s="18"/>
      <c r="H70" s="19"/>
      <c r="I70" s="21"/>
    </row>
    <row r="71" spans="1:9" x14ac:dyDescent="0.3">
      <c r="A71" s="15">
        <v>61</v>
      </c>
      <c r="B71" s="20"/>
      <c r="C71" s="21"/>
      <c r="D71" s="21"/>
      <c r="E71" s="21"/>
      <c r="F71" s="21"/>
      <c r="G71" s="19"/>
      <c r="H71" s="19"/>
      <c r="I71" s="21"/>
    </row>
    <row r="72" spans="1:9" x14ac:dyDescent="0.3">
      <c r="A72" s="15">
        <v>62</v>
      </c>
      <c r="B72" s="20"/>
      <c r="C72" s="21"/>
      <c r="D72" s="21"/>
      <c r="E72" s="21"/>
      <c r="F72" s="21"/>
      <c r="G72" s="19"/>
      <c r="H72" s="19"/>
      <c r="I72" s="21"/>
    </row>
  </sheetData>
  <autoFilter ref="A11:L72" xr:uid="{00000000-0009-0000-0000-000001000000}"/>
  <customSheetViews>
    <customSheetView guid="{CF0084EC-3E8B-4407-9D20-D5B1B38A5A45}" scale="70" showPageBreaks="1" printArea="1" showAutoFilter="1" view="pageBreakPreview">
      <pane xSplit="2" ySplit="14" topLeftCell="C119" activePane="bottomRight" state="frozen"/>
      <selection pane="bottomRight" activeCell="B127" sqref="B127"/>
      <pageMargins left="0.23622047244094491" right="0.23622047244094491" top="0.74803149606299213" bottom="0.74803149606299213" header="0.31496062992125984" footer="0.31496062992125984"/>
      <printOptions horizontalCentered="1"/>
      <pageSetup paperSize="9" scale="78" orientation="landscape" horizontalDpi="200" verticalDpi="200" r:id="rId1"/>
      <autoFilter ref="A14:I298" xr:uid="{00000000-0000-0000-0000-000000000000}"/>
    </customSheetView>
    <customSheetView guid="{A0829406-A33F-4C1E-9C19-E1CA38D35D4E}" scale="70" showPageBreaks="1" printArea="1" showAutoFilter="1" view="pageBreakPreview">
      <pane xSplit="2" ySplit="14" topLeftCell="C119" activePane="bottomRight" state="frozen"/>
      <selection pane="bottomRight" activeCell="B127" sqref="B127"/>
      <pageMargins left="0.23622047244094491" right="0.23622047244094491" top="0.74803149606299213" bottom="0.74803149606299213" header="0.31496062992125984" footer="0.31496062992125984"/>
      <printOptions horizontalCentered="1"/>
      <pageSetup paperSize="9" scale="78" orientation="landscape" horizontalDpi="200" verticalDpi="200" r:id="rId2"/>
      <autoFilter ref="A14:I298" xr:uid="{00000000-0000-0000-0000-000000000000}"/>
    </customSheetView>
  </customSheetViews>
  <mergeCells count="16">
    <mergeCell ref="B1:H1"/>
    <mergeCell ref="A2:A3"/>
    <mergeCell ref="B2:G3"/>
    <mergeCell ref="I10:I11"/>
    <mergeCell ref="A10:A11"/>
    <mergeCell ref="B10:B11"/>
    <mergeCell ref="C10:E10"/>
    <mergeCell ref="F10:F11"/>
    <mergeCell ref="G10:G11"/>
    <mergeCell ref="H10:H11"/>
    <mergeCell ref="A6:A7"/>
    <mergeCell ref="B6:G7"/>
    <mergeCell ref="A4:A5"/>
    <mergeCell ref="B4:G5"/>
    <mergeCell ref="A9:I9"/>
    <mergeCell ref="A8:I8"/>
  </mergeCells>
  <hyperlinks>
    <hyperlink ref="H12" r:id="rId3" xr:uid="{54C8B196-EEA4-44EB-9047-91BF5C541314}"/>
    <hyperlink ref="H13" r:id="rId4" xr:uid="{9D6E8C0F-C9A1-4612-ADD0-7234C624FB8F}"/>
    <hyperlink ref="H14" r:id="rId5" xr:uid="{3048CE07-B6CC-4C39-BA70-738E798FA506}"/>
    <hyperlink ref="H15" r:id="rId6" xr:uid="{1C70F881-A34B-46EC-A7AA-95AF8CECBBBF}"/>
    <hyperlink ref="H16" r:id="rId7" xr:uid="{C32DE807-F5FE-45A6-A228-B998B4F7FB33}"/>
    <hyperlink ref="H18" r:id="rId8" xr:uid="{F69EF4AC-8422-427D-97A8-9D473205661B}"/>
    <hyperlink ref="H20" r:id="rId9" xr:uid="{F3D97057-0C7F-4A0C-B8C8-1CF809F5CB71}"/>
    <hyperlink ref="H35" r:id="rId10" xr:uid="{4044D24B-A856-41B6-84C1-3318AFD204B2}"/>
    <hyperlink ref="H19" r:id="rId11" xr:uid="{BF85ACEB-CCF5-4005-A650-C862540B6466}"/>
    <hyperlink ref="H21" r:id="rId12" xr:uid="{D875CD75-1D87-4987-8DA4-AC861B0FEF9E}"/>
    <hyperlink ref="H22" r:id="rId13" xr:uid="{A7BFE91C-5E31-46D4-836D-B3ABCC5749DF}"/>
    <hyperlink ref="H23" r:id="rId14" xr:uid="{87C532C2-E965-4D14-BC03-2B02D6EF0EE4}"/>
    <hyperlink ref="H24" r:id="rId15" xr:uid="{66ECEE80-BEB2-4409-B683-0032D3A2E17D}"/>
    <hyperlink ref="H25" r:id="rId16" xr:uid="{EBE42D0B-D620-427E-89FB-D3CE72941029}"/>
    <hyperlink ref="H26" r:id="rId17" xr:uid="{B06EC20D-8BA7-4414-AF40-88F386ACD62F}"/>
    <hyperlink ref="H27" r:id="rId18" xr:uid="{50A647FC-C69B-41D1-BE8E-159D8BCA83E8}"/>
    <hyperlink ref="H28" r:id="rId19" xr:uid="{8645F6CC-8FE3-49CB-B96D-E9DD9EBF558C}"/>
    <hyperlink ref="H29" r:id="rId20" xr:uid="{0BECAD0C-ED1C-4D83-BE36-6EC147D8CF51}"/>
    <hyperlink ref="H30" r:id="rId21" xr:uid="{86B980B9-83E3-44F3-872C-96F4B3EF430E}"/>
    <hyperlink ref="H31" r:id="rId22" xr:uid="{981E0B54-CFB4-4B81-B04F-BAABF52017B3}"/>
    <hyperlink ref="H32" r:id="rId23" xr:uid="{103586CB-4C6A-43E1-AF6D-3582D403075F}"/>
    <hyperlink ref="H33" r:id="rId24" xr:uid="{2E24C4A3-16B0-4BDC-A6E0-5A37C6DD011A}"/>
    <hyperlink ref="H34" r:id="rId25" xr:uid="{C4EB7C4D-E8B2-49E0-93BE-48866E2D0C7F}"/>
    <hyperlink ref="H43" r:id="rId26" xr:uid="{E2884932-F054-4173-A258-C27189E1C58E}"/>
  </hyperlinks>
  <pageMargins left="0.70866141732283472" right="0.70866141732283472" top="0.74803149606299213" bottom="0.59055118110236227" header="0.31496062992125984" footer="0.31496062992125984"/>
  <pageSetup paperSize="9" scale="70" fitToHeight="100" orientation="landscape" r:id="rId27"/>
  <headerFooter>
    <oddFooter>&amp;CVILBERTY VASCONCELOS
ENGENHEIRO CIVIL - CREA Nº 32.632
ART nº PE20180290820</oddFooter>
  </headerFooter>
  <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6600"/>
    <pageSetUpPr fitToPage="1"/>
  </sheetPr>
  <dimension ref="A1:W142"/>
  <sheetViews>
    <sheetView tabSelected="1" view="pageBreakPreview" zoomScale="85" zoomScaleNormal="100" zoomScaleSheetLayoutView="85" workbookViewId="0">
      <pane xSplit="3" ySplit="9" topLeftCell="D118" activePane="bottomRight" state="frozen"/>
      <selection activeCell="P35" sqref="P35:T35"/>
      <selection pane="topRight" activeCell="P35" sqref="P35:T35"/>
      <selection pane="bottomLeft" activeCell="P35" sqref="P35:T35"/>
      <selection pane="bottomRight" activeCell="D124" sqref="D124"/>
    </sheetView>
  </sheetViews>
  <sheetFormatPr defaultColWidth="9.109375" defaultRowHeight="14.4" x14ac:dyDescent="0.3"/>
  <cols>
    <col min="1" max="1" width="16" style="94" customWidth="1"/>
    <col min="2" max="2" width="41.6640625" style="94" customWidth="1"/>
    <col min="3" max="3" width="7" style="94" customWidth="1"/>
    <col min="4" max="4" width="16.109375" style="94" bestFit="1" customWidth="1"/>
    <col min="5" max="5" width="13.109375" style="95" bestFit="1" customWidth="1"/>
    <col min="6" max="6" width="12.88671875" style="94" customWidth="1"/>
    <col min="7" max="7" width="10" style="94" customWidth="1"/>
    <col min="8" max="8" width="13.109375" style="94" customWidth="1"/>
    <col min="9" max="9" width="13.109375" style="96" customWidth="1"/>
    <col min="10" max="10" width="12.88671875" style="94" customWidth="1"/>
    <col min="11" max="11" width="10" style="94" customWidth="1"/>
    <col min="12" max="12" width="12.88671875" style="94" customWidth="1"/>
    <col min="13" max="13" width="12.88671875" style="96" customWidth="1"/>
    <col min="14" max="14" width="12.88671875" style="94" customWidth="1"/>
    <col min="15" max="15" width="10" style="94" customWidth="1"/>
    <col min="16" max="16" width="17" style="94" customWidth="1"/>
    <col min="17" max="17" width="7.88671875" style="94" customWidth="1"/>
    <col min="18" max="21" width="9.109375" style="94" customWidth="1"/>
    <col min="22" max="22" width="20.109375" style="94" customWidth="1"/>
    <col min="23" max="23" width="11.6640625" style="94" customWidth="1"/>
    <col min="24" max="24" width="9.109375" style="94" customWidth="1"/>
    <col min="25" max="16384" width="9.109375" style="94"/>
  </cols>
  <sheetData>
    <row r="1" spans="1:23" s="37" customFormat="1" x14ac:dyDescent="0.3">
      <c r="E1" s="82"/>
      <c r="I1" s="86"/>
      <c r="M1" s="86"/>
      <c r="R1" s="37">
        <f>750+600+300+600+150</f>
        <v>2400</v>
      </c>
    </row>
    <row r="2" spans="1:23" s="37" customFormat="1" ht="21" x14ac:dyDescent="0.3">
      <c r="A2" s="38"/>
      <c r="B2" s="178" t="s">
        <v>26</v>
      </c>
      <c r="C2" s="178"/>
      <c r="D2" s="178"/>
      <c r="E2" s="178"/>
      <c r="F2" s="178"/>
      <c r="G2" s="178"/>
      <c r="H2" s="178"/>
      <c r="I2" s="178"/>
      <c r="J2" s="178"/>
      <c r="M2" s="86"/>
      <c r="T2" s="39"/>
      <c r="U2" s="40"/>
      <c r="W2" s="41"/>
    </row>
    <row r="3" spans="1:23" s="37" customFormat="1" ht="21" x14ac:dyDescent="0.3">
      <c r="A3" s="38"/>
      <c r="B3" s="178"/>
      <c r="C3" s="178"/>
      <c r="D3" s="178"/>
      <c r="E3" s="178"/>
      <c r="F3" s="178"/>
      <c r="G3" s="178"/>
      <c r="H3" s="178"/>
      <c r="I3" s="178"/>
      <c r="J3" s="178"/>
      <c r="M3" s="86"/>
      <c r="T3" s="39"/>
      <c r="U3" s="40"/>
      <c r="V3" s="42"/>
    </row>
    <row r="4" spans="1:23" s="37" customFormat="1" ht="21" x14ac:dyDescent="0.3">
      <c r="A4" s="38"/>
      <c r="B4" s="178" t="s">
        <v>27</v>
      </c>
      <c r="C4" s="178"/>
      <c r="D4" s="178"/>
      <c r="E4" s="178"/>
      <c r="F4" s="178"/>
      <c r="G4" s="178"/>
      <c r="H4" s="178"/>
      <c r="I4" s="178"/>
      <c r="J4" s="178"/>
      <c r="M4" s="86"/>
      <c r="U4" s="40"/>
      <c r="V4" s="42"/>
    </row>
    <row r="5" spans="1:23" s="37" customFormat="1" ht="21" x14ac:dyDescent="0.3">
      <c r="A5" s="38"/>
      <c r="B5" s="178"/>
      <c r="C5" s="178"/>
      <c r="D5" s="178"/>
      <c r="E5" s="178"/>
      <c r="F5" s="178"/>
      <c r="G5" s="178"/>
      <c r="H5" s="178"/>
      <c r="I5" s="178"/>
      <c r="J5" s="178"/>
      <c r="K5" s="43"/>
      <c r="L5" s="43"/>
      <c r="M5" s="91"/>
      <c r="N5" s="43"/>
      <c r="O5" s="43"/>
      <c r="P5" s="43"/>
      <c r="T5" s="40"/>
      <c r="U5" s="40"/>
      <c r="V5" s="42"/>
    </row>
    <row r="6" spans="1:23" s="37" customFormat="1" ht="18.600000000000001" thickBot="1" x14ac:dyDescent="0.35">
      <c r="A6" s="44"/>
      <c r="B6" s="43"/>
      <c r="E6" s="82"/>
      <c r="H6" s="45"/>
      <c r="I6" s="87"/>
      <c r="M6" s="86"/>
      <c r="T6" s="40"/>
      <c r="U6" s="40"/>
    </row>
    <row r="7" spans="1:23" s="37" customFormat="1" ht="24" thickBot="1" x14ac:dyDescent="0.35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1"/>
    </row>
    <row r="8" spans="1:23" s="37" customFormat="1" x14ac:dyDescent="0.3">
      <c r="A8" s="182" t="s">
        <v>21</v>
      </c>
      <c r="B8" s="187" t="s">
        <v>15</v>
      </c>
      <c r="C8" s="185" t="s">
        <v>1</v>
      </c>
      <c r="D8" s="189" t="s">
        <v>16</v>
      </c>
      <c r="E8" s="190"/>
      <c r="F8" s="190"/>
      <c r="G8" s="191"/>
      <c r="H8" s="192" t="s">
        <v>17</v>
      </c>
      <c r="I8" s="193"/>
      <c r="J8" s="193"/>
      <c r="K8" s="194"/>
      <c r="L8" s="195" t="s">
        <v>18</v>
      </c>
      <c r="M8" s="196"/>
      <c r="N8" s="196"/>
      <c r="O8" s="197"/>
      <c r="P8" s="187" t="s">
        <v>25</v>
      </c>
      <c r="Q8" s="184" t="s">
        <v>2</v>
      </c>
    </row>
    <row r="9" spans="1:23" s="37" customFormat="1" ht="15" thickBot="1" x14ac:dyDescent="0.35">
      <c r="A9" s="183"/>
      <c r="B9" s="188"/>
      <c r="C9" s="186"/>
      <c r="D9" s="54" t="s">
        <v>19</v>
      </c>
      <c r="E9" s="83" t="s">
        <v>45</v>
      </c>
      <c r="F9" s="55" t="s">
        <v>20</v>
      </c>
      <c r="G9" s="56" t="s">
        <v>22</v>
      </c>
      <c r="H9" s="60" t="s">
        <v>19</v>
      </c>
      <c r="I9" s="88" t="s">
        <v>45</v>
      </c>
      <c r="J9" s="61" t="s">
        <v>20</v>
      </c>
      <c r="K9" s="62" t="s">
        <v>22</v>
      </c>
      <c r="L9" s="66" t="s">
        <v>19</v>
      </c>
      <c r="M9" s="92" t="s">
        <v>45</v>
      </c>
      <c r="N9" s="67" t="s">
        <v>20</v>
      </c>
      <c r="O9" s="68" t="s">
        <v>22</v>
      </c>
      <c r="P9" s="188"/>
      <c r="Q9" s="184"/>
      <c r="R9" s="46"/>
      <c r="S9" s="46"/>
      <c r="T9" s="46"/>
      <c r="V9" s="37" t="s">
        <v>29</v>
      </c>
    </row>
    <row r="10" spans="1:23" s="132" customFormat="1" x14ac:dyDescent="0.3">
      <c r="A10" s="121"/>
      <c r="B10" s="122" t="s">
        <v>46</v>
      </c>
      <c r="C10" s="123"/>
      <c r="D10" s="124"/>
      <c r="E10" s="125"/>
      <c r="F10" s="126"/>
      <c r="G10" s="127"/>
      <c r="H10" s="124"/>
      <c r="I10" s="128"/>
      <c r="J10" s="126"/>
      <c r="K10" s="127"/>
      <c r="L10" s="124"/>
      <c r="M10" s="128"/>
      <c r="N10" s="126"/>
      <c r="O10" s="127"/>
      <c r="P10" s="129"/>
      <c r="Q10" s="130"/>
      <c r="R10" s="131"/>
      <c r="S10" s="131"/>
      <c r="T10" s="131"/>
    </row>
    <row r="11" spans="1:23" s="53" customFormat="1" x14ac:dyDescent="0.3">
      <c r="A11" s="47" t="s">
        <v>315</v>
      </c>
      <c r="B11" s="48" t="s">
        <v>316</v>
      </c>
      <c r="C11" s="49" t="s">
        <v>123</v>
      </c>
      <c r="D11" s="57">
        <v>218.54</v>
      </c>
      <c r="E11" s="85">
        <v>25</v>
      </c>
      <c r="F11" s="58" t="str">
        <f>IFERROR(LEFT(VLOOKUP(E11,'CADASTRO DE FORNECEDORES'!$A:$I,2,),30),"")</f>
        <v>CREA/ CONFEA</v>
      </c>
      <c r="G11" s="59">
        <v>43311</v>
      </c>
      <c r="H11" s="63"/>
      <c r="I11" s="90"/>
      <c r="J11" s="64" t="str">
        <f>IFERROR(LEFT(VLOOKUP(I11,'CADASTRO DE FORNECEDORES'!$A:$I,2,),30),"")</f>
        <v/>
      </c>
      <c r="K11" s="65"/>
      <c r="L11" s="69"/>
      <c r="M11" s="93"/>
      <c r="N11" s="70" t="str">
        <f>IFERROR(LEFT(VLOOKUP(M11,'CADASTRO DE FORNECEDORES'!$A:$I,2,),30),"")</f>
        <v/>
      </c>
      <c r="O11" s="71"/>
      <c r="P11" s="50">
        <f t="shared" ref="P11" si="0">IF(Q11=0,0,IF(Q11=1,D11,IF(Q11=2,MIN(D11,H11),IF(Q11=3,MIN(D11,H11,L11)))))</f>
        <v>218.54</v>
      </c>
      <c r="Q11" s="51">
        <f t="shared" ref="Q11" si="1">R11+S11+T11</f>
        <v>1</v>
      </c>
      <c r="R11" s="52" t="str">
        <f t="shared" ref="R11" si="2">IF(D11&gt;0,"1","0")</f>
        <v>1</v>
      </c>
      <c r="S11" s="52" t="str">
        <f t="shared" ref="S11" si="3">IF(H11&gt;0,"1","0")</f>
        <v>0</v>
      </c>
      <c r="T11" s="52" t="str">
        <f t="shared" ref="T11" si="4">IF(L11&gt;0,"1","0")</f>
        <v>0</v>
      </c>
      <c r="V11" s="53" t="s">
        <v>28</v>
      </c>
    </row>
    <row r="12" spans="1:23" s="53" customFormat="1" x14ac:dyDescent="0.3">
      <c r="A12" s="47" t="s">
        <v>317</v>
      </c>
      <c r="B12" s="48" t="s">
        <v>318</v>
      </c>
      <c r="C12" s="49" t="s">
        <v>123</v>
      </c>
      <c r="D12" s="57">
        <v>82.94</v>
      </c>
      <c r="E12" s="85">
        <v>25</v>
      </c>
      <c r="F12" s="58" t="str">
        <f>IFERROR(LEFT(VLOOKUP(E12,'CADASTRO DE FORNECEDORES'!$A:$I,2,),30),"")</f>
        <v>CREA/ CONFEA</v>
      </c>
      <c r="G12" s="59">
        <v>43311</v>
      </c>
      <c r="H12" s="63"/>
      <c r="I12" s="90"/>
      <c r="J12" s="64" t="str">
        <f>IFERROR(LEFT(VLOOKUP(I12,'CADASTRO DE FORNECEDORES'!$A:$I,2,),30),"")</f>
        <v/>
      </c>
      <c r="K12" s="65"/>
      <c r="L12" s="69"/>
      <c r="M12" s="93"/>
      <c r="N12" s="70" t="str">
        <f>IFERROR(LEFT(VLOOKUP(M12,'CADASTRO DE FORNECEDORES'!$A:$I,2,),30),"")</f>
        <v/>
      </c>
      <c r="O12" s="71"/>
      <c r="P12" s="50">
        <f t="shared" ref="P12:P104" si="5">IF(Q12=0,0,IF(Q12=1,D12,IF(Q12=2,MIN(D12,H12),IF(Q12=3,MIN(D12,H12,L12)))))</f>
        <v>82.94</v>
      </c>
      <c r="Q12" s="51">
        <f t="shared" ref="Q12:Q104" si="6">R12+S12+T12</f>
        <v>1</v>
      </c>
      <c r="R12" s="52" t="str">
        <f t="shared" ref="R12:R104" si="7">IF(D12&gt;0,"1","0")</f>
        <v>1</v>
      </c>
      <c r="S12" s="52" t="str">
        <f t="shared" ref="S12:S104" si="8">IF(H12&gt;0,"1","0")</f>
        <v>0</v>
      </c>
      <c r="T12" s="52" t="str">
        <f t="shared" ref="T12:T104" si="9">IF(L12&gt;0,"1","0")</f>
        <v>0</v>
      </c>
      <c r="V12" s="53" t="s">
        <v>28</v>
      </c>
    </row>
    <row r="13" spans="1:23" s="53" customFormat="1" x14ac:dyDescent="0.3">
      <c r="A13" s="47"/>
      <c r="B13" s="48"/>
      <c r="C13" s="49"/>
      <c r="D13" s="57"/>
      <c r="E13" s="85"/>
      <c r="F13" s="58" t="str">
        <f>IFERROR(LEFT(VLOOKUP(E13,'CADASTRO DE FORNECEDORES'!$A:$I,2,),30),"")</f>
        <v/>
      </c>
      <c r="G13" s="59"/>
      <c r="H13" s="63"/>
      <c r="I13" s="90"/>
      <c r="J13" s="64" t="str">
        <f>IFERROR(LEFT(VLOOKUP(I13,'CADASTRO DE FORNECEDORES'!$A:$I,2,),30),"")</f>
        <v/>
      </c>
      <c r="K13" s="65"/>
      <c r="L13" s="69"/>
      <c r="M13" s="93"/>
      <c r="N13" s="70" t="str">
        <f>IFERROR(LEFT(VLOOKUP(M13,'CADASTRO DE FORNECEDORES'!$A:$I,2,),30),"")</f>
        <v/>
      </c>
      <c r="O13" s="71"/>
      <c r="P13" s="50">
        <f t="shared" si="5"/>
        <v>0</v>
      </c>
      <c r="Q13" s="51">
        <f t="shared" si="6"/>
        <v>0</v>
      </c>
      <c r="R13" s="52" t="str">
        <f t="shared" si="7"/>
        <v>0</v>
      </c>
      <c r="S13" s="52" t="str">
        <f t="shared" si="8"/>
        <v>0</v>
      </c>
      <c r="T13" s="52" t="str">
        <f t="shared" si="9"/>
        <v>0</v>
      </c>
      <c r="V13" s="53" t="s">
        <v>28</v>
      </c>
    </row>
    <row r="14" spans="1:23" s="132" customFormat="1" x14ac:dyDescent="0.3">
      <c r="A14" s="121"/>
      <c r="B14" s="122" t="s">
        <v>288</v>
      </c>
      <c r="C14" s="123"/>
      <c r="D14" s="124"/>
      <c r="E14" s="125"/>
      <c r="F14" s="126"/>
      <c r="G14" s="127"/>
      <c r="H14" s="124"/>
      <c r="I14" s="128"/>
      <c r="J14" s="126"/>
      <c r="K14" s="127"/>
      <c r="L14" s="124"/>
      <c r="M14" s="128"/>
      <c r="N14" s="126"/>
      <c r="O14" s="127"/>
      <c r="P14" s="129"/>
      <c r="Q14" s="130"/>
      <c r="R14" s="131"/>
      <c r="S14" s="131"/>
      <c r="T14" s="131"/>
    </row>
    <row r="15" spans="1:23" s="53" customFormat="1" ht="24" x14ac:dyDescent="0.3">
      <c r="A15" s="47" t="s">
        <v>289</v>
      </c>
      <c r="B15" s="48" t="str">
        <f>UPPER("Assento Vogue Plus Plastico Deca AP.50.17")</f>
        <v>ASSENTO VOGUE PLUS PLASTICO DECA AP.50.17</v>
      </c>
      <c r="C15" s="49" t="s">
        <v>123</v>
      </c>
      <c r="D15" s="57">
        <v>100.61</v>
      </c>
      <c r="E15" s="85">
        <v>1</v>
      </c>
      <c r="F15" s="58" t="str">
        <f>IFERROR(LEFT(VLOOKUP(E15,'CADASTRO DE FORNECEDORES'!$A:$I,2,),30),"")</f>
        <v>LOJA OBRAFÁCIL</v>
      </c>
      <c r="G15" s="59">
        <v>43311</v>
      </c>
      <c r="H15" s="63">
        <v>163.9</v>
      </c>
      <c r="I15" s="90">
        <v>2</v>
      </c>
      <c r="J15" s="64" t="str">
        <f>IFERROR(LEFT(VLOOKUP(I15,'CADASTRO DE FORNECEDORES'!$A:$I,2,),30),"")</f>
        <v>LOJA CASA E CONSTRUÇÃO</v>
      </c>
      <c r="K15" s="65">
        <v>43311</v>
      </c>
      <c r="L15" s="69">
        <v>214.5</v>
      </c>
      <c r="M15" s="93">
        <v>3</v>
      </c>
      <c r="N15" s="70" t="str">
        <f>IFERROR(LEFT(VLOOKUP(M15,'CADASTRO DE FORNECEDORES'!$A:$I,2,),30),"")</f>
        <v xml:space="preserve">LOJA MERC COM </v>
      </c>
      <c r="O15" s="71">
        <v>43311</v>
      </c>
      <c r="P15" s="50">
        <f t="shared" si="5"/>
        <v>100.61</v>
      </c>
      <c r="Q15" s="51">
        <f t="shared" si="6"/>
        <v>3</v>
      </c>
      <c r="R15" s="52" t="str">
        <f t="shared" si="7"/>
        <v>1</v>
      </c>
      <c r="S15" s="52" t="str">
        <f t="shared" si="8"/>
        <v>1</v>
      </c>
      <c r="T15" s="52" t="str">
        <f t="shared" si="9"/>
        <v>1</v>
      </c>
      <c r="V15" s="53" t="s">
        <v>28</v>
      </c>
    </row>
    <row r="16" spans="1:23" s="53" customFormat="1" ht="27.6" x14ac:dyDescent="0.3">
      <c r="A16" s="47" t="s">
        <v>290</v>
      </c>
      <c r="B16" s="48" t="s">
        <v>311</v>
      </c>
      <c r="C16" s="49" t="s">
        <v>123</v>
      </c>
      <c r="D16" s="57">
        <v>419.56</v>
      </c>
      <c r="E16" s="85">
        <v>1</v>
      </c>
      <c r="F16" s="58" t="str">
        <f>IFERROR(LEFT(VLOOKUP(E16,'CADASTRO DE FORNECEDORES'!$A:$I,2,),30),"")</f>
        <v>LOJA OBRAFÁCIL</v>
      </c>
      <c r="G16" s="59">
        <v>43311</v>
      </c>
      <c r="H16" s="63">
        <v>489.99</v>
      </c>
      <c r="I16" s="90">
        <v>2</v>
      </c>
      <c r="J16" s="64" t="str">
        <f>IFERROR(LEFT(VLOOKUP(I16,'CADASTRO DE FORNECEDORES'!$A:$I,2,),30),"")</f>
        <v>LOJA CASA E CONSTRUÇÃO</v>
      </c>
      <c r="K16" s="65">
        <v>43311</v>
      </c>
      <c r="L16" s="69">
        <v>402.89</v>
      </c>
      <c r="M16" s="93">
        <v>3</v>
      </c>
      <c r="N16" s="70" t="str">
        <f>IFERROR(LEFT(VLOOKUP(M16,'CADASTRO DE FORNECEDORES'!$A:$I,2,),30),"")</f>
        <v xml:space="preserve">LOJA MERC COM </v>
      </c>
      <c r="O16" s="71">
        <v>43311</v>
      </c>
      <c r="P16" s="50">
        <f t="shared" si="5"/>
        <v>402.89</v>
      </c>
      <c r="Q16" s="51">
        <f t="shared" si="6"/>
        <v>3</v>
      </c>
      <c r="R16" s="52" t="str">
        <f t="shared" si="7"/>
        <v>1</v>
      </c>
      <c r="S16" s="52" t="str">
        <f t="shared" si="8"/>
        <v>1</v>
      </c>
      <c r="T16" s="52" t="str">
        <f t="shared" si="9"/>
        <v>1</v>
      </c>
      <c r="V16" s="53" t="s">
        <v>28</v>
      </c>
    </row>
    <row r="17" spans="1:22" s="53" customFormat="1" ht="41.4" x14ac:dyDescent="0.3">
      <c r="A17" s="47" t="s">
        <v>291</v>
      </c>
      <c r="B17" s="48" t="s">
        <v>310</v>
      </c>
      <c r="C17" s="49" t="s">
        <v>123</v>
      </c>
      <c r="D17" s="57">
        <f>401.49+251.81</f>
        <v>653.29999999999995</v>
      </c>
      <c r="E17" s="85">
        <v>1</v>
      </c>
      <c r="F17" s="58" t="str">
        <f>IFERROR(LEFT(VLOOKUP(E17,'CADASTRO DE FORNECEDORES'!$A:$I,2,),30),"")</f>
        <v>LOJA OBRAFÁCIL</v>
      </c>
      <c r="G17" s="59">
        <v>43311</v>
      </c>
      <c r="H17" s="63">
        <f>439.9+239.9</f>
        <v>679.8</v>
      </c>
      <c r="I17" s="90">
        <v>2</v>
      </c>
      <c r="J17" s="64" t="str">
        <f>IFERROR(LEFT(VLOOKUP(I17,'CADASTRO DE FORNECEDORES'!$A:$I,2,),30),"")</f>
        <v>LOJA CASA E CONSTRUÇÃO</v>
      </c>
      <c r="K17" s="65">
        <v>43311</v>
      </c>
      <c r="L17" s="69">
        <v>385.54</v>
      </c>
      <c r="M17" s="93">
        <v>3</v>
      </c>
      <c r="N17" s="70" t="str">
        <f>IFERROR(LEFT(VLOOKUP(M17,'CADASTRO DE FORNECEDORES'!$A:$I,2,),30),"")</f>
        <v xml:space="preserve">LOJA MERC COM </v>
      </c>
      <c r="O17" s="71">
        <v>43311</v>
      </c>
      <c r="P17" s="50">
        <f t="shared" si="5"/>
        <v>385.54</v>
      </c>
      <c r="Q17" s="51">
        <f t="shared" si="6"/>
        <v>3</v>
      </c>
      <c r="R17" s="52" t="str">
        <f t="shared" si="7"/>
        <v>1</v>
      </c>
      <c r="S17" s="52" t="str">
        <f t="shared" si="8"/>
        <v>1</v>
      </c>
      <c r="T17" s="52" t="str">
        <f t="shared" si="9"/>
        <v>1</v>
      </c>
      <c r="V17" s="53" t="s">
        <v>28</v>
      </c>
    </row>
    <row r="18" spans="1:22" s="53" customFormat="1" ht="27.6" x14ac:dyDescent="0.3">
      <c r="A18" s="47" t="s">
        <v>292</v>
      </c>
      <c r="B18" s="48" t="s">
        <v>293</v>
      </c>
      <c r="C18" s="49" t="s">
        <v>123</v>
      </c>
      <c r="D18" s="57">
        <v>556.14</v>
      </c>
      <c r="E18" s="85">
        <v>1</v>
      </c>
      <c r="F18" s="58" t="str">
        <f>IFERROR(LEFT(VLOOKUP(E18,'CADASTRO DE FORNECEDORES'!$A:$I,2,),30),"")</f>
        <v>LOJA OBRAFÁCIL</v>
      </c>
      <c r="G18" s="59">
        <v>43311</v>
      </c>
      <c r="H18" s="63">
        <v>699.99</v>
      </c>
      <c r="I18" s="90">
        <v>2</v>
      </c>
      <c r="J18" s="64" t="str">
        <f>IFERROR(LEFT(VLOOKUP(I18,'CADASTRO DE FORNECEDORES'!$A:$I,2,),30),"")</f>
        <v>LOJA CASA E CONSTRUÇÃO</v>
      </c>
      <c r="K18" s="65">
        <v>43311</v>
      </c>
      <c r="L18" s="69">
        <v>572.54</v>
      </c>
      <c r="M18" s="93">
        <v>3</v>
      </c>
      <c r="N18" s="70" t="str">
        <f>IFERROR(LEFT(VLOOKUP(M18,'CADASTRO DE FORNECEDORES'!$A:$I,2,),30),"")</f>
        <v xml:space="preserve">LOJA MERC COM </v>
      </c>
      <c r="O18" s="71">
        <v>43311</v>
      </c>
      <c r="P18" s="50">
        <f t="shared" si="5"/>
        <v>556.14</v>
      </c>
      <c r="Q18" s="51">
        <f t="shared" si="6"/>
        <v>3</v>
      </c>
      <c r="R18" s="52" t="str">
        <f t="shared" si="7"/>
        <v>1</v>
      </c>
      <c r="S18" s="52" t="str">
        <f t="shared" si="8"/>
        <v>1</v>
      </c>
      <c r="T18" s="52" t="str">
        <f t="shared" si="9"/>
        <v>1</v>
      </c>
      <c r="V18" s="53" t="s">
        <v>28</v>
      </c>
    </row>
    <row r="19" spans="1:22" s="53" customFormat="1" ht="27.6" x14ac:dyDescent="0.3">
      <c r="A19" s="47" t="s">
        <v>294</v>
      </c>
      <c r="B19" s="48" t="str">
        <f>UPPER("Cuba Deca Semi-Encaixe Quadrada Com Deck L.830.17")</f>
        <v>CUBA DECA SEMI-ENCAIXE QUADRADA COM DECK L.830.17</v>
      </c>
      <c r="C19" s="49" t="s">
        <v>123</v>
      </c>
      <c r="D19" s="57">
        <v>465.36</v>
      </c>
      <c r="E19" s="85">
        <v>1</v>
      </c>
      <c r="F19" s="58" t="str">
        <f>IFERROR(LEFT(VLOOKUP(E19,'CADASTRO DE FORNECEDORES'!$A:$I,2,),30),"")</f>
        <v>LOJA OBRAFÁCIL</v>
      </c>
      <c r="G19" s="59">
        <v>43311</v>
      </c>
      <c r="H19" s="63">
        <v>649.9</v>
      </c>
      <c r="I19" s="90">
        <v>2</v>
      </c>
      <c r="J19" s="64" t="str">
        <f>IFERROR(LEFT(VLOOKUP(I19,'CADASTRO DE FORNECEDORES'!$A:$I,2,),30),"")</f>
        <v>LOJA CASA E CONSTRUÇÃO</v>
      </c>
      <c r="K19" s="65">
        <v>43311</v>
      </c>
      <c r="L19" s="69">
        <v>505.13</v>
      </c>
      <c r="M19" s="93">
        <v>3</v>
      </c>
      <c r="N19" s="70" t="str">
        <f>IFERROR(LEFT(VLOOKUP(M19,'CADASTRO DE FORNECEDORES'!$A:$I,2,),30),"")</f>
        <v xml:space="preserve">LOJA MERC COM </v>
      </c>
      <c r="O19" s="71">
        <v>43311</v>
      </c>
      <c r="P19" s="50">
        <f t="shared" ref="P19:P28" si="10">IF(Q19=0,0,IF(Q19=1,D19,IF(Q19=2,MIN(D19,H19),IF(Q19=3,MIN(D19,H19,L19)))))</f>
        <v>465.36</v>
      </c>
      <c r="Q19" s="51">
        <f t="shared" ref="Q19:Q28" si="11">R19+S19+T19</f>
        <v>3</v>
      </c>
      <c r="R19" s="52" t="str">
        <f t="shared" ref="R19:R28" si="12">IF(D19&gt;0,"1","0")</f>
        <v>1</v>
      </c>
      <c r="S19" s="52" t="str">
        <f t="shared" ref="S19:S28" si="13">IF(H19&gt;0,"1","0")</f>
        <v>1</v>
      </c>
      <c r="T19" s="52" t="str">
        <f t="shared" ref="T19:T28" si="14">IF(L19&gt;0,"1","0")</f>
        <v>1</v>
      </c>
      <c r="V19" s="53" t="s">
        <v>28</v>
      </c>
    </row>
    <row r="20" spans="1:22" s="53" customFormat="1" ht="27.6" x14ac:dyDescent="0.3">
      <c r="A20" s="47" t="s">
        <v>295</v>
      </c>
      <c r="B20" s="48" t="s">
        <v>296</v>
      </c>
      <c r="C20" s="49" t="s">
        <v>123</v>
      </c>
      <c r="D20" s="57">
        <v>180.26</v>
      </c>
      <c r="E20" s="85">
        <v>1</v>
      </c>
      <c r="F20" s="58" t="str">
        <f>IFERROR(LEFT(VLOOKUP(E20,'CADASTRO DE FORNECEDORES'!$A:$I,2,),30),"")</f>
        <v>LOJA OBRAFÁCIL</v>
      </c>
      <c r="G20" s="59">
        <v>43311</v>
      </c>
      <c r="H20" s="63">
        <v>239.99</v>
      </c>
      <c r="I20" s="90">
        <v>2</v>
      </c>
      <c r="J20" s="64" t="str">
        <f>IFERROR(LEFT(VLOOKUP(I20,'CADASTRO DE FORNECEDORES'!$A:$I,2,),30),"")</f>
        <v>LOJA CASA E CONSTRUÇÃO</v>
      </c>
      <c r="K20" s="65">
        <v>43311</v>
      </c>
      <c r="L20" s="69">
        <v>176.57</v>
      </c>
      <c r="M20" s="93">
        <v>3</v>
      </c>
      <c r="N20" s="70" t="str">
        <f>IFERROR(LEFT(VLOOKUP(M20,'CADASTRO DE FORNECEDORES'!$A:$I,2,),30),"")</f>
        <v xml:space="preserve">LOJA MERC COM </v>
      </c>
      <c r="O20" s="71">
        <v>43311</v>
      </c>
      <c r="P20" s="50">
        <f t="shared" si="10"/>
        <v>176.57</v>
      </c>
      <c r="Q20" s="51">
        <f t="shared" si="11"/>
        <v>3</v>
      </c>
      <c r="R20" s="52" t="str">
        <f t="shared" si="12"/>
        <v>1</v>
      </c>
      <c r="S20" s="52" t="str">
        <f t="shared" si="13"/>
        <v>1</v>
      </c>
      <c r="T20" s="52" t="str">
        <f t="shared" si="14"/>
        <v>1</v>
      </c>
      <c r="V20" s="53" t="s">
        <v>28</v>
      </c>
    </row>
    <row r="21" spans="1:22" s="53" customFormat="1" ht="27.6" x14ac:dyDescent="0.3">
      <c r="A21" s="47" t="s">
        <v>297</v>
      </c>
      <c r="B21" s="48" t="s">
        <v>298</v>
      </c>
      <c r="C21" s="49" t="s">
        <v>123</v>
      </c>
      <c r="D21" s="57">
        <v>41.9</v>
      </c>
      <c r="E21" s="85">
        <v>2</v>
      </c>
      <c r="F21" s="58" t="str">
        <f>IFERROR(LEFT(VLOOKUP(E21,'CADASTRO DE FORNECEDORES'!$A:$I,2,),30),"")</f>
        <v>LOJA CASA E CONSTRUÇÃO</v>
      </c>
      <c r="G21" s="59">
        <v>43311</v>
      </c>
      <c r="H21" s="63">
        <v>26.22</v>
      </c>
      <c r="I21" s="90">
        <v>18</v>
      </c>
      <c r="J21" s="64" t="s">
        <v>88</v>
      </c>
      <c r="K21" s="65">
        <v>43311</v>
      </c>
      <c r="L21" s="69">
        <v>39.47</v>
      </c>
      <c r="M21" s="93">
        <v>19</v>
      </c>
      <c r="N21" s="70" t="str">
        <f>IFERROR(LEFT(VLOOKUP(M21,'CADASTRO DE FORNECEDORES'!$A:$I,2,),30),"")</f>
        <v>TELHA NORTE</v>
      </c>
      <c r="O21" s="71">
        <v>43311</v>
      </c>
      <c r="P21" s="50">
        <f t="shared" si="10"/>
        <v>26.22</v>
      </c>
      <c r="Q21" s="51">
        <f t="shared" si="11"/>
        <v>3</v>
      </c>
      <c r="R21" s="52" t="str">
        <f t="shared" si="12"/>
        <v>1</v>
      </c>
      <c r="S21" s="52" t="str">
        <f t="shared" si="13"/>
        <v>1</v>
      </c>
      <c r="T21" s="52" t="str">
        <f t="shared" si="14"/>
        <v>1</v>
      </c>
      <c r="V21" s="53" t="s">
        <v>28</v>
      </c>
    </row>
    <row r="22" spans="1:22" s="53" customFormat="1" ht="24" x14ac:dyDescent="0.3">
      <c r="A22" s="47" t="s">
        <v>299</v>
      </c>
      <c r="B22" s="48" t="s">
        <v>312</v>
      </c>
      <c r="C22" s="49" t="s">
        <v>123</v>
      </c>
      <c r="D22" s="57">
        <v>70.900000000000006</v>
      </c>
      <c r="E22" s="85">
        <v>2</v>
      </c>
      <c r="F22" s="58" t="str">
        <f>IFERROR(LEFT(VLOOKUP(E22,'CADASTRO DE FORNECEDORES'!$A:$I,2,),30),"")</f>
        <v>LOJA CASA E CONSTRUÇÃO</v>
      </c>
      <c r="G22" s="59">
        <v>43311</v>
      </c>
      <c r="H22" s="63">
        <v>36.020000000000003</v>
      </c>
      <c r="I22" s="90">
        <v>4</v>
      </c>
      <c r="J22" s="64" t="str">
        <f>IFERROR(LEFT(VLOOKUP(I22,'CADASTRO DE FORNECEDORES'!$A:$I,2,),30),"")</f>
        <v>LOJA COMALI</v>
      </c>
      <c r="K22" s="65">
        <v>43311</v>
      </c>
      <c r="L22" s="69">
        <v>35.9</v>
      </c>
      <c r="M22" s="93">
        <v>4</v>
      </c>
      <c r="N22" s="70" t="str">
        <f>IFERROR(LEFT(VLOOKUP(M22,'CADASTRO DE FORNECEDORES'!$A:$I,2,),30),"")</f>
        <v>LOJA COMALI</v>
      </c>
      <c r="O22" s="71">
        <v>43311</v>
      </c>
      <c r="P22" s="50">
        <f t="shared" si="10"/>
        <v>35.9</v>
      </c>
      <c r="Q22" s="51">
        <f t="shared" si="11"/>
        <v>3</v>
      </c>
      <c r="R22" s="52" t="str">
        <f t="shared" si="12"/>
        <v>1</v>
      </c>
      <c r="S22" s="52" t="str">
        <f t="shared" si="13"/>
        <v>1</v>
      </c>
      <c r="T22" s="52" t="str">
        <f t="shared" si="14"/>
        <v>1</v>
      </c>
      <c r="V22" s="53" t="s">
        <v>28</v>
      </c>
    </row>
    <row r="23" spans="1:22" s="53" customFormat="1" ht="27.6" x14ac:dyDescent="0.3">
      <c r="A23" s="47" t="s">
        <v>300</v>
      </c>
      <c r="B23" s="48" t="s">
        <v>301</v>
      </c>
      <c r="C23" s="49" t="s">
        <v>123</v>
      </c>
      <c r="D23" s="57">
        <v>207.55</v>
      </c>
      <c r="E23" s="85">
        <v>1</v>
      </c>
      <c r="F23" s="58" t="str">
        <f>IFERROR(LEFT(VLOOKUP(E23,'CADASTRO DE FORNECEDORES'!$A:$I,2,),30),"")</f>
        <v>LOJA OBRAFÁCIL</v>
      </c>
      <c r="G23" s="59">
        <v>43311</v>
      </c>
      <c r="H23" s="63">
        <v>310.07</v>
      </c>
      <c r="I23" s="90">
        <v>2</v>
      </c>
      <c r="J23" s="64" t="str">
        <f>IFERROR(LEFT(VLOOKUP(I23,'CADASTRO DE FORNECEDORES'!$A:$I,2,),30),"")</f>
        <v>LOJA CASA E CONSTRUÇÃO</v>
      </c>
      <c r="K23" s="65">
        <v>43311</v>
      </c>
      <c r="L23" s="69">
        <v>192.65</v>
      </c>
      <c r="M23" s="93">
        <v>3</v>
      </c>
      <c r="N23" s="70" t="str">
        <f>IFERROR(LEFT(VLOOKUP(M23,'CADASTRO DE FORNECEDORES'!$A:$I,2,),30),"")</f>
        <v xml:space="preserve">LOJA MERC COM </v>
      </c>
      <c r="O23" s="71">
        <v>43311</v>
      </c>
      <c r="P23" s="50">
        <f t="shared" si="10"/>
        <v>192.65</v>
      </c>
      <c r="Q23" s="51">
        <f t="shared" si="11"/>
        <v>3</v>
      </c>
      <c r="R23" s="52" t="str">
        <f t="shared" si="12"/>
        <v>1</v>
      </c>
      <c r="S23" s="52" t="str">
        <f t="shared" si="13"/>
        <v>1</v>
      </c>
      <c r="T23" s="52" t="str">
        <f t="shared" si="14"/>
        <v>1</v>
      </c>
      <c r="V23" s="53" t="s">
        <v>28</v>
      </c>
    </row>
    <row r="24" spans="1:22" s="53" customFormat="1" ht="41.4" x14ac:dyDescent="0.3">
      <c r="A24" s="47" t="s">
        <v>302</v>
      </c>
      <c r="B24" s="48" t="s">
        <v>303</v>
      </c>
      <c r="C24" s="49" t="s">
        <v>123</v>
      </c>
      <c r="D24" s="57">
        <v>170.09</v>
      </c>
      <c r="E24" s="85">
        <v>1</v>
      </c>
      <c r="F24" s="58" t="str">
        <f>IFERROR(LEFT(VLOOKUP(E24,'CADASTRO DE FORNECEDORES'!$A:$I,2,),30),"")</f>
        <v>LOJA OBRAFÁCIL</v>
      </c>
      <c r="G24" s="59">
        <v>43311</v>
      </c>
      <c r="H24" s="63">
        <v>184.9</v>
      </c>
      <c r="I24" s="90">
        <v>2</v>
      </c>
      <c r="J24" s="64" t="str">
        <f>IFERROR(LEFT(VLOOKUP(I24,'CADASTRO DE FORNECEDORES'!$A:$I,2,),30),"")</f>
        <v>LOJA CASA E CONSTRUÇÃO</v>
      </c>
      <c r="K24" s="65">
        <v>43311</v>
      </c>
      <c r="L24" s="69">
        <v>153.62</v>
      </c>
      <c r="M24" s="93">
        <v>3</v>
      </c>
      <c r="N24" s="70" t="str">
        <f>IFERROR(LEFT(VLOOKUP(M24,'CADASTRO DE FORNECEDORES'!$A:$I,2,),30),"")</f>
        <v xml:space="preserve">LOJA MERC COM </v>
      </c>
      <c r="O24" s="71">
        <v>43311</v>
      </c>
      <c r="P24" s="50">
        <f t="shared" si="10"/>
        <v>153.62</v>
      </c>
      <c r="Q24" s="51">
        <f t="shared" si="11"/>
        <v>3</v>
      </c>
      <c r="R24" s="52" t="str">
        <f t="shared" si="12"/>
        <v>1</v>
      </c>
      <c r="S24" s="52" t="str">
        <f t="shared" si="13"/>
        <v>1</v>
      </c>
      <c r="T24" s="52" t="str">
        <f t="shared" si="14"/>
        <v>1</v>
      </c>
      <c r="V24" s="53" t="s">
        <v>28</v>
      </c>
    </row>
    <row r="25" spans="1:22" s="53" customFormat="1" ht="41.4" x14ac:dyDescent="0.3">
      <c r="A25" s="47" t="s">
        <v>304</v>
      </c>
      <c r="B25" s="48" t="s">
        <v>305</v>
      </c>
      <c r="C25" s="49" t="s">
        <v>123</v>
      </c>
      <c r="D25" s="57">
        <v>292.45999999999998</v>
      </c>
      <c r="E25" s="85">
        <v>1</v>
      </c>
      <c r="F25" s="58" t="str">
        <f>IFERROR(LEFT(VLOOKUP(E25,'CADASTRO DE FORNECEDORES'!$A:$I,2,),30),"")</f>
        <v>LOJA OBRAFÁCIL</v>
      </c>
      <c r="G25" s="59">
        <v>43311</v>
      </c>
      <c r="H25" s="63">
        <v>599.99</v>
      </c>
      <c r="I25" s="90">
        <v>2</v>
      </c>
      <c r="J25" s="64" t="str">
        <f>IFERROR(LEFT(VLOOKUP(I25,'CADASTRO DE FORNECEDORES'!$A:$I,2,),30),"")</f>
        <v>LOJA CASA E CONSTRUÇÃO</v>
      </c>
      <c r="K25" s="65">
        <v>43311</v>
      </c>
      <c r="L25" s="69">
        <v>281.48</v>
      </c>
      <c r="M25" s="93">
        <v>3</v>
      </c>
      <c r="N25" s="70" t="str">
        <f>IFERROR(LEFT(VLOOKUP(M25,'CADASTRO DE FORNECEDORES'!$A:$I,2,),30),"")</f>
        <v xml:space="preserve">LOJA MERC COM </v>
      </c>
      <c r="O25" s="71">
        <v>43311</v>
      </c>
      <c r="P25" s="50">
        <f t="shared" si="10"/>
        <v>281.48</v>
      </c>
      <c r="Q25" s="51">
        <f t="shared" si="11"/>
        <v>3</v>
      </c>
      <c r="R25" s="52" t="str">
        <f t="shared" si="12"/>
        <v>1</v>
      </c>
      <c r="S25" s="52" t="str">
        <f t="shared" si="13"/>
        <v>1</v>
      </c>
      <c r="T25" s="52" t="str">
        <f t="shared" si="14"/>
        <v>1</v>
      </c>
      <c r="V25" s="53" t="s">
        <v>28</v>
      </c>
    </row>
    <row r="26" spans="1:22" s="53" customFormat="1" ht="24" x14ac:dyDescent="0.3">
      <c r="A26" s="47" t="s">
        <v>306</v>
      </c>
      <c r="B26" s="48" t="str">
        <f>UPPER("Dispenser para Papel Higiênico Rolo Branco")</f>
        <v>DISPENSER PARA PAPEL HIGIÊNICO ROLO BRANCO</v>
      </c>
      <c r="C26" s="49" t="s">
        <v>123</v>
      </c>
      <c r="D26" s="57">
        <v>73.59</v>
      </c>
      <c r="E26" s="85">
        <v>2</v>
      </c>
      <c r="F26" s="58" t="str">
        <f>IFERROR(LEFT(VLOOKUP(E26,'CADASTRO DE FORNECEDORES'!$A:$I,2,),30),"")</f>
        <v>LOJA CASA E CONSTRUÇÃO</v>
      </c>
      <c r="G26" s="59">
        <v>43311</v>
      </c>
      <c r="H26" s="63">
        <v>38.64</v>
      </c>
      <c r="I26" s="90">
        <v>4</v>
      </c>
      <c r="J26" s="64" t="str">
        <f>IFERROR(LEFT(VLOOKUP(I26,'CADASTRO DE FORNECEDORES'!$A:$I,2,),30),"")</f>
        <v>LOJA COMALI</v>
      </c>
      <c r="K26" s="65">
        <v>43311</v>
      </c>
      <c r="L26" s="69">
        <v>35.9</v>
      </c>
      <c r="M26" s="93">
        <v>5</v>
      </c>
      <c r="N26" s="70" t="str">
        <f>IFERROR(LEFT(VLOOKUP(M26,'CADASTRO DE FORNECEDORES'!$A:$I,2,),30),"")</f>
        <v>KALUNGA</v>
      </c>
      <c r="O26" s="71">
        <v>43311</v>
      </c>
      <c r="P26" s="50">
        <f t="shared" si="10"/>
        <v>35.9</v>
      </c>
      <c r="Q26" s="51">
        <f t="shared" si="11"/>
        <v>3</v>
      </c>
      <c r="R26" s="52" t="str">
        <f t="shared" si="12"/>
        <v>1</v>
      </c>
      <c r="S26" s="52" t="str">
        <f t="shared" si="13"/>
        <v>1</v>
      </c>
      <c r="T26" s="52" t="str">
        <f t="shared" si="14"/>
        <v>1</v>
      </c>
      <c r="V26" s="53" t="s">
        <v>28</v>
      </c>
    </row>
    <row r="27" spans="1:22" s="53" customFormat="1" ht="27.6" x14ac:dyDescent="0.3">
      <c r="A27" s="47" t="s">
        <v>307</v>
      </c>
      <c r="B27" s="48" t="str">
        <f>UPPER("Dispenser para Papel Toalha Interfolhas Branco")</f>
        <v>DISPENSER PARA PAPEL TOALHA INTERFOLHAS BRANCO</v>
      </c>
      <c r="C27" s="49" t="s">
        <v>123</v>
      </c>
      <c r="D27" s="57">
        <v>62.9</v>
      </c>
      <c r="E27" s="85">
        <v>2</v>
      </c>
      <c r="F27" s="58" t="str">
        <f>IFERROR(LEFT(VLOOKUP(E27,'CADASTRO DE FORNECEDORES'!$A:$I,2,),30),"")</f>
        <v>LOJA CASA E CONSTRUÇÃO</v>
      </c>
      <c r="G27" s="59">
        <v>43311</v>
      </c>
      <c r="H27" s="63">
        <v>52.82</v>
      </c>
      <c r="I27" s="90">
        <v>4</v>
      </c>
      <c r="J27" s="64" t="str">
        <f>IFERROR(LEFT(VLOOKUP(I27,'CADASTRO DE FORNECEDORES'!$A:$I,2,),30),"")</f>
        <v>LOJA COMALI</v>
      </c>
      <c r="K27" s="65">
        <v>43311</v>
      </c>
      <c r="L27" s="69">
        <v>31.6</v>
      </c>
      <c r="M27" s="93">
        <v>5</v>
      </c>
      <c r="N27" s="70" t="str">
        <f>IFERROR(LEFT(VLOOKUP(M27,'CADASTRO DE FORNECEDORES'!$A:$I,2,),30),"")</f>
        <v>KALUNGA</v>
      </c>
      <c r="O27" s="71">
        <v>43311</v>
      </c>
      <c r="P27" s="50">
        <f t="shared" si="10"/>
        <v>31.6</v>
      </c>
      <c r="Q27" s="51">
        <f t="shared" si="11"/>
        <v>3</v>
      </c>
      <c r="R27" s="52" t="str">
        <f t="shared" si="12"/>
        <v>1</v>
      </c>
      <c r="S27" s="52" t="str">
        <f t="shared" si="13"/>
        <v>1</v>
      </c>
      <c r="T27" s="52" t="str">
        <f t="shared" si="14"/>
        <v>1</v>
      </c>
      <c r="V27" s="53" t="s">
        <v>28</v>
      </c>
    </row>
    <row r="28" spans="1:22" s="53" customFormat="1" ht="27.6" x14ac:dyDescent="0.3">
      <c r="A28" s="47" t="s">
        <v>313</v>
      </c>
      <c r="B28" s="48" t="s">
        <v>314</v>
      </c>
      <c r="C28" s="49" t="s">
        <v>114</v>
      </c>
      <c r="D28" s="57">
        <v>587.54999999999995</v>
      </c>
      <c r="E28" s="85">
        <v>1</v>
      </c>
      <c r="F28" s="58" t="str">
        <f>IFERROR(LEFT(VLOOKUP(E28,'CADASTRO DE FORNECEDORES'!$A:$I,2,),30),"")</f>
        <v>LOJA OBRAFÁCIL</v>
      </c>
      <c r="G28" s="59">
        <v>43311</v>
      </c>
      <c r="H28" s="63">
        <v>1225.78</v>
      </c>
      <c r="I28" s="90">
        <v>2</v>
      </c>
      <c r="J28" s="64" t="str">
        <f>IFERROR(LEFT(VLOOKUP(I28,'CADASTRO DE FORNECEDORES'!$A:$I,2,),30),"")</f>
        <v>LOJA CASA E CONSTRUÇÃO</v>
      </c>
      <c r="K28" s="65">
        <v>43311</v>
      </c>
      <c r="L28" s="69">
        <v>356.92</v>
      </c>
      <c r="M28" s="93">
        <v>3</v>
      </c>
      <c r="N28" s="70" t="str">
        <f>IFERROR(LEFT(VLOOKUP(M28,'CADASTRO DE FORNECEDORES'!$A:$I,2,),30),"")</f>
        <v xml:space="preserve">LOJA MERC COM </v>
      </c>
      <c r="O28" s="71">
        <v>43311</v>
      </c>
      <c r="P28" s="50">
        <f t="shared" si="10"/>
        <v>356.92</v>
      </c>
      <c r="Q28" s="51">
        <f t="shared" si="11"/>
        <v>3</v>
      </c>
      <c r="R28" s="52" t="str">
        <f t="shared" si="12"/>
        <v>1</v>
      </c>
      <c r="S28" s="52" t="str">
        <f t="shared" si="13"/>
        <v>1</v>
      </c>
      <c r="T28" s="52" t="str">
        <f t="shared" si="14"/>
        <v>1</v>
      </c>
      <c r="V28" s="53" t="s">
        <v>28</v>
      </c>
    </row>
    <row r="29" spans="1:22" s="53" customFormat="1" x14ac:dyDescent="0.3">
      <c r="A29" s="47" t="s">
        <v>273</v>
      </c>
      <c r="B29" s="48" t="s">
        <v>274</v>
      </c>
      <c r="C29" s="49" t="s">
        <v>114</v>
      </c>
      <c r="D29" s="57">
        <v>2.15</v>
      </c>
      <c r="E29" s="85">
        <v>29</v>
      </c>
      <c r="F29" s="58" t="str">
        <f>IFERROR(LEFT(VLOOKUP(E29,'CADASTRO DE FORNECEDORES'!$A:$I,2,),30),"")</f>
        <v>VOCÊ CONSTROI</v>
      </c>
      <c r="G29" s="59"/>
      <c r="H29" s="63"/>
      <c r="I29" s="90"/>
      <c r="J29" s="64" t="str">
        <f>IFERROR(LEFT(VLOOKUP(I29,'CADASTRO DE FORNECEDORES'!$A:$I,2,),30),"")</f>
        <v/>
      </c>
      <c r="K29" s="65"/>
      <c r="L29" s="69"/>
      <c r="M29" s="93"/>
      <c r="N29" s="70" t="str">
        <f>IFERROR(LEFT(VLOOKUP(M29,'CADASTRO DE FORNECEDORES'!$A:$I,2,),30),"")</f>
        <v/>
      </c>
      <c r="O29" s="71"/>
      <c r="P29" s="50">
        <f t="shared" ref="P29:P36" si="15">IF(Q29=0,0,IF(Q29=1,D29,IF(Q29=2,MIN(D29,H29),IF(Q29=3,MIN(D29,H29,L29)))))</f>
        <v>2.15</v>
      </c>
      <c r="Q29" s="51">
        <f t="shared" ref="Q29:Q36" si="16">R29+S29+T29</f>
        <v>1</v>
      </c>
      <c r="R29" s="52" t="str">
        <f t="shared" ref="R29:R36" si="17">IF(D29&gt;0,"1","0")</f>
        <v>1</v>
      </c>
      <c r="S29" s="52" t="str">
        <f t="shared" ref="S29:S36" si="18">IF(H29&gt;0,"1","0")</f>
        <v>0</v>
      </c>
      <c r="T29" s="52" t="str">
        <f t="shared" ref="T29:T36" si="19">IF(L29&gt;0,"1","0")</f>
        <v>0</v>
      </c>
      <c r="V29" s="53" t="s">
        <v>28</v>
      </c>
    </row>
    <row r="30" spans="1:22" s="53" customFormat="1" x14ac:dyDescent="0.3">
      <c r="A30" s="47" t="s">
        <v>275</v>
      </c>
      <c r="B30" s="48" t="s">
        <v>276</v>
      </c>
      <c r="C30" s="49" t="s">
        <v>114</v>
      </c>
      <c r="D30" s="57">
        <v>2.15</v>
      </c>
      <c r="E30" s="85">
        <v>29</v>
      </c>
      <c r="F30" s="58" t="str">
        <f>IFERROR(LEFT(VLOOKUP(E30,'CADASTRO DE FORNECEDORES'!$A:$I,2,),30),"")</f>
        <v>VOCÊ CONSTROI</v>
      </c>
      <c r="G30" s="59"/>
      <c r="H30" s="63"/>
      <c r="I30" s="90"/>
      <c r="J30" s="64" t="str">
        <f>IFERROR(LEFT(VLOOKUP(I30,'CADASTRO DE FORNECEDORES'!$A:$I,2,),30),"")</f>
        <v/>
      </c>
      <c r="K30" s="65"/>
      <c r="L30" s="69"/>
      <c r="M30" s="93"/>
      <c r="N30" s="70" t="str">
        <f>IFERROR(LEFT(VLOOKUP(M30,'CADASTRO DE FORNECEDORES'!$A:$I,2,),30),"")</f>
        <v/>
      </c>
      <c r="O30" s="71"/>
      <c r="P30" s="50">
        <f t="shared" si="15"/>
        <v>2.15</v>
      </c>
      <c r="Q30" s="51">
        <f t="shared" si="16"/>
        <v>1</v>
      </c>
      <c r="R30" s="52" t="str">
        <f t="shared" si="17"/>
        <v>1</v>
      </c>
      <c r="S30" s="52" t="str">
        <f t="shared" si="18"/>
        <v>0</v>
      </c>
      <c r="T30" s="52" t="str">
        <f t="shared" si="19"/>
        <v>0</v>
      </c>
      <c r="V30" s="53" t="s">
        <v>28</v>
      </c>
    </row>
    <row r="31" spans="1:22" s="53" customFormat="1" ht="27.6" x14ac:dyDescent="0.3">
      <c r="A31" s="47" t="s">
        <v>277</v>
      </c>
      <c r="B31" s="48" t="s">
        <v>278</v>
      </c>
      <c r="C31" s="49" t="s">
        <v>114</v>
      </c>
      <c r="D31" s="57">
        <v>153.58000000000001</v>
      </c>
      <c r="E31" s="85">
        <v>52</v>
      </c>
      <c r="F31" s="58" t="str">
        <f>IFERROR(LEFT(VLOOKUP(E31,'CADASTRO DE FORNECEDORES'!$A:$I,2,),30),"")</f>
        <v>LOJA DO PUXADOR</v>
      </c>
      <c r="G31" s="59"/>
      <c r="H31" s="63"/>
      <c r="I31" s="90"/>
      <c r="J31" s="64" t="str">
        <f>IFERROR(LEFT(VLOOKUP(I31,'CADASTRO DE FORNECEDORES'!$A:$I,2,),30),"")</f>
        <v/>
      </c>
      <c r="K31" s="65"/>
      <c r="L31" s="69"/>
      <c r="M31" s="93"/>
      <c r="N31" s="70" t="str">
        <f>IFERROR(LEFT(VLOOKUP(M31,'CADASTRO DE FORNECEDORES'!$A:$I,2,),30),"")</f>
        <v/>
      </c>
      <c r="O31" s="71"/>
      <c r="P31" s="50">
        <f t="shared" si="15"/>
        <v>153.58000000000001</v>
      </c>
      <c r="Q31" s="51">
        <f t="shared" si="16"/>
        <v>1</v>
      </c>
      <c r="R31" s="52" t="str">
        <f t="shared" si="17"/>
        <v>1</v>
      </c>
      <c r="S31" s="52" t="str">
        <f t="shared" si="18"/>
        <v>0</v>
      </c>
      <c r="T31" s="52" t="str">
        <f t="shared" si="19"/>
        <v>0</v>
      </c>
      <c r="V31" s="53" t="s">
        <v>28</v>
      </c>
    </row>
    <row r="32" spans="1:22" s="53" customFormat="1" ht="41.4" x14ac:dyDescent="0.3">
      <c r="A32" s="47" t="s">
        <v>279</v>
      </c>
      <c r="B32" s="48" t="s">
        <v>280</v>
      </c>
      <c r="C32" s="49" t="s">
        <v>114</v>
      </c>
      <c r="D32" s="57">
        <v>8.92</v>
      </c>
      <c r="E32" s="85"/>
      <c r="F32" s="58" t="s">
        <v>333</v>
      </c>
      <c r="G32" s="59"/>
      <c r="H32" s="63"/>
      <c r="I32" s="90"/>
      <c r="J32" s="64" t="str">
        <f>IFERROR(LEFT(VLOOKUP(I32,'CADASTRO DE FORNECEDORES'!$A:$I,2,),30),"")</f>
        <v/>
      </c>
      <c r="K32" s="65"/>
      <c r="L32" s="69"/>
      <c r="M32" s="93"/>
      <c r="N32" s="70" t="str">
        <f>IFERROR(LEFT(VLOOKUP(M32,'CADASTRO DE FORNECEDORES'!$A:$I,2,),30),"")</f>
        <v/>
      </c>
      <c r="O32" s="71"/>
      <c r="P32" s="50">
        <f t="shared" si="15"/>
        <v>8.92</v>
      </c>
      <c r="Q32" s="51">
        <f t="shared" si="16"/>
        <v>1</v>
      </c>
      <c r="R32" s="52" t="str">
        <f t="shared" si="17"/>
        <v>1</v>
      </c>
      <c r="S32" s="52" t="str">
        <f t="shared" si="18"/>
        <v>0</v>
      </c>
      <c r="T32" s="52" t="str">
        <f t="shared" si="19"/>
        <v>0</v>
      </c>
      <c r="V32" s="53" t="s">
        <v>28</v>
      </c>
    </row>
    <row r="33" spans="1:22" s="53" customFormat="1" ht="41.4" x14ac:dyDescent="0.3">
      <c r="A33" s="47" t="s">
        <v>281</v>
      </c>
      <c r="B33" s="48" t="s">
        <v>282</v>
      </c>
      <c r="C33" s="49" t="s">
        <v>283</v>
      </c>
      <c r="D33" s="57">
        <v>125</v>
      </c>
      <c r="E33" s="85">
        <v>6</v>
      </c>
      <c r="F33" s="58" t="str">
        <f>IFERROR(LEFT(VLOOKUP(E33,'CADASTRO DE FORNECEDORES'!$A:$I,2,),30),"")</f>
        <v>SHOPPING BRAILLE</v>
      </c>
      <c r="G33" s="59">
        <v>43311</v>
      </c>
      <c r="H33" s="63"/>
      <c r="I33" s="90"/>
      <c r="J33" s="64" t="str">
        <f>IFERROR(LEFT(VLOOKUP(I33,'CADASTRO DE FORNECEDORES'!$A:$I,2,),30),"")</f>
        <v/>
      </c>
      <c r="K33" s="65"/>
      <c r="L33" s="69"/>
      <c r="M33" s="93"/>
      <c r="N33" s="70" t="str">
        <f>IFERROR(LEFT(VLOOKUP(M33,'CADASTRO DE FORNECEDORES'!$A:$I,2,),30),"")</f>
        <v/>
      </c>
      <c r="O33" s="71"/>
      <c r="P33" s="50">
        <f t="shared" si="15"/>
        <v>125</v>
      </c>
      <c r="Q33" s="51">
        <f t="shared" si="16"/>
        <v>1</v>
      </c>
      <c r="R33" s="52" t="str">
        <f t="shared" si="17"/>
        <v>1</v>
      </c>
      <c r="S33" s="52" t="str">
        <f t="shared" si="18"/>
        <v>0</v>
      </c>
      <c r="T33" s="52" t="str">
        <f t="shared" si="19"/>
        <v>0</v>
      </c>
      <c r="V33" s="53" t="s">
        <v>28</v>
      </c>
    </row>
    <row r="34" spans="1:22" s="53" customFormat="1" ht="55.2" x14ac:dyDescent="0.3">
      <c r="A34" s="47" t="s">
        <v>284</v>
      </c>
      <c r="B34" s="48" t="s">
        <v>285</v>
      </c>
      <c r="C34" s="49" t="s">
        <v>283</v>
      </c>
      <c r="D34" s="57">
        <v>125</v>
      </c>
      <c r="E34" s="85">
        <v>6</v>
      </c>
      <c r="F34" s="58" t="str">
        <f>IFERROR(LEFT(VLOOKUP(E34,'CADASTRO DE FORNECEDORES'!$A:$I,2,),30),"")</f>
        <v>SHOPPING BRAILLE</v>
      </c>
      <c r="G34" s="59">
        <v>43311</v>
      </c>
      <c r="H34" s="63"/>
      <c r="I34" s="90"/>
      <c r="J34" s="64" t="str">
        <f>IFERROR(LEFT(VLOOKUP(I34,'CADASTRO DE FORNECEDORES'!$A:$I,2,),30),"")</f>
        <v/>
      </c>
      <c r="K34" s="65"/>
      <c r="L34" s="69"/>
      <c r="M34" s="93"/>
      <c r="N34" s="70" t="str">
        <f>IFERROR(LEFT(VLOOKUP(M34,'CADASTRO DE FORNECEDORES'!$A:$I,2,),30),"")</f>
        <v/>
      </c>
      <c r="O34" s="71"/>
      <c r="P34" s="50">
        <f t="shared" si="15"/>
        <v>125</v>
      </c>
      <c r="Q34" s="51">
        <f t="shared" si="16"/>
        <v>1</v>
      </c>
      <c r="R34" s="52" t="str">
        <f t="shared" si="17"/>
        <v>1</v>
      </c>
      <c r="S34" s="52" t="str">
        <f t="shared" si="18"/>
        <v>0</v>
      </c>
      <c r="T34" s="52" t="str">
        <f t="shared" si="19"/>
        <v>0</v>
      </c>
      <c r="V34" s="53" t="s">
        <v>28</v>
      </c>
    </row>
    <row r="35" spans="1:22" s="53" customFormat="1" ht="41.4" x14ac:dyDescent="0.3">
      <c r="A35" s="47" t="s">
        <v>286</v>
      </c>
      <c r="B35" s="48" t="s">
        <v>287</v>
      </c>
      <c r="C35" s="49" t="s">
        <v>114</v>
      </c>
      <c r="D35" s="57">
        <v>326.87</v>
      </c>
      <c r="E35" s="85">
        <v>1</v>
      </c>
      <c r="F35" s="58" t="str">
        <f>IFERROR(LEFT(VLOOKUP(E35,'CADASTRO DE FORNECEDORES'!$A:$I,2,),30),"")</f>
        <v>LOJA OBRAFÁCIL</v>
      </c>
      <c r="G35" s="59"/>
      <c r="H35" s="63">
        <v>302.23</v>
      </c>
      <c r="I35" s="90">
        <v>3</v>
      </c>
      <c r="J35" s="64" t="str">
        <f>IFERROR(LEFT(VLOOKUP(I35,'CADASTRO DE FORNECEDORES'!$A:$I,2,),30),"")</f>
        <v xml:space="preserve">LOJA MERC COM </v>
      </c>
      <c r="K35" s="65"/>
      <c r="L35" s="69"/>
      <c r="M35" s="93"/>
      <c r="N35" s="70" t="str">
        <f>IFERROR(LEFT(VLOOKUP(M35,'CADASTRO DE FORNECEDORES'!$A:$I,2,),30),"")</f>
        <v/>
      </c>
      <c r="O35" s="71"/>
      <c r="P35" s="50">
        <f t="shared" si="15"/>
        <v>302.23</v>
      </c>
      <c r="Q35" s="51">
        <f t="shared" si="16"/>
        <v>2</v>
      </c>
      <c r="R35" s="52" t="str">
        <f t="shared" si="17"/>
        <v>1</v>
      </c>
      <c r="S35" s="52" t="str">
        <f t="shared" si="18"/>
        <v>1</v>
      </c>
      <c r="T35" s="52" t="str">
        <f t="shared" si="19"/>
        <v>0</v>
      </c>
      <c r="V35" s="53" t="s">
        <v>28</v>
      </c>
    </row>
    <row r="36" spans="1:22" s="53" customFormat="1" x14ac:dyDescent="0.3">
      <c r="A36" s="47" t="s">
        <v>308</v>
      </c>
      <c r="B36" s="48" t="s">
        <v>309</v>
      </c>
      <c r="C36" s="49" t="s">
        <v>108</v>
      </c>
      <c r="D36" s="57">
        <v>6.8</v>
      </c>
      <c r="E36" s="85">
        <v>27</v>
      </c>
      <c r="F36" s="58" t="str">
        <f>IFERROR(LEFT(VLOOKUP(E36,'CADASTRO DE FORNECEDORES'!$A:$I,2,),30),"")</f>
        <v/>
      </c>
      <c r="G36" s="59"/>
      <c r="H36" s="63"/>
      <c r="I36" s="90"/>
      <c r="J36" s="64" t="str">
        <f>IFERROR(LEFT(VLOOKUP(I36,'CADASTRO DE FORNECEDORES'!$A:$I,2,),30),"")</f>
        <v/>
      </c>
      <c r="K36" s="65"/>
      <c r="L36" s="69"/>
      <c r="M36" s="93"/>
      <c r="N36" s="70" t="str">
        <f>IFERROR(LEFT(VLOOKUP(M36,'CADASTRO DE FORNECEDORES'!$A:$I,2,),30),"")</f>
        <v/>
      </c>
      <c r="O36" s="71"/>
      <c r="P36" s="50">
        <f t="shared" si="15"/>
        <v>6.8</v>
      </c>
      <c r="Q36" s="51">
        <f t="shared" si="16"/>
        <v>1</v>
      </c>
      <c r="R36" s="52" t="str">
        <f t="shared" si="17"/>
        <v>1</v>
      </c>
      <c r="S36" s="52" t="str">
        <f t="shared" si="18"/>
        <v>0</v>
      </c>
      <c r="T36" s="52" t="str">
        <f t="shared" si="19"/>
        <v>0</v>
      </c>
      <c r="V36" s="53" t="s">
        <v>28</v>
      </c>
    </row>
    <row r="37" spans="1:22" s="53" customFormat="1" ht="41.4" x14ac:dyDescent="0.3">
      <c r="A37" s="47" t="s">
        <v>327</v>
      </c>
      <c r="B37" s="48" t="s">
        <v>328</v>
      </c>
      <c r="C37" s="49" t="s">
        <v>283</v>
      </c>
      <c r="D37" s="57">
        <f>(1340+396)</f>
        <v>1736</v>
      </c>
      <c r="E37" s="85">
        <v>36</v>
      </c>
      <c r="F37" s="58" t="str">
        <f>IFERROR(LEFT(VLOOKUP(E37,'CADASTRO DE FORNECEDORES'!$A:$I,2,),30),"")</f>
        <v xml:space="preserve">ATA DE REGISTRO DE PREÇO UASG </v>
      </c>
      <c r="G37" s="59"/>
      <c r="H37" s="63"/>
      <c r="I37" s="90"/>
      <c r="J37" s="64" t="str">
        <f>IFERROR(LEFT(VLOOKUP(I37,'CADASTRO DE FORNECEDORES'!$A:$I,2,),30),"")</f>
        <v/>
      </c>
      <c r="K37" s="65"/>
      <c r="L37" s="69"/>
      <c r="M37" s="93"/>
      <c r="N37" s="70" t="str">
        <f>IFERROR(LEFT(VLOOKUP(M37,'CADASTRO DE FORNECEDORES'!$A:$I,2,),30),"")</f>
        <v/>
      </c>
      <c r="O37" s="71"/>
      <c r="P37" s="50">
        <f t="shared" ref="P37" si="20">IF(Q37=0,0,IF(Q37=1,D37,IF(Q37=2,MIN(D37,H37),IF(Q37=3,MIN(D37,H37,L37)))))</f>
        <v>1736</v>
      </c>
      <c r="Q37" s="51">
        <f t="shared" ref="Q37" si="21">R37+S37+T37</f>
        <v>1</v>
      </c>
      <c r="R37" s="52" t="str">
        <f t="shared" ref="R37" si="22">IF(D37&gt;0,"1","0")</f>
        <v>1</v>
      </c>
      <c r="S37" s="52" t="str">
        <f t="shared" ref="S37" si="23">IF(H37&gt;0,"1","0")</f>
        <v>0</v>
      </c>
      <c r="T37" s="52" t="str">
        <f t="shared" ref="T37" si="24">IF(L37&gt;0,"1","0")</f>
        <v>0</v>
      </c>
      <c r="V37" s="53" t="s">
        <v>28</v>
      </c>
    </row>
    <row r="38" spans="1:22" s="53" customFormat="1" x14ac:dyDescent="0.3">
      <c r="A38" s="47" t="s">
        <v>332</v>
      </c>
      <c r="B38" s="48" t="s">
        <v>334</v>
      </c>
      <c r="C38" s="49" t="s">
        <v>114</v>
      </c>
      <c r="D38" s="57">
        <v>22</v>
      </c>
      <c r="E38" s="85">
        <v>39</v>
      </c>
      <c r="F38" s="58" t="str">
        <f>IFERROR(LEFT(VLOOKUP(E38,'CADASTRO DE FORNECEDORES'!$A:$I,2,),30),"")</f>
        <v>MULTIFER</v>
      </c>
      <c r="G38" s="59"/>
      <c r="H38" s="63"/>
      <c r="I38" s="90"/>
      <c r="J38" s="64" t="str">
        <f>IFERROR(LEFT(VLOOKUP(I38,'CADASTRO DE FORNECEDORES'!$A:$I,2,),30),"")</f>
        <v/>
      </c>
      <c r="K38" s="65"/>
      <c r="L38" s="69"/>
      <c r="M38" s="93"/>
      <c r="N38" s="70" t="str">
        <f>IFERROR(LEFT(VLOOKUP(M38,'CADASTRO DE FORNECEDORES'!$A:$I,2,),30),"")</f>
        <v/>
      </c>
      <c r="O38" s="71"/>
      <c r="P38" s="50">
        <f t="shared" ref="P38:P49" si="25">IF(Q38=0,0,IF(Q38=1,D38,IF(Q38=2,MIN(D38,H38),IF(Q38=3,MIN(D38,H38,L38)))))</f>
        <v>22</v>
      </c>
      <c r="Q38" s="51">
        <f t="shared" ref="Q38:Q49" si="26">R38+S38+T38</f>
        <v>1</v>
      </c>
      <c r="R38" s="52" t="str">
        <f t="shared" ref="R38:R49" si="27">IF(D38&gt;0,"1","0")</f>
        <v>1</v>
      </c>
      <c r="S38" s="52" t="str">
        <f t="shared" ref="S38:S49" si="28">IF(H38&gt;0,"1","0")</f>
        <v>0</v>
      </c>
      <c r="T38" s="52" t="str">
        <f t="shared" ref="T38:T49" si="29">IF(L38&gt;0,"1","0")</f>
        <v>0</v>
      </c>
      <c r="V38" s="53" t="s">
        <v>28</v>
      </c>
    </row>
    <row r="39" spans="1:22" s="53" customFormat="1" ht="27.6" x14ac:dyDescent="0.3">
      <c r="A39" s="47" t="s">
        <v>335</v>
      </c>
      <c r="B39" s="48" t="s">
        <v>336</v>
      </c>
      <c r="C39" s="49" t="s">
        <v>114</v>
      </c>
      <c r="D39" s="57">
        <v>12</v>
      </c>
      <c r="E39" s="85">
        <v>39</v>
      </c>
      <c r="F39" s="58" t="str">
        <f>IFERROR(LEFT(VLOOKUP(E39,'CADASTRO DE FORNECEDORES'!$A:$I,2,),30),"")</f>
        <v>MULTIFER</v>
      </c>
      <c r="G39" s="59"/>
      <c r="H39" s="63"/>
      <c r="I39" s="90"/>
      <c r="J39" s="64" t="str">
        <f>IFERROR(LEFT(VLOOKUP(I39,'CADASTRO DE FORNECEDORES'!$A:$I,2,),30),"")</f>
        <v/>
      </c>
      <c r="K39" s="65"/>
      <c r="L39" s="69"/>
      <c r="M39" s="93"/>
      <c r="N39" s="70" t="str">
        <f>IFERROR(LEFT(VLOOKUP(M39,'CADASTRO DE FORNECEDORES'!$A:$I,2,),30),"")</f>
        <v/>
      </c>
      <c r="O39" s="71"/>
      <c r="P39" s="50">
        <f t="shared" si="25"/>
        <v>12</v>
      </c>
      <c r="Q39" s="51">
        <f t="shared" si="26"/>
        <v>1</v>
      </c>
      <c r="R39" s="52" t="str">
        <f t="shared" si="27"/>
        <v>1</v>
      </c>
      <c r="S39" s="52" t="str">
        <f t="shared" si="28"/>
        <v>0</v>
      </c>
      <c r="T39" s="52" t="str">
        <f t="shared" si="29"/>
        <v>0</v>
      </c>
      <c r="V39" s="53" t="s">
        <v>28</v>
      </c>
    </row>
    <row r="40" spans="1:22" s="53" customFormat="1" ht="41.4" x14ac:dyDescent="0.3">
      <c r="A40" s="47" t="s">
        <v>337</v>
      </c>
      <c r="B40" s="48" t="s">
        <v>338</v>
      </c>
      <c r="C40" s="49" t="s">
        <v>114</v>
      </c>
      <c r="D40" s="57">
        <f>66.73/1.42</f>
        <v>46.992957746478879</v>
      </c>
      <c r="E40" s="85">
        <v>2</v>
      </c>
      <c r="F40" s="58" t="str">
        <f>IFERROR(LEFT(VLOOKUP(E40,'CADASTRO DE FORNECEDORES'!$A:$I,2,),30),"")</f>
        <v>LOJA CASA E CONSTRUÇÃO</v>
      </c>
      <c r="G40" s="59"/>
      <c r="H40" s="63">
        <v>47.9</v>
      </c>
      <c r="I40" s="90">
        <v>1</v>
      </c>
      <c r="J40" s="64" t="str">
        <f>IFERROR(LEFT(VLOOKUP(I40,'CADASTRO DE FORNECEDORES'!$A:$I,2,),30),"")</f>
        <v>LOJA OBRAFÁCIL</v>
      </c>
      <c r="K40" s="65"/>
      <c r="L40" s="69">
        <v>43.9</v>
      </c>
      <c r="M40" s="93">
        <v>51</v>
      </c>
      <c r="N40" s="70" t="str">
        <f>IFERROR(LEFT(VLOOKUP(M40,'CADASTRO DE FORNECEDORES'!$A:$I,2,),30),"")</f>
        <v>CASA SHOW</v>
      </c>
      <c r="O40" s="71"/>
      <c r="P40" s="50">
        <f t="shared" si="25"/>
        <v>43.9</v>
      </c>
      <c r="Q40" s="51">
        <f t="shared" si="26"/>
        <v>3</v>
      </c>
      <c r="R40" s="52" t="str">
        <f t="shared" si="27"/>
        <v>1</v>
      </c>
      <c r="S40" s="52" t="str">
        <f t="shared" si="28"/>
        <v>1</v>
      </c>
      <c r="T40" s="52" t="str">
        <f t="shared" si="29"/>
        <v>1</v>
      </c>
      <c r="V40" s="53" t="s">
        <v>28</v>
      </c>
    </row>
    <row r="41" spans="1:22" s="53" customFormat="1" ht="27.6" x14ac:dyDescent="0.3">
      <c r="A41" s="47" t="s">
        <v>339</v>
      </c>
      <c r="B41" s="48" t="s">
        <v>340</v>
      </c>
      <c r="C41" s="49" t="s">
        <v>114</v>
      </c>
      <c r="D41" s="57">
        <f>274.9+69.9</f>
        <v>344.79999999999995</v>
      </c>
      <c r="E41" s="85">
        <v>2</v>
      </c>
      <c r="F41" s="58" t="str">
        <f>IFERROR(LEFT(VLOOKUP(E41,'CADASTRO DE FORNECEDORES'!$A:$I,2,),30),"")</f>
        <v>LOJA CASA E CONSTRUÇÃO</v>
      </c>
      <c r="G41" s="59"/>
      <c r="H41" s="63"/>
      <c r="I41" s="90"/>
      <c r="J41" s="64" t="str">
        <f>IFERROR(LEFT(VLOOKUP(I41,'CADASTRO DE FORNECEDORES'!$A:$I,2,),30),"")</f>
        <v/>
      </c>
      <c r="K41" s="65"/>
      <c r="L41" s="69"/>
      <c r="M41" s="93"/>
      <c r="N41" s="70" t="str">
        <f>IFERROR(LEFT(VLOOKUP(M41,'CADASTRO DE FORNECEDORES'!$A:$I,2,),30),"")</f>
        <v/>
      </c>
      <c r="O41" s="71"/>
      <c r="P41" s="50">
        <f t="shared" si="25"/>
        <v>344.79999999999995</v>
      </c>
      <c r="Q41" s="51">
        <f t="shared" si="26"/>
        <v>1</v>
      </c>
      <c r="R41" s="52" t="str">
        <f t="shared" si="27"/>
        <v>1</v>
      </c>
      <c r="S41" s="52" t="str">
        <f t="shared" si="28"/>
        <v>0</v>
      </c>
      <c r="T41" s="52" t="str">
        <f t="shared" si="29"/>
        <v>0</v>
      </c>
      <c r="V41" s="53" t="s">
        <v>28</v>
      </c>
    </row>
    <row r="42" spans="1:22" s="53" customFormat="1" ht="41.4" x14ac:dyDescent="0.3">
      <c r="A42" s="47" t="s">
        <v>341</v>
      </c>
      <c r="B42" s="48" t="s">
        <v>342</v>
      </c>
      <c r="C42" s="49" t="s">
        <v>123</v>
      </c>
      <c r="D42" s="57">
        <v>154.99</v>
      </c>
      <c r="E42" s="85">
        <v>1</v>
      </c>
      <c r="F42" s="58" t="str">
        <f>IFERROR(LEFT(VLOOKUP(E42,'CADASTRO DE FORNECEDORES'!$A:$I,2,),30),"")</f>
        <v>LOJA OBRAFÁCIL</v>
      </c>
      <c r="G42" s="59"/>
      <c r="H42" s="63">
        <v>238.09</v>
      </c>
      <c r="I42" s="90">
        <v>1</v>
      </c>
      <c r="J42" s="64" t="str">
        <f>IFERROR(LEFT(VLOOKUP(I42,'CADASTRO DE FORNECEDORES'!$A:$I,2,),30),"")</f>
        <v>LOJA OBRAFÁCIL</v>
      </c>
      <c r="K42" s="65"/>
      <c r="L42" s="69"/>
      <c r="M42" s="93"/>
      <c r="N42" s="70" t="str">
        <f>IFERROR(LEFT(VLOOKUP(M42,'CADASTRO DE FORNECEDORES'!$A:$I,2,),30),"")</f>
        <v/>
      </c>
      <c r="O42" s="71"/>
      <c r="P42" s="50">
        <f t="shared" si="25"/>
        <v>154.99</v>
      </c>
      <c r="Q42" s="51">
        <f t="shared" si="26"/>
        <v>2</v>
      </c>
      <c r="R42" s="52" t="str">
        <f t="shared" si="27"/>
        <v>1</v>
      </c>
      <c r="S42" s="52" t="str">
        <f t="shared" si="28"/>
        <v>1</v>
      </c>
      <c r="T42" s="52" t="str">
        <f t="shared" si="29"/>
        <v>0</v>
      </c>
      <c r="V42" s="53" t="s">
        <v>28</v>
      </c>
    </row>
    <row r="43" spans="1:22" s="53" customFormat="1" ht="41.4" x14ac:dyDescent="0.3">
      <c r="A43" s="47" t="s">
        <v>343</v>
      </c>
      <c r="B43" s="48" t="s">
        <v>344</v>
      </c>
      <c r="C43" s="49" t="s">
        <v>123</v>
      </c>
      <c r="D43" s="57">
        <v>43.49</v>
      </c>
      <c r="E43" s="85">
        <v>2</v>
      </c>
      <c r="F43" s="58" t="str">
        <f>IFERROR(LEFT(VLOOKUP(E43,'CADASTRO DE FORNECEDORES'!$A:$I,2,),30),"")</f>
        <v>LOJA CASA E CONSTRUÇÃO</v>
      </c>
      <c r="G43" s="59"/>
      <c r="H43" s="63">
        <v>176.56</v>
      </c>
      <c r="I43" s="90">
        <v>1</v>
      </c>
      <c r="J43" s="64" t="str">
        <f>IFERROR(LEFT(VLOOKUP(I43,'CADASTRO DE FORNECEDORES'!$A:$I,2,),30),"")</f>
        <v>LOJA OBRAFÁCIL</v>
      </c>
      <c r="K43" s="65"/>
      <c r="L43" s="69">
        <v>163.91</v>
      </c>
      <c r="M43" s="93">
        <v>3</v>
      </c>
      <c r="N43" s="70" t="str">
        <f>IFERROR(LEFT(VLOOKUP(M43,'CADASTRO DE FORNECEDORES'!$A:$I,2,),30),"")</f>
        <v xml:space="preserve">LOJA MERC COM </v>
      </c>
      <c r="O43" s="71"/>
      <c r="P43" s="50">
        <f t="shared" ref="P43:P47" si="30">IF(Q43=0,0,IF(Q43=1,D43,IF(Q43=2,MIN(D43,H43),IF(Q43=3,MIN(D43,H43,L43)))))</f>
        <v>43.49</v>
      </c>
      <c r="Q43" s="51">
        <f t="shared" ref="Q43:Q47" si="31">R43+S43+T43</f>
        <v>3</v>
      </c>
      <c r="R43" s="52" t="str">
        <f t="shared" ref="R43:R47" si="32">IF(D43&gt;0,"1","0")</f>
        <v>1</v>
      </c>
      <c r="S43" s="52" t="str">
        <f t="shared" ref="S43:S47" si="33">IF(H43&gt;0,"1","0")</f>
        <v>1</v>
      </c>
      <c r="T43" s="52" t="str">
        <f t="shared" ref="T43:T47" si="34">IF(L43&gt;0,"1","0")</f>
        <v>1</v>
      </c>
      <c r="V43" s="53" t="s">
        <v>28</v>
      </c>
    </row>
    <row r="44" spans="1:22" s="53" customFormat="1" ht="27.6" x14ac:dyDescent="0.3">
      <c r="A44" s="47" t="s">
        <v>345</v>
      </c>
      <c r="B44" s="48" t="s">
        <v>346</v>
      </c>
      <c r="C44" s="49" t="s">
        <v>283</v>
      </c>
      <c r="D44" s="57">
        <f>109.9</f>
        <v>109.9</v>
      </c>
      <c r="E44" s="85">
        <v>43</v>
      </c>
      <c r="F44" s="58" t="str">
        <f>IFERROR(LEFT(VLOOKUP(E44,'CADASTRO DE FORNECEDORES'!$A:$I,2,),30),"")</f>
        <v>LEROY MERLIN</v>
      </c>
      <c r="G44" s="59"/>
      <c r="H44" s="63">
        <f>189.9/(2.75*1.85)</f>
        <v>37.326781326781322</v>
      </c>
      <c r="I44" s="90">
        <v>42</v>
      </c>
      <c r="J44" s="64" t="str">
        <f>IFERROR(LEFT(VLOOKUP(I44,'CADASTRO DE FORNECEDORES'!$A:$I,2,),30),"")</f>
        <v>LAB MADEIRA</v>
      </c>
      <c r="K44" s="65"/>
      <c r="L44" s="69">
        <f>226.61/(2.75*1.85)</f>
        <v>44.542506142506141</v>
      </c>
      <c r="M44" s="93">
        <v>41</v>
      </c>
      <c r="N44" s="70" t="str">
        <f>IFERROR(LEFT(VLOOKUP(M44,'CADASTRO DE FORNECEDORES'!$A:$I,2,),30),"")</f>
        <v>CASA MARCENEIRO</v>
      </c>
      <c r="O44" s="71"/>
      <c r="P44" s="50">
        <f t="shared" si="30"/>
        <v>37.326781326781322</v>
      </c>
      <c r="Q44" s="51">
        <f t="shared" si="31"/>
        <v>3</v>
      </c>
      <c r="R44" s="52" t="str">
        <f t="shared" si="32"/>
        <v>1</v>
      </c>
      <c r="S44" s="52" t="str">
        <f t="shared" si="33"/>
        <v>1</v>
      </c>
      <c r="T44" s="52" t="str">
        <f t="shared" si="34"/>
        <v>1</v>
      </c>
      <c r="V44" s="53" t="s">
        <v>28</v>
      </c>
    </row>
    <row r="45" spans="1:22" s="53" customFormat="1" ht="27.6" x14ac:dyDescent="0.3">
      <c r="A45" s="47" t="s">
        <v>347</v>
      </c>
      <c r="B45" s="48" t="s">
        <v>348</v>
      </c>
      <c r="C45" s="49" t="s">
        <v>123</v>
      </c>
      <c r="D45" s="57">
        <v>32.74</v>
      </c>
      <c r="E45" s="85">
        <v>1</v>
      </c>
      <c r="F45" s="58" t="str">
        <f>IFERROR(LEFT(VLOOKUP(E45,'CADASTRO DE FORNECEDORES'!$A:$I,2,),30),"")</f>
        <v>LOJA OBRAFÁCIL</v>
      </c>
      <c r="G45" s="59">
        <v>43312</v>
      </c>
      <c r="H45" s="63">
        <v>33.21</v>
      </c>
      <c r="I45" s="90">
        <v>2</v>
      </c>
      <c r="J45" s="64" t="str">
        <f>IFERROR(LEFT(VLOOKUP(I45,'CADASTRO DE FORNECEDORES'!$A:$I,2,),30),"")</f>
        <v>LOJA CASA E CONSTRUÇÃO</v>
      </c>
      <c r="K45" s="65">
        <v>43312</v>
      </c>
      <c r="L45" s="69">
        <v>31.97</v>
      </c>
      <c r="M45" s="93">
        <v>3</v>
      </c>
      <c r="N45" s="70" t="str">
        <f>IFERROR(LEFT(VLOOKUP(M45,'CADASTRO DE FORNECEDORES'!$A:$I,2,),30),"")</f>
        <v xml:space="preserve">LOJA MERC COM </v>
      </c>
      <c r="O45" s="71">
        <v>43312</v>
      </c>
      <c r="P45" s="50">
        <f t="shared" si="30"/>
        <v>31.97</v>
      </c>
      <c r="Q45" s="51">
        <f t="shared" si="31"/>
        <v>3</v>
      </c>
      <c r="R45" s="52" t="str">
        <f t="shared" si="32"/>
        <v>1</v>
      </c>
      <c r="S45" s="52" t="str">
        <f t="shared" si="33"/>
        <v>1</v>
      </c>
      <c r="T45" s="52" t="str">
        <f t="shared" si="34"/>
        <v>1</v>
      </c>
      <c r="V45" s="53" t="s">
        <v>28</v>
      </c>
    </row>
    <row r="46" spans="1:22" s="53" customFormat="1" x14ac:dyDescent="0.3">
      <c r="A46" s="47" t="s">
        <v>367</v>
      </c>
      <c r="B46" s="48" t="s">
        <v>368</v>
      </c>
      <c r="C46" s="49" t="s">
        <v>123</v>
      </c>
      <c r="D46" s="57">
        <v>21.61</v>
      </c>
      <c r="E46" s="85">
        <v>46</v>
      </c>
      <c r="F46" s="58" t="str">
        <f>IFERROR(LEFT(VLOOKUP(E46,'CADASTRO DE FORNECEDORES'!$A:$I,2,),30),"")</f>
        <v>VAROTTI</v>
      </c>
      <c r="G46" s="59"/>
      <c r="H46" s="63"/>
      <c r="I46" s="90"/>
      <c r="J46" s="64" t="str">
        <f>IFERROR(LEFT(VLOOKUP(I46,'CADASTRO DE FORNECEDORES'!$A:$I,2,),30),"")</f>
        <v/>
      </c>
      <c r="K46" s="65"/>
      <c r="L46" s="69"/>
      <c r="M46" s="93"/>
      <c r="N46" s="70" t="str">
        <f>IFERROR(LEFT(VLOOKUP(M46,'CADASTRO DE FORNECEDORES'!$A:$I,2,),30),"")</f>
        <v/>
      </c>
      <c r="O46" s="71"/>
      <c r="P46" s="50">
        <f t="shared" si="30"/>
        <v>21.61</v>
      </c>
      <c r="Q46" s="51">
        <f t="shared" si="31"/>
        <v>1</v>
      </c>
      <c r="R46" s="52" t="str">
        <f t="shared" si="32"/>
        <v>1</v>
      </c>
      <c r="S46" s="52" t="str">
        <f t="shared" si="33"/>
        <v>0</v>
      </c>
      <c r="T46" s="52" t="str">
        <f t="shared" si="34"/>
        <v>0</v>
      </c>
      <c r="V46" s="53" t="s">
        <v>28</v>
      </c>
    </row>
    <row r="47" spans="1:22" s="53" customFormat="1" x14ac:dyDescent="0.3">
      <c r="A47" s="47"/>
      <c r="B47" s="48"/>
      <c r="C47" s="49"/>
      <c r="D47" s="57"/>
      <c r="E47" s="85"/>
      <c r="F47" s="58" t="str">
        <f>IFERROR(LEFT(VLOOKUP(E47,'CADASTRO DE FORNECEDORES'!$A:$I,2,),30),"")</f>
        <v/>
      </c>
      <c r="G47" s="59"/>
      <c r="H47" s="63"/>
      <c r="I47" s="90"/>
      <c r="J47" s="64" t="str">
        <f>IFERROR(LEFT(VLOOKUP(I47,'CADASTRO DE FORNECEDORES'!$A:$I,2,),30),"")</f>
        <v/>
      </c>
      <c r="K47" s="65"/>
      <c r="L47" s="69"/>
      <c r="M47" s="93"/>
      <c r="N47" s="70" t="str">
        <f>IFERROR(LEFT(VLOOKUP(M47,'CADASTRO DE FORNECEDORES'!$A:$I,2,),30),"")</f>
        <v/>
      </c>
      <c r="O47" s="71"/>
      <c r="P47" s="50">
        <f t="shared" si="30"/>
        <v>0</v>
      </c>
      <c r="Q47" s="51">
        <f t="shared" si="31"/>
        <v>0</v>
      </c>
      <c r="R47" s="52" t="str">
        <f t="shared" si="32"/>
        <v>0</v>
      </c>
      <c r="S47" s="52" t="str">
        <f t="shared" si="33"/>
        <v>0</v>
      </c>
      <c r="T47" s="52" t="str">
        <f t="shared" si="34"/>
        <v>0</v>
      </c>
      <c r="V47" s="53" t="s">
        <v>28</v>
      </c>
    </row>
    <row r="48" spans="1:22" s="53" customFormat="1" x14ac:dyDescent="0.3">
      <c r="A48" s="47"/>
      <c r="B48" s="48"/>
      <c r="C48" s="49"/>
      <c r="D48" s="57"/>
      <c r="E48" s="85"/>
      <c r="F48" s="58" t="str">
        <f>IFERROR(LEFT(VLOOKUP(E48,'CADASTRO DE FORNECEDORES'!$A:$I,2,),30),"")</f>
        <v/>
      </c>
      <c r="G48" s="59"/>
      <c r="H48" s="63"/>
      <c r="I48" s="90"/>
      <c r="J48" s="64" t="str">
        <f>IFERROR(LEFT(VLOOKUP(I48,'CADASTRO DE FORNECEDORES'!$A:$I,2,),30),"")</f>
        <v/>
      </c>
      <c r="K48" s="65"/>
      <c r="L48" s="69"/>
      <c r="M48" s="93"/>
      <c r="N48" s="70" t="str">
        <f>IFERROR(LEFT(VLOOKUP(M48,'CADASTRO DE FORNECEDORES'!$A:$I,2,),30),"")</f>
        <v/>
      </c>
      <c r="O48" s="71"/>
      <c r="P48" s="50">
        <f t="shared" si="25"/>
        <v>0</v>
      </c>
      <c r="Q48" s="51">
        <f t="shared" si="26"/>
        <v>0</v>
      </c>
      <c r="R48" s="52" t="str">
        <f t="shared" si="27"/>
        <v>0</v>
      </c>
      <c r="S48" s="52" t="str">
        <f t="shared" si="28"/>
        <v>0</v>
      </c>
      <c r="T48" s="52" t="str">
        <f t="shared" si="29"/>
        <v>0</v>
      </c>
      <c r="V48" s="53" t="s">
        <v>28</v>
      </c>
    </row>
    <row r="49" spans="1:22" s="53" customFormat="1" x14ac:dyDescent="0.3">
      <c r="A49" s="47"/>
      <c r="B49" s="48"/>
      <c r="C49" s="49"/>
      <c r="D49" s="57"/>
      <c r="E49" s="85"/>
      <c r="F49" s="58" t="str">
        <f>IFERROR(LEFT(VLOOKUP(E49,'CADASTRO DE FORNECEDORES'!$A:$I,2,),30),"")</f>
        <v/>
      </c>
      <c r="G49" s="59"/>
      <c r="H49" s="63"/>
      <c r="I49" s="90"/>
      <c r="J49" s="64" t="str">
        <f>IFERROR(LEFT(VLOOKUP(I49,'CADASTRO DE FORNECEDORES'!$A:$I,2,),30),"")</f>
        <v/>
      </c>
      <c r="K49" s="65"/>
      <c r="L49" s="69"/>
      <c r="M49" s="93"/>
      <c r="N49" s="70" t="str">
        <f>IFERROR(LEFT(VLOOKUP(M49,'CADASTRO DE FORNECEDORES'!$A:$I,2,),30),"")</f>
        <v/>
      </c>
      <c r="O49" s="71"/>
      <c r="P49" s="50">
        <f t="shared" si="25"/>
        <v>0</v>
      </c>
      <c r="Q49" s="51">
        <f t="shared" si="26"/>
        <v>0</v>
      </c>
      <c r="R49" s="52" t="str">
        <f t="shared" si="27"/>
        <v>0</v>
      </c>
      <c r="S49" s="52" t="str">
        <f t="shared" si="28"/>
        <v>0</v>
      </c>
      <c r="T49" s="52" t="str">
        <f t="shared" si="29"/>
        <v>0</v>
      </c>
      <c r="V49" s="53" t="s">
        <v>28</v>
      </c>
    </row>
    <row r="50" spans="1:22" s="81" customFormat="1" x14ac:dyDescent="0.3">
      <c r="A50" s="72"/>
      <c r="B50" s="73" t="s">
        <v>242</v>
      </c>
      <c r="C50" s="74"/>
      <c r="D50" s="75"/>
      <c r="E50" s="84"/>
      <c r="F50" s="76"/>
      <c r="G50" s="77"/>
      <c r="H50" s="75"/>
      <c r="I50" s="89"/>
      <c r="J50" s="76"/>
      <c r="K50" s="77"/>
      <c r="L50" s="75"/>
      <c r="M50" s="89"/>
      <c r="N50" s="76"/>
      <c r="O50" s="77"/>
      <c r="P50" s="78"/>
      <c r="Q50" s="79"/>
      <c r="R50" s="80"/>
      <c r="S50" s="80"/>
      <c r="T50" s="80"/>
    </row>
    <row r="51" spans="1:22" s="53" customFormat="1" ht="41.4" x14ac:dyDescent="0.3">
      <c r="A51" s="47" t="s">
        <v>269</v>
      </c>
      <c r="B51" s="48" t="s">
        <v>270</v>
      </c>
      <c r="C51" s="49" t="s">
        <v>114</v>
      </c>
      <c r="D51" s="57">
        <v>103.5</v>
      </c>
      <c r="E51" s="85">
        <v>45</v>
      </c>
      <c r="F51" s="58" t="str">
        <f>IFERROR(LEFT(VLOOKUP(E51,'CADASTRO DE FORNECEDORES'!$A:$I,2,),30),"")</f>
        <v>VIEWTECH</v>
      </c>
      <c r="G51" s="59"/>
      <c r="H51" s="63"/>
      <c r="I51" s="90"/>
      <c r="J51" s="64" t="str">
        <f>IFERROR(LEFT(VLOOKUP(I51,'CADASTRO DE FORNECEDORES'!$A:$I,2,),30),"")</f>
        <v/>
      </c>
      <c r="K51" s="65"/>
      <c r="L51" s="69"/>
      <c r="M51" s="93"/>
      <c r="N51" s="70" t="str">
        <f>IFERROR(LEFT(VLOOKUP(M51,'CADASTRO DE FORNECEDORES'!$A:$I,2,),30),"")</f>
        <v/>
      </c>
      <c r="O51" s="71"/>
      <c r="P51" s="50">
        <f t="shared" ref="P51:P67" si="35">IF(Q51=0,0,IF(Q51=1,D51,IF(Q51=2,MIN(D51,H51),IF(Q51=3,MIN(D51,H51,L51)))))</f>
        <v>103.5</v>
      </c>
      <c r="Q51" s="51">
        <f t="shared" ref="Q51:Q68" si="36">R51+S51+T51</f>
        <v>1</v>
      </c>
      <c r="R51" s="52" t="str">
        <f t="shared" ref="R51:R68" si="37">IF(D51&gt;0,"1","0")</f>
        <v>1</v>
      </c>
      <c r="S51" s="52" t="str">
        <f t="shared" ref="S51:S68" si="38">IF(H51&gt;0,"1","0")</f>
        <v>0</v>
      </c>
      <c r="T51" s="52" t="str">
        <f t="shared" ref="T51:T68" si="39">IF(L51&gt;0,"1","0")</f>
        <v>0</v>
      </c>
      <c r="V51" s="53" t="s">
        <v>28</v>
      </c>
    </row>
    <row r="52" spans="1:22" s="53" customFormat="1" ht="27.6" x14ac:dyDescent="0.3">
      <c r="A52" s="47" t="s">
        <v>271</v>
      </c>
      <c r="B52" s="48" t="s">
        <v>272</v>
      </c>
      <c r="C52" s="49" t="s">
        <v>114</v>
      </c>
      <c r="D52" s="57">
        <v>142.4</v>
      </c>
      <c r="E52" s="85">
        <v>45</v>
      </c>
      <c r="F52" s="58" t="str">
        <f>IFERROR(LEFT(VLOOKUP(E52,'CADASTRO DE FORNECEDORES'!$A:$I,2,),30),"")</f>
        <v>VIEWTECH</v>
      </c>
      <c r="G52" s="59"/>
      <c r="H52" s="63"/>
      <c r="I52" s="90"/>
      <c r="J52" s="64" t="str">
        <f>IFERROR(LEFT(VLOOKUP(I52,'CADASTRO DE FORNECEDORES'!$A:$I,2,),30),"")</f>
        <v/>
      </c>
      <c r="K52" s="65"/>
      <c r="L52" s="69"/>
      <c r="M52" s="93"/>
      <c r="N52" s="70" t="str">
        <f>IFERROR(LEFT(VLOOKUP(M52,'CADASTRO DE FORNECEDORES'!$A:$I,2,),30),"")</f>
        <v/>
      </c>
      <c r="O52" s="71"/>
      <c r="P52" s="50">
        <f t="shared" si="35"/>
        <v>142.4</v>
      </c>
      <c r="Q52" s="51">
        <f t="shared" si="36"/>
        <v>1</v>
      </c>
      <c r="R52" s="52" t="str">
        <f t="shared" si="37"/>
        <v>1</v>
      </c>
      <c r="S52" s="52" t="str">
        <f t="shared" si="38"/>
        <v>0</v>
      </c>
      <c r="T52" s="52" t="str">
        <f t="shared" si="39"/>
        <v>0</v>
      </c>
      <c r="V52" s="53" t="s">
        <v>28</v>
      </c>
    </row>
    <row r="53" spans="1:22" s="53" customFormat="1" x14ac:dyDescent="0.3">
      <c r="A53" s="47"/>
      <c r="B53" s="48"/>
      <c r="C53" s="49"/>
      <c r="D53" s="57"/>
      <c r="E53" s="85"/>
      <c r="F53" s="58" t="str">
        <f>IFERROR(LEFT(VLOOKUP(E53,'CADASTRO DE FORNECEDORES'!$A:$I,2,),30),"")</f>
        <v/>
      </c>
      <c r="G53" s="59"/>
      <c r="H53" s="63"/>
      <c r="I53" s="90"/>
      <c r="J53" s="64" t="str">
        <f>IFERROR(LEFT(VLOOKUP(I53,'CADASTRO DE FORNECEDORES'!$A:$I,2,),30),"")</f>
        <v/>
      </c>
      <c r="K53" s="65"/>
      <c r="L53" s="69"/>
      <c r="M53" s="93"/>
      <c r="N53" s="70" t="str">
        <f>IFERROR(LEFT(VLOOKUP(M53,'CADASTRO DE FORNECEDORES'!$A:$I,2,),30),"")</f>
        <v/>
      </c>
      <c r="O53" s="71"/>
      <c r="P53" s="50">
        <f t="shared" si="35"/>
        <v>0</v>
      </c>
      <c r="Q53" s="51">
        <f t="shared" si="36"/>
        <v>0</v>
      </c>
      <c r="R53" s="52" t="str">
        <f t="shared" si="37"/>
        <v>0</v>
      </c>
      <c r="S53" s="52" t="str">
        <f t="shared" si="38"/>
        <v>0</v>
      </c>
      <c r="T53" s="52" t="str">
        <f t="shared" si="39"/>
        <v>0</v>
      </c>
      <c r="V53" s="53" t="s">
        <v>28</v>
      </c>
    </row>
    <row r="54" spans="1:22" s="53" customFormat="1" ht="27.6" x14ac:dyDescent="0.3">
      <c r="A54" s="47" t="s">
        <v>243</v>
      </c>
      <c r="B54" s="48" t="s">
        <v>244</v>
      </c>
      <c r="C54" s="49" t="s">
        <v>123</v>
      </c>
      <c r="D54" s="57">
        <v>818</v>
      </c>
      <c r="E54" s="85">
        <v>53</v>
      </c>
      <c r="F54" s="58" t="str">
        <f>IFERROR(LEFT(VLOOKUP(E54,'CADASTRO DE FORNECEDORES'!$A:$I,2,),30),"")</f>
        <v>NORDIFE</v>
      </c>
      <c r="G54" s="59"/>
      <c r="H54" s="63"/>
      <c r="I54" s="90"/>
      <c r="J54" s="64" t="str">
        <f>IFERROR(LEFT(VLOOKUP(I54,'CADASTRO DE FORNECEDORES'!$A:$I,2,),30),"")</f>
        <v/>
      </c>
      <c r="K54" s="65"/>
      <c r="L54" s="69"/>
      <c r="M54" s="93"/>
      <c r="N54" s="70" t="str">
        <f>IFERROR(LEFT(VLOOKUP(M54,'CADASTRO DE FORNECEDORES'!$A:$I,2,),30),"")</f>
        <v/>
      </c>
      <c r="O54" s="71"/>
      <c r="P54" s="50">
        <f t="shared" si="35"/>
        <v>818</v>
      </c>
      <c r="Q54" s="51">
        <f t="shared" si="36"/>
        <v>1</v>
      </c>
      <c r="R54" s="52" t="str">
        <f t="shared" si="37"/>
        <v>1</v>
      </c>
      <c r="S54" s="52" t="str">
        <f t="shared" si="38"/>
        <v>0</v>
      </c>
      <c r="T54" s="52" t="str">
        <f t="shared" si="39"/>
        <v>0</v>
      </c>
      <c r="V54" s="53" t="s">
        <v>28</v>
      </c>
    </row>
    <row r="55" spans="1:22" s="53" customFormat="1" ht="27.6" x14ac:dyDescent="0.3">
      <c r="A55" s="47" t="s">
        <v>245</v>
      </c>
      <c r="B55" s="48" t="s">
        <v>246</v>
      </c>
      <c r="C55" s="49" t="s">
        <v>123</v>
      </c>
      <c r="D55" s="57">
        <v>1032</v>
      </c>
      <c r="E55" s="85">
        <v>53</v>
      </c>
      <c r="F55" s="58" t="str">
        <f>IFERROR(LEFT(VLOOKUP(E55,'CADASTRO DE FORNECEDORES'!$A:$I,2,),30),"")</f>
        <v>NORDIFE</v>
      </c>
      <c r="G55" s="59"/>
      <c r="H55" s="63"/>
      <c r="I55" s="90"/>
      <c r="J55" s="64" t="str">
        <f>IFERROR(LEFT(VLOOKUP(I55,'CADASTRO DE FORNECEDORES'!$A:$I,2,),30),"")</f>
        <v/>
      </c>
      <c r="K55" s="65"/>
      <c r="L55" s="69"/>
      <c r="M55" s="93"/>
      <c r="N55" s="70" t="str">
        <f>IFERROR(LEFT(VLOOKUP(M55,'CADASTRO DE FORNECEDORES'!$A:$I,2,),30),"")</f>
        <v/>
      </c>
      <c r="O55" s="71"/>
      <c r="P55" s="50">
        <f t="shared" si="35"/>
        <v>1032</v>
      </c>
      <c r="Q55" s="51">
        <f t="shared" si="36"/>
        <v>1</v>
      </c>
      <c r="R55" s="52" t="str">
        <f t="shared" si="37"/>
        <v>1</v>
      </c>
      <c r="S55" s="52" t="str">
        <f t="shared" si="38"/>
        <v>0</v>
      </c>
      <c r="T55" s="52" t="str">
        <f t="shared" si="39"/>
        <v>0</v>
      </c>
      <c r="V55" s="53" t="s">
        <v>28</v>
      </c>
    </row>
    <row r="56" spans="1:22" s="53" customFormat="1" ht="27.6" x14ac:dyDescent="0.3">
      <c r="A56" s="47" t="s">
        <v>247</v>
      </c>
      <c r="B56" s="48" t="s">
        <v>248</v>
      </c>
      <c r="C56" s="49" t="s">
        <v>123</v>
      </c>
      <c r="D56" s="57">
        <v>1256</v>
      </c>
      <c r="E56" s="85">
        <v>53</v>
      </c>
      <c r="F56" s="58" t="str">
        <f>IFERROR(LEFT(VLOOKUP(E56,'CADASTRO DE FORNECEDORES'!$A:$I,2,),30),"")</f>
        <v>NORDIFE</v>
      </c>
      <c r="G56" s="59"/>
      <c r="H56" s="63"/>
      <c r="I56" s="90"/>
      <c r="J56" s="64" t="str">
        <f>IFERROR(LEFT(VLOOKUP(I56,'CADASTRO DE FORNECEDORES'!$A:$I,2,),30),"")</f>
        <v/>
      </c>
      <c r="K56" s="65"/>
      <c r="L56" s="69"/>
      <c r="M56" s="93"/>
      <c r="N56" s="70" t="str">
        <f>IFERROR(LEFT(VLOOKUP(M56,'CADASTRO DE FORNECEDORES'!$A:$I,2,),30),"")</f>
        <v/>
      </c>
      <c r="O56" s="71"/>
      <c r="P56" s="50">
        <f t="shared" si="35"/>
        <v>1256</v>
      </c>
      <c r="Q56" s="51">
        <f t="shared" si="36"/>
        <v>1</v>
      </c>
      <c r="R56" s="52" t="str">
        <f t="shared" si="37"/>
        <v>1</v>
      </c>
      <c r="S56" s="52" t="str">
        <f t="shared" si="38"/>
        <v>0</v>
      </c>
      <c r="T56" s="52" t="str">
        <f t="shared" si="39"/>
        <v>0</v>
      </c>
      <c r="V56" s="53" t="s">
        <v>28</v>
      </c>
    </row>
    <row r="57" spans="1:22" s="53" customFormat="1" ht="27.6" x14ac:dyDescent="0.3">
      <c r="A57" s="47" t="s">
        <v>249</v>
      </c>
      <c r="B57" s="48" t="s">
        <v>250</v>
      </c>
      <c r="C57" s="49" t="s">
        <v>123</v>
      </c>
      <c r="D57" s="57">
        <v>1496.54</v>
      </c>
      <c r="E57" s="85">
        <v>53</v>
      </c>
      <c r="F57" s="58" t="str">
        <f>IFERROR(LEFT(VLOOKUP(E57,'CADASTRO DE FORNECEDORES'!$A:$I,2,),30),"")</f>
        <v>NORDIFE</v>
      </c>
      <c r="G57" s="59"/>
      <c r="H57" s="63"/>
      <c r="I57" s="90"/>
      <c r="J57" s="64" t="str">
        <f>IFERROR(LEFT(VLOOKUP(I57,'CADASTRO DE FORNECEDORES'!$A:$I,2,),30),"")</f>
        <v/>
      </c>
      <c r="K57" s="65"/>
      <c r="L57" s="69"/>
      <c r="M57" s="93"/>
      <c r="N57" s="70" t="str">
        <f>IFERROR(LEFT(VLOOKUP(M57,'CADASTRO DE FORNECEDORES'!$A:$I,2,),30),"")</f>
        <v/>
      </c>
      <c r="O57" s="71"/>
      <c r="P57" s="50">
        <f t="shared" si="35"/>
        <v>1496.54</v>
      </c>
      <c r="Q57" s="51">
        <f t="shared" si="36"/>
        <v>1</v>
      </c>
      <c r="R57" s="52" t="str">
        <f t="shared" si="37"/>
        <v>1</v>
      </c>
      <c r="S57" s="52" t="str">
        <f t="shared" si="38"/>
        <v>0</v>
      </c>
      <c r="T57" s="52" t="str">
        <f t="shared" si="39"/>
        <v>0</v>
      </c>
      <c r="V57" s="53" t="s">
        <v>28</v>
      </c>
    </row>
    <row r="58" spans="1:22" s="53" customFormat="1" ht="27.6" x14ac:dyDescent="0.3">
      <c r="A58" s="47" t="s">
        <v>251</v>
      </c>
      <c r="B58" s="48" t="s">
        <v>252</v>
      </c>
      <c r="C58" s="49" t="s">
        <v>123</v>
      </c>
      <c r="D58" s="57">
        <v>1992.74</v>
      </c>
      <c r="E58" s="85">
        <v>53</v>
      </c>
      <c r="F58" s="58" t="str">
        <f>IFERROR(LEFT(VLOOKUP(E58,'CADASTRO DE FORNECEDORES'!$A:$I,2,),30),"")</f>
        <v>NORDIFE</v>
      </c>
      <c r="G58" s="59"/>
      <c r="H58" s="63"/>
      <c r="I58" s="90"/>
      <c r="J58" s="64" t="str">
        <f>IFERROR(LEFT(VLOOKUP(I58,'CADASTRO DE FORNECEDORES'!$A:$I,2,),30),"")</f>
        <v/>
      </c>
      <c r="K58" s="65"/>
      <c r="L58" s="69"/>
      <c r="M58" s="93"/>
      <c r="N58" s="70" t="str">
        <f>IFERROR(LEFT(VLOOKUP(M58,'CADASTRO DE FORNECEDORES'!$A:$I,2,),30),"")</f>
        <v/>
      </c>
      <c r="O58" s="71"/>
      <c r="P58" s="50">
        <f t="shared" si="35"/>
        <v>1992.74</v>
      </c>
      <c r="Q58" s="51">
        <f t="shared" si="36"/>
        <v>1</v>
      </c>
      <c r="R58" s="52" t="str">
        <f t="shared" si="37"/>
        <v>1</v>
      </c>
      <c r="S58" s="52" t="str">
        <f t="shared" si="38"/>
        <v>0</v>
      </c>
      <c r="T58" s="52" t="str">
        <f t="shared" si="39"/>
        <v>0</v>
      </c>
      <c r="V58" s="53" t="s">
        <v>28</v>
      </c>
    </row>
    <row r="59" spans="1:22" s="53" customFormat="1" ht="55.2" x14ac:dyDescent="0.3">
      <c r="A59" s="47" t="s">
        <v>253</v>
      </c>
      <c r="B59" s="48" t="s">
        <v>254</v>
      </c>
      <c r="C59" s="49" t="s">
        <v>123</v>
      </c>
      <c r="D59" s="57">
        <v>172.5</v>
      </c>
      <c r="E59" s="85">
        <v>45</v>
      </c>
      <c r="F59" s="58" t="str">
        <f>IFERROR(LEFT(VLOOKUP(E59,'CADASTRO DE FORNECEDORES'!$A:$I,2,),30),"")</f>
        <v>VIEWTECH</v>
      </c>
      <c r="G59" s="59"/>
      <c r="H59" s="63"/>
      <c r="I59" s="90"/>
      <c r="J59" s="64" t="str">
        <f>IFERROR(LEFT(VLOOKUP(I59,'CADASTRO DE FORNECEDORES'!$A:$I,2,),30),"")</f>
        <v/>
      </c>
      <c r="K59" s="65"/>
      <c r="L59" s="69"/>
      <c r="M59" s="93"/>
      <c r="N59" s="70" t="str">
        <f>IFERROR(LEFT(VLOOKUP(M59,'CADASTRO DE FORNECEDORES'!$A:$I,2,),30),"")</f>
        <v/>
      </c>
      <c r="O59" s="71"/>
      <c r="P59" s="50">
        <f t="shared" si="35"/>
        <v>172.5</v>
      </c>
      <c r="Q59" s="51">
        <f t="shared" si="36"/>
        <v>1</v>
      </c>
      <c r="R59" s="52" t="str">
        <f t="shared" si="37"/>
        <v>1</v>
      </c>
      <c r="S59" s="52" t="str">
        <f t="shared" si="38"/>
        <v>0</v>
      </c>
      <c r="T59" s="52" t="str">
        <f t="shared" si="39"/>
        <v>0</v>
      </c>
      <c r="V59" s="53" t="s">
        <v>28</v>
      </c>
    </row>
    <row r="60" spans="1:22" s="53" customFormat="1" ht="27.6" x14ac:dyDescent="0.3">
      <c r="A60" s="47" t="s">
        <v>373</v>
      </c>
      <c r="B60" s="48" t="s">
        <v>374</v>
      </c>
      <c r="C60" s="49" t="s">
        <v>114</v>
      </c>
      <c r="D60" s="57">
        <v>142.4</v>
      </c>
      <c r="E60" s="85">
        <v>45</v>
      </c>
      <c r="F60" s="58" t="str">
        <f>IFERROR(LEFT(VLOOKUP(E60,'CADASTRO DE FORNECEDORES'!$A:$I,2,),30),"")</f>
        <v>VIEWTECH</v>
      </c>
      <c r="G60" s="59"/>
      <c r="H60" s="63"/>
      <c r="I60" s="90"/>
      <c r="J60" s="64" t="str">
        <f>IFERROR(LEFT(VLOOKUP(I60,'CADASTRO DE FORNECEDORES'!$A:$I,2,),30),"")</f>
        <v/>
      </c>
      <c r="K60" s="65"/>
      <c r="L60" s="69"/>
      <c r="M60" s="93"/>
      <c r="N60" s="70" t="str">
        <f>IFERROR(LEFT(VLOOKUP(M60,'CADASTRO DE FORNECEDORES'!$A:$I,2,),30),"")</f>
        <v/>
      </c>
      <c r="O60" s="71"/>
      <c r="P60" s="50">
        <f t="shared" si="35"/>
        <v>142.4</v>
      </c>
      <c r="Q60" s="51">
        <f t="shared" si="36"/>
        <v>1</v>
      </c>
      <c r="R60" s="52" t="str">
        <f t="shared" si="37"/>
        <v>1</v>
      </c>
      <c r="S60" s="52" t="str">
        <f t="shared" si="38"/>
        <v>0</v>
      </c>
      <c r="T60" s="52" t="str">
        <f t="shared" si="39"/>
        <v>0</v>
      </c>
      <c r="V60" s="53" t="s">
        <v>28</v>
      </c>
    </row>
    <row r="61" spans="1:22" s="53" customFormat="1" ht="27.6" x14ac:dyDescent="0.3">
      <c r="A61" s="47" t="s">
        <v>255</v>
      </c>
      <c r="B61" s="48" t="s">
        <v>256</v>
      </c>
      <c r="C61" s="49" t="s">
        <v>123</v>
      </c>
      <c r="D61" s="57">
        <v>9.9</v>
      </c>
      <c r="E61" s="85">
        <v>20</v>
      </c>
      <c r="F61" s="58" t="str">
        <f>IFERROR(LEFT(VLOOKUP(E61,'CADASTRO DE FORNECEDORES'!$A:$I,2,),30),"")</f>
        <v>GREEN AGE</v>
      </c>
      <c r="G61" s="59">
        <v>43311</v>
      </c>
      <c r="H61" s="63">
        <v>10.8</v>
      </c>
      <c r="I61" s="90">
        <v>21</v>
      </c>
      <c r="J61" s="64" t="str">
        <f>IFERROR(LEFT(VLOOKUP(I61,'CADASTRO DE FORNECEDORES'!$A:$I,2,),30),"")</f>
        <v>BOREAL LED</v>
      </c>
      <c r="K61" s="65">
        <v>43311</v>
      </c>
      <c r="L61" s="69">
        <v>9.9</v>
      </c>
      <c r="M61" s="93">
        <v>22</v>
      </c>
      <c r="N61" s="70" t="str">
        <f>IFERROR(LEFT(VLOOKUP(M61,'CADASTRO DE FORNECEDORES'!$A:$I,2,),30),"")</f>
        <v>LOJA SUPERCOM</v>
      </c>
      <c r="O61" s="71">
        <v>42946</v>
      </c>
      <c r="P61" s="50">
        <f t="shared" si="35"/>
        <v>9.9</v>
      </c>
      <c r="Q61" s="51">
        <f t="shared" si="36"/>
        <v>3</v>
      </c>
      <c r="R61" s="52" t="str">
        <f t="shared" si="37"/>
        <v>1</v>
      </c>
      <c r="S61" s="52" t="str">
        <f t="shared" si="38"/>
        <v>1</v>
      </c>
      <c r="T61" s="52" t="str">
        <f t="shared" si="39"/>
        <v>1</v>
      </c>
      <c r="V61" s="53" t="s">
        <v>28</v>
      </c>
    </row>
    <row r="62" spans="1:22" s="53" customFormat="1" ht="27.6" x14ac:dyDescent="0.3">
      <c r="A62" s="47" t="s">
        <v>257</v>
      </c>
      <c r="B62" s="48" t="s">
        <v>258</v>
      </c>
      <c r="C62" s="49" t="s">
        <v>123</v>
      </c>
      <c r="D62" s="57">
        <v>15.9</v>
      </c>
      <c r="E62" s="85">
        <v>20</v>
      </c>
      <c r="F62" s="58" t="str">
        <f>IFERROR(LEFT(VLOOKUP(E62,'CADASTRO DE FORNECEDORES'!$A:$I,2,),30),"")</f>
        <v>GREEN AGE</v>
      </c>
      <c r="G62" s="59">
        <v>43311</v>
      </c>
      <c r="H62" s="63">
        <v>14.4</v>
      </c>
      <c r="I62" s="90">
        <v>21</v>
      </c>
      <c r="J62" s="64" t="str">
        <f>IFERROR(LEFT(VLOOKUP(I62,'CADASTRO DE FORNECEDORES'!$A:$I,2,),30),"")</f>
        <v>BOREAL LED</v>
      </c>
      <c r="K62" s="65">
        <v>43311</v>
      </c>
      <c r="L62" s="69">
        <v>14.9</v>
      </c>
      <c r="M62" s="93">
        <v>22</v>
      </c>
      <c r="N62" s="70" t="str">
        <f>IFERROR(LEFT(VLOOKUP(M62,'CADASTRO DE FORNECEDORES'!$A:$I,2,),30),"")</f>
        <v>LOJA SUPERCOM</v>
      </c>
      <c r="O62" s="71">
        <v>42946</v>
      </c>
      <c r="P62" s="50">
        <f t="shared" si="35"/>
        <v>14.4</v>
      </c>
      <c r="Q62" s="51">
        <f t="shared" si="36"/>
        <v>3</v>
      </c>
      <c r="R62" s="52" t="str">
        <f t="shared" si="37"/>
        <v>1</v>
      </c>
      <c r="S62" s="52" t="str">
        <f t="shared" si="38"/>
        <v>1</v>
      </c>
      <c r="T62" s="52" t="str">
        <f t="shared" si="39"/>
        <v>1</v>
      </c>
      <c r="V62" s="53" t="s">
        <v>28</v>
      </c>
    </row>
    <row r="63" spans="1:22" s="53" customFormat="1" ht="27.6" x14ac:dyDescent="0.3">
      <c r="A63" s="47" t="s">
        <v>259</v>
      </c>
      <c r="B63" s="48" t="s">
        <v>260</v>
      </c>
      <c r="C63" s="49" t="s">
        <v>123</v>
      </c>
      <c r="D63" s="57">
        <v>20.9</v>
      </c>
      <c r="E63" s="85">
        <v>20</v>
      </c>
      <c r="F63" s="58" t="str">
        <f>IFERROR(LEFT(VLOOKUP(E63,'CADASTRO DE FORNECEDORES'!$A:$I,2,),30),"")</f>
        <v>GREEN AGE</v>
      </c>
      <c r="G63" s="59">
        <v>43311</v>
      </c>
      <c r="H63" s="63"/>
      <c r="I63" s="90">
        <v>22</v>
      </c>
      <c r="J63" s="64" t="str">
        <f>IFERROR(LEFT(VLOOKUP(I63,'CADASTRO DE FORNECEDORES'!$A:$I,2,),30),"")</f>
        <v>LOJA SUPERCOM</v>
      </c>
      <c r="K63" s="65">
        <v>43311</v>
      </c>
      <c r="L63" s="69"/>
      <c r="M63" s="93"/>
      <c r="N63" s="70" t="str">
        <f>IFERROR(LEFT(VLOOKUP(M63,'CADASTRO DE FORNECEDORES'!$A:$I,2,),30),"")</f>
        <v/>
      </c>
      <c r="O63" s="71">
        <v>42946</v>
      </c>
      <c r="P63" s="50">
        <f t="shared" si="35"/>
        <v>20.9</v>
      </c>
      <c r="Q63" s="51">
        <f t="shared" si="36"/>
        <v>1</v>
      </c>
      <c r="R63" s="52" t="str">
        <f t="shared" si="37"/>
        <v>1</v>
      </c>
      <c r="S63" s="52" t="str">
        <f t="shared" si="38"/>
        <v>0</v>
      </c>
      <c r="T63" s="52" t="str">
        <f t="shared" si="39"/>
        <v>0</v>
      </c>
      <c r="V63" s="53" t="s">
        <v>28</v>
      </c>
    </row>
    <row r="64" spans="1:22" s="53" customFormat="1" ht="27.6" x14ac:dyDescent="0.3">
      <c r="A64" s="47" t="s">
        <v>261</v>
      </c>
      <c r="B64" s="48" t="s">
        <v>262</v>
      </c>
      <c r="C64" s="49" t="s">
        <v>123</v>
      </c>
      <c r="D64" s="57">
        <v>21.9</v>
      </c>
      <c r="E64" s="85">
        <v>20</v>
      </c>
      <c r="F64" s="58" t="str">
        <f>IFERROR(LEFT(VLOOKUP(E64,'CADASTRO DE FORNECEDORES'!$A:$I,2,),30),"")</f>
        <v>GREEN AGE</v>
      </c>
      <c r="G64" s="59">
        <v>43311</v>
      </c>
      <c r="H64" s="63">
        <v>19.8</v>
      </c>
      <c r="I64" s="90">
        <v>21</v>
      </c>
      <c r="J64" s="64" t="str">
        <f>IFERROR(LEFT(VLOOKUP(I64,'CADASTRO DE FORNECEDORES'!$A:$I,2,),30),"")</f>
        <v>BOREAL LED</v>
      </c>
      <c r="K64" s="65">
        <v>43311</v>
      </c>
      <c r="L64" s="69">
        <v>19.96</v>
      </c>
      <c r="M64" s="93">
        <v>22</v>
      </c>
      <c r="N64" s="70" t="str">
        <f>IFERROR(LEFT(VLOOKUP(M64,'CADASTRO DE FORNECEDORES'!$A:$I,2,),30),"")</f>
        <v>LOJA SUPERCOM</v>
      </c>
      <c r="O64" s="71">
        <v>42946</v>
      </c>
      <c r="P64" s="50">
        <f t="shared" si="35"/>
        <v>19.8</v>
      </c>
      <c r="Q64" s="51">
        <f t="shared" si="36"/>
        <v>3</v>
      </c>
      <c r="R64" s="52" t="str">
        <f t="shared" si="37"/>
        <v>1</v>
      </c>
      <c r="S64" s="52" t="str">
        <f t="shared" si="38"/>
        <v>1</v>
      </c>
      <c r="T64" s="52" t="str">
        <f t="shared" si="39"/>
        <v>1</v>
      </c>
      <c r="V64" s="53" t="s">
        <v>28</v>
      </c>
    </row>
    <row r="65" spans="1:22" s="53" customFormat="1" ht="27.6" x14ac:dyDescent="0.3">
      <c r="A65" s="47" t="s">
        <v>263</v>
      </c>
      <c r="B65" s="48" t="s">
        <v>264</v>
      </c>
      <c r="C65" s="49" t="s">
        <v>123</v>
      </c>
      <c r="D65" s="57">
        <v>26.9</v>
      </c>
      <c r="E65" s="85">
        <v>20</v>
      </c>
      <c r="F65" s="58" t="str">
        <f>IFERROR(LEFT(VLOOKUP(E65,'CADASTRO DE FORNECEDORES'!$A:$I,2,),30),"")</f>
        <v>GREEN AGE</v>
      </c>
      <c r="G65" s="59">
        <v>43311</v>
      </c>
      <c r="H65" s="63">
        <v>23.4</v>
      </c>
      <c r="I65" s="90">
        <v>21</v>
      </c>
      <c r="J65" s="64" t="str">
        <f>IFERROR(LEFT(VLOOKUP(I65,'CADASTRO DE FORNECEDORES'!$A:$I,2,),30),"")</f>
        <v>BOREAL LED</v>
      </c>
      <c r="K65" s="65">
        <v>43311</v>
      </c>
      <c r="L65" s="69">
        <v>29.9</v>
      </c>
      <c r="M65" s="93">
        <v>22</v>
      </c>
      <c r="N65" s="70" t="str">
        <f>IFERROR(LEFT(VLOOKUP(M65,'CADASTRO DE FORNECEDORES'!$A:$I,2,),30),"")</f>
        <v>LOJA SUPERCOM</v>
      </c>
      <c r="O65" s="71">
        <v>42946</v>
      </c>
      <c r="P65" s="50">
        <f t="shared" si="35"/>
        <v>23.4</v>
      </c>
      <c r="Q65" s="51">
        <f t="shared" si="36"/>
        <v>3</v>
      </c>
      <c r="R65" s="52" t="str">
        <f t="shared" si="37"/>
        <v>1</v>
      </c>
      <c r="S65" s="52" t="str">
        <f t="shared" si="38"/>
        <v>1</v>
      </c>
      <c r="T65" s="52" t="str">
        <f t="shared" si="39"/>
        <v>1</v>
      </c>
      <c r="V65" s="53" t="s">
        <v>28</v>
      </c>
    </row>
    <row r="66" spans="1:22" s="53" customFormat="1" ht="27.6" x14ac:dyDescent="0.3">
      <c r="A66" s="47" t="s">
        <v>265</v>
      </c>
      <c r="B66" s="48" t="s">
        <v>266</v>
      </c>
      <c r="C66" s="49" t="s">
        <v>123</v>
      </c>
      <c r="D66" s="57">
        <v>41.4</v>
      </c>
      <c r="E66" s="85">
        <v>21</v>
      </c>
      <c r="F66" s="58" t="str">
        <f>IFERROR(LEFT(VLOOKUP(E66,'CADASTRO DE FORNECEDORES'!$A:$I,2,),30),"")</f>
        <v>BOREAL LED</v>
      </c>
      <c r="G66" s="59">
        <v>43311</v>
      </c>
      <c r="H66" s="63"/>
      <c r="I66" s="90"/>
      <c r="J66" s="64" t="str">
        <f>IFERROR(LEFT(VLOOKUP(I66,'CADASTRO DE FORNECEDORES'!$A:$I,2,),30),"")</f>
        <v/>
      </c>
      <c r="K66" s="65"/>
      <c r="L66" s="69"/>
      <c r="M66" s="93"/>
      <c r="N66" s="70" t="str">
        <f>IFERROR(LEFT(VLOOKUP(M66,'CADASTRO DE FORNECEDORES'!$A:$I,2,),30),"")</f>
        <v/>
      </c>
      <c r="O66" s="71"/>
      <c r="P66" s="50">
        <f t="shared" si="35"/>
        <v>41.4</v>
      </c>
      <c r="Q66" s="51">
        <f t="shared" si="36"/>
        <v>1</v>
      </c>
      <c r="R66" s="52" t="str">
        <f t="shared" si="37"/>
        <v>1</v>
      </c>
      <c r="S66" s="52" t="str">
        <f t="shared" si="38"/>
        <v>0</v>
      </c>
      <c r="T66" s="52" t="str">
        <f t="shared" si="39"/>
        <v>0</v>
      </c>
      <c r="V66" s="53" t="s">
        <v>28</v>
      </c>
    </row>
    <row r="67" spans="1:22" s="53" customFormat="1" ht="41.4" x14ac:dyDescent="0.3">
      <c r="A67" s="47" t="s">
        <v>267</v>
      </c>
      <c r="B67" s="48" t="s">
        <v>268</v>
      </c>
      <c r="C67" s="49" t="s">
        <v>123</v>
      </c>
      <c r="D67" s="57">
        <v>159</v>
      </c>
      <c r="E67" s="85">
        <v>20</v>
      </c>
      <c r="F67" s="58" t="str">
        <f>IFERROR(LEFT(VLOOKUP(E67,'CADASTRO DE FORNECEDORES'!$A:$I,2,),30),"")</f>
        <v>GREEN AGE</v>
      </c>
      <c r="G67" s="59">
        <v>43311</v>
      </c>
      <c r="H67" s="63">
        <v>117</v>
      </c>
      <c r="I67" s="90">
        <v>21</v>
      </c>
      <c r="J67" s="64" t="str">
        <f>IFERROR(LEFT(VLOOKUP(I67,'CADASTRO DE FORNECEDORES'!$A:$I,2,),30),"")</f>
        <v>BOREAL LED</v>
      </c>
      <c r="K67" s="65">
        <v>43311</v>
      </c>
      <c r="L67" s="69"/>
      <c r="M67" s="93"/>
      <c r="N67" s="70" t="str">
        <f>IFERROR(LEFT(VLOOKUP(M67,'CADASTRO DE FORNECEDORES'!$A:$I,2,),30),"")</f>
        <v/>
      </c>
      <c r="O67" s="71"/>
      <c r="P67" s="50">
        <f t="shared" si="35"/>
        <v>117</v>
      </c>
      <c r="Q67" s="51">
        <f t="shared" si="36"/>
        <v>2</v>
      </c>
      <c r="R67" s="52" t="str">
        <f t="shared" si="37"/>
        <v>1</v>
      </c>
      <c r="S67" s="52" t="str">
        <f t="shared" si="38"/>
        <v>1</v>
      </c>
      <c r="T67" s="52" t="str">
        <f t="shared" si="39"/>
        <v>0</v>
      </c>
      <c r="V67" s="53" t="s">
        <v>28</v>
      </c>
    </row>
    <row r="68" spans="1:22" s="53" customFormat="1" x14ac:dyDescent="0.3">
      <c r="A68" s="47" t="s">
        <v>375</v>
      </c>
      <c r="B68" s="48" t="s">
        <v>376</v>
      </c>
      <c r="C68" s="49" t="s">
        <v>123</v>
      </c>
      <c r="D68" s="57">
        <v>26.9</v>
      </c>
      <c r="E68" s="85">
        <v>20</v>
      </c>
      <c r="F68" s="58" t="str">
        <f>IFERROR(LEFT(VLOOKUP(E68,'CADASTRO DE FORNECEDORES'!$A:$I,2,),30),"")</f>
        <v>GREEN AGE</v>
      </c>
      <c r="G68" s="59">
        <v>43311</v>
      </c>
      <c r="H68" s="63">
        <v>23.4</v>
      </c>
      <c r="I68" s="90">
        <v>21</v>
      </c>
      <c r="J68" s="64" t="str">
        <f>IFERROR(LEFT(VLOOKUP(I68,'CADASTRO DE FORNECEDORES'!$A:$I,2,),30),"")</f>
        <v>BOREAL LED</v>
      </c>
      <c r="K68" s="65">
        <v>43311</v>
      </c>
      <c r="L68" s="69">
        <v>29.9</v>
      </c>
      <c r="M68" s="93">
        <v>22</v>
      </c>
      <c r="N68" s="70" t="str">
        <f>IFERROR(LEFT(VLOOKUP(M68,'CADASTRO DE FORNECEDORES'!$A:$I,2,),30),"")</f>
        <v>LOJA SUPERCOM</v>
      </c>
      <c r="O68" s="71">
        <v>42946</v>
      </c>
      <c r="P68" s="50">
        <f t="shared" ref="P68" si="40">IF(Q68=0,0,IF(Q68=1,D68,IF(Q68=2,MIN(D68,H68),IF(Q68=3,MIN(D68,H68,L68)))))</f>
        <v>23.4</v>
      </c>
      <c r="Q68" s="51">
        <f t="shared" si="36"/>
        <v>3</v>
      </c>
      <c r="R68" s="52" t="str">
        <f t="shared" si="37"/>
        <v>1</v>
      </c>
      <c r="S68" s="52" t="str">
        <f t="shared" si="38"/>
        <v>1</v>
      </c>
      <c r="T68" s="52" t="str">
        <f t="shared" si="39"/>
        <v>1</v>
      </c>
      <c r="V68" s="53" t="s">
        <v>28</v>
      </c>
    </row>
    <row r="69" spans="1:22" s="81" customFormat="1" x14ac:dyDescent="0.3">
      <c r="A69" s="72"/>
      <c r="B69" s="73" t="s">
        <v>242</v>
      </c>
      <c r="C69" s="74"/>
      <c r="D69" s="75"/>
      <c r="E69" s="84"/>
      <c r="F69" s="76"/>
      <c r="G69" s="77"/>
      <c r="H69" s="75"/>
      <c r="I69" s="89"/>
      <c r="J69" s="76"/>
      <c r="K69" s="77"/>
      <c r="L69" s="75"/>
      <c r="M69" s="89"/>
      <c r="N69" s="76"/>
      <c r="O69" s="77"/>
      <c r="P69" s="78"/>
      <c r="Q69" s="79"/>
      <c r="R69" s="80"/>
      <c r="S69" s="80"/>
      <c r="T69" s="80"/>
    </row>
    <row r="70" spans="1:22" s="53" customFormat="1" ht="27.6" x14ac:dyDescent="0.3">
      <c r="A70" s="47" t="s">
        <v>232</v>
      </c>
      <c r="B70" s="48" t="s">
        <v>233</v>
      </c>
      <c r="C70" s="49" t="s">
        <v>123</v>
      </c>
      <c r="D70" s="57">
        <v>4.49</v>
      </c>
      <c r="E70" s="85">
        <v>2</v>
      </c>
      <c r="F70" s="58" t="str">
        <f>IFERROR(LEFT(VLOOKUP(E70,'CADASTRO DE FORNECEDORES'!$A:$I,2,),30),"")</f>
        <v>LOJA CASA E CONSTRUÇÃO</v>
      </c>
      <c r="G70" s="59">
        <v>43311</v>
      </c>
      <c r="H70" s="63"/>
      <c r="I70" s="90"/>
      <c r="J70" s="64" t="str">
        <f>IFERROR(LEFT(VLOOKUP(I70,'CADASTRO DE FORNECEDORES'!$A:$I,2,),30),"")</f>
        <v/>
      </c>
      <c r="K70" s="65"/>
      <c r="L70" s="69"/>
      <c r="M70" s="93"/>
      <c r="N70" s="70" t="str">
        <f>IFERROR(LEFT(VLOOKUP(M70,'CADASTRO DE FORNECEDORES'!$A:$I,2,),30),"")</f>
        <v/>
      </c>
      <c r="O70" s="71"/>
      <c r="P70" s="50">
        <f t="shared" ref="P70:P75" si="41">IF(Q70=0,0,IF(Q70=1,D70,IF(Q70=2,MIN(D70,H70),IF(Q70=3,MIN(D70,H70,L70)))))</f>
        <v>4.49</v>
      </c>
      <c r="Q70" s="51">
        <f t="shared" ref="Q70:Q75" si="42">R70+S70+T70</f>
        <v>1</v>
      </c>
      <c r="R70" s="52" t="str">
        <f t="shared" ref="R70:R75" si="43">IF(D70&gt;0,"1","0")</f>
        <v>1</v>
      </c>
      <c r="S70" s="52" t="str">
        <f t="shared" ref="S70:S75" si="44">IF(H70&gt;0,"1","0")</f>
        <v>0</v>
      </c>
      <c r="T70" s="52" t="str">
        <f t="shared" ref="T70:T75" si="45">IF(L70&gt;0,"1","0")</f>
        <v>0</v>
      </c>
      <c r="V70" s="53" t="s">
        <v>28</v>
      </c>
    </row>
    <row r="71" spans="1:22" s="53" customFormat="1" ht="41.4" x14ac:dyDescent="0.3">
      <c r="A71" s="47" t="s">
        <v>234</v>
      </c>
      <c r="B71" s="48" t="s">
        <v>235</v>
      </c>
      <c r="C71" s="49" t="s">
        <v>123</v>
      </c>
      <c r="D71" s="57">
        <v>41.9</v>
      </c>
      <c r="E71" s="85">
        <v>2</v>
      </c>
      <c r="F71" s="58" t="str">
        <f>IFERROR(LEFT(VLOOKUP(E71,'CADASTRO DE FORNECEDORES'!$A:$I,2,),30),"")</f>
        <v>LOJA CASA E CONSTRUÇÃO</v>
      </c>
      <c r="G71" s="59">
        <v>43311</v>
      </c>
      <c r="H71" s="63">
        <v>26.22</v>
      </c>
      <c r="I71" s="90">
        <v>18</v>
      </c>
      <c r="J71" s="64" t="str">
        <f>IFERROR(LEFT(VLOOKUP(I71,'CADASTRO DE FORNECEDORES'!$A:$I,2,),30),"")</f>
        <v>MADEIRA MADEIRA</v>
      </c>
      <c r="K71" s="65">
        <v>43311</v>
      </c>
      <c r="L71" s="69">
        <v>39.47</v>
      </c>
      <c r="M71" s="93">
        <v>19</v>
      </c>
      <c r="N71" s="70" t="str">
        <f>IFERROR(LEFT(VLOOKUP(M71,'CADASTRO DE FORNECEDORES'!$A:$I,2,),30),"")</f>
        <v>TELHA NORTE</v>
      </c>
      <c r="O71" s="71">
        <v>43311</v>
      </c>
      <c r="P71" s="50">
        <f t="shared" si="41"/>
        <v>26.22</v>
      </c>
      <c r="Q71" s="51">
        <f t="shared" si="42"/>
        <v>3</v>
      </c>
      <c r="R71" s="52" t="str">
        <f t="shared" si="43"/>
        <v>1</v>
      </c>
      <c r="S71" s="52" t="str">
        <f t="shared" si="44"/>
        <v>1</v>
      </c>
      <c r="T71" s="52" t="str">
        <f t="shared" si="45"/>
        <v>1</v>
      </c>
      <c r="V71" s="53" t="s">
        <v>28</v>
      </c>
    </row>
    <row r="72" spans="1:22" s="53" customFormat="1" ht="27.6" x14ac:dyDescent="0.3">
      <c r="A72" s="47" t="s">
        <v>236</v>
      </c>
      <c r="B72" s="48" t="s">
        <v>237</v>
      </c>
      <c r="C72" s="49" t="s">
        <v>123</v>
      </c>
      <c r="D72" s="57">
        <v>5.9</v>
      </c>
      <c r="E72" s="85">
        <v>2</v>
      </c>
      <c r="F72" s="58" t="str">
        <f>IFERROR(LEFT(VLOOKUP(E72,'CADASTRO DE FORNECEDORES'!$A:$I,2,),30),"")</f>
        <v>LOJA CASA E CONSTRUÇÃO</v>
      </c>
      <c r="G72" s="59">
        <v>43311</v>
      </c>
      <c r="H72" s="63"/>
      <c r="I72" s="90"/>
      <c r="J72" s="64" t="str">
        <f>IFERROR(LEFT(VLOOKUP(I72,'CADASTRO DE FORNECEDORES'!$A:$I,2,),30),"")</f>
        <v/>
      </c>
      <c r="K72" s="65"/>
      <c r="L72" s="69"/>
      <c r="M72" s="93"/>
      <c r="N72" s="70" t="str">
        <f>IFERROR(LEFT(VLOOKUP(M72,'CADASTRO DE FORNECEDORES'!$A:$I,2,),30),"")</f>
        <v/>
      </c>
      <c r="O72" s="71"/>
      <c r="P72" s="50">
        <f t="shared" si="41"/>
        <v>5.9</v>
      </c>
      <c r="Q72" s="51">
        <f t="shared" si="42"/>
        <v>1</v>
      </c>
      <c r="R72" s="52" t="str">
        <f t="shared" si="43"/>
        <v>1</v>
      </c>
      <c r="S72" s="52" t="str">
        <f t="shared" si="44"/>
        <v>0</v>
      </c>
      <c r="T72" s="52" t="str">
        <f t="shared" si="45"/>
        <v>0</v>
      </c>
      <c r="V72" s="53" t="s">
        <v>28</v>
      </c>
    </row>
    <row r="73" spans="1:22" s="53" customFormat="1" ht="27.6" x14ac:dyDescent="0.3">
      <c r="A73" s="47" t="s">
        <v>238</v>
      </c>
      <c r="B73" s="48" t="s">
        <v>239</v>
      </c>
      <c r="C73" s="49" t="s">
        <v>123</v>
      </c>
      <c r="D73" s="57">
        <v>6.19</v>
      </c>
      <c r="E73" s="85">
        <v>2</v>
      </c>
      <c r="F73" s="58" t="str">
        <f>IFERROR(LEFT(VLOOKUP(E73,'CADASTRO DE FORNECEDORES'!$A:$I,2,),30),"")</f>
        <v>LOJA CASA E CONSTRUÇÃO</v>
      </c>
      <c r="G73" s="59">
        <v>43311</v>
      </c>
      <c r="H73" s="63"/>
      <c r="I73" s="90"/>
      <c r="J73" s="64" t="str">
        <f>IFERROR(LEFT(VLOOKUP(I73,'CADASTRO DE FORNECEDORES'!$A:$I,2,),30),"")</f>
        <v/>
      </c>
      <c r="K73" s="65"/>
      <c r="L73" s="69"/>
      <c r="M73" s="93"/>
      <c r="N73" s="70" t="str">
        <f>IFERROR(LEFT(VLOOKUP(M73,'CADASTRO DE FORNECEDORES'!$A:$I,2,),30),"")</f>
        <v/>
      </c>
      <c r="O73" s="71"/>
      <c r="P73" s="50">
        <f t="shared" si="41"/>
        <v>6.19</v>
      </c>
      <c r="Q73" s="51">
        <f t="shared" si="42"/>
        <v>1</v>
      </c>
      <c r="R73" s="52" t="str">
        <f t="shared" si="43"/>
        <v>1</v>
      </c>
      <c r="S73" s="52" t="str">
        <f t="shared" si="44"/>
        <v>0</v>
      </c>
      <c r="T73" s="52" t="str">
        <f t="shared" si="45"/>
        <v>0</v>
      </c>
      <c r="V73" s="53" t="s">
        <v>28</v>
      </c>
    </row>
    <row r="74" spans="1:22" s="53" customFormat="1" ht="27.6" x14ac:dyDescent="0.3">
      <c r="A74" s="47" t="s">
        <v>240</v>
      </c>
      <c r="B74" s="48" t="s">
        <v>241</v>
      </c>
      <c r="C74" s="49" t="s">
        <v>123</v>
      </c>
      <c r="D74" s="57">
        <v>4.99</v>
      </c>
      <c r="E74" s="85">
        <v>2</v>
      </c>
      <c r="F74" s="58" t="str">
        <f>IFERROR(LEFT(VLOOKUP(E74,'CADASTRO DE FORNECEDORES'!$A:$I,2,),30),"")</f>
        <v>LOJA CASA E CONSTRUÇÃO</v>
      </c>
      <c r="G74" s="59">
        <v>43311</v>
      </c>
      <c r="H74" s="63"/>
      <c r="I74" s="90"/>
      <c r="J74" s="64" t="str">
        <f>IFERROR(LEFT(VLOOKUP(I74,'CADASTRO DE FORNECEDORES'!$A:$I,2,),30),"")</f>
        <v/>
      </c>
      <c r="K74" s="65"/>
      <c r="L74" s="69"/>
      <c r="M74" s="93"/>
      <c r="N74" s="70" t="str">
        <f>IFERROR(LEFT(VLOOKUP(M74,'CADASTRO DE FORNECEDORES'!$A:$I,2,),30),"")</f>
        <v/>
      </c>
      <c r="O74" s="71"/>
      <c r="P74" s="50">
        <f t="shared" si="41"/>
        <v>4.99</v>
      </c>
      <c r="Q74" s="51">
        <f t="shared" si="42"/>
        <v>1</v>
      </c>
      <c r="R74" s="52" t="str">
        <f t="shared" si="43"/>
        <v>1</v>
      </c>
      <c r="S74" s="52" t="str">
        <f t="shared" si="44"/>
        <v>0</v>
      </c>
      <c r="T74" s="52" t="str">
        <f t="shared" si="45"/>
        <v>0</v>
      </c>
      <c r="V74" s="53" t="s">
        <v>28</v>
      </c>
    </row>
    <row r="75" spans="1:22" s="53" customFormat="1" x14ac:dyDescent="0.3">
      <c r="A75" s="47"/>
      <c r="B75" s="48"/>
      <c r="C75" s="49"/>
      <c r="D75" s="57"/>
      <c r="E75" s="85"/>
      <c r="F75" s="58" t="str">
        <f>IFERROR(LEFT(VLOOKUP(E75,'CADASTRO DE FORNECEDORES'!$A:$I,2,),30),"")</f>
        <v/>
      </c>
      <c r="G75" s="59"/>
      <c r="H75" s="63"/>
      <c r="I75" s="90"/>
      <c r="J75" s="64" t="str">
        <f>IFERROR(LEFT(VLOOKUP(I75,'CADASTRO DE FORNECEDORES'!$A:$I,2,),30),"")</f>
        <v/>
      </c>
      <c r="K75" s="65"/>
      <c r="L75" s="69"/>
      <c r="M75" s="93"/>
      <c r="N75" s="70" t="str">
        <f>IFERROR(LEFT(VLOOKUP(M75,'CADASTRO DE FORNECEDORES'!$A:$I,2,),30),"")</f>
        <v/>
      </c>
      <c r="O75" s="71"/>
      <c r="P75" s="50">
        <f t="shared" si="41"/>
        <v>0</v>
      </c>
      <c r="Q75" s="51">
        <f t="shared" si="42"/>
        <v>0</v>
      </c>
      <c r="R75" s="52" t="str">
        <f t="shared" si="43"/>
        <v>0</v>
      </c>
      <c r="S75" s="52" t="str">
        <f t="shared" si="44"/>
        <v>0</v>
      </c>
      <c r="T75" s="52" t="str">
        <f t="shared" si="45"/>
        <v>0</v>
      </c>
      <c r="V75" s="53" t="s">
        <v>28</v>
      </c>
    </row>
    <row r="76" spans="1:22" s="81" customFormat="1" x14ac:dyDescent="0.3">
      <c r="A76" s="72"/>
      <c r="B76" s="73" t="s">
        <v>228</v>
      </c>
      <c r="C76" s="74"/>
      <c r="D76" s="75"/>
      <c r="E76" s="84"/>
      <c r="F76" s="76"/>
      <c r="G76" s="77"/>
      <c r="H76" s="75"/>
      <c r="I76" s="89"/>
      <c r="J76" s="76"/>
      <c r="K76" s="77"/>
      <c r="L76" s="75"/>
      <c r="M76" s="89"/>
      <c r="N76" s="76"/>
      <c r="O76" s="77"/>
      <c r="P76" s="78"/>
      <c r="Q76" s="79"/>
      <c r="R76" s="80"/>
      <c r="S76" s="80"/>
      <c r="T76" s="80"/>
    </row>
    <row r="77" spans="1:22" s="53" customFormat="1" ht="27.6" x14ac:dyDescent="0.3">
      <c r="A77" s="47" t="s">
        <v>177</v>
      </c>
      <c r="B77" s="48" t="s">
        <v>178</v>
      </c>
      <c r="C77" s="49" t="s">
        <v>123</v>
      </c>
      <c r="D77" s="57">
        <v>499</v>
      </c>
      <c r="E77" s="85">
        <v>48</v>
      </c>
      <c r="F77" s="58" t="str">
        <f>IFERROR(LEFT(VLOOKUP(E77,'CADASTRO DE FORNECEDORES'!$A:$I,2,),30),"")</f>
        <v>SEGURANÇA JATO</v>
      </c>
      <c r="G77" s="59"/>
      <c r="H77" s="63">
        <v>199.9</v>
      </c>
      <c r="I77" s="90">
        <v>49</v>
      </c>
      <c r="J77" s="64" t="str">
        <f>IFERROR(LEFT(VLOOKUP(I77,'CADASTRO DE FORNECEDORES'!$A:$I,2,),30),"")</f>
        <v xml:space="preserve">KABUM </v>
      </c>
      <c r="K77" s="65"/>
      <c r="L77" s="69">
        <v>307.83999999999997</v>
      </c>
      <c r="M77" s="93">
        <v>50</v>
      </c>
      <c r="N77" s="70" t="str">
        <f>IFERROR(LEFT(VLOOKUP(M77,'CADASTRO DE FORNECEDORES'!$A:$I,2,),30),"")</f>
        <v>CISSA MAGAZINE</v>
      </c>
      <c r="O77" s="71"/>
      <c r="P77" s="50">
        <f t="shared" si="5"/>
        <v>199.9</v>
      </c>
      <c r="Q77" s="51">
        <f t="shared" si="6"/>
        <v>3</v>
      </c>
      <c r="R77" s="52" t="str">
        <f t="shared" si="7"/>
        <v>1</v>
      </c>
      <c r="S77" s="52" t="str">
        <f t="shared" si="8"/>
        <v>1</v>
      </c>
      <c r="T77" s="52" t="str">
        <f t="shared" si="9"/>
        <v>1</v>
      </c>
      <c r="V77" s="53" t="s">
        <v>28</v>
      </c>
    </row>
    <row r="78" spans="1:22" s="53" customFormat="1" ht="27.6" x14ac:dyDescent="0.3">
      <c r="A78" s="47" t="s">
        <v>179</v>
      </c>
      <c r="B78" s="48" t="s">
        <v>180</v>
      </c>
      <c r="C78" s="49" t="s">
        <v>108</v>
      </c>
      <c r="D78" s="57">
        <f>44.56/3</f>
        <v>14.853333333333333</v>
      </c>
      <c r="E78" s="85">
        <v>7</v>
      </c>
      <c r="F78" s="58" t="str">
        <f>IFERROR(LEFT(VLOOKUP(E78,'CADASTRO DE FORNECEDORES'!$A:$I,2,),30),"")</f>
        <v>LOJA CIGAME</v>
      </c>
      <c r="G78" s="59">
        <v>43311</v>
      </c>
      <c r="H78" s="63">
        <f>34.33/3</f>
        <v>11.443333333333333</v>
      </c>
      <c r="I78" s="90">
        <v>8</v>
      </c>
      <c r="J78" s="64" t="str">
        <f>IFERROR(LEFT(VLOOKUP(I78,'CADASTRO DE FORNECEDORES'!$A:$I,2,),30),"")</f>
        <v>CEMAR</v>
      </c>
      <c r="K78" s="65">
        <v>43311</v>
      </c>
      <c r="L78" s="69">
        <f>32.95/3</f>
        <v>10.983333333333334</v>
      </c>
      <c r="M78" s="93">
        <v>24</v>
      </c>
      <c r="N78" s="70" t="str">
        <f>IFERROR(LEFT(VLOOKUP(M78,'CADASTRO DE FORNECEDORES'!$A:$I,2,),30),"")</f>
        <v>INFRA ELETROCALHAS</v>
      </c>
      <c r="O78" s="71">
        <v>43311</v>
      </c>
      <c r="P78" s="50">
        <f t="shared" si="5"/>
        <v>10.983333333333334</v>
      </c>
      <c r="Q78" s="51">
        <f t="shared" si="6"/>
        <v>3</v>
      </c>
      <c r="R78" s="52" t="str">
        <f t="shared" si="7"/>
        <v>1</v>
      </c>
      <c r="S78" s="52" t="str">
        <f t="shared" si="8"/>
        <v>1</v>
      </c>
      <c r="T78" s="52" t="str">
        <f t="shared" si="9"/>
        <v>1</v>
      </c>
      <c r="V78" s="53" t="s">
        <v>28</v>
      </c>
    </row>
    <row r="79" spans="1:22" s="53" customFormat="1" ht="27.6" x14ac:dyDescent="0.3">
      <c r="A79" s="47" t="s">
        <v>181</v>
      </c>
      <c r="B79" s="48" t="s">
        <v>182</v>
      </c>
      <c r="C79" s="49" t="s">
        <v>108</v>
      </c>
      <c r="D79" s="57">
        <f>67.17/3</f>
        <v>22.39</v>
      </c>
      <c r="E79" s="85">
        <v>7</v>
      </c>
      <c r="F79" s="58" t="str">
        <f>IFERROR(LEFT(VLOOKUP(E79,'CADASTRO DE FORNECEDORES'!$A:$I,2,),30),"")</f>
        <v>LOJA CIGAME</v>
      </c>
      <c r="G79" s="59">
        <v>43311</v>
      </c>
      <c r="H79" s="63">
        <f>51.36/3</f>
        <v>17.12</v>
      </c>
      <c r="I79" s="90">
        <v>8</v>
      </c>
      <c r="J79" s="64" t="str">
        <f>IFERROR(LEFT(VLOOKUP(I79,'CADASTRO DE FORNECEDORES'!$A:$I,2,),30),"")</f>
        <v>CEMAR</v>
      </c>
      <c r="K79" s="65">
        <v>43311</v>
      </c>
      <c r="L79" s="69">
        <f>53/3</f>
        <v>17.666666666666668</v>
      </c>
      <c r="M79" s="93">
        <v>24</v>
      </c>
      <c r="N79" s="70" t="str">
        <f>IFERROR(LEFT(VLOOKUP(M79,'CADASTRO DE FORNECEDORES'!$A:$I,2,),30),"")</f>
        <v>INFRA ELETROCALHAS</v>
      </c>
      <c r="O79" s="71">
        <v>43311</v>
      </c>
      <c r="P79" s="50">
        <f t="shared" si="5"/>
        <v>17.12</v>
      </c>
      <c r="Q79" s="51">
        <f t="shared" si="6"/>
        <v>3</v>
      </c>
      <c r="R79" s="52" t="str">
        <f t="shared" si="7"/>
        <v>1</v>
      </c>
      <c r="S79" s="52" t="str">
        <f t="shared" si="8"/>
        <v>1</v>
      </c>
      <c r="T79" s="52" t="str">
        <f t="shared" si="9"/>
        <v>1</v>
      </c>
      <c r="V79" s="53" t="s">
        <v>28</v>
      </c>
    </row>
    <row r="80" spans="1:22" s="53" customFormat="1" ht="27.6" x14ac:dyDescent="0.3">
      <c r="A80" s="47" t="s">
        <v>183</v>
      </c>
      <c r="B80" s="48" t="s">
        <v>184</v>
      </c>
      <c r="C80" s="49" t="s">
        <v>108</v>
      </c>
      <c r="D80" s="57">
        <f>103.26/3</f>
        <v>34.42</v>
      </c>
      <c r="E80" s="85">
        <v>7</v>
      </c>
      <c r="F80" s="58" t="str">
        <f>IFERROR(LEFT(VLOOKUP(E80,'CADASTRO DE FORNECEDORES'!$A:$I,2,),30),"")</f>
        <v>LOJA CIGAME</v>
      </c>
      <c r="G80" s="59">
        <v>43311</v>
      </c>
      <c r="H80" s="63">
        <f>97.26/3</f>
        <v>32.42</v>
      </c>
      <c r="I80" s="90">
        <v>8</v>
      </c>
      <c r="J80" s="64" t="str">
        <f>IFERROR(LEFT(VLOOKUP(I80,'CADASTRO DE FORNECEDORES'!$A:$I,2,),30),"")</f>
        <v>CEMAR</v>
      </c>
      <c r="K80" s="65">
        <v>43311</v>
      </c>
      <c r="L80" s="69">
        <f>79.95/3</f>
        <v>26.650000000000002</v>
      </c>
      <c r="M80" s="93">
        <v>24</v>
      </c>
      <c r="N80" s="70" t="str">
        <f>IFERROR(LEFT(VLOOKUP(M80,'CADASTRO DE FORNECEDORES'!$A:$I,2,),30),"")</f>
        <v>INFRA ELETROCALHAS</v>
      </c>
      <c r="O80" s="71">
        <v>43311</v>
      </c>
      <c r="P80" s="50">
        <f t="shared" si="5"/>
        <v>26.650000000000002</v>
      </c>
      <c r="Q80" s="51">
        <f t="shared" si="6"/>
        <v>3</v>
      </c>
      <c r="R80" s="52" t="str">
        <f t="shared" si="7"/>
        <v>1</v>
      </c>
      <c r="S80" s="52" t="str">
        <f t="shared" si="8"/>
        <v>1</v>
      </c>
      <c r="T80" s="52" t="str">
        <f t="shared" si="9"/>
        <v>1</v>
      </c>
      <c r="V80" s="53" t="s">
        <v>28</v>
      </c>
    </row>
    <row r="81" spans="1:22" s="53" customFormat="1" ht="27.6" x14ac:dyDescent="0.3">
      <c r="A81" s="47" t="s">
        <v>185</v>
      </c>
      <c r="B81" s="48" t="s">
        <v>186</v>
      </c>
      <c r="C81" s="49" t="s">
        <v>108</v>
      </c>
      <c r="D81" s="57">
        <f>30.72/3</f>
        <v>10.24</v>
      </c>
      <c r="E81" s="85">
        <v>7</v>
      </c>
      <c r="F81" s="58" t="str">
        <f>IFERROR(LEFT(VLOOKUP(E81,'CADASTRO DE FORNECEDORES'!$A:$I,2,),30),"")</f>
        <v>LOJA CIGAME</v>
      </c>
      <c r="G81" s="59">
        <v>43311</v>
      </c>
      <c r="H81" s="63">
        <f>25.81/3</f>
        <v>8.6033333333333335</v>
      </c>
      <c r="I81" s="90">
        <v>8</v>
      </c>
      <c r="J81" s="64" t="str">
        <f>IFERROR(LEFT(VLOOKUP(I81,'CADASTRO DE FORNECEDORES'!$A:$I,2,),30),"")</f>
        <v>CEMAR</v>
      </c>
      <c r="K81" s="65">
        <v>43311</v>
      </c>
      <c r="L81" s="69">
        <f>25.95/3</f>
        <v>8.65</v>
      </c>
      <c r="M81" s="93">
        <v>24</v>
      </c>
      <c r="N81" s="70" t="str">
        <f>IFERROR(LEFT(VLOOKUP(M81,'CADASTRO DE FORNECEDORES'!$A:$I,2,),30),"")</f>
        <v>INFRA ELETROCALHAS</v>
      </c>
      <c r="O81" s="71">
        <v>43311</v>
      </c>
      <c r="P81" s="50">
        <f t="shared" si="5"/>
        <v>8.6033333333333335</v>
      </c>
      <c r="Q81" s="51">
        <f t="shared" si="6"/>
        <v>3</v>
      </c>
      <c r="R81" s="52" t="str">
        <f t="shared" si="7"/>
        <v>1</v>
      </c>
      <c r="S81" s="52" t="str">
        <f t="shared" si="8"/>
        <v>1</v>
      </c>
      <c r="T81" s="52" t="str">
        <f t="shared" si="9"/>
        <v>1</v>
      </c>
      <c r="V81" s="53" t="s">
        <v>28</v>
      </c>
    </row>
    <row r="82" spans="1:22" s="53" customFormat="1" ht="27.6" x14ac:dyDescent="0.3">
      <c r="A82" s="47" t="s">
        <v>187</v>
      </c>
      <c r="B82" s="48" t="s">
        <v>188</v>
      </c>
      <c r="C82" s="49" t="s">
        <v>123</v>
      </c>
      <c r="D82" s="57">
        <v>21.83</v>
      </c>
      <c r="E82" s="85">
        <v>7</v>
      </c>
      <c r="F82" s="58" t="str">
        <f>IFERROR(LEFT(VLOOKUP(E82,'CADASTRO DE FORNECEDORES'!$A:$I,2,),30),"")</f>
        <v>LOJA CIGAME</v>
      </c>
      <c r="G82" s="59">
        <v>43311</v>
      </c>
      <c r="H82" s="63">
        <v>23.91</v>
      </c>
      <c r="I82" s="90">
        <v>8</v>
      </c>
      <c r="J82" s="64" t="str">
        <f>IFERROR(LEFT(VLOOKUP(I82,'CADASTRO DE FORNECEDORES'!$A:$I,2,),30),"")</f>
        <v>CEMAR</v>
      </c>
      <c r="K82" s="65">
        <v>43311</v>
      </c>
      <c r="L82" s="69">
        <v>15</v>
      </c>
      <c r="M82" s="93">
        <v>24</v>
      </c>
      <c r="N82" s="70" t="str">
        <f>IFERROR(LEFT(VLOOKUP(M82,'CADASTRO DE FORNECEDORES'!$A:$I,2,),30),"")</f>
        <v>INFRA ELETROCALHAS</v>
      </c>
      <c r="O82" s="71">
        <v>43311</v>
      </c>
      <c r="P82" s="50">
        <f t="shared" si="5"/>
        <v>15</v>
      </c>
      <c r="Q82" s="51">
        <f t="shared" si="6"/>
        <v>3</v>
      </c>
      <c r="R82" s="52" t="str">
        <f t="shared" si="7"/>
        <v>1</v>
      </c>
      <c r="S82" s="52" t="str">
        <f t="shared" si="8"/>
        <v>1</v>
      </c>
      <c r="T82" s="52" t="str">
        <f t="shared" si="9"/>
        <v>1</v>
      </c>
      <c r="V82" s="53" t="s">
        <v>28</v>
      </c>
    </row>
    <row r="83" spans="1:22" s="53" customFormat="1" ht="27.6" x14ac:dyDescent="0.3">
      <c r="A83" s="47" t="s">
        <v>189</v>
      </c>
      <c r="B83" s="48" t="s">
        <v>190</v>
      </c>
      <c r="C83" s="49" t="s">
        <v>123</v>
      </c>
      <c r="D83" s="57">
        <v>29.33</v>
      </c>
      <c r="E83" s="85">
        <v>7</v>
      </c>
      <c r="F83" s="58" t="str">
        <f>IFERROR(LEFT(VLOOKUP(E83,'CADASTRO DE FORNECEDORES'!$A:$I,2,),30),"")</f>
        <v>LOJA CIGAME</v>
      </c>
      <c r="G83" s="59">
        <v>43311</v>
      </c>
      <c r="H83" s="63">
        <v>50.72</v>
      </c>
      <c r="I83" s="90">
        <v>8</v>
      </c>
      <c r="J83" s="64" t="str">
        <f>IFERROR(LEFT(VLOOKUP(I83,'CADASTRO DE FORNECEDORES'!$A:$I,2,),30),"")</f>
        <v>CEMAR</v>
      </c>
      <c r="K83" s="65">
        <v>43311</v>
      </c>
      <c r="L83" s="69">
        <v>28.3</v>
      </c>
      <c r="M83" s="93">
        <v>24</v>
      </c>
      <c r="N83" s="70" t="str">
        <f>IFERROR(LEFT(VLOOKUP(M83,'CADASTRO DE FORNECEDORES'!$A:$I,2,),30),"")</f>
        <v>INFRA ELETROCALHAS</v>
      </c>
      <c r="O83" s="71">
        <v>43311</v>
      </c>
      <c r="P83" s="50">
        <f t="shared" si="5"/>
        <v>28.3</v>
      </c>
      <c r="Q83" s="51">
        <f t="shared" si="6"/>
        <v>3</v>
      </c>
      <c r="R83" s="52" t="str">
        <f t="shared" si="7"/>
        <v>1</v>
      </c>
      <c r="S83" s="52" t="str">
        <f t="shared" si="8"/>
        <v>1</v>
      </c>
      <c r="T83" s="52" t="str">
        <f t="shared" si="9"/>
        <v>1</v>
      </c>
      <c r="V83" s="53" t="s">
        <v>28</v>
      </c>
    </row>
    <row r="84" spans="1:22" s="53" customFormat="1" ht="27.6" x14ac:dyDescent="0.3">
      <c r="A84" s="47" t="s">
        <v>191</v>
      </c>
      <c r="B84" s="48" t="s">
        <v>192</v>
      </c>
      <c r="C84" s="49" t="s">
        <v>123</v>
      </c>
      <c r="D84" s="57">
        <v>25.38</v>
      </c>
      <c r="E84" s="85">
        <v>8</v>
      </c>
      <c r="F84" s="58" t="str">
        <f>IFERROR(LEFT(VLOOKUP(E84,'CADASTRO DE FORNECEDORES'!$A:$I,2,),30),"")</f>
        <v>CEMAR</v>
      </c>
      <c r="G84" s="59">
        <v>43311</v>
      </c>
      <c r="H84" s="63">
        <v>5.9</v>
      </c>
      <c r="I84" s="90">
        <v>24</v>
      </c>
      <c r="J84" s="64" t="str">
        <f>IFERROR(LEFT(VLOOKUP(I84,'CADASTRO DE FORNECEDORES'!$A:$I,2,),30),"")</f>
        <v>INFRA ELETROCALHAS</v>
      </c>
      <c r="K84" s="65">
        <v>43311</v>
      </c>
      <c r="L84" s="69"/>
      <c r="M84" s="93"/>
      <c r="N84" s="70" t="str">
        <f>IFERROR(LEFT(VLOOKUP(M84,'CADASTRO DE FORNECEDORES'!$A:$I,2,),30),"")</f>
        <v/>
      </c>
      <c r="O84" s="71"/>
      <c r="P84" s="50">
        <f t="shared" si="5"/>
        <v>5.9</v>
      </c>
      <c r="Q84" s="51">
        <f t="shared" si="6"/>
        <v>2</v>
      </c>
      <c r="R84" s="52" t="str">
        <f t="shared" si="7"/>
        <v>1</v>
      </c>
      <c r="S84" s="52" t="str">
        <f t="shared" si="8"/>
        <v>1</v>
      </c>
      <c r="T84" s="52" t="str">
        <f t="shared" si="9"/>
        <v>0</v>
      </c>
      <c r="V84" s="53" t="s">
        <v>28</v>
      </c>
    </row>
    <row r="85" spans="1:22" s="53" customFormat="1" ht="27.6" x14ac:dyDescent="0.3">
      <c r="A85" s="47" t="s">
        <v>193</v>
      </c>
      <c r="B85" s="48" t="s">
        <v>194</v>
      </c>
      <c r="C85" s="49" t="s">
        <v>123</v>
      </c>
      <c r="D85" s="57">
        <v>41.17</v>
      </c>
      <c r="E85" s="85">
        <v>8</v>
      </c>
      <c r="F85" s="58" t="str">
        <f>IFERROR(LEFT(VLOOKUP(E85,'CADASTRO DE FORNECEDORES'!$A:$I,2,),30),"")</f>
        <v>CEMAR</v>
      </c>
      <c r="G85" s="59">
        <v>43311</v>
      </c>
      <c r="H85" s="63">
        <v>26.35</v>
      </c>
      <c r="I85" s="90">
        <v>24</v>
      </c>
      <c r="J85" s="64" t="str">
        <f>IFERROR(LEFT(VLOOKUP(I85,'CADASTRO DE FORNECEDORES'!$A:$I,2,),30),"")</f>
        <v>INFRA ELETROCALHAS</v>
      </c>
      <c r="K85" s="65">
        <v>43311</v>
      </c>
      <c r="L85" s="69"/>
      <c r="M85" s="93"/>
      <c r="N85" s="70" t="str">
        <f>IFERROR(LEFT(VLOOKUP(M85,'CADASTRO DE FORNECEDORES'!$A:$I,2,),30),"")</f>
        <v/>
      </c>
      <c r="O85" s="71"/>
      <c r="P85" s="50">
        <f t="shared" si="5"/>
        <v>26.35</v>
      </c>
      <c r="Q85" s="51">
        <f t="shared" si="6"/>
        <v>2</v>
      </c>
      <c r="R85" s="52" t="str">
        <f t="shared" si="7"/>
        <v>1</v>
      </c>
      <c r="S85" s="52" t="str">
        <f t="shared" si="8"/>
        <v>1</v>
      </c>
      <c r="T85" s="52" t="str">
        <f t="shared" si="9"/>
        <v>0</v>
      </c>
      <c r="V85" s="53" t="s">
        <v>28</v>
      </c>
    </row>
    <row r="86" spans="1:22" s="53" customFormat="1" ht="27.6" x14ac:dyDescent="0.3">
      <c r="A86" s="47" t="s">
        <v>195</v>
      </c>
      <c r="B86" s="48" t="s">
        <v>196</v>
      </c>
      <c r="C86" s="49" t="s">
        <v>123</v>
      </c>
      <c r="D86" s="57">
        <v>15.94</v>
      </c>
      <c r="E86" s="85">
        <v>8</v>
      </c>
      <c r="F86" s="58" t="str">
        <f>IFERROR(LEFT(VLOOKUP(E86,'CADASTRO DE FORNECEDORES'!$A:$I,2,),30),"")</f>
        <v>CEMAR</v>
      </c>
      <c r="G86" s="59">
        <v>43311</v>
      </c>
      <c r="H86" s="63">
        <v>8.9499999999999993</v>
      </c>
      <c r="I86" s="90">
        <v>22</v>
      </c>
      <c r="J86" s="64" t="str">
        <f>IFERROR(LEFT(VLOOKUP(I86,'CADASTRO DE FORNECEDORES'!$A:$I,2,),30),"")</f>
        <v>LOJA SUPERCOM</v>
      </c>
      <c r="K86" s="65">
        <v>43311</v>
      </c>
      <c r="L86" s="69"/>
      <c r="M86" s="93"/>
      <c r="N86" s="70" t="str">
        <f>IFERROR(LEFT(VLOOKUP(M86,'CADASTRO DE FORNECEDORES'!$A:$I,2,),30),"")</f>
        <v/>
      </c>
      <c r="O86" s="71"/>
      <c r="P86" s="50">
        <f t="shared" si="5"/>
        <v>8.9499999999999993</v>
      </c>
      <c r="Q86" s="51">
        <f t="shared" si="6"/>
        <v>2</v>
      </c>
      <c r="R86" s="52" t="str">
        <f t="shared" si="7"/>
        <v>1</v>
      </c>
      <c r="S86" s="52" t="str">
        <f t="shared" si="8"/>
        <v>1</v>
      </c>
      <c r="T86" s="52" t="str">
        <f t="shared" si="9"/>
        <v>0</v>
      </c>
      <c r="V86" s="53" t="s">
        <v>28</v>
      </c>
    </row>
    <row r="87" spans="1:22" s="53" customFormat="1" ht="27.6" x14ac:dyDescent="0.3">
      <c r="A87" s="47" t="s">
        <v>197</v>
      </c>
      <c r="B87" s="48" t="s">
        <v>198</v>
      </c>
      <c r="C87" s="49" t="s">
        <v>123</v>
      </c>
      <c r="D87" s="57">
        <v>49.04</v>
      </c>
      <c r="E87" s="85">
        <v>7</v>
      </c>
      <c r="F87" s="58" t="str">
        <f>IFERROR(LEFT(VLOOKUP(E87,'CADASTRO DE FORNECEDORES'!$A:$I,2,),30),"")</f>
        <v>LOJA CIGAME</v>
      </c>
      <c r="G87" s="59">
        <v>43311</v>
      </c>
      <c r="H87" s="63">
        <v>46.8</v>
      </c>
      <c r="I87" s="90">
        <v>8</v>
      </c>
      <c r="J87" s="64" t="str">
        <f>IFERROR(LEFT(VLOOKUP(I87,'CADASTRO DE FORNECEDORES'!$A:$I,2,),30),"")</f>
        <v>CEMAR</v>
      </c>
      <c r="K87" s="65">
        <v>43311</v>
      </c>
      <c r="L87" s="69">
        <v>22.95</v>
      </c>
      <c r="M87" s="93">
        <v>24</v>
      </c>
      <c r="N87" s="70" t="str">
        <f>IFERROR(LEFT(VLOOKUP(M87,'CADASTRO DE FORNECEDORES'!$A:$I,2,),30),"")</f>
        <v>INFRA ELETROCALHAS</v>
      </c>
      <c r="O87" s="71">
        <v>43311</v>
      </c>
      <c r="P87" s="50">
        <f t="shared" si="5"/>
        <v>22.95</v>
      </c>
      <c r="Q87" s="51">
        <f t="shared" si="6"/>
        <v>3</v>
      </c>
      <c r="R87" s="52" t="str">
        <f t="shared" si="7"/>
        <v>1</v>
      </c>
      <c r="S87" s="52" t="str">
        <f t="shared" si="8"/>
        <v>1</v>
      </c>
      <c r="T87" s="52" t="str">
        <f t="shared" si="9"/>
        <v>1</v>
      </c>
      <c r="V87" s="53" t="s">
        <v>28</v>
      </c>
    </row>
    <row r="88" spans="1:22" s="53" customFormat="1" ht="27.6" x14ac:dyDescent="0.3">
      <c r="A88" s="47" t="s">
        <v>199</v>
      </c>
      <c r="B88" s="48" t="s">
        <v>349</v>
      </c>
      <c r="C88" s="49" t="s">
        <v>123</v>
      </c>
      <c r="D88" s="57">
        <v>593.74</v>
      </c>
      <c r="E88" s="85">
        <v>9</v>
      </c>
      <c r="F88" s="58" t="str">
        <f>IFERROR(LEFT(VLOOKUP(E88,'CADASTRO DE FORNECEDORES'!$A:$I,2,),30),"")</f>
        <v>WBX RACKS</v>
      </c>
      <c r="G88" s="59">
        <v>43311</v>
      </c>
      <c r="H88" s="63">
        <v>234.48</v>
      </c>
      <c r="I88" s="90">
        <v>10</v>
      </c>
      <c r="J88" s="64" t="str">
        <f>IFERROR(LEFT(VLOOKUP(I88,'CADASTRO DE FORNECEDORES'!$A:$I,2,),30),"")</f>
        <v>NET COMPUTADORES</v>
      </c>
      <c r="K88" s="65">
        <v>43311</v>
      </c>
      <c r="L88" s="69">
        <v>370.5</v>
      </c>
      <c r="M88" s="93">
        <v>11</v>
      </c>
      <c r="N88" s="70" t="str">
        <f>IFERROR(LEFT(VLOOKUP(M88,'CADASTRO DE FORNECEDORES'!$A:$I,2,),30),"")</f>
        <v>CENTRAL CABOS</v>
      </c>
      <c r="O88" s="71">
        <v>43311</v>
      </c>
      <c r="P88" s="50">
        <f t="shared" si="5"/>
        <v>234.48</v>
      </c>
      <c r="Q88" s="51">
        <f t="shared" si="6"/>
        <v>3</v>
      </c>
      <c r="R88" s="52" t="str">
        <f t="shared" si="7"/>
        <v>1</v>
      </c>
      <c r="S88" s="52" t="str">
        <f t="shared" si="8"/>
        <v>1</v>
      </c>
      <c r="T88" s="52" t="str">
        <f t="shared" si="9"/>
        <v>1</v>
      </c>
      <c r="V88" s="53" t="s">
        <v>28</v>
      </c>
    </row>
    <row r="89" spans="1:22" s="53" customFormat="1" ht="41.4" x14ac:dyDescent="0.3">
      <c r="A89" s="47" t="s">
        <v>200</v>
      </c>
      <c r="B89" s="48" t="s">
        <v>201</v>
      </c>
      <c r="C89" s="49" t="s">
        <v>123</v>
      </c>
      <c r="D89" s="57">
        <v>858.24</v>
      </c>
      <c r="E89" s="85">
        <v>10</v>
      </c>
      <c r="F89" s="58" t="str">
        <f>IFERROR(LEFT(VLOOKUP(E89,'CADASTRO DE FORNECEDORES'!$A:$I,2,),30),"")</f>
        <v>NET COMPUTADORES</v>
      </c>
      <c r="G89" s="59">
        <v>43311</v>
      </c>
      <c r="H89" s="63">
        <v>1850</v>
      </c>
      <c r="I89" s="90">
        <v>11</v>
      </c>
      <c r="J89" s="64" t="str">
        <f>IFERROR(LEFT(VLOOKUP(I89,'CADASTRO DE FORNECEDORES'!$A:$I,2,),30),"")</f>
        <v>CENTRAL CABOS</v>
      </c>
      <c r="K89" s="65">
        <v>43311</v>
      </c>
      <c r="L89" s="69"/>
      <c r="M89" s="93"/>
      <c r="N89" s="70" t="str">
        <f>IFERROR(LEFT(VLOOKUP(M89,'CADASTRO DE FORNECEDORES'!$A:$I,2,),30),"")</f>
        <v/>
      </c>
      <c r="O89" s="71"/>
      <c r="P89" s="50">
        <f t="shared" si="5"/>
        <v>858.24</v>
      </c>
      <c r="Q89" s="51">
        <f t="shared" si="6"/>
        <v>2</v>
      </c>
      <c r="R89" s="52" t="str">
        <f t="shared" si="7"/>
        <v>1</v>
      </c>
      <c r="S89" s="52" t="str">
        <f t="shared" si="8"/>
        <v>1</v>
      </c>
      <c r="T89" s="52" t="str">
        <f t="shared" si="9"/>
        <v>0</v>
      </c>
      <c r="V89" s="53" t="s">
        <v>28</v>
      </c>
    </row>
    <row r="90" spans="1:22" s="53" customFormat="1" ht="27.6" x14ac:dyDescent="0.3">
      <c r="A90" s="47" t="s">
        <v>202</v>
      </c>
      <c r="B90" s="48" t="s">
        <v>203</v>
      </c>
      <c r="C90" s="49" t="s">
        <v>123</v>
      </c>
      <c r="D90" s="57">
        <v>116.12</v>
      </c>
      <c r="E90" s="85">
        <v>10</v>
      </c>
      <c r="F90" s="58" t="str">
        <f>IFERROR(LEFT(VLOOKUP(E90,'CADASTRO DE FORNECEDORES'!$A:$I,2,),30),"")</f>
        <v>NET COMPUTADORES</v>
      </c>
      <c r="G90" s="59">
        <v>43311</v>
      </c>
      <c r="H90" s="63">
        <v>395</v>
      </c>
      <c r="I90" s="90">
        <v>11</v>
      </c>
      <c r="J90" s="64" t="str">
        <f>IFERROR(LEFT(VLOOKUP(I90,'CADASTRO DE FORNECEDORES'!$A:$I,2,),30),"")</f>
        <v>CENTRAL CABOS</v>
      </c>
      <c r="K90" s="65">
        <v>43311</v>
      </c>
      <c r="L90" s="69"/>
      <c r="M90" s="93"/>
      <c r="N90" s="70" t="str">
        <f>IFERROR(LEFT(VLOOKUP(M90,'CADASTRO DE FORNECEDORES'!$A:$I,2,),30),"")</f>
        <v/>
      </c>
      <c r="O90" s="71"/>
      <c r="P90" s="50">
        <f t="shared" si="5"/>
        <v>116.12</v>
      </c>
      <c r="Q90" s="51">
        <f t="shared" si="6"/>
        <v>2</v>
      </c>
      <c r="R90" s="52" t="str">
        <f t="shared" si="7"/>
        <v>1</v>
      </c>
      <c r="S90" s="52" t="str">
        <f t="shared" si="8"/>
        <v>1</v>
      </c>
      <c r="T90" s="52" t="str">
        <f t="shared" si="9"/>
        <v>0</v>
      </c>
      <c r="V90" s="53" t="s">
        <v>28</v>
      </c>
    </row>
    <row r="91" spans="1:22" s="53" customFormat="1" ht="24" x14ac:dyDescent="0.3">
      <c r="A91" s="47" t="s">
        <v>204</v>
      </c>
      <c r="B91" s="48" t="s">
        <v>205</v>
      </c>
      <c r="C91" s="49" t="s">
        <v>123</v>
      </c>
      <c r="D91" s="57">
        <v>432.11</v>
      </c>
      <c r="E91" s="85">
        <v>10</v>
      </c>
      <c r="F91" s="58" t="str">
        <f>IFERROR(LEFT(VLOOKUP(E91,'CADASTRO DE FORNECEDORES'!$A:$I,2,),30),"")</f>
        <v>NET COMPUTADORES</v>
      </c>
      <c r="G91" s="59">
        <v>43311</v>
      </c>
      <c r="H91" s="63"/>
      <c r="I91" s="90"/>
      <c r="J91" s="64" t="str">
        <f>IFERROR(LEFT(VLOOKUP(I91,'CADASTRO DE FORNECEDORES'!$A:$I,2,),30),"")</f>
        <v/>
      </c>
      <c r="K91" s="65"/>
      <c r="L91" s="69"/>
      <c r="M91" s="93"/>
      <c r="N91" s="70" t="str">
        <f>IFERROR(LEFT(VLOOKUP(M91,'CADASTRO DE FORNECEDORES'!$A:$I,2,),30),"")</f>
        <v/>
      </c>
      <c r="O91" s="71"/>
      <c r="P91" s="50">
        <f t="shared" si="5"/>
        <v>432.11</v>
      </c>
      <c r="Q91" s="51">
        <f t="shared" si="6"/>
        <v>1</v>
      </c>
      <c r="R91" s="52" t="str">
        <f t="shared" si="7"/>
        <v>1</v>
      </c>
      <c r="S91" s="52" t="str">
        <f t="shared" si="8"/>
        <v>0</v>
      </c>
      <c r="T91" s="52" t="str">
        <f t="shared" si="9"/>
        <v>0</v>
      </c>
      <c r="V91" s="53" t="s">
        <v>28</v>
      </c>
    </row>
    <row r="92" spans="1:22" s="53" customFormat="1" ht="27.6" x14ac:dyDescent="0.3">
      <c r="A92" s="47" t="s">
        <v>206</v>
      </c>
      <c r="B92" s="48" t="s">
        <v>207</v>
      </c>
      <c r="C92" s="49" t="s">
        <v>123</v>
      </c>
      <c r="D92" s="57">
        <v>22.12</v>
      </c>
      <c r="E92" s="85">
        <v>9</v>
      </c>
      <c r="F92" s="58" t="str">
        <f>IFERROR(LEFT(VLOOKUP(E92,'CADASTRO DE FORNECEDORES'!$A:$I,2,),30),"")</f>
        <v>WBX RACKS</v>
      </c>
      <c r="G92" s="59">
        <v>43311</v>
      </c>
      <c r="H92" s="63">
        <v>22.35</v>
      </c>
      <c r="I92" s="90">
        <v>10</v>
      </c>
      <c r="J92" s="64" t="str">
        <f>IFERROR(LEFT(VLOOKUP(I92,'CADASTRO DE FORNECEDORES'!$A:$I,2,),30),"")</f>
        <v>NET COMPUTADORES</v>
      </c>
      <c r="K92" s="65">
        <v>43311</v>
      </c>
      <c r="L92" s="69">
        <v>17</v>
      </c>
      <c r="M92" s="93">
        <v>11</v>
      </c>
      <c r="N92" s="70" t="str">
        <f>IFERROR(LEFT(VLOOKUP(M92,'CADASTRO DE FORNECEDORES'!$A:$I,2,),30),"")</f>
        <v>CENTRAL CABOS</v>
      </c>
      <c r="O92" s="71">
        <v>43311</v>
      </c>
      <c r="P92" s="50">
        <f t="shared" si="5"/>
        <v>17</v>
      </c>
      <c r="Q92" s="51">
        <f t="shared" si="6"/>
        <v>3</v>
      </c>
      <c r="R92" s="52" t="str">
        <f t="shared" si="7"/>
        <v>1</v>
      </c>
      <c r="S92" s="52" t="str">
        <f t="shared" si="8"/>
        <v>1</v>
      </c>
      <c r="T92" s="52" t="str">
        <f t="shared" si="9"/>
        <v>1</v>
      </c>
      <c r="V92" s="53" t="s">
        <v>28</v>
      </c>
    </row>
    <row r="93" spans="1:22" s="53" customFormat="1" ht="41.4" x14ac:dyDescent="0.3">
      <c r="A93" s="47" t="s">
        <v>208</v>
      </c>
      <c r="B93" s="48" t="s">
        <v>209</v>
      </c>
      <c r="C93" s="49" t="s">
        <v>123</v>
      </c>
      <c r="D93" s="57">
        <v>51.2</v>
      </c>
      <c r="E93" s="85">
        <v>9</v>
      </c>
      <c r="F93" s="58" t="str">
        <f>IFERROR(LEFT(VLOOKUP(E93,'CADASTRO DE FORNECEDORES'!$A:$I,2,),30),"")</f>
        <v>WBX RACKS</v>
      </c>
      <c r="G93" s="59">
        <v>43311</v>
      </c>
      <c r="H93" s="63">
        <v>66.84</v>
      </c>
      <c r="I93" s="90">
        <v>10</v>
      </c>
      <c r="J93" s="64" t="str">
        <f>IFERROR(LEFT(VLOOKUP(I93,'CADASTRO DE FORNECEDORES'!$A:$I,2,),30),"")</f>
        <v>NET COMPUTADORES</v>
      </c>
      <c r="K93" s="65">
        <v>43311</v>
      </c>
      <c r="L93" s="69">
        <v>55</v>
      </c>
      <c r="M93" s="93">
        <v>11</v>
      </c>
      <c r="N93" s="70" t="str">
        <f>IFERROR(LEFT(VLOOKUP(M93,'CADASTRO DE FORNECEDORES'!$A:$I,2,),30),"")</f>
        <v>CENTRAL CABOS</v>
      </c>
      <c r="O93" s="71">
        <v>43311</v>
      </c>
      <c r="P93" s="50">
        <f t="shared" si="5"/>
        <v>51.2</v>
      </c>
      <c r="Q93" s="51">
        <f t="shared" si="6"/>
        <v>3</v>
      </c>
      <c r="R93" s="52" t="str">
        <f t="shared" si="7"/>
        <v>1</v>
      </c>
      <c r="S93" s="52" t="str">
        <f t="shared" si="8"/>
        <v>1</v>
      </c>
      <c r="T93" s="52" t="str">
        <f t="shared" si="9"/>
        <v>1</v>
      </c>
      <c r="V93" s="53" t="s">
        <v>28</v>
      </c>
    </row>
    <row r="94" spans="1:22" s="53" customFormat="1" ht="24" x14ac:dyDescent="0.3">
      <c r="A94" s="47" t="s">
        <v>210</v>
      </c>
      <c r="B94" s="48" t="s">
        <v>211</v>
      </c>
      <c r="C94" s="49" t="s">
        <v>123</v>
      </c>
      <c r="D94" s="57">
        <v>64.47</v>
      </c>
      <c r="E94" s="85">
        <v>9</v>
      </c>
      <c r="F94" s="58" t="str">
        <f>IFERROR(LEFT(VLOOKUP(E94,'CADASTRO DE FORNECEDORES'!$A:$I,2,),30),"")</f>
        <v>WBX RACKS</v>
      </c>
      <c r="G94" s="59">
        <v>43311</v>
      </c>
      <c r="H94" s="63">
        <v>32.85</v>
      </c>
      <c r="I94" s="90">
        <v>10</v>
      </c>
      <c r="J94" s="64" t="str">
        <f>IFERROR(LEFT(VLOOKUP(I94,'CADASTRO DE FORNECEDORES'!$A:$I,2,),30),"")</f>
        <v>NET COMPUTADORES</v>
      </c>
      <c r="K94" s="65">
        <v>43311</v>
      </c>
      <c r="L94" s="69">
        <v>70</v>
      </c>
      <c r="M94" s="93">
        <v>11</v>
      </c>
      <c r="N94" s="70" t="str">
        <f>IFERROR(LEFT(VLOOKUP(M94,'CADASTRO DE FORNECEDORES'!$A:$I,2,),30),"")</f>
        <v>CENTRAL CABOS</v>
      </c>
      <c r="O94" s="71">
        <v>43311</v>
      </c>
      <c r="P94" s="50">
        <f t="shared" si="5"/>
        <v>32.85</v>
      </c>
      <c r="Q94" s="51">
        <f t="shared" si="6"/>
        <v>3</v>
      </c>
      <c r="R94" s="52" t="str">
        <f t="shared" si="7"/>
        <v>1</v>
      </c>
      <c r="S94" s="52" t="str">
        <f t="shared" si="8"/>
        <v>1</v>
      </c>
      <c r="T94" s="52" t="str">
        <f t="shared" si="9"/>
        <v>1</v>
      </c>
      <c r="V94" s="53" t="s">
        <v>28</v>
      </c>
    </row>
    <row r="95" spans="1:22" s="53" customFormat="1" ht="24" x14ac:dyDescent="0.3">
      <c r="A95" s="47" t="s">
        <v>212</v>
      </c>
      <c r="B95" s="48" t="s">
        <v>213</v>
      </c>
      <c r="C95" s="49" t="s">
        <v>123</v>
      </c>
      <c r="D95" s="57">
        <v>16.53</v>
      </c>
      <c r="E95" s="85">
        <v>10</v>
      </c>
      <c r="F95" s="58" t="str">
        <f>IFERROR(LEFT(VLOOKUP(E95,'CADASTRO DE FORNECEDORES'!$A:$I,2,),30),"")</f>
        <v>NET COMPUTADORES</v>
      </c>
      <c r="G95" s="59">
        <v>43311</v>
      </c>
      <c r="H95" s="63">
        <v>69</v>
      </c>
      <c r="I95" s="90">
        <v>17</v>
      </c>
      <c r="J95" s="64" t="str">
        <f>IFERROR(LEFT(VLOOKUP(I95,'CADASTRO DE FORNECEDORES'!$A:$I,2,),30),"")</f>
        <v>CIRILO CABOS</v>
      </c>
      <c r="K95" s="65">
        <v>43311</v>
      </c>
      <c r="L95" s="69"/>
      <c r="M95" s="93"/>
      <c r="N95" s="70" t="str">
        <f>IFERROR(LEFT(VLOOKUP(M95,'CADASTRO DE FORNECEDORES'!$A:$I,2,),30),"")</f>
        <v/>
      </c>
      <c r="O95" s="71"/>
      <c r="P95" s="50">
        <f t="shared" si="5"/>
        <v>16.53</v>
      </c>
      <c r="Q95" s="51">
        <f t="shared" si="6"/>
        <v>2</v>
      </c>
      <c r="R95" s="52" t="str">
        <f t="shared" si="7"/>
        <v>1</v>
      </c>
      <c r="S95" s="52" t="str">
        <f t="shared" si="8"/>
        <v>1</v>
      </c>
      <c r="T95" s="52" t="str">
        <f t="shared" si="9"/>
        <v>0</v>
      </c>
      <c r="V95" s="53" t="s">
        <v>28</v>
      </c>
    </row>
    <row r="96" spans="1:22" s="53" customFormat="1" ht="41.4" x14ac:dyDescent="0.3">
      <c r="A96" s="47" t="s">
        <v>214</v>
      </c>
      <c r="B96" s="48" t="s">
        <v>215</v>
      </c>
      <c r="C96" s="49" t="s">
        <v>114</v>
      </c>
      <c r="D96" s="57">
        <v>1619.26</v>
      </c>
      <c r="E96" s="85">
        <v>12</v>
      </c>
      <c r="F96" s="58" t="str">
        <f>IFERROR(LEFT(VLOOKUP(E96,'CADASTRO DE FORNECEDORES'!$A:$I,2,),30),"")</f>
        <v>AEROTEX.COM</v>
      </c>
      <c r="G96" s="59">
        <v>43311</v>
      </c>
      <c r="H96" s="63">
        <v>1690</v>
      </c>
      <c r="I96" s="90">
        <v>13</v>
      </c>
      <c r="J96" s="64" t="str">
        <f>IFERROR(LEFT(VLOOKUP(I96,'CADASTRO DE FORNECEDORES'!$A:$I,2,),30),"")</f>
        <v>CONCEITO SEGURANÇA</v>
      </c>
      <c r="K96" s="65">
        <v>43311</v>
      </c>
      <c r="L96" s="69">
        <v>1119.1300000000001</v>
      </c>
      <c r="M96" s="93">
        <v>14</v>
      </c>
      <c r="N96" s="70" t="str">
        <f>IFERROR(LEFT(VLOOKUP(M96,'CADASTRO DE FORNECEDORES'!$A:$I,2,),30),"")</f>
        <v>INTELMATEC</v>
      </c>
      <c r="O96" s="71">
        <v>43311</v>
      </c>
      <c r="P96" s="50">
        <f t="shared" si="5"/>
        <v>1119.1300000000001</v>
      </c>
      <c r="Q96" s="51">
        <f t="shared" si="6"/>
        <v>3</v>
      </c>
      <c r="R96" s="52" t="str">
        <f t="shared" si="7"/>
        <v>1</v>
      </c>
      <c r="S96" s="52" t="str">
        <f t="shared" si="8"/>
        <v>1</v>
      </c>
      <c r="T96" s="52" t="str">
        <f t="shared" si="9"/>
        <v>1</v>
      </c>
      <c r="V96" s="53" t="s">
        <v>28</v>
      </c>
    </row>
    <row r="97" spans="1:22" s="53" customFormat="1" ht="27.6" x14ac:dyDescent="0.3">
      <c r="A97" s="47" t="s">
        <v>216</v>
      </c>
      <c r="B97" s="48" t="s">
        <v>217</v>
      </c>
      <c r="C97" s="49" t="s">
        <v>114</v>
      </c>
      <c r="D97" s="57">
        <v>163.88</v>
      </c>
      <c r="E97" s="85">
        <v>12</v>
      </c>
      <c r="F97" s="58" t="str">
        <f>IFERROR(LEFT(VLOOKUP(E97,'CADASTRO DE FORNECEDORES'!$A:$I,2,),30),"")</f>
        <v>AEROTEX.COM</v>
      </c>
      <c r="G97" s="59">
        <v>43311</v>
      </c>
      <c r="H97" s="63">
        <v>147.81</v>
      </c>
      <c r="I97" s="90">
        <v>14</v>
      </c>
      <c r="J97" s="64" t="str">
        <f>IFERROR(LEFT(VLOOKUP(I97,'CADASTRO DE FORNECEDORES'!$A:$I,2,),30),"")</f>
        <v>INTELMATEC</v>
      </c>
      <c r="K97" s="65">
        <v>43311</v>
      </c>
      <c r="L97" s="69">
        <v>195.96</v>
      </c>
      <c r="M97" s="93">
        <v>15</v>
      </c>
      <c r="N97" s="70" t="str">
        <f>IFERROR(LEFT(VLOOKUP(M97,'CADASTRO DE FORNECEDORES'!$A:$I,2,),30),"")</f>
        <v>ACQUAFORT</v>
      </c>
      <c r="O97" s="71">
        <v>43311</v>
      </c>
      <c r="P97" s="50">
        <f t="shared" si="5"/>
        <v>147.81</v>
      </c>
      <c r="Q97" s="51">
        <f t="shared" si="6"/>
        <v>3</v>
      </c>
      <c r="R97" s="52" t="str">
        <f t="shared" si="7"/>
        <v>1</v>
      </c>
      <c r="S97" s="52" t="str">
        <f t="shared" si="8"/>
        <v>1</v>
      </c>
      <c r="T97" s="52" t="str">
        <f t="shared" si="9"/>
        <v>1</v>
      </c>
      <c r="V97" s="53" t="s">
        <v>28</v>
      </c>
    </row>
    <row r="98" spans="1:22" s="53" customFormat="1" ht="41.4" x14ac:dyDescent="0.3">
      <c r="A98" s="47" t="s">
        <v>218</v>
      </c>
      <c r="B98" s="48" t="s">
        <v>219</v>
      </c>
      <c r="C98" s="49" t="s">
        <v>114</v>
      </c>
      <c r="D98" s="57">
        <v>163.88</v>
      </c>
      <c r="E98" s="85">
        <v>12</v>
      </c>
      <c r="F98" s="58" t="str">
        <f>IFERROR(LEFT(VLOOKUP(E98,'CADASTRO DE FORNECEDORES'!$A:$I,2,),30),"")</f>
        <v>AEROTEX.COM</v>
      </c>
      <c r="G98" s="59">
        <v>43311</v>
      </c>
      <c r="H98" s="63">
        <v>147.81</v>
      </c>
      <c r="I98" s="90">
        <v>14</v>
      </c>
      <c r="J98" s="64" t="str">
        <f>IFERROR(LEFT(VLOOKUP(I98,'CADASTRO DE FORNECEDORES'!$A:$I,2,),30),"")</f>
        <v>INTELMATEC</v>
      </c>
      <c r="K98" s="65">
        <v>43311</v>
      </c>
      <c r="L98" s="69">
        <v>215.51</v>
      </c>
      <c r="M98" s="93">
        <v>15</v>
      </c>
      <c r="N98" s="70" t="str">
        <f>IFERROR(LEFT(VLOOKUP(M98,'CADASTRO DE FORNECEDORES'!$A:$I,2,),30),"")</f>
        <v>ACQUAFORT</v>
      </c>
      <c r="O98" s="71">
        <v>43311</v>
      </c>
      <c r="P98" s="50">
        <f t="shared" si="5"/>
        <v>147.81</v>
      </c>
      <c r="Q98" s="51">
        <f t="shared" si="6"/>
        <v>3</v>
      </c>
      <c r="R98" s="52" t="str">
        <f t="shared" si="7"/>
        <v>1</v>
      </c>
      <c r="S98" s="52" t="str">
        <f t="shared" si="8"/>
        <v>1</v>
      </c>
      <c r="T98" s="52" t="str">
        <f t="shared" si="9"/>
        <v>1</v>
      </c>
      <c r="V98" s="53" t="s">
        <v>28</v>
      </c>
    </row>
    <row r="99" spans="1:22" s="53" customFormat="1" ht="41.4" x14ac:dyDescent="0.3">
      <c r="A99" s="47" t="s">
        <v>220</v>
      </c>
      <c r="B99" s="48" t="s">
        <v>221</v>
      </c>
      <c r="C99" s="49" t="s">
        <v>114</v>
      </c>
      <c r="D99" s="57">
        <v>137.80000000000001</v>
      </c>
      <c r="E99" s="85">
        <v>12</v>
      </c>
      <c r="F99" s="58" t="str">
        <f>IFERROR(LEFT(VLOOKUP(E99,'CADASTRO DE FORNECEDORES'!$A:$I,2,),30),"")</f>
        <v>AEROTEX.COM</v>
      </c>
      <c r="G99" s="59">
        <v>43311</v>
      </c>
      <c r="H99" s="63">
        <v>199</v>
      </c>
      <c r="I99" s="90">
        <v>13</v>
      </c>
      <c r="J99" s="64" t="str">
        <f>IFERROR(LEFT(VLOOKUP(I99,'CADASTRO DE FORNECEDORES'!$A:$I,2,),30),"")</f>
        <v>CONCEITO SEGURANÇA</v>
      </c>
      <c r="K99" s="65">
        <v>43311</v>
      </c>
      <c r="L99" s="69">
        <v>106.76</v>
      </c>
      <c r="M99" s="93">
        <v>14</v>
      </c>
      <c r="N99" s="70" t="str">
        <f>IFERROR(LEFT(VLOOKUP(M99,'CADASTRO DE FORNECEDORES'!$A:$I,2,),30),"")</f>
        <v>INTELMATEC</v>
      </c>
      <c r="O99" s="71">
        <v>43311</v>
      </c>
      <c r="P99" s="50">
        <f t="shared" si="5"/>
        <v>106.76</v>
      </c>
      <c r="Q99" s="51">
        <f t="shared" si="6"/>
        <v>3</v>
      </c>
      <c r="R99" s="52" t="str">
        <f t="shared" si="7"/>
        <v>1</v>
      </c>
      <c r="S99" s="52" t="str">
        <f t="shared" si="8"/>
        <v>1</v>
      </c>
      <c r="T99" s="52" t="str">
        <f t="shared" si="9"/>
        <v>1</v>
      </c>
      <c r="V99" s="53" t="s">
        <v>28</v>
      </c>
    </row>
    <row r="100" spans="1:22" s="53" customFormat="1" ht="41.4" x14ac:dyDescent="0.3">
      <c r="A100" s="47" t="s">
        <v>222</v>
      </c>
      <c r="B100" s="48" t="s">
        <v>223</v>
      </c>
      <c r="C100" s="49" t="s">
        <v>114</v>
      </c>
      <c r="D100" s="57">
        <v>170.62</v>
      </c>
      <c r="E100" s="85">
        <v>12</v>
      </c>
      <c r="F100" s="58" t="str">
        <f>IFERROR(LEFT(VLOOKUP(E100,'CADASTRO DE FORNECEDORES'!$A:$I,2,),30),"")</f>
        <v>AEROTEX.COM</v>
      </c>
      <c r="G100" s="59">
        <v>43311</v>
      </c>
      <c r="H100" s="63">
        <v>179</v>
      </c>
      <c r="I100" s="90">
        <v>13</v>
      </c>
      <c r="J100" s="64" t="str">
        <f>IFERROR(LEFT(VLOOKUP(I100,'CADASTRO DE FORNECEDORES'!$A:$I,2,),30),"")</f>
        <v>CONCEITO SEGURANÇA</v>
      </c>
      <c r="K100" s="65">
        <v>43311</v>
      </c>
      <c r="L100" s="69"/>
      <c r="M100" s="93"/>
      <c r="N100" s="70" t="str">
        <f>IFERROR(LEFT(VLOOKUP(M100,'CADASTRO DE FORNECEDORES'!$A:$I,2,),30),"")</f>
        <v/>
      </c>
      <c r="O100" s="71"/>
      <c r="P100" s="50">
        <f>IF(Q100=0,0,IF(Q100=1,D100,IF(Q100=2,MIN(D100,H100),IF(Q100=3,MIN(D100,H100,L100)))))</f>
        <v>170.62</v>
      </c>
      <c r="Q100" s="51">
        <f>R100+S100+T100</f>
        <v>2</v>
      </c>
      <c r="R100" s="52" t="str">
        <f>IF(D100&gt;0,"1","0")</f>
        <v>1</v>
      </c>
      <c r="S100" s="52" t="str">
        <f>IF(H100&gt;0,"1","0")</f>
        <v>1</v>
      </c>
      <c r="T100" s="52" t="str">
        <f>IF(L100&gt;0,"1","0")</f>
        <v>0</v>
      </c>
      <c r="V100" s="53" t="s">
        <v>28</v>
      </c>
    </row>
    <row r="101" spans="1:22" s="53" customFormat="1" ht="27.6" x14ac:dyDescent="0.3">
      <c r="A101" s="47" t="s">
        <v>224</v>
      </c>
      <c r="B101" s="48" t="s">
        <v>225</v>
      </c>
      <c r="C101" s="49" t="s">
        <v>114</v>
      </c>
      <c r="D101" s="57">
        <v>161.49</v>
      </c>
      <c r="E101" s="85">
        <v>12</v>
      </c>
      <c r="F101" s="58" t="str">
        <f>IFERROR(LEFT(VLOOKUP(E101,'CADASTRO DE FORNECEDORES'!$A:$I,2,),30),"")</f>
        <v>AEROTEX.COM</v>
      </c>
      <c r="G101" s="59">
        <v>43311</v>
      </c>
      <c r="H101" s="63">
        <v>70</v>
      </c>
      <c r="I101" s="90">
        <v>13</v>
      </c>
      <c r="J101" s="64" t="str">
        <f>IFERROR(LEFT(VLOOKUP(I101,'CADASTRO DE FORNECEDORES'!$A:$I,2,),30),"")</f>
        <v>CONCEITO SEGURANÇA</v>
      </c>
      <c r="K101" s="65">
        <v>43311</v>
      </c>
      <c r="L101" s="69">
        <v>204.57</v>
      </c>
      <c r="M101" s="93">
        <v>14</v>
      </c>
      <c r="N101" s="70" t="str">
        <f>IFERROR(LEFT(VLOOKUP(M101,'CADASTRO DE FORNECEDORES'!$A:$I,2,),30),"")</f>
        <v>INTELMATEC</v>
      </c>
      <c r="O101" s="71">
        <v>43311</v>
      </c>
      <c r="P101" s="50">
        <f>IF(Q101=0,0,IF(Q101=1,D101,IF(Q101=2,MIN(D101,H101),IF(Q101=3,MIN(D101,H101,L101)))))</f>
        <v>70</v>
      </c>
      <c r="Q101" s="51">
        <f>R101+S101+T101</f>
        <v>3</v>
      </c>
      <c r="R101" s="52" t="str">
        <f>IF(D101&gt;0,"1","0")</f>
        <v>1</v>
      </c>
      <c r="S101" s="52" t="str">
        <f>IF(H101&gt;0,"1","0")</f>
        <v>1</v>
      </c>
      <c r="T101" s="52" t="str">
        <f>IF(L101&gt;0,"1","0")</f>
        <v>1</v>
      </c>
      <c r="V101" s="53" t="s">
        <v>28</v>
      </c>
    </row>
    <row r="102" spans="1:22" s="53" customFormat="1" ht="41.4" x14ac:dyDescent="0.3">
      <c r="A102" s="47" t="s">
        <v>226</v>
      </c>
      <c r="B102" s="48" t="s">
        <v>227</v>
      </c>
      <c r="C102" s="49" t="s">
        <v>108</v>
      </c>
      <c r="D102" s="57">
        <v>3.83</v>
      </c>
      <c r="E102" s="85">
        <v>16</v>
      </c>
      <c r="F102" s="58" t="str">
        <f>IFERROR(LEFT(VLOOKUP(E102,'CADASTRO DE FORNECEDORES'!$A:$I,2,),30),"")</f>
        <v>UPPERSERG</v>
      </c>
      <c r="G102" s="59">
        <v>43311</v>
      </c>
      <c r="H102" s="63">
        <v>5.28</v>
      </c>
      <c r="I102" s="90">
        <v>17</v>
      </c>
      <c r="J102" s="64" t="str">
        <f>IFERROR(LEFT(VLOOKUP(I102,'CADASTRO DE FORNECEDORES'!$A:$I,2,),30),"")</f>
        <v>CIRILO CABOS</v>
      </c>
      <c r="K102" s="65">
        <v>43311</v>
      </c>
      <c r="L102" s="69"/>
      <c r="M102" s="93"/>
      <c r="N102" s="70" t="str">
        <f>IFERROR(LEFT(VLOOKUP(M102,'CADASTRO DE FORNECEDORES'!$A:$I,2,),30),"")</f>
        <v/>
      </c>
      <c r="O102" s="71"/>
      <c r="P102" s="50">
        <f t="shared" si="5"/>
        <v>3.83</v>
      </c>
      <c r="Q102" s="51">
        <f t="shared" si="6"/>
        <v>2</v>
      </c>
      <c r="R102" s="52" t="str">
        <f t="shared" si="7"/>
        <v>1</v>
      </c>
      <c r="S102" s="52" t="str">
        <f t="shared" si="8"/>
        <v>1</v>
      </c>
      <c r="T102" s="52" t="str">
        <f t="shared" si="9"/>
        <v>0</v>
      </c>
      <c r="V102" s="53" t="s">
        <v>28</v>
      </c>
    </row>
    <row r="103" spans="1:22" s="53" customFormat="1" ht="24" x14ac:dyDescent="0.3">
      <c r="A103" s="47" t="s">
        <v>229</v>
      </c>
      <c r="B103" s="48" t="s">
        <v>230</v>
      </c>
      <c r="C103" s="49" t="s">
        <v>231</v>
      </c>
      <c r="D103" s="57">
        <v>45</v>
      </c>
      <c r="E103" s="85">
        <v>999</v>
      </c>
      <c r="F103" s="58" t="s">
        <v>333</v>
      </c>
      <c r="G103" s="59"/>
      <c r="H103" s="63"/>
      <c r="I103" s="90"/>
      <c r="J103" s="64" t="str">
        <f>IFERROR(LEFT(VLOOKUP(I103,'CADASTRO DE FORNECEDORES'!$A:$I,2,),30),"")</f>
        <v/>
      </c>
      <c r="K103" s="65"/>
      <c r="L103" s="69"/>
      <c r="M103" s="93"/>
      <c r="N103" s="70" t="str">
        <f>IFERROR(LEFT(VLOOKUP(M103,'CADASTRO DE FORNECEDORES'!$A:$I,2,),30),"")</f>
        <v/>
      </c>
      <c r="O103" s="71"/>
      <c r="P103" s="50">
        <f t="shared" si="5"/>
        <v>45</v>
      </c>
      <c r="Q103" s="51">
        <f t="shared" si="6"/>
        <v>1</v>
      </c>
      <c r="R103" s="52" t="str">
        <f t="shared" si="7"/>
        <v>1</v>
      </c>
      <c r="S103" s="52" t="str">
        <f t="shared" si="8"/>
        <v>0</v>
      </c>
      <c r="T103" s="52" t="str">
        <f t="shared" si="9"/>
        <v>0</v>
      </c>
      <c r="V103" s="53" t="s">
        <v>28</v>
      </c>
    </row>
    <row r="104" spans="1:22" s="53" customFormat="1" ht="27.6" x14ac:dyDescent="0.3">
      <c r="A104" s="47" t="s">
        <v>369</v>
      </c>
      <c r="B104" s="48" t="s">
        <v>370</v>
      </c>
      <c r="C104" s="49" t="s">
        <v>123</v>
      </c>
      <c r="D104" s="57">
        <f>30.9/150</f>
        <v>0.20599999999999999</v>
      </c>
      <c r="E104" s="85">
        <v>49</v>
      </c>
      <c r="F104" s="58" t="str">
        <f>IFERROR(LEFT(VLOOKUP(E104,'CADASTRO DE FORNECEDORES'!$A:$I,2,),30),"")</f>
        <v xml:space="preserve">KABUM </v>
      </c>
      <c r="G104" s="59"/>
      <c r="H104" s="63">
        <v>1.5</v>
      </c>
      <c r="I104" s="90">
        <v>51</v>
      </c>
      <c r="J104" s="64" t="str">
        <f>IFERROR(LEFT(VLOOKUP(I104,'CADASTRO DE FORNECEDORES'!$A:$I,2,),30),"")</f>
        <v>CASA SHOW</v>
      </c>
      <c r="K104" s="65"/>
      <c r="L104" s="69"/>
      <c r="M104" s="93"/>
      <c r="N104" s="70" t="str">
        <f>IFERROR(LEFT(VLOOKUP(M104,'CADASTRO DE FORNECEDORES'!$A:$I,2,),30),"")</f>
        <v/>
      </c>
      <c r="O104" s="71"/>
      <c r="P104" s="50">
        <f t="shared" si="5"/>
        <v>0.20599999999999999</v>
      </c>
      <c r="Q104" s="51">
        <f t="shared" si="6"/>
        <v>2</v>
      </c>
      <c r="R104" s="52" t="str">
        <f t="shared" si="7"/>
        <v>1</v>
      </c>
      <c r="S104" s="52" t="str">
        <f t="shared" si="8"/>
        <v>1</v>
      </c>
      <c r="T104" s="52" t="str">
        <f t="shared" si="9"/>
        <v>0</v>
      </c>
      <c r="V104" s="53" t="s">
        <v>28</v>
      </c>
    </row>
    <row r="105" spans="1:22" s="81" customFormat="1" x14ac:dyDescent="0.3">
      <c r="A105" s="72"/>
      <c r="B105" s="73" t="s">
        <v>140</v>
      </c>
      <c r="C105" s="74"/>
      <c r="D105" s="75"/>
      <c r="E105" s="84"/>
      <c r="F105" s="76"/>
      <c r="G105" s="77"/>
      <c r="H105" s="75"/>
      <c r="I105" s="89"/>
      <c r="J105" s="76"/>
      <c r="K105" s="77"/>
      <c r="L105" s="75"/>
      <c r="M105" s="89"/>
      <c r="N105" s="76"/>
      <c r="O105" s="77"/>
      <c r="P105" s="78"/>
      <c r="Q105" s="79"/>
      <c r="R105" s="80"/>
      <c r="S105" s="80"/>
      <c r="T105" s="80"/>
    </row>
    <row r="106" spans="1:22" s="53" customFormat="1" ht="55.2" x14ac:dyDescent="0.3">
      <c r="A106" s="47" t="s">
        <v>141</v>
      </c>
      <c r="B106" s="48" t="s">
        <v>142</v>
      </c>
      <c r="C106" s="49" t="s">
        <v>114</v>
      </c>
      <c r="D106" s="57">
        <v>49116.82</v>
      </c>
      <c r="E106" s="85">
        <v>32</v>
      </c>
      <c r="F106" s="58" t="str">
        <f>IFERROR(LEFT(VLOOKUP(E106,'CADASTRO DE FORNECEDORES'!$A:$I,2,),30),"")</f>
        <v>FRIGELAR</v>
      </c>
      <c r="G106" s="59">
        <v>43311</v>
      </c>
      <c r="H106" s="63">
        <f>44216*(1-0.1857)</f>
        <v>36005.088799999998</v>
      </c>
      <c r="I106" s="90">
        <v>34</v>
      </c>
      <c r="J106" s="64" t="str">
        <f>IFERROR(LEFT(VLOOKUP(I106,'CADASTRO DE FORNECEDORES'!$A:$I,2,),30),"")</f>
        <v>ENGPRED</v>
      </c>
      <c r="K106" s="65"/>
      <c r="L106" s="69">
        <v>25038.94</v>
      </c>
      <c r="M106" s="93">
        <v>35</v>
      </c>
      <c r="N106" s="70" t="str">
        <f>IFERROR(LEFT(VLOOKUP(M106,'CADASTRO DE FORNECEDORES'!$A:$I,2,),30),"")</f>
        <v>ORSE</v>
      </c>
      <c r="O106" s="71"/>
      <c r="P106" s="50">
        <f t="shared" ref="P106:P142" si="46">IF(Q106=0,0,IF(Q106=1,D106,IF(Q106=2,MIN(D106,H106),IF(Q106=3,MIN(D106,H106,L106)))))</f>
        <v>25038.94</v>
      </c>
      <c r="Q106" s="51">
        <f t="shared" ref="Q106:Q142" si="47">R106+S106+T106</f>
        <v>3</v>
      </c>
      <c r="R106" s="52" t="str">
        <f t="shared" ref="R106:R142" si="48">IF(D106&gt;0,"1","0")</f>
        <v>1</v>
      </c>
      <c r="S106" s="52" t="str">
        <f t="shared" ref="S106:S142" si="49">IF(H106&gt;0,"1","0")</f>
        <v>1</v>
      </c>
      <c r="T106" s="52" t="str">
        <f t="shared" ref="T106:T142" si="50">IF(L106&gt;0,"1","0")</f>
        <v>1</v>
      </c>
      <c r="V106" s="53" t="s">
        <v>28</v>
      </c>
    </row>
    <row r="107" spans="1:22" s="53" customFormat="1" ht="55.2" x14ac:dyDescent="0.3">
      <c r="A107" s="47" t="s">
        <v>143</v>
      </c>
      <c r="B107" s="48" t="s">
        <v>144</v>
      </c>
      <c r="C107" s="49" t="s">
        <v>114</v>
      </c>
      <c r="D107" s="57">
        <v>82532.03</v>
      </c>
      <c r="E107" s="85">
        <v>32</v>
      </c>
      <c r="F107" s="58" t="str">
        <f>IFERROR(LEFT(VLOOKUP(E107,'CADASTRO DE FORNECEDORES'!$A:$I,2,),30),"")</f>
        <v>FRIGELAR</v>
      </c>
      <c r="G107" s="59">
        <v>43311</v>
      </c>
      <c r="H107" s="63">
        <f>45066*(1-0.1857)</f>
        <v>36697.243800000004</v>
      </c>
      <c r="I107" s="90">
        <v>34</v>
      </c>
      <c r="J107" s="64" t="str">
        <f>IFERROR(LEFT(VLOOKUP(I107,'CADASTRO DE FORNECEDORES'!$A:$I,2,),30),"")</f>
        <v>ENGPRED</v>
      </c>
      <c r="K107" s="65"/>
      <c r="L107" s="69">
        <v>30886.959999999999</v>
      </c>
      <c r="M107" s="93">
        <v>35</v>
      </c>
      <c r="N107" s="70" t="str">
        <f>IFERROR(LEFT(VLOOKUP(M107,'CADASTRO DE FORNECEDORES'!$A:$I,2,),30),"")</f>
        <v>ORSE</v>
      </c>
      <c r="O107" s="71"/>
      <c r="P107" s="50">
        <f t="shared" si="46"/>
        <v>30886.959999999999</v>
      </c>
      <c r="Q107" s="51">
        <f t="shared" si="47"/>
        <v>3</v>
      </c>
      <c r="R107" s="52" t="str">
        <f t="shared" si="48"/>
        <v>1</v>
      </c>
      <c r="S107" s="52" t="str">
        <f t="shared" si="49"/>
        <v>1</v>
      </c>
      <c r="T107" s="52" t="str">
        <f t="shared" si="50"/>
        <v>1</v>
      </c>
      <c r="V107" s="53" t="s">
        <v>28</v>
      </c>
    </row>
    <row r="108" spans="1:22" s="53" customFormat="1" ht="55.2" x14ac:dyDescent="0.3">
      <c r="A108" s="47" t="s">
        <v>145</v>
      </c>
      <c r="B108" s="48" t="s">
        <v>146</v>
      </c>
      <c r="C108" s="49" t="s">
        <v>114</v>
      </c>
      <c r="D108" s="57">
        <v>88093.55</v>
      </c>
      <c r="E108" s="85">
        <v>32</v>
      </c>
      <c r="F108" s="58" t="str">
        <f>IFERROR(LEFT(VLOOKUP(E108,'CADASTRO DE FORNECEDORES'!$A:$I,2,),30),"")</f>
        <v>FRIGELAR</v>
      </c>
      <c r="G108" s="59">
        <v>43311</v>
      </c>
      <c r="H108" s="63">
        <f>47342*(1-0.1857)</f>
        <v>38550.590600000003</v>
      </c>
      <c r="I108" s="90">
        <v>34</v>
      </c>
      <c r="J108" s="64" t="str">
        <f>IFERROR(LEFT(VLOOKUP(I108,'CADASTRO DE FORNECEDORES'!$A:$I,2,),30),"")</f>
        <v>ENGPRED</v>
      </c>
      <c r="K108" s="65"/>
      <c r="L108" s="69">
        <v>37263</v>
      </c>
      <c r="M108" s="93">
        <v>35</v>
      </c>
      <c r="N108" s="70" t="str">
        <f>IFERROR(LEFT(VLOOKUP(M108,'CADASTRO DE FORNECEDORES'!$A:$I,2,),30),"")</f>
        <v>ORSE</v>
      </c>
      <c r="O108" s="71"/>
      <c r="P108" s="50">
        <f t="shared" si="46"/>
        <v>37263</v>
      </c>
      <c r="Q108" s="51">
        <f t="shared" si="47"/>
        <v>3</v>
      </c>
      <c r="R108" s="52" t="str">
        <f t="shared" si="48"/>
        <v>1</v>
      </c>
      <c r="S108" s="52" t="str">
        <f t="shared" si="49"/>
        <v>1</v>
      </c>
      <c r="T108" s="52" t="str">
        <f t="shared" si="50"/>
        <v>1</v>
      </c>
      <c r="V108" s="53" t="s">
        <v>28</v>
      </c>
    </row>
    <row r="109" spans="1:22" s="53" customFormat="1" ht="69" x14ac:dyDescent="0.3">
      <c r="A109" s="47" t="s">
        <v>147</v>
      </c>
      <c r="B109" s="48" t="s">
        <v>148</v>
      </c>
      <c r="C109" s="49" t="s">
        <v>114</v>
      </c>
      <c r="D109" s="57">
        <v>2534.5300000000002</v>
      </c>
      <c r="E109" s="85">
        <v>32</v>
      </c>
      <c r="F109" s="58" t="str">
        <f>IFERROR(LEFT(VLOOKUP(E109,'CADASTRO DE FORNECEDORES'!$A:$I,2,),30),"")</f>
        <v>FRIGELAR</v>
      </c>
      <c r="G109" s="59">
        <v>43311</v>
      </c>
      <c r="H109" s="63">
        <f>8678*(1-0.1857)</f>
        <v>7066.4953999999998</v>
      </c>
      <c r="I109" s="90">
        <v>34</v>
      </c>
      <c r="J109" s="64" t="str">
        <f>IFERROR(LEFT(VLOOKUP(I109,'CADASTRO DE FORNECEDORES'!$A:$I,2,),30),"")</f>
        <v>ENGPRED</v>
      </c>
      <c r="K109" s="65"/>
      <c r="L109" s="69">
        <v>4400.28</v>
      </c>
      <c r="M109" s="93">
        <v>35</v>
      </c>
      <c r="N109" s="70" t="str">
        <f>IFERROR(LEFT(VLOOKUP(M109,'CADASTRO DE FORNECEDORES'!$A:$I,2,),30),"")</f>
        <v>ORSE</v>
      </c>
      <c r="O109" s="71"/>
      <c r="P109" s="50">
        <f t="shared" si="46"/>
        <v>2534.5300000000002</v>
      </c>
      <c r="Q109" s="51">
        <f t="shared" si="47"/>
        <v>3</v>
      </c>
      <c r="R109" s="52" t="str">
        <f t="shared" si="48"/>
        <v>1</v>
      </c>
      <c r="S109" s="52" t="str">
        <f t="shared" si="49"/>
        <v>1</v>
      </c>
      <c r="T109" s="52" t="str">
        <f t="shared" si="50"/>
        <v>1</v>
      </c>
      <c r="V109" s="53" t="s">
        <v>28</v>
      </c>
    </row>
    <row r="110" spans="1:22" s="53" customFormat="1" ht="69" x14ac:dyDescent="0.3">
      <c r="A110" s="47" t="s">
        <v>149</v>
      </c>
      <c r="B110" s="48" t="s">
        <v>150</v>
      </c>
      <c r="C110" s="49" t="s">
        <v>114</v>
      </c>
      <c r="D110" s="57">
        <v>2798.78</v>
      </c>
      <c r="E110" s="85">
        <v>32</v>
      </c>
      <c r="F110" s="58" t="str">
        <f>IFERROR(LEFT(VLOOKUP(E110,'CADASTRO DE FORNECEDORES'!$A:$I,2,),30),"")</f>
        <v>FRIGELAR</v>
      </c>
      <c r="G110" s="59">
        <v>43311</v>
      </c>
      <c r="H110" s="63">
        <f>8825*(1-0.1857)</f>
        <v>7186.1975000000002</v>
      </c>
      <c r="I110" s="90">
        <v>34</v>
      </c>
      <c r="J110" s="64" t="str">
        <f>IFERROR(LEFT(VLOOKUP(I110,'CADASTRO DE FORNECEDORES'!$A:$I,2,),30),"")</f>
        <v>ENGPRED</v>
      </c>
      <c r="K110" s="65"/>
      <c r="L110" s="69">
        <v>4474.82</v>
      </c>
      <c r="M110" s="93">
        <v>35</v>
      </c>
      <c r="N110" s="70" t="str">
        <f>IFERROR(LEFT(VLOOKUP(M110,'CADASTRO DE FORNECEDORES'!$A:$I,2,),30),"")</f>
        <v>ORSE</v>
      </c>
      <c r="O110" s="71"/>
      <c r="P110" s="50">
        <f t="shared" si="46"/>
        <v>2798.78</v>
      </c>
      <c r="Q110" s="51">
        <f t="shared" si="47"/>
        <v>3</v>
      </c>
      <c r="R110" s="52" t="str">
        <f t="shared" si="48"/>
        <v>1</v>
      </c>
      <c r="S110" s="52" t="str">
        <f t="shared" si="49"/>
        <v>1</v>
      </c>
      <c r="T110" s="52" t="str">
        <f t="shared" si="50"/>
        <v>1</v>
      </c>
      <c r="V110" s="53" t="s">
        <v>28</v>
      </c>
    </row>
    <row r="111" spans="1:22" s="53" customFormat="1" ht="69" x14ac:dyDescent="0.3">
      <c r="A111" s="47" t="s">
        <v>151</v>
      </c>
      <c r="B111" s="48" t="s">
        <v>152</v>
      </c>
      <c r="C111" s="49" t="s">
        <v>114</v>
      </c>
      <c r="D111" s="57">
        <v>3267.25</v>
      </c>
      <c r="E111" s="85">
        <v>32</v>
      </c>
      <c r="F111" s="58" t="str">
        <f>IFERROR(LEFT(VLOOKUP(E111,'CADASTRO DE FORNECEDORES'!$A:$I,2,),30),"")</f>
        <v>FRIGELAR</v>
      </c>
      <c r="G111" s="59">
        <v>43311</v>
      </c>
      <c r="H111" s="63">
        <f>9817*(1-0.1857)</f>
        <v>7993.9831000000004</v>
      </c>
      <c r="I111" s="90">
        <v>34</v>
      </c>
      <c r="J111" s="64" t="str">
        <f>IFERROR(LEFT(VLOOKUP(I111,'CADASTRO DE FORNECEDORES'!$A:$I,2,),30),"")</f>
        <v>ENGPRED</v>
      </c>
      <c r="K111" s="65"/>
      <c r="L111" s="69">
        <v>4977.83</v>
      </c>
      <c r="M111" s="93">
        <v>35</v>
      </c>
      <c r="N111" s="70" t="str">
        <f>IFERROR(LEFT(VLOOKUP(M111,'CADASTRO DE FORNECEDORES'!$A:$I,2,),30),"")</f>
        <v>ORSE</v>
      </c>
      <c r="O111" s="71"/>
      <c r="P111" s="50">
        <f t="shared" si="46"/>
        <v>3267.25</v>
      </c>
      <c r="Q111" s="51">
        <f t="shared" si="47"/>
        <v>3</v>
      </c>
      <c r="R111" s="52" t="str">
        <f t="shared" si="48"/>
        <v>1</v>
      </c>
      <c r="S111" s="52" t="str">
        <f t="shared" si="49"/>
        <v>1</v>
      </c>
      <c r="T111" s="52" t="str">
        <f t="shared" si="50"/>
        <v>1</v>
      </c>
      <c r="V111" s="53" t="s">
        <v>28</v>
      </c>
    </row>
    <row r="112" spans="1:22" s="53" customFormat="1" ht="69" x14ac:dyDescent="0.3">
      <c r="A112" s="47" t="s">
        <v>153</v>
      </c>
      <c r="B112" s="48" t="s">
        <v>154</v>
      </c>
      <c r="C112" s="49" t="s">
        <v>114</v>
      </c>
      <c r="D112" s="57">
        <v>3188.54</v>
      </c>
      <c r="E112" s="85">
        <v>32</v>
      </c>
      <c r="F112" s="58" t="str">
        <f>IFERROR(LEFT(VLOOKUP(E112,'CADASTRO DE FORNECEDORES'!$A:$I,2,),30),"")</f>
        <v>FRIGELAR</v>
      </c>
      <c r="G112" s="59">
        <v>43311</v>
      </c>
      <c r="H112" s="63">
        <f>5013*(1-0.1857)</f>
        <v>4082.0859</v>
      </c>
      <c r="I112" s="90">
        <v>34</v>
      </c>
      <c r="J112" s="64" t="str">
        <f>IFERROR(LEFT(VLOOKUP(I112,'CADASTRO DE FORNECEDORES'!$A:$I,2,),30),"")</f>
        <v>ENGPRED</v>
      </c>
      <c r="K112" s="65"/>
      <c r="L112" s="69">
        <v>2541.9</v>
      </c>
      <c r="M112" s="93">
        <v>35</v>
      </c>
      <c r="N112" s="70" t="str">
        <f>IFERROR(LEFT(VLOOKUP(M112,'CADASTRO DE FORNECEDORES'!$A:$I,2,),30),"")</f>
        <v>ORSE</v>
      </c>
      <c r="O112" s="71"/>
      <c r="P112" s="50">
        <f t="shared" si="46"/>
        <v>2541.9</v>
      </c>
      <c r="Q112" s="51">
        <f t="shared" si="47"/>
        <v>3</v>
      </c>
      <c r="R112" s="52" t="str">
        <f t="shared" si="48"/>
        <v>1</v>
      </c>
      <c r="S112" s="52" t="str">
        <f t="shared" si="49"/>
        <v>1</v>
      </c>
      <c r="T112" s="52" t="str">
        <f t="shared" si="50"/>
        <v>1</v>
      </c>
      <c r="V112" s="53" t="s">
        <v>28</v>
      </c>
    </row>
    <row r="113" spans="1:22" s="53" customFormat="1" ht="69" x14ac:dyDescent="0.3">
      <c r="A113" s="47" t="s">
        <v>155</v>
      </c>
      <c r="B113" s="48" t="s">
        <v>156</v>
      </c>
      <c r="C113" s="49" t="s">
        <v>114</v>
      </c>
      <c r="D113" s="57">
        <v>3452.81</v>
      </c>
      <c r="E113" s="85">
        <v>32</v>
      </c>
      <c r="F113" s="58" t="str">
        <f>IFERROR(LEFT(VLOOKUP(E113,'CADASTRO DE FORNECEDORES'!$A:$I,2,),30),"")</f>
        <v>FRIGELAR</v>
      </c>
      <c r="G113" s="59">
        <v>43311</v>
      </c>
      <c r="H113" s="63">
        <f>5449*(1-0.1857)</f>
        <v>4437.1207000000004</v>
      </c>
      <c r="I113" s="90">
        <v>34</v>
      </c>
      <c r="J113" s="64" t="str">
        <f>IFERROR(LEFT(VLOOKUP(I113,'CADASTRO DE FORNECEDORES'!$A:$I,2,),30),"")</f>
        <v>ENGPRED</v>
      </c>
      <c r="K113" s="65"/>
      <c r="L113" s="69">
        <v>2541.9</v>
      </c>
      <c r="M113" s="93">
        <v>35</v>
      </c>
      <c r="N113" s="70" t="str">
        <f>IFERROR(LEFT(VLOOKUP(M113,'CADASTRO DE FORNECEDORES'!$A:$I,2,),30),"")</f>
        <v>ORSE</v>
      </c>
      <c r="O113" s="71"/>
      <c r="P113" s="50">
        <f t="shared" si="46"/>
        <v>2541.9</v>
      </c>
      <c r="Q113" s="51">
        <f t="shared" si="47"/>
        <v>3</v>
      </c>
      <c r="R113" s="52" t="str">
        <f t="shared" si="48"/>
        <v>1</v>
      </c>
      <c r="S113" s="52" t="str">
        <f t="shared" si="49"/>
        <v>1</v>
      </c>
      <c r="T113" s="52" t="str">
        <f t="shared" si="50"/>
        <v>1</v>
      </c>
      <c r="V113" s="53" t="s">
        <v>28</v>
      </c>
    </row>
    <row r="114" spans="1:22" s="53" customFormat="1" ht="69" x14ac:dyDescent="0.3">
      <c r="A114" s="47" t="s">
        <v>157</v>
      </c>
      <c r="B114" s="48" t="s">
        <v>158</v>
      </c>
      <c r="C114" s="49" t="s">
        <v>114</v>
      </c>
      <c r="D114" s="57">
        <v>3921.08</v>
      </c>
      <c r="E114" s="85">
        <v>32</v>
      </c>
      <c r="F114" s="58" t="str">
        <f>IFERROR(LEFT(VLOOKUP(E114,'CADASTRO DE FORNECEDORES'!$A:$I,2,),30),"")</f>
        <v>FRIGELAR</v>
      </c>
      <c r="G114" s="59">
        <v>43311</v>
      </c>
      <c r="H114" s="63">
        <f>5449*(1-0.1857)</f>
        <v>4437.1207000000004</v>
      </c>
      <c r="I114" s="90">
        <v>34</v>
      </c>
      <c r="J114" s="64" t="str">
        <f>IFERROR(LEFT(VLOOKUP(I114,'CADASTRO DE FORNECEDORES'!$A:$I,2,),30),"")</f>
        <v>ENGPRED</v>
      </c>
      <c r="K114" s="65"/>
      <c r="L114" s="69">
        <v>2762.98</v>
      </c>
      <c r="M114" s="93">
        <v>35</v>
      </c>
      <c r="N114" s="70" t="str">
        <f>IFERROR(LEFT(VLOOKUP(M114,'CADASTRO DE FORNECEDORES'!$A:$I,2,),30),"")</f>
        <v>ORSE</v>
      </c>
      <c r="O114" s="71"/>
      <c r="P114" s="50">
        <f t="shared" si="46"/>
        <v>2762.98</v>
      </c>
      <c r="Q114" s="51">
        <f t="shared" si="47"/>
        <v>3</v>
      </c>
      <c r="R114" s="52" t="str">
        <f t="shared" si="48"/>
        <v>1</v>
      </c>
      <c r="S114" s="52" t="str">
        <f t="shared" si="49"/>
        <v>1</v>
      </c>
      <c r="T114" s="52" t="str">
        <f t="shared" si="50"/>
        <v>1</v>
      </c>
      <c r="V114" s="53" t="s">
        <v>28</v>
      </c>
    </row>
    <row r="115" spans="1:22" s="53" customFormat="1" ht="69" x14ac:dyDescent="0.3">
      <c r="A115" s="47" t="s">
        <v>159</v>
      </c>
      <c r="B115" s="48" t="s">
        <v>160</v>
      </c>
      <c r="C115" s="49" t="s">
        <v>114</v>
      </c>
      <c r="D115" s="57">
        <v>3921.08</v>
      </c>
      <c r="E115" s="85">
        <v>32</v>
      </c>
      <c r="F115" s="58" t="str">
        <f>IFERROR(LEFT(VLOOKUP(E115,'CADASTRO DE FORNECEDORES'!$A:$I,2,),30),"")</f>
        <v>FRIGELAR</v>
      </c>
      <c r="G115" s="59">
        <v>43311</v>
      </c>
      <c r="H115" s="63">
        <f>5444*(1-0.1857)</f>
        <v>4433.0492000000004</v>
      </c>
      <c r="I115" s="90">
        <v>34</v>
      </c>
      <c r="J115" s="64" t="str">
        <f>IFERROR(LEFT(VLOOKUP(I115,'CADASTRO DE FORNECEDORES'!$A:$I,2,),30),"")</f>
        <v>ENGPRED</v>
      </c>
      <c r="K115" s="65"/>
      <c r="L115" s="69">
        <v>2760.44</v>
      </c>
      <c r="M115" s="93">
        <v>35</v>
      </c>
      <c r="N115" s="70" t="str">
        <f>IFERROR(LEFT(VLOOKUP(M115,'CADASTRO DE FORNECEDORES'!$A:$I,2,),30),"")</f>
        <v>ORSE</v>
      </c>
      <c r="O115" s="71"/>
      <c r="P115" s="50">
        <f t="shared" si="46"/>
        <v>2760.44</v>
      </c>
      <c r="Q115" s="51">
        <f t="shared" si="47"/>
        <v>3</v>
      </c>
      <c r="R115" s="52" t="str">
        <f t="shared" si="48"/>
        <v>1</v>
      </c>
      <c r="S115" s="52" t="str">
        <f t="shared" si="49"/>
        <v>1</v>
      </c>
      <c r="T115" s="52" t="str">
        <f t="shared" si="50"/>
        <v>1</v>
      </c>
      <c r="V115" s="53" t="s">
        <v>28</v>
      </c>
    </row>
    <row r="116" spans="1:22" s="53" customFormat="1" ht="69" x14ac:dyDescent="0.3">
      <c r="A116" s="47" t="s">
        <v>161</v>
      </c>
      <c r="B116" s="48" t="s">
        <v>162</v>
      </c>
      <c r="C116" s="49" t="s">
        <v>114</v>
      </c>
      <c r="D116" s="57">
        <v>3921.08</v>
      </c>
      <c r="E116" s="85">
        <v>32</v>
      </c>
      <c r="F116" s="58" t="str">
        <f>IFERROR(LEFT(VLOOKUP(E116,'CADASTRO DE FORNECEDORES'!$A:$I,2,),30),"")</f>
        <v>FRIGELAR</v>
      </c>
      <c r="G116" s="59">
        <v>43311</v>
      </c>
      <c r="H116" s="63">
        <f>5566*(1-0.1857)</f>
        <v>4532.3937999999998</v>
      </c>
      <c r="I116" s="90">
        <v>34</v>
      </c>
      <c r="J116" s="64" t="str">
        <f>IFERROR(LEFT(VLOOKUP(I116,'CADASTRO DE FORNECEDORES'!$A:$I,2,),30),"")</f>
        <v>ENGPRED</v>
      </c>
      <c r="K116" s="65"/>
      <c r="L116" s="69">
        <v>2739.57</v>
      </c>
      <c r="M116" s="93">
        <v>35</v>
      </c>
      <c r="N116" s="70" t="str">
        <f>IFERROR(LEFT(VLOOKUP(M116,'CADASTRO DE FORNECEDORES'!$A:$I,2,),30),"")</f>
        <v>ORSE</v>
      </c>
      <c r="O116" s="71"/>
      <c r="P116" s="50">
        <f t="shared" si="46"/>
        <v>2739.57</v>
      </c>
      <c r="Q116" s="51">
        <f t="shared" si="47"/>
        <v>3</v>
      </c>
      <c r="R116" s="52" t="str">
        <f t="shared" si="48"/>
        <v>1</v>
      </c>
      <c r="S116" s="52" t="str">
        <f t="shared" si="49"/>
        <v>1</v>
      </c>
      <c r="T116" s="52" t="str">
        <f t="shared" si="50"/>
        <v>1</v>
      </c>
      <c r="V116" s="53" t="s">
        <v>28</v>
      </c>
    </row>
    <row r="117" spans="1:22" s="53" customFormat="1" ht="69" x14ac:dyDescent="0.3">
      <c r="A117" s="47" t="s">
        <v>163</v>
      </c>
      <c r="B117" s="48" t="s">
        <v>164</v>
      </c>
      <c r="C117" s="49" t="s">
        <v>114</v>
      </c>
      <c r="D117" s="57">
        <v>4077.25</v>
      </c>
      <c r="E117" s="85">
        <v>32</v>
      </c>
      <c r="F117" s="58" t="str">
        <f>IFERROR(LEFT(VLOOKUP(E117,'CADASTRO DE FORNECEDORES'!$A:$I,2,),30),"")</f>
        <v>FRIGELAR</v>
      </c>
      <c r="G117" s="59">
        <v>43311</v>
      </c>
      <c r="H117" s="63">
        <f>5643*(1-0.1857)</f>
        <v>4595.0949000000001</v>
      </c>
      <c r="I117" s="90">
        <v>34</v>
      </c>
      <c r="J117" s="64" t="str">
        <f>IFERROR(LEFT(VLOOKUP(I117,'CADASTRO DE FORNECEDORES'!$A:$I,2,),30),"")</f>
        <v>ENGPRED</v>
      </c>
      <c r="K117" s="65"/>
      <c r="L117" s="69">
        <v>2495.23</v>
      </c>
      <c r="M117" s="93">
        <v>35</v>
      </c>
      <c r="N117" s="70" t="str">
        <f>IFERROR(LEFT(VLOOKUP(M117,'CADASTRO DE FORNECEDORES'!$A:$I,2,),30),"")</f>
        <v>ORSE</v>
      </c>
      <c r="O117" s="71"/>
      <c r="P117" s="50">
        <f t="shared" si="46"/>
        <v>2495.23</v>
      </c>
      <c r="Q117" s="51">
        <f t="shared" si="47"/>
        <v>3</v>
      </c>
      <c r="R117" s="52" t="str">
        <f t="shared" si="48"/>
        <v>1</v>
      </c>
      <c r="S117" s="52" t="str">
        <f t="shared" si="49"/>
        <v>1</v>
      </c>
      <c r="T117" s="52" t="str">
        <f t="shared" si="50"/>
        <v>1</v>
      </c>
      <c r="V117" s="53" t="s">
        <v>28</v>
      </c>
    </row>
    <row r="118" spans="1:22" s="53" customFormat="1" ht="55.2" x14ac:dyDescent="0.3">
      <c r="A118" s="47" t="s">
        <v>165</v>
      </c>
      <c r="B118" s="48" t="s">
        <v>166</v>
      </c>
      <c r="C118" s="49" t="s">
        <v>114</v>
      </c>
      <c r="D118" s="57">
        <v>12766</v>
      </c>
      <c r="E118" s="85">
        <v>34</v>
      </c>
      <c r="F118" s="58" t="str">
        <f>IFERROR(LEFT(VLOOKUP(E118,'CADASTRO DE FORNECEDORES'!$A:$I,2,),30),"")</f>
        <v>ENGPRED</v>
      </c>
      <c r="G118" s="59">
        <v>43311</v>
      </c>
      <c r="H118" s="63"/>
      <c r="I118" s="90"/>
      <c r="J118" s="64" t="str">
        <f>IFERROR(LEFT(VLOOKUP(I118,'CADASTRO DE FORNECEDORES'!$A:$I,2,),30),"")</f>
        <v/>
      </c>
      <c r="K118" s="65"/>
      <c r="L118" s="69"/>
      <c r="M118" s="93"/>
      <c r="N118" s="70" t="str">
        <f>IFERROR(LEFT(VLOOKUP(M118,'CADASTRO DE FORNECEDORES'!$A:$I,2,),30),"")</f>
        <v/>
      </c>
      <c r="O118" s="71"/>
      <c r="P118" s="50">
        <f t="shared" si="46"/>
        <v>12766</v>
      </c>
      <c r="Q118" s="51">
        <f t="shared" si="47"/>
        <v>1</v>
      </c>
      <c r="R118" s="52" t="str">
        <f t="shared" si="48"/>
        <v>1</v>
      </c>
      <c r="S118" s="52" t="str">
        <f t="shared" si="49"/>
        <v>0</v>
      </c>
      <c r="T118" s="52" t="str">
        <f t="shared" si="50"/>
        <v>0</v>
      </c>
      <c r="V118" s="53" t="s">
        <v>28</v>
      </c>
    </row>
    <row r="119" spans="1:22" s="53" customFormat="1" ht="55.2" x14ac:dyDescent="0.3">
      <c r="A119" s="47" t="s">
        <v>167</v>
      </c>
      <c r="B119" s="48" t="s">
        <v>168</v>
      </c>
      <c r="C119" s="49" t="s">
        <v>114</v>
      </c>
      <c r="D119" s="57">
        <v>16441</v>
      </c>
      <c r="E119" s="85">
        <v>34</v>
      </c>
      <c r="F119" s="58" t="str">
        <f>IFERROR(LEFT(VLOOKUP(E119,'CADASTRO DE FORNECEDORES'!$A:$I,2,),30),"")</f>
        <v>ENGPRED</v>
      </c>
      <c r="G119" s="59">
        <v>43311</v>
      </c>
      <c r="H119" s="63"/>
      <c r="I119" s="90"/>
      <c r="J119" s="64" t="str">
        <f>IFERROR(LEFT(VLOOKUP(I119,'CADASTRO DE FORNECEDORES'!$A:$I,2,),30),"")</f>
        <v/>
      </c>
      <c r="K119" s="65"/>
      <c r="L119" s="69"/>
      <c r="M119" s="93"/>
      <c r="N119" s="70" t="str">
        <f>IFERROR(LEFT(VLOOKUP(M119,'CADASTRO DE FORNECEDORES'!$A:$I,2,),30),"")</f>
        <v/>
      </c>
      <c r="O119" s="71"/>
      <c r="P119" s="50">
        <f t="shared" si="46"/>
        <v>16441</v>
      </c>
      <c r="Q119" s="51">
        <f t="shared" si="47"/>
        <v>1</v>
      </c>
      <c r="R119" s="52" t="str">
        <f t="shared" si="48"/>
        <v>1</v>
      </c>
      <c r="S119" s="52" t="str">
        <f t="shared" si="49"/>
        <v>0</v>
      </c>
      <c r="T119" s="52" t="str">
        <f t="shared" si="50"/>
        <v>0</v>
      </c>
      <c r="V119" s="53" t="s">
        <v>28</v>
      </c>
    </row>
    <row r="120" spans="1:22" s="53" customFormat="1" ht="69" x14ac:dyDescent="0.3">
      <c r="A120" s="47" t="s">
        <v>169</v>
      </c>
      <c r="B120" s="48" t="s">
        <v>170</v>
      </c>
      <c r="C120" s="49" t="s">
        <v>114</v>
      </c>
      <c r="D120" s="57">
        <v>7382</v>
      </c>
      <c r="E120" s="85">
        <v>32</v>
      </c>
      <c r="F120" s="58" t="str">
        <f>IFERROR(LEFT(VLOOKUP(E120,'CADASTRO DE FORNECEDORES'!$A:$I,2,),30),"")</f>
        <v>FRIGELAR</v>
      </c>
      <c r="G120" s="59">
        <v>43311</v>
      </c>
      <c r="H120" s="63">
        <f>8368*(1-0.1857)</f>
        <v>6814.0623999999998</v>
      </c>
      <c r="I120" s="90">
        <v>34</v>
      </c>
      <c r="J120" s="64" t="str">
        <f>IFERROR(LEFT(VLOOKUP(I120,'CADASTRO DE FORNECEDORES'!$A:$I,2,),30),"")</f>
        <v>ENGPRED</v>
      </c>
      <c r="K120" s="65"/>
      <c r="L120" s="69">
        <v>4243.09</v>
      </c>
      <c r="M120" s="93">
        <v>35</v>
      </c>
      <c r="N120" s="70" t="str">
        <f>IFERROR(LEFT(VLOOKUP(M120,'CADASTRO DE FORNECEDORES'!$A:$I,2,),30),"")</f>
        <v>ORSE</v>
      </c>
      <c r="O120" s="71"/>
      <c r="P120" s="50">
        <f t="shared" si="46"/>
        <v>4243.09</v>
      </c>
      <c r="Q120" s="51">
        <f t="shared" si="47"/>
        <v>3</v>
      </c>
      <c r="R120" s="52" t="str">
        <f t="shared" si="48"/>
        <v>1</v>
      </c>
      <c r="S120" s="52" t="str">
        <f t="shared" si="49"/>
        <v>1</v>
      </c>
      <c r="T120" s="52" t="str">
        <f t="shared" si="50"/>
        <v>1</v>
      </c>
      <c r="V120" s="53" t="s">
        <v>28</v>
      </c>
    </row>
    <row r="121" spans="1:22" s="114" customFormat="1" x14ac:dyDescent="0.3">
      <c r="A121" s="97"/>
      <c r="B121" s="98"/>
      <c r="C121" s="99"/>
      <c r="D121" s="100"/>
      <c r="E121" s="101"/>
      <c r="F121" s="102" t="str">
        <f>IFERROR(LEFT(VLOOKUP(E121,'CADASTRO DE FORNECEDORES'!$A:$I,2,),30),"")</f>
        <v/>
      </c>
      <c r="G121" s="103"/>
      <c r="H121" s="104"/>
      <c r="I121" s="105"/>
      <c r="J121" s="106" t="str">
        <f>IFERROR(LEFT(VLOOKUP(I121,'CADASTRO DE FORNECEDORES'!$A:$I,2,),30),"")</f>
        <v/>
      </c>
      <c r="K121" s="107"/>
      <c r="L121" s="108"/>
      <c r="M121" s="109"/>
      <c r="N121" s="110" t="str">
        <f>IFERROR(LEFT(VLOOKUP(M121,'CADASTRO DE FORNECEDORES'!$A:$I,2,),30),"")</f>
        <v/>
      </c>
      <c r="O121" s="111"/>
      <c r="P121" s="50">
        <f t="shared" si="46"/>
        <v>0</v>
      </c>
      <c r="Q121" s="112">
        <f t="shared" si="47"/>
        <v>0</v>
      </c>
      <c r="R121" s="113" t="str">
        <f t="shared" si="48"/>
        <v>0</v>
      </c>
      <c r="S121" s="113" t="str">
        <f t="shared" si="49"/>
        <v>0</v>
      </c>
      <c r="T121" s="113" t="str">
        <f t="shared" si="50"/>
        <v>0</v>
      </c>
      <c r="V121" s="114" t="s">
        <v>28</v>
      </c>
    </row>
    <row r="122" spans="1:22" s="114" customFormat="1" x14ac:dyDescent="0.3">
      <c r="A122" s="97"/>
      <c r="B122" s="98"/>
      <c r="C122" s="99"/>
      <c r="D122" s="100"/>
      <c r="E122" s="101"/>
      <c r="F122" s="102" t="str">
        <f>IFERROR(LEFT(VLOOKUP(E122,'CADASTRO DE FORNECEDORES'!$A:$I,2,),30),"")</f>
        <v/>
      </c>
      <c r="G122" s="103"/>
      <c r="H122" s="104"/>
      <c r="I122" s="105"/>
      <c r="J122" s="106" t="str">
        <f>IFERROR(LEFT(VLOOKUP(I122,'CADASTRO DE FORNECEDORES'!$A:$I,2,),30),"")</f>
        <v/>
      </c>
      <c r="K122" s="107"/>
      <c r="L122" s="108"/>
      <c r="M122" s="109"/>
      <c r="N122" s="110" t="str">
        <f>IFERROR(LEFT(VLOOKUP(M122,'CADASTRO DE FORNECEDORES'!$A:$I,2,),30),"")</f>
        <v/>
      </c>
      <c r="O122" s="111"/>
      <c r="P122" s="50">
        <f t="shared" ref="P122" si="51">IF(Q122=0,0,IF(Q122=1,D122,IF(Q122=2,MIN(D122,H122),IF(Q122=3,MIN(D122,H122,L122)))))</f>
        <v>0</v>
      </c>
      <c r="Q122" s="112">
        <f t="shared" ref="Q122" si="52">R122+S122+T122</f>
        <v>0</v>
      </c>
      <c r="R122" s="113" t="str">
        <f t="shared" ref="R122" si="53">IF(D122&gt;0,"1","0")</f>
        <v>0</v>
      </c>
      <c r="S122" s="113" t="str">
        <f t="shared" ref="S122" si="54">IF(H122&gt;0,"1","0")</f>
        <v>0</v>
      </c>
      <c r="T122" s="113" t="str">
        <f t="shared" ref="T122" si="55">IF(L122&gt;0,"1","0")</f>
        <v>0</v>
      </c>
      <c r="V122" s="114" t="s">
        <v>28</v>
      </c>
    </row>
    <row r="123" spans="1:22" s="53" customFormat="1" x14ac:dyDescent="0.3">
      <c r="A123" s="47" t="s">
        <v>106</v>
      </c>
      <c r="B123" s="48" t="s">
        <v>107</v>
      </c>
      <c r="C123" s="49" t="s">
        <v>108</v>
      </c>
      <c r="D123" s="57">
        <v>6.5</v>
      </c>
      <c r="E123" s="85">
        <v>34</v>
      </c>
      <c r="F123" s="58" t="str">
        <f>IFERROR(LEFT(VLOOKUP(E123,'CADASTRO DE FORNECEDORES'!$A:$I,2,),30),"")</f>
        <v>ENGPRED</v>
      </c>
      <c r="G123" s="59"/>
      <c r="H123" s="63"/>
      <c r="I123" s="90"/>
      <c r="J123" s="64" t="str">
        <f>IFERROR(LEFT(VLOOKUP(I123,'CADASTRO DE FORNECEDORES'!$A:$I,2,),30),"")</f>
        <v/>
      </c>
      <c r="K123" s="65"/>
      <c r="L123" s="69"/>
      <c r="M123" s="93"/>
      <c r="N123" s="70" t="str">
        <f>IFERROR(LEFT(VLOOKUP(M123,'CADASTRO DE FORNECEDORES'!$A:$I,2,),30),"")</f>
        <v/>
      </c>
      <c r="O123" s="71"/>
      <c r="P123" s="50">
        <f t="shared" si="46"/>
        <v>6.5</v>
      </c>
      <c r="Q123" s="51">
        <f t="shared" si="47"/>
        <v>1</v>
      </c>
      <c r="R123" s="52" t="str">
        <f t="shared" si="48"/>
        <v>1</v>
      </c>
      <c r="S123" s="52" t="str">
        <f t="shared" si="49"/>
        <v>0</v>
      </c>
      <c r="T123" s="52" t="str">
        <f t="shared" si="50"/>
        <v>0</v>
      </c>
      <c r="V123" s="53" t="s">
        <v>28</v>
      </c>
    </row>
    <row r="124" spans="1:22" s="53" customFormat="1" x14ac:dyDescent="0.3">
      <c r="A124" s="47" t="s">
        <v>109</v>
      </c>
      <c r="B124" s="48" t="s">
        <v>110</v>
      </c>
      <c r="C124" s="49" t="s">
        <v>111</v>
      </c>
      <c r="D124" s="57">
        <f>519.9/11.35</f>
        <v>45.806167400881058</v>
      </c>
      <c r="E124" s="85">
        <v>47</v>
      </c>
      <c r="F124" s="58" t="str">
        <f>IFERROR(LEFT(VLOOKUP(E124,'CADASTRO DE FORNECEDORES'!$A:$I,2,),30),"")</f>
        <v>ARTECH</v>
      </c>
      <c r="G124" s="59"/>
      <c r="H124" s="63">
        <f>799/11.35</f>
        <v>70.396475770925107</v>
      </c>
      <c r="I124" s="90">
        <v>37</v>
      </c>
      <c r="J124" s="64" t="str">
        <f>IFERROR(LEFT(VLOOKUP(I124,'CADASTRO DE FORNECEDORES'!$A:$I,2,),30),"")</f>
        <v>POLIPARTS</v>
      </c>
      <c r="K124" s="65"/>
      <c r="L124" s="69"/>
      <c r="M124" s="93"/>
      <c r="N124" s="70" t="str">
        <f>IFERROR(LEFT(VLOOKUP(M124,'CADASTRO DE FORNECEDORES'!$A:$I,2,),30),"")</f>
        <v/>
      </c>
      <c r="O124" s="71"/>
      <c r="P124" s="50">
        <f t="shared" si="46"/>
        <v>45.806167400881058</v>
      </c>
      <c r="Q124" s="51">
        <f t="shared" si="47"/>
        <v>2</v>
      </c>
      <c r="R124" s="52" t="str">
        <f t="shared" si="48"/>
        <v>1</v>
      </c>
      <c r="S124" s="52" t="str">
        <f t="shared" si="49"/>
        <v>1</v>
      </c>
      <c r="T124" s="52" t="str">
        <f t="shared" si="50"/>
        <v>0</v>
      </c>
      <c r="V124" s="53" t="s">
        <v>28</v>
      </c>
    </row>
    <row r="125" spans="1:22" s="53" customFormat="1" ht="27.6" x14ac:dyDescent="0.3">
      <c r="A125" s="47" t="s">
        <v>112</v>
      </c>
      <c r="B125" s="48" t="s">
        <v>113</v>
      </c>
      <c r="C125" s="49" t="s">
        <v>114</v>
      </c>
      <c r="D125" s="57">
        <v>110</v>
      </c>
      <c r="E125" s="85">
        <v>34</v>
      </c>
      <c r="F125" s="58" t="str">
        <f>IFERROR(LEFT(VLOOKUP(E125,'CADASTRO DE FORNECEDORES'!$A:$I,2,),30),"")</f>
        <v>ENGPRED</v>
      </c>
      <c r="G125" s="59"/>
      <c r="H125" s="63"/>
      <c r="I125" s="90"/>
      <c r="J125" s="64" t="str">
        <f>IFERROR(LEFT(VLOOKUP(I125,'CADASTRO DE FORNECEDORES'!$A:$I,2,),30),"")</f>
        <v/>
      </c>
      <c r="K125" s="65"/>
      <c r="L125" s="69"/>
      <c r="M125" s="93"/>
      <c r="N125" s="70" t="str">
        <f>IFERROR(LEFT(VLOOKUP(M125,'CADASTRO DE FORNECEDORES'!$A:$I,2,),30),"")</f>
        <v/>
      </c>
      <c r="O125" s="71"/>
      <c r="P125" s="50">
        <f t="shared" si="46"/>
        <v>110</v>
      </c>
      <c r="Q125" s="51">
        <f t="shared" si="47"/>
        <v>1</v>
      </c>
      <c r="R125" s="52" t="str">
        <f t="shared" si="48"/>
        <v>1</v>
      </c>
      <c r="S125" s="52" t="str">
        <f t="shared" si="49"/>
        <v>0</v>
      </c>
      <c r="T125" s="52" t="str">
        <f t="shared" si="50"/>
        <v>0</v>
      </c>
      <c r="V125" s="53" t="s">
        <v>28</v>
      </c>
    </row>
    <row r="126" spans="1:22" s="53" customFormat="1" ht="27.6" x14ac:dyDescent="0.3">
      <c r="A126" s="47" t="s">
        <v>115</v>
      </c>
      <c r="B126" s="48" t="s">
        <v>116</v>
      </c>
      <c r="C126" s="49" t="s">
        <v>114</v>
      </c>
      <c r="D126" s="57">
        <v>125</v>
      </c>
      <c r="E126" s="85">
        <v>34</v>
      </c>
      <c r="F126" s="58" t="str">
        <f>IFERROR(LEFT(VLOOKUP(E126,'CADASTRO DE FORNECEDORES'!$A:$I,2,),30),"")</f>
        <v>ENGPRED</v>
      </c>
      <c r="G126" s="59"/>
      <c r="H126" s="63"/>
      <c r="I126" s="90"/>
      <c r="J126" s="64" t="str">
        <f>IFERROR(LEFT(VLOOKUP(I126,'CADASTRO DE FORNECEDORES'!$A:$I,2,),30),"")</f>
        <v/>
      </c>
      <c r="K126" s="65"/>
      <c r="L126" s="69"/>
      <c r="M126" s="93"/>
      <c r="N126" s="70" t="str">
        <f>IFERROR(LEFT(VLOOKUP(M126,'CADASTRO DE FORNECEDORES'!$A:$I,2,),30),"")</f>
        <v/>
      </c>
      <c r="O126" s="71"/>
      <c r="P126" s="50">
        <f t="shared" si="46"/>
        <v>125</v>
      </c>
      <c r="Q126" s="51">
        <f t="shared" si="47"/>
        <v>1</v>
      </c>
      <c r="R126" s="52" t="str">
        <f t="shared" si="48"/>
        <v>1</v>
      </c>
      <c r="S126" s="52" t="str">
        <f t="shared" si="49"/>
        <v>0</v>
      </c>
      <c r="T126" s="52" t="str">
        <f t="shared" si="50"/>
        <v>0</v>
      </c>
      <c r="V126" s="53" t="s">
        <v>28</v>
      </c>
    </row>
    <row r="127" spans="1:22" s="53" customFormat="1" ht="27.6" x14ac:dyDescent="0.3">
      <c r="A127" s="47" t="s">
        <v>117</v>
      </c>
      <c r="B127" s="48" t="s">
        <v>118</v>
      </c>
      <c r="C127" s="49" t="s">
        <v>114</v>
      </c>
      <c r="D127" s="57">
        <v>115</v>
      </c>
      <c r="E127" s="85">
        <v>34</v>
      </c>
      <c r="F127" s="58" t="str">
        <f>IFERROR(LEFT(VLOOKUP(E127,'CADASTRO DE FORNECEDORES'!$A:$I,2,),30),"")</f>
        <v>ENGPRED</v>
      </c>
      <c r="G127" s="59"/>
      <c r="H127" s="63"/>
      <c r="I127" s="90"/>
      <c r="J127" s="64" t="str">
        <f>IFERROR(LEFT(VLOOKUP(I127,'CADASTRO DE FORNECEDORES'!$A:$I,2,),30),"")</f>
        <v/>
      </c>
      <c r="K127" s="65"/>
      <c r="L127" s="69"/>
      <c r="M127" s="93"/>
      <c r="N127" s="70" t="str">
        <f>IFERROR(LEFT(VLOOKUP(M127,'CADASTRO DE FORNECEDORES'!$A:$I,2,),30),"")</f>
        <v/>
      </c>
      <c r="O127" s="71"/>
      <c r="P127" s="50">
        <f t="shared" si="46"/>
        <v>115</v>
      </c>
      <c r="Q127" s="51">
        <f t="shared" si="47"/>
        <v>1</v>
      </c>
      <c r="R127" s="52" t="str">
        <f t="shared" si="48"/>
        <v>1</v>
      </c>
      <c r="S127" s="52" t="str">
        <f t="shared" si="49"/>
        <v>0</v>
      </c>
      <c r="T127" s="52" t="str">
        <f t="shared" si="50"/>
        <v>0</v>
      </c>
      <c r="V127" s="53" t="s">
        <v>28</v>
      </c>
    </row>
    <row r="128" spans="1:22" s="53" customFormat="1" ht="27.6" x14ac:dyDescent="0.3">
      <c r="A128" s="47" t="s">
        <v>119</v>
      </c>
      <c r="B128" s="48" t="s">
        <v>120</v>
      </c>
      <c r="C128" s="49" t="s">
        <v>114</v>
      </c>
      <c r="D128" s="57">
        <v>150</v>
      </c>
      <c r="E128" s="85">
        <v>34</v>
      </c>
      <c r="F128" s="58" t="str">
        <f>IFERROR(LEFT(VLOOKUP(E128,'CADASTRO DE FORNECEDORES'!$A:$I,2,),30),"")</f>
        <v>ENGPRED</v>
      </c>
      <c r="G128" s="59"/>
      <c r="H128" s="63"/>
      <c r="I128" s="90"/>
      <c r="J128" s="64" t="str">
        <f>IFERROR(LEFT(VLOOKUP(I128,'CADASTRO DE FORNECEDORES'!$A:$I,2,),30),"")</f>
        <v/>
      </c>
      <c r="K128" s="65"/>
      <c r="L128" s="69"/>
      <c r="M128" s="93"/>
      <c r="N128" s="70" t="str">
        <f>IFERROR(LEFT(VLOOKUP(M128,'CADASTRO DE FORNECEDORES'!$A:$I,2,),30),"")</f>
        <v/>
      </c>
      <c r="O128" s="71"/>
      <c r="P128" s="50">
        <f t="shared" si="46"/>
        <v>150</v>
      </c>
      <c r="Q128" s="51">
        <f t="shared" si="47"/>
        <v>1</v>
      </c>
      <c r="R128" s="52" t="str">
        <f t="shared" si="48"/>
        <v>1</v>
      </c>
      <c r="S128" s="52" t="str">
        <f t="shared" si="49"/>
        <v>0</v>
      </c>
      <c r="T128" s="52" t="str">
        <f t="shared" si="50"/>
        <v>0</v>
      </c>
      <c r="V128" s="53" t="s">
        <v>28</v>
      </c>
    </row>
    <row r="129" spans="1:22" s="53" customFormat="1" ht="27.6" x14ac:dyDescent="0.3">
      <c r="A129" s="47" t="s">
        <v>121</v>
      </c>
      <c r="B129" s="48" t="s">
        <v>122</v>
      </c>
      <c r="C129" s="49" t="s">
        <v>123</v>
      </c>
      <c r="D129" s="57">
        <v>423</v>
      </c>
      <c r="E129" s="85">
        <v>34</v>
      </c>
      <c r="F129" s="58" t="str">
        <f>IFERROR(LEFT(VLOOKUP(E129,'CADASTRO DE FORNECEDORES'!$A:$I,2,),30),"")</f>
        <v>ENGPRED</v>
      </c>
      <c r="G129" s="59"/>
      <c r="H129" s="63"/>
      <c r="I129" s="90"/>
      <c r="J129" s="64" t="str">
        <f>IFERROR(LEFT(VLOOKUP(I129,'CADASTRO DE FORNECEDORES'!$A:$I,2,),30),"")</f>
        <v/>
      </c>
      <c r="K129" s="65"/>
      <c r="L129" s="69"/>
      <c r="M129" s="93"/>
      <c r="N129" s="70" t="str">
        <f>IFERROR(LEFT(VLOOKUP(M129,'CADASTRO DE FORNECEDORES'!$A:$I,2,),30),"")</f>
        <v/>
      </c>
      <c r="O129" s="71"/>
      <c r="P129" s="50">
        <f t="shared" si="46"/>
        <v>423</v>
      </c>
      <c r="Q129" s="51">
        <f t="shared" si="47"/>
        <v>1</v>
      </c>
      <c r="R129" s="52" t="str">
        <f t="shared" si="48"/>
        <v>1</v>
      </c>
      <c r="S129" s="52" t="str">
        <f t="shared" si="49"/>
        <v>0</v>
      </c>
      <c r="T129" s="52" t="str">
        <f t="shared" si="50"/>
        <v>0</v>
      </c>
      <c r="V129" s="53" t="s">
        <v>28</v>
      </c>
    </row>
    <row r="130" spans="1:22" s="53" customFormat="1" ht="27.6" x14ac:dyDescent="0.3">
      <c r="A130" s="47" t="s">
        <v>124</v>
      </c>
      <c r="B130" s="48" t="s">
        <v>125</v>
      </c>
      <c r="C130" s="49" t="s">
        <v>123</v>
      </c>
      <c r="D130" s="57">
        <v>455</v>
      </c>
      <c r="E130" s="85">
        <v>34</v>
      </c>
      <c r="F130" s="58" t="str">
        <f>IFERROR(LEFT(VLOOKUP(E130,'CADASTRO DE FORNECEDORES'!$A:$I,2,),30),"")</f>
        <v>ENGPRED</v>
      </c>
      <c r="G130" s="59"/>
      <c r="H130" s="63"/>
      <c r="I130" s="90"/>
      <c r="J130" s="64" t="str">
        <f>IFERROR(LEFT(VLOOKUP(I130,'CADASTRO DE FORNECEDORES'!$A:$I,2,),30),"")</f>
        <v/>
      </c>
      <c r="K130" s="65"/>
      <c r="L130" s="69"/>
      <c r="M130" s="93"/>
      <c r="N130" s="70" t="str">
        <f>IFERROR(LEFT(VLOOKUP(M130,'CADASTRO DE FORNECEDORES'!$A:$I,2,),30),"")</f>
        <v/>
      </c>
      <c r="O130" s="71"/>
      <c r="P130" s="50">
        <f t="shared" si="46"/>
        <v>455</v>
      </c>
      <c r="Q130" s="51">
        <f t="shared" si="47"/>
        <v>1</v>
      </c>
      <c r="R130" s="52" t="str">
        <f t="shared" si="48"/>
        <v>1</v>
      </c>
      <c r="S130" s="52" t="str">
        <f t="shared" si="49"/>
        <v>0</v>
      </c>
      <c r="T130" s="52" t="str">
        <f t="shared" si="50"/>
        <v>0</v>
      </c>
      <c r="V130" s="53" t="s">
        <v>28</v>
      </c>
    </row>
    <row r="131" spans="1:22" s="53" customFormat="1" ht="27.6" x14ac:dyDescent="0.3">
      <c r="A131" s="47" t="s">
        <v>126</v>
      </c>
      <c r="B131" s="48" t="s">
        <v>127</v>
      </c>
      <c r="C131" s="49" t="s">
        <v>123</v>
      </c>
      <c r="D131" s="57">
        <v>80</v>
      </c>
      <c r="E131" s="85">
        <v>34</v>
      </c>
      <c r="F131" s="58" t="str">
        <f>IFERROR(LEFT(VLOOKUP(E131,'CADASTRO DE FORNECEDORES'!$A:$I,2,),30),"")</f>
        <v>ENGPRED</v>
      </c>
      <c r="G131" s="59"/>
      <c r="H131" s="63"/>
      <c r="I131" s="90"/>
      <c r="J131" s="64" t="str">
        <f>IFERROR(LEFT(VLOOKUP(I131,'CADASTRO DE FORNECEDORES'!$A:$I,2,),30),"")</f>
        <v/>
      </c>
      <c r="K131" s="65"/>
      <c r="L131" s="69"/>
      <c r="M131" s="93"/>
      <c r="N131" s="70" t="str">
        <f>IFERROR(LEFT(VLOOKUP(M131,'CADASTRO DE FORNECEDORES'!$A:$I,2,),30),"")</f>
        <v/>
      </c>
      <c r="O131" s="71"/>
      <c r="P131" s="50">
        <f t="shared" si="46"/>
        <v>80</v>
      </c>
      <c r="Q131" s="51">
        <f t="shared" si="47"/>
        <v>1</v>
      </c>
      <c r="R131" s="52" t="str">
        <f t="shared" si="48"/>
        <v>1</v>
      </c>
      <c r="S131" s="52" t="str">
        <f t="shared" si="49"/>
        <v>0</v>
      </c>
      <c r="T131" s="52" t="str">
        <f t="shared" si="50"/>
        <v>0</v>
      </c>
      <c r="V131" s="53" t="s">
        <v>28</v>
      </c>
    </row>
    <row r="132" spans="1:22" s="53" customFormat="1" ht="27.6" x14ac:dyDescent="0.3">
      <c r="A132" s="47" t="s">
        <v>128</v>
      </c>
      <c r="B132" s="48" t="s">
        <v>129</v>
      </c>
      <c r="C132" s="49" t="s">
        <v>108</v>
      </c>
      <c r="D132" s="57">
        <v>110</v>
      </c>
      <c r="E132" s="85">
        <v>34</v>
      </c>
      <c r="F132" s="58" t="str">
        <f>IFERROR(LEFT(VLOOKUP(E132,'CADASTRO DE FORNECEDORES'!$A:$I,2,),30),"")</f>
        <v>ENGPRED</v>
      </c>
      <c r="G132" s="59"/>
      <c r="H132" s="63"/>
      <c r="I132" s="90"/>
      <c r="J132" s="64" t="str">
        <f>IFERROR(LEFT(VLOOKUP(I132,'CADASTRO DE FORNECEDORES'!$A:$I,2,),30),"")</f>
        <v/>
      </c>
      <c r="K132" s="65"/>
      <c r="L132" s="69"/>
      <c r="M132" s="93"/>
      <c r="N132" s="70" t="str">
        <f>IFERROR(LEFT(VLOOKUP(M132,'CADASTRO DE FORNECEDORES'!$A:$I,2,),30),"")</f>
        <v/>
      </c>
      <c r="O132" s="71"/>
      <c r="P132" s="50">
        <f t="shared" si="46"/>
        <v>110</v>
      </c>
      <c r="Q132" s="51">
        <f t="shared" si="47"/>
        <v>1</v>
      </c>
      <c r="R132" s="52" t="str">
        <f t="shared" si="48"/>
        <v>1</v>
      </c>
      <c r="S132" s="52" t="str">
        <f t="shared" si="49"/>
        <v>0</v>
      </c>
      <c r="T132" s="52" t="str">
        <f t="shared" si="50"/>
        <v>0</v>
      </c>
      <c r="V132" s="53" t="s">
        <v>28</v>
      </c>
    </row>
    <row r="133" spans="1:22" s="53" customFormat="1" ht="27.6" x14ac:dyDescent="0.3">
      <c r="A133" s="47" t="s">
        <v>130</v>
      </c>
      <c r="B133" s="48" t="s">
        <v>131</v>
      </c>
      <c r="C133" s="49" t="s">
        <v>108</v>
      </c>
      <c r="D133" s="57">
        <v>75</v>
      </c>
      <c r="E133" s="85">
        <v>34</v>
      </c>
      <c r="F133" s="58" t="str">
        <f>IFERROR(LEFT(VLOOKUP(E133,'CADASTRO DE FORNECEDORES'!$A:$I,2,),30),"")</f>
        <v>ENGPRED</v>
      </c>
      <c r="G133" s="59"/>
      <c r="H133" s="63"/>
      <c r="I133" s="90"/>
      <c r="J133" s="64" t="str">
        <f>IFERROR(LEFT(VLOOKUP(I133,'CADASTRO DE FORNECEDORES'!$A:$I,2,),30),"")</f>
        <v/>
      </c>
      <c r="K133" s="65"/>
      <c r="L133" s="69"/>
      <c r="M133" s="93"/>
      <c r="N133" s="70" t="str">
        <f>IFERROR(LEFT(VLOOKUP(M133,'CADASTRO DE FORNECEDORES'!$A:$I,2,),30),"")</f>
        <v/>
      </c>
      <c r="O133" s="71"/>
      <c r="P133" s="50">
        <f t="shared" si="46"/>
        <v>75</v>
      </c>
      <c r="Q133" s="51">
        <f t="shared" si="47"/>
        <v>1</v>
      </c>
      <c r="R133" s="52" t="str">
        <f t="shared" si="48"/>
        <v>1</v>
      </c>
      <c r="S133" s="52" t="str">
        <f t="shared" si="49"/>
        <v>0</v>
      </c>
      <c r="T133" s="52" t="str">
        <f t="shared" si="50"/>
        <v>0</v>
      </c>
      <c r="V133" s="53" t="s">
        <v>28</v>
      </c>
    </row>
    <row r="134" spans="1:22" s="53" customFormat="1" ht="27.6" x14ac:dyDescent="0.3">
      <c r="A134" s="47" t="s">
        <v>132</v>
      </c>
      <c r="B134" s="48" t="s">
        <v>133</v>
      </c>
      <c r="C134" s="49" t="s">
        <v>108</v>
      </c>
      <c r="D134" s="57">
        <v>40</v>
      </c>
      <c r="E134" s="85">
        <v>34</v>
      </c>
      <c r="F134" s="58" t="str">
        <f>IFERROR(LEFT(VLOOKUP(E134,'CADASTRO DE FORNECEDORES'!$A:$I,2,),30),"")</f>
        <v>ENGPRED</v>
      </c>
      <c r="G134" s="59"/>
      <c r="H134" s="63"/>
      <c r="I134" s="90"/>
      <c r="J134" s="64" t="str">
        <f>IFERROR(LEFT(VLOOKUP(I134,'CADASTRO DE FORNECEDORES'!$A:$I,2,),30),"")</f>
        <v/>
      </c>
      <c r="K134" s="65"/>
      <c r="L134" s="69"/>
      <c r="M134" s="93"/>
      <c r="N134" s="70" t="str">
        <f>IFERROR(LEFT(VLOOKUP(M134,'CADASTRO DE FORNECEDORES'!$A:$I,2,),30),"")</f>
        <v/>
      </c>
      <c r="O134" s="71"/>
      <c r="P134" s="50">
        <f t="shared" si="46"/>
        <v>40</v>
      </c>
      <c r="Q134" s="51">
        <f t="shared" si="47"/>
        <v>1</v>
      </c>
      <c r="R134" s="52" t="str">
        <f t="shared" si="48"/>
        <v>1</v>
      </c>
      <c r="S134" s="52" t="str">
        <f t="shared" si="49"/>
        <v>0</v>
      </c>
      <c r="T134" s="52" t="str">
        <f t="shared" si="50"/>
        <v>0</v>
      </c>
      <c r="V134" s="53" t="s">
        <v>28</v>
      </c>
    </row>
    <row r="135" spans="1:22" s="53" customFormat="1" ht="27.6" x14ac:dyDescent="0.3">
      <c r="A135" s="47" t="s">
        <v>134</v>
      </c>
      <c r="B135" s="48" t="s">
        <v>135</v>
      </c>
      <c r="C135" s="49" t="s">
        <v>123</v>
      </c>
      <c r="D135" s="57">
        <v>3.52</v>
      </c>
      <c r="E135" s="85">
        <v>38</v>
      </c>
      <c r="F135" s="58" t="str">
        <f>IFERROR(LEFT(VLOOKUP(E135,'CADASTRO DE FORNECEDORES'!$A:$I,2,),30),"")</f>
        <v>FRIO SHOPPING</v>
      </c>
      <c r="G135" s="59"/>
      <c r="H135" s="63">
        <v>5</v>
      </c>
      <c r="I135" s="90">
        <v>37</v>
      </c>
      <c r="J135" s="64" t="str">
        <f>IFERROR(LEFT(VLOOKUP(I135,'CADASTRO DE FORNECEDORES'!$A:$I,2,),30),"")</f>
        <v>POLIPARTS</v>
      </c>
      <c r="K135" s="65"/>
      <c r="L135" s="69">
        <v>4.5999999999999996</v>
      </c>
      <c r="M135" s="93">
        <v>40</v>
      </c>
      <c r="N135" s="70" t="str">
        <f>IFERROR(LEFT(VLOOKUP(M135,'CADASTRO DE FORNECEDORES'!$A:$I,2,),30),"")</f>
        <v>BRISASUL</v>
      </c>
      <c r="O135" s="71"/>
      <c r="P135" s="50">
        <f t="shared" si="46"/>
        <v>3.52</v>
      </c>
      <c r="Q135" s="51">
        <f t="shared" si="47"/>
        <v>3</v>
      </c>
      <c r="R135" s="52" t="str">
        <f t="shared" si="48"/>
        <v>1</v>
      </c>
      <c r="S135" s="52" t="str">
        <f t="shared" si="49"/>
        <v>1</v>
      </c>
      <c r="T135" s="52" t="str">
        <f t="shared" si="50"/>
        <v>1</v>
      </c>
      <c r="V135" s="53" t="s">
        <v>28</v>
      </c>
    </row>
    <row r="136" spans="1:22" s="53" customFormat="1" ht="27.6" x14ac:dyDescent="0.3">
      <c r="A136" s="47" t="s">
        <v>136</v>
      </c>
      <c r="B136" s="48" t="s">
        <v>137</v>
      </c>
      <c r="C136" s="49" t="s">
        <v>123</v>
      </c>
      <c r="D136" s="57">
        <v>28800</v>
      </c>
      <c r="E136" s="85">
        <v>34</v>
      </c>
      <c r="F136" s="58" t="str">
        <f>IFERROR(LEFT(VLOOKUP(E136,'CADASTRO DE FORNECEDORES'!$A:$I,2,),30),"")</f>
        <v>ENGPRED</v>
      </c>
      <c r="G136" s="59"/>
      <c r="H136" s="63"/>
      <c r="I136" s="90"/>
      <c r="J136" s="64" t="str">
        <f>IFERROR(LEFT(VLOOKUP(I136,'CADASTRO DE FORNECEDORES'!$A:$I,2,),30),"")</f>
        <v/>
      </c>
      <c r="K136" s="65"/>
      <c r="L136" s="69"/>
      <c r="M136" s="93"/>
      <c r="N136" s="70" t="str">
        <f>IFERROR(LEFT(VLOOKUP(M136,'CADASTRO DE FORNECEDORES'!$A:$I,2,),30),"")</f>
        <v/>
      </c>
      <c r="O136" s="71"/>
      <c r="P136" s="50">
        <f t="shared" si="46"/>
        <v>28800</v>
      </c>
      <c r="Q136" s="51">
        <f t="shared" si="47"/>
        <v>1</v>
      </c>
      <c r="R136" s="52" t="str">
        <f t="shared" si="48"/>
        <v>1</v>
      </c>
      <c r="S136" s="52" t="str">
        <f t="shared" si="49"/>
        <v>0</v>
      </c>
      <c r="T136" s="52" t="str">
        <f t="shared" si="50"/>
        <v>0</v>
      </c>
      <c r="V136" s="53" t="s">
        <v>28</v>
      </c>
    </row>
    <row r="137" spans="1:22" s="53" customFormat="1" ht="27.6" x14ac:dyDescent="0.3">
      <c r="A137" s="47" t="s">
        <v>138</v>
      </c>
      <c r="B137" s="48" t="s">
        <v>139</v>
      </c>
      <c r="C137" s="49" t="s">
        <v>123</v>
      </c>
      <c r="D137" s="57">
        <v>85</v>
      </c>
      <c r="E137" s="85">
        <v>34</v>
      </c>
      <c r="F137" s="58" t="str">
        <f>IFERROR(LEFT(VLOOKUP(E137,'CADASTRO DE FORNECEDORES'!$A:$I,2,),30),"")</f>
        <v>ENGPRED</v>
      </c>
      <c r="G137" s="59"/>
      <c r="H137" s="63"/>
      <c r="I137" s="90"/>
      <c r="J137" s="64" t="str">
        <f>IFERROR(LEFT(VLOOKUP(I137,'CADASTRO DE FORNECEDORES'!$A:$I,2,),30),"")</f>
        <v/>
      </c>
      <c r="K137" s="65"/>
      <c r="L137" s="69"/>
      <c r="M137" s="93"/>
      <c r="N137" s="70" t="str">
        <f>IFERROR(LEFT(VLOOKUP(M137,'CADASTRO DE FORNECEDORES'!$A:$I,2,),30),"")</f>
        <v/>
      </c>
      <c r="O137" s="71"/>
      <c r="P137" s="50">
        <f t="shared" si="46"/>
        <v>85</v>
      </c>
      <c r="Q137" s="51">
        <f t="shared" si="47"/>
        <v>1</v>
      </c>
      <c r="R137" s="52" t="str">
        <f t="shared" si="48"/>
        <v>1</v>
      </c>
      <c r="S137" s="52" t="str">
        <f t="shared" si="49"/>
        <v>0</v>
      </c>
      <c r="T137" s="52" t="str">
        <f t="shared" si="50"/>
        <v>0</v>
      </c>
      <c r="V137" s="53" t="s">
        <v>28</v>
      </c>
    </row>
    <row r="138" spans="1:22" s="53" customFormat="1" x14ac:dyDescent="0.3">
      <c r="A138" s="47"/>
      <c r="B138" s="48"/>
      <c r="C138" s="49"/>
      <c r="D138" s="57"/>
      <c r="E138" s="85"/>
      <c r="F138" s="58" t="str">
        <f>IFERROR(LEFT(VLOOKUP(E138,'CADASTRO DE FORNECEDORES'!$A:$I,2,),30),"")</f>
        <v/>
      </c>
      <c r="G138" s="59"/>
      <c r="H138" s="63"/>
      <c r="I138" s="90"/>
      <c r="J138" s="64" t="str">
        <f>IFERROR(LEFT(VLOOKUP(I138,'CADASTRO DE FORNECEDORES'!$A:$I,2,),30),"")</f>
        <v/>
      </c>
      <c r="K138" s="65"/>
      <c r="L138" s="69"/>
      <c r="M138" s="93"/>
      <c r="N138" s="70" t="str">
        <f>IFERROR(LEFT(VLOOKUP(M138,'CADASTRO DE FORNECEDORES'!$A:$I,2,),30),"")</f>
        <v/>
      </c>
      <c r="O138" s="71"/>
      <c r="P138" s="50">
        <f t="shared" si="46"/>
        <v>0</v>
      </c>
      <c r="Q138" s="51">
        <f t="shared" si="47"/>
        <v>0</v>
      </c>
      <c r="R138" s="52" t="str">
        <f t="shared" si="48"/>
        <v>0</v>
      </c>
      <c r="S138" s="52" t="str">
        <f t="shared" si="49"/>
        <v>0</v>
      </c>
      <c r="T138" s="52" t="str">
        <f t="shared" si="50"/>
        <v>0</v>
      </c>
      <c r="V138" s="53" t="s">
        <v>28</v>
      </c>
    </row>
    <row r="139" spans="1:22" s="53" customFormat="1" ht="27.6" x14ac:dyDescent="0.3">
      <c r="A139" s="47" t="s">
        <v>171</v>
      </c>
      <c r="B139" s="48" t="s">
        <v>172</v>
      </c>
      <c r="C139" s="49" t="s">
        <v>108</v>
      </c>
      <c r="D139" s="57">
        <f>279/15</f>
        <v>18.600000000000001</v>
      </c>
      <c r="E139" s="85">
        <v>37</v>
      </c>
      <c r="F139" s="58" t="str">
        <f>IFERROR(LEFT(VLOOKUP(E139,'CADASTRO DE FORNECEDORES'!$A:$I,2,),30),"")</f>
        <v>POLIPARTS</v>
      </c>
      <c r="G139" s="59"/>
      <c r="H139" s="63"/>
      <c r="I139" s="90"/>
      <c r="J139" s="64" t="str">
        <f>IFERROR(LEFT(VLOOKUP(I139,'CADASTRO DE FORNECEDORES'!$A:$I,2,),30),"")</f>
        <v/>
      </c>
      <c r="K139" s="65"/>
      <c r="L139" s="69"/>
      <c r="M139" s="93"/>
      <c r="N139" s="70" t="str">
        <f>IFERROR(LEFT(VLOOKUP(M139,'CADASTRO DE FORNECEDORES'!$A:$I,2,),30),"")</f>
        <v/>
      </c>
      <c r="O139" s="71"/>
      <c r="P139" s="50">
        <f t="shared" si="46"/>
        <v>18.600000000000001</v>
      </c>
      <c r="Q139" s="51">
        <f t="shared" si="47"/>
        <v>1</v>
      </c>
      <c r="R139" s="52" t="str">
        <f t="shared" si="48"/>
        <v>1</v>
      </c>
      <c r="S139" s="52" t="str">
        <f t="shared" si="49"/>
        <v>0</v>
      </c>
      <c r="T139" s="52" t="str">
        <f t="shared" si="50"/>
        <v>0</v>
      </c>
      <c r="V139" s="53" t="s">
        <v>28</v>
      </c>
    </row>
    <row r="140" spans="1:22" s="53" customFormat="1" ht="27.6" x14ac:dyDescent="0.3">
      <c r="A140" s="47" t="s">
        <v>173</v>
      </c>
      <c r="B140" s="48" t="s">
        <v>174</v>
      </c>
      <c r="C140" s="49" t="s">
        <v>108</v>
      </c>
      <c r="D140" s="57">
        <v>9</v>
      </c>
      <c r="E140" s="85">
        <v>34</v>
      </c>
      <c r="F140" s="58" t="str">
        <f>IFERROR(LEFT(VLOOKUP(E140,'CADASTRO DE FORNECEDORES'!$A:$I,2,),30),"")</f>
        <v>ENGPRED</v>
      </c>
      <c r="G140" s="59"/>
      <c r="H140" s="63"/>
      <c r="I140" s="90"/>
      <c r="J140" s="64" t="str">
        <f>IFERROR(LEFT(VLOOKUP(I140,'CADASTRO DE FORNECEDORES'!$A:$I,2,),30),"")</f>
        <v/>
      </c>
      <c r="K140" s="65"/>
      <c r="L140" s="69"/>
      <c r="M140" s="93"/>
      <c r="N140" s="70" t="str">
        <f>IFERROR(LEFT(VLOOKUP(M140,'CADASTRO DE FORNECEDORES'!$A:$I,2,),30),"")</f>
        <v/>
      </c>
      <c r="O140" s="71"/>
      <c r="P140" s="50">
        <f t="shared" si="46"/>
        <v>9</v>
      </c>
      <c r="Q140" s="51">
        <f t="shared" si="47"/>
        <v>1</v>
      </c>
      <c r="R140" s="52" t="str">
        <f t="shared" si="48"/>
        <v>1</v>
      </c>
      <c r="S140" s="52" t="str">
        <f t="shared" si="49"/>
        <v>0</v>
      </c>
      <c r="T140" s="52" t="str">
        <f t="shared" si="50"/>
        <v>0</v>
      </c>
      <c r="V140" s="53" t="s">
        <v>28</v>
      </c>
    </row>
    <row r="141" spans="1:22" s="53" customFormat="1" ht="27.6" x14ac:dyDescent="0.3">
      <c r="A141" s="47" t="s">
        <v>175</v>
      </c>
      <c r="B141" s="48" t="s">
        <v>176</v>
      </c>
      <c r="C141" s="49" t="s">
        <v>108</v>
      </c>
      <c r="D141" s="57">
        <v>12</v>
      </c>
      <c r="E141" s="85">
        <v>34</v>
      </c>
      <c r="F141" s="58" t="str">
        <f>IFERROR(LEFT(VLOOKUP(E141,'CADASTRO DE FORNECEDORES'!$A:$I,2,),30),"")</f>
        <v>ENGPRED</v>
      </c>
      <c r="G141" s="59"/>
      <c r="H141" s="63"/>
      <c r="I141" s="90"/>
      <c r="J141" s="64" t="str">
        <f>IFERROR(LEFT(VLOOKUP(I141,'CADASTRO DE FORNECEDORES'!$A:$I,2,),30),"")</f>
        <v/>
      </c>
      <c r="K141" s="65"/>
      <c r="L141" s="69"/>
      <c r="M141" s="93"/>
      <c r="N141" s="70" t="str">
        <f>IFERROR(LEFT(VLOOKUP(M141,'CADASTRO DE FORNECEDORES'!$A:$I,2,),30),"")</f>
        <v/>
      </c>
      <c r="O141" s="71"/>
      <c r="P141" s="50">
        <f t="shared" si="46"/>
        <v>12</v>
      </c>
      <c r="Q141" s="51">
        <f t="shared" si="47"/>
        <v>1</v>
      </c>
      <c r="R141" s="52" t="str">
        <f t="shared" si="48"/>
        <v>1</v>
      </c>
      <c r="S141" s="52" t="str">
        <f t="shared" si="49"/>
        <v>0</v>
      </c>
      <c r="T141" s="52" t="str">
        <f t="shared" si="50"/>
        <v>0</v>
      </c>
      <c r="V141" s="53" t="s">
        <v>28</v>
      </c>
    </row>
    <row r="142" spans="1:22" s="53" customFormat="1" x14ac:dyDescent="0.3">
      <c r="A142" s="47"/>
      <c r="B142" s="48"/>
      <c r="C142" s="49"/>
      <c r="D142" s="57"/>
      <c r="E142" s="85"/>
      <c r="F142" s="58" t="str">
        <f>IFERROR(LEFT(VLOOKUP(E142,'CADASTRO DE FORNECEDORES'!$A:$I,2,),30),"")</f>
        <v/>
      </c>
      <c r="G142" s="59"/>
      <c r="H142" s="63"/>
      <c r="I142" s="90"/>
      <c r="J142" s="64" t="str">
        <f>IFERROR(LEFT(VLOOKUP(I142,'CADASTRO DE FORNECEDORES'!$A:$I,2,),30),"")</f>
        <v/>
      </c>
      <c r="K142" s="65"/>
      <c r="L142" s="69"/>
      <c r="M142" s="93"/>
      <c r="N142" s="70" t="str">
        <f>IFERROR(LEFT(VLOOKUP(M142,'CADASTRO DE FORNECEDORES'!$A:$I,2,),30),"")</f>
        <v/>
      </c>
      <c r="O142" s="71"/>
      <c r="P142" s="50">
        <f t="shared" si="46"/>
        <v>0</v>
      </c>
      <c r="Q142" s="51">
        <f t="shared" si="47"/>
        <v>0</v>
      </c>
      <c r="R142" s="52" t="str">
        <f t="shared" si="48"/>
        <v>0</v>
      </c>
      <c r="S142" s="52" t="str">
        <f t="shared" si="49"/>
        <v>0</v>
      </c>
      <c r="T142" s="52" t="str">
        <f t="shared" si="50"/>
        <v>0</v>
      </c>
      <c r="V142" s="53" t="s">
        <v>28</v>
      </c>
    </row>
  </sheetData>
  <autoFilter ref="A9:X142" xr:uid="{00000000-0009-0000-0000-000002000000}"/>
  <customSheetViews>
    <customSheetView guid="{CF0084EC-3E8B-4407-9D20-D5B1B38A5A45}" scale="70" showPageBreaks="1" printArea="1" showAutoFilter="1" hiddenColumns="1" view="pageBreakPreview" topLeftCell="A222">
      <selection activeCell="D236" sqref="D236"/>
      <pageMargins left="0.7" right="0.7" top="0.75" bottom="0.75" header="0.3" footer="0.3"/>
      <pageSetup paperSize="9" scale="68" orientation="landscape" r:id="rId1"/>
      <autoFilter ref="A14:W540" xr:uid="{00000000-0000-0000-0000-000000000000}"/>
    </customSheetView>
    <customSheetView guid="{A0829406-A33F-4C1E-9C19-E1CA38D35D4E}" scale="70" showPageBreaks="1" printArea="1" filter="1" showAutoFilter="1" hiddenColumns="1" view="pageBreakPreview" topLeftCell="A12">
      <pane xSplit="2" ySplit="331" topLeftCell="C571" activePane="bottomRight" state="frozen"/>
      <selection pane="bottomRight" activeCell="E106" sqref="E106"/>
      <pageMargins left="0.7" right="0.7" top="0.75" bottom="0.75" header="0.3" footer="0.3"/>
      <pageSetup paperSize="9" scale="68" orientation="landscape" r:id="rId2"/>
      <autoFilter ref="A14:W540" xr:uid="{00000000-0000-0000-0000-000000000000}">
        <filterColumn colId="4">
          <filters>
            <filter val="SEM FONTE COMPROVADA"/>
          </filters>
        </filterColumn>
      </autoFilter>
    </customSheetView>
  </customSheetViews>
  <mergeCells count="11">
    <mergeCell ref="B2:J3"/>
    <mergeCell ref="B4:J5"/>
    <mergeCell ref="A7:P7"/>
    <mergeCell ref="A8:A9"/>
    <mergeCell ref="Q8:Q9"/>
    <mergeCell ref="C8:C9"/>
    <mergeCell ref="B8:B9"/>
    <mergeCell ref="P8:P9"/>
    <mergeCell ref="D8:G8"/>
    <mergeCell ref="H8:K8"/>
    <mergeCell ref="L8:O8"/>
  </mergeCells>
  <pageMargins left="0.70866141732283472" right="0.70866141732283472" top="0.74803149606299213" bottom="0.59055118110236227" header="0.31496062992125984" footer="0.31496062992125984"/>
  <pageSetup paperSize="9" scale="56" fitToHeight="100" orientation="landscape" r:id="rId3"/>
  <headerFooter>
    <oddFooter>&amp;CVILBERTY VASCONCELOS
ENGENHEIRO CIVIL - CREA Nº 32.632
ART nº PE20180290820</odd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11</vt:i4>
      </vt:variant>
    </vt:vector>
  </HeadingPairs>
  <TitlesOfParts>
    <vt:vector size="14" baseType="lpstr">
      <vt:lpstr>SEPARADOR</vt:lpstr>
      <vt:lpstr>CADASTRO DE FORNECEDORES</vt:lpstr>
      <vt:lpstr>MAPA</vt:lpstr>
      <vt:lpstr>'CADASTRO DE FORNECEDORES'!Area_de_impressao</vt:lpstr>
      <vt:lpstr>MAPA!Area_de_impressao</vt:lpstr>
      <vt:lpstr>'CADASTRO DE FORNECEDORES'!Print_Area</vt:lpstr>
      <vt:lpstr>MAPA!Print_Area</vt:lpstr>
      <vt:lpstr>SEPARADOR!Print_Area</vt:lpstr>
      <vt:lpstr>'CADASTRO DE FORNECEDORES'!Print_Titles</vt:lpstr>
      <vt:lpstr>MAPA!Print_Titles</vt:lpstr>
      <vt:lpstr>SEPARADOR!Print_Titles</vt:lpstr>
      <vt:lpstr>'CADASTRO DE FORNECEDORES'!Titulos_de_impressao</vt:lpstr>
      <vt:lpstr>MAPA!Titulos_de_impressao</vt:lpstr>
      <vt:lpstr>SEPARADOR!Titulos_de_impressao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j.cabral</dc:creator>
  <cp:lastModifiedBy>Vilberty Vasconcelos</cp:lastModifiedBy>
  <cp:lastPrinted>2018-08-22T10:55:41Z</cp:lastPrinted>
  <dcterms:created xsi:type="dcterms:W3CDTF">2012-10-09T11:24:57Z</dcterms:created>
  <dcterms:modified xsi:type="dcterms:W3CDTF">2018-08-22T11:49:13Z</dcterms:modified>
</cp:coreProperties>
</file>